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codeName="Tento_zošit"/>
  <mc:AlternateContent xmlns:mc="http://schemas.openxmlformats.org/markup-compatibility/2006">
    <mc:Choice Requires="x15">
      <x15ac:absPath xmlns:x15ac="http://schemas.microsoft.com/office/spreadsheetml/2010/11/ac" url="/Users/matejorolin/Createrra Dropbox/Projekty/AKTUALNE/Kostolná pohostinstvo/ OUT/250523_PSP/Výkazy výmer/"/>
    </mc:Choice>
  </mc:AlternateContent>
  <xr:revisionPtr revIDLastSave="0" documentId="13_ncr:1_{24854720-651A-864B-9178-B95EC42B4D72}" xr6:coauthVersionLast="47" xr6:coauthVersionMax="47" xr10:uidLastSave="{00000000-0000-0000-0000-000000000000}"/>
  <bookViews>
    <workbookView xWindow="34560" yWindow="620" windowWidth="51200" windowHeight="28180" tabRatio="969" activeTab="1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2 - Komunitný dom s ľu..." sheetId="3" r:id="rId9"/>
    <sheet name="SO02 - Búracie práce" sheetId="5" r:id="rId10"/>
    <sheet name="SO02 - Zdravotechnika" sheetId="15" r:id="rId11"/>
    <sheet name="SO02 - Vykurovanie" sheetId="17" r:id="rId12"/>
    <sheet name="SO02 - Vetranie" sheetId="18" r:id="rId13"/>
    <sheet name="SO02 - Chladenie" sheetId="19" r:id="rId14"/>
    <sheet name="SO02 - Elektroinštalácie" sheetId="14" r:id="rId15"/>
    <sheet name="SO05 - Rekonštrukcia vodov." sheetId="20" r:id="rId16"/>
    <sheet name="SO08 - Kanalizačná prípojka" sheetId="21" r:id="rId17"/>
    <sheet name="SO09 - Prípojka NN K" sheetId="8" r:id="rId18"/>
  </sheets>
  <definedNames>
    <definedName name="_xlnm._FilterDatabase" localSheetId="2" hidden="1">'SO01 - Búracie práce'!$C$127:$K$184</definedName>
    <definedName name="_xlnm._FilterDatabase" localSheetId="1" hidden="1">'SO01 - Centrum kultúrneho...'!$C$139:$K$327</definedName>
    <definedName name="_xlnm._FilterDatabase" localSheetId="9" hidden="1">'SO02 - Búracie práce'!$C$126:$K$177</definedName>
    <definedName name="_xlnm._FilterDatabase" localSheetId="8" hidden="1">'SO02 - Komunitný dom s ľu...'!$C$140:$K$333</definedName>
    <definedName name="_xlnm._FilterDatabase" localSheetId="17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9">'SO02 - Búracie práce'!$126:$126</definedName>
    <definedName name="_xlnm.Print_Titles" localSheetId="8">'SO02 - Komunitný dom s ľu...'!$140:$140</definedName>
    <definedName name="_xlnm.Print_Titles" localSheetId="17">'SO09 - Prípojka NN K'!$121:$121</definedName>
    <definedName name="_xlnm.Print_Area" localSheetId="0">'Rekapitulácia stavby'!$D$4:$AO$76,'Rekapitulácia stavby'!$C$82:$AQ$107</definedName>
    <definedName name="_xlnm.Print_Area" localSheetId="2">'SO01 - Búracie práce'!$C$4:$J$76,'SO01 - Búracie práce'!$C$82:$J$109,'SO01 - Búracie práce'!$C$115:$J$184</definedName>
    <definedName name="_xlnm.Print_Area" localSheetId="1">'SO01 - Centrum kultúrneho...'!$C$4:$J$76,'SO01 - Centrum kultúrneho...'!$C$82:$J$121,'SO01 - Centrum kultúrneho...'!$C$127:$J$327</definedName>
    <definedName name="_xlnm.Print_Area" localSheetId="9">'SO02 - Búracie práce'!$C$4:$J$76,'SO02 - Búracie práce'!$C$82:$J$108,'SO02 - Búracie práce'!$C$114:$J$177</definedName>
    <definedName name="_xlnm.Print_Area" localSheetId="8">'SO02 - Komunitný dom s ľu...'!$C$4:$J$76,'SO02 - Komunitný dom s ľu...'!$C$82:$J$122,'SO02 - Komunitný dom s ľu...'!$C$128:$J$333</definedName>
    <definedName name="_xlnm.Print_Area" localSheetId="17">'SO09 - Prípojka NN K'!$C$4:$J$76,'SO09 - Prípojka NN K'!$C$82:$J$103,'SO09 - Prípojka NN K'!$C$109:$J$138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1" i="2" l="1"/>
  <c r="J141" i="2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09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M103" i="19"/>
  <c r="V102" i="19"/>
  <c r="V103" i="19" s="1"/>
  <c r="I61" i="19" s="1"/>
  <c r="S102" i="19"/>
  <c r="S103" i="19" s="1"/>
  <c r="H61" i="19" s="1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I95" i="17" s="1"/>
  <c r="G57" i="17" s="1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V108" i="16" s="1"/>
  <c r="I62" i="16" s="1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L83" i="18" l="1"/>
  <c r="E56" i="18" s="1"/>
  <c r="I157" i="17"/>
  <c r="G65" i="17" s="1"/>
  <c r="M168" i="17"/>
  <c r="F66" i="17" s="1"/>
  <c r="L83" i="12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V138" i="21"/>
  <c r="I98" i="20"/>
  <c r="G56" i="20" s="1"/>
  <c r="L98" i="20"/>
  <c r="E56" i="20" s="1"/>
  <c r="I124" i="20"/>
  <c r="L124" i="20"/>
  <c r="L98" i="19"/>
  <c r="E58" i="19" s="1"/>
  <c r="C15" i="19" s="1"/>
  <c r="L103" i="19"/>
  <c r="E61" i="19" s="1"/>
  <c r="I87" i="19"/>
  <c r="I125" i="19"/>
  <c r="M125" i="19"/>
  <c r="F66" i="19" s="1"/>
  <c r="V87" i="19"/>
  <c r="I56" i="19" s="1"/>
  <c r="I85" i="18"/>
  <c r="G57" i="18" s="1"/>
  <c r="E16" i="18" s="1"/>
  <c r="M85" i="18"/>
  <c r="F57" i="18" s="1"/>
  <c r="D16" i="18" s="1"/>
  <c r="M105" i="18"/>
  <c r="L85" i="18"/>
  <c r="V105" i="18"/>
  <c r="V90" i="17"/>
  <c r="I56" i="17" s="1"/>
  <c r="M114" i="17"/>
  <c r="F62" i="17" s="1"/>
  <c r="M101" i="17"/>
  <c r="M259" i="15"/>
  <c r="F71" i="15" s="1"/>
  <c r="D16" i="15" s="1"/>
  <c r="I99" i="15"/>
  <c r="L99" i="15"/>
  <c r="M99" i="15"/>
  <c r="F56" i="15" s="1"/>
  <c r="I148" i="15"/>
  <c r="V99" i="15"/>
  <c r="L148" i="15"/>
  <c r="S128" i="16"/>
  <c r="H67" i="16" s="1"/>
  <c r="L126" i="16"/>
  <c r="I126" i="16"/>
  <c r="G66" i="16" s="1"/>
  <c r="L103" i="16"/>
  <c r="I98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S110" i="19" l="1"/>
  <c r="H63" i="19" s="1"/>
  <c r="I170" i="17"/>
  <c r="G67" i="17" s="1"/>
  <c r="E16" i="17" s="1"/>
  <c r="V259" i="15"/>
  <c r="I71" i="15" s="1"/>
  <c r="S85" i="18"/>
  <c r="V113" i="20"/>
  <c r="I60" i="20" s="1"/>
  <c r="V85" i="18"/>
  <c r="V127" i="19"/>
  <c r="I67" i="19" s="1"/>
  <c r="V110" i="19"/>
  <c r="I63" i="19" s="1"/>
  <c r="I107" i="18"/>
  <c r="G61" i="18" s="1"/>
  <c r="E17" i="18" s="1"/>
  <c r="E23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E23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S113" i="20"/>
  <c r="H60" i="20" s="1"/>
  <c r="S107" i="18"/>
  <c r="H61" i="18" s="1"/>
  <c r="I138" i="21"/>
  <c r="G61" i="21" s="1"/>
  <c r="E15" i="21" s="1"/>
  <c r="E20" i="21" s="1"/>
  <c r="M138" i="2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I61" i="2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39" i="21"/>
  <c r="F63" i="21" s="1"/>
  <c r="F61" i="21"/>
  <c r="D15" i="21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H58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S108" i="12"/>
  <c r="H63" i="12" s="1"/>
  <c r="V137" i="15"/>
  <c r="I56" i="15"/>
  <c r="G56" i="15"/>
  <c r="L137" i="15"/>
  <c r="E62" i="15" s="1"/>
  <c r="C15" i="15" s="1"/>
  <c r="E22" i="17"/>
  <c r="M170" i="17"/>
  <c r="F67" i="17" s="1"/>
  <c r="D16" i="17" s="1"/>
  <c r="S138" i="21"/>
  <c r="L113" i="20"/>
  <c r="L110" i="19"/>
  <c r="M108" i="18"/>
  <c r="F63" i="18" s="1"/>
  <c r="M137" i="15"/>
  <c r="F62" i="15" s="1"/>
  <c r="D15" i="15" s="1"/>
  <c r="I128" i="19" l="1"/>
  <c r="G69" i="19" s="1"/>
  <c r="P21" i="15"/>
  <c r="M108" i="12"/>
  <c r="F63" i="12" s="1"/>
  <c r="E22" i="21"/>
  <c r="E20" i="18"/>
  <c r="V108" i="18"/>
  <c r="I63" i="18" s="1"/>
  <c r="P21" i="18"/>
  <c r="I127" i="20"/>
  <c r="G66" i="20" s="1"/>
  <c r="E21" i="2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P25" i="18" s="1"/>
  <c r="P27" i="18" s="1"/>
  <c r="BA106" i="1" s="1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5" i="21" l="1"/>
  <c r="P27" i="21" s="1"/>
  <c r="AG106" i="1"/>
  <c r="AN106" i="1" s="1"/>
  <c r="AG110" i="1"/>
  <c r="AN110" i="1" s="1"/>
  <c r="BA110" i="1"/>
  <c r="H28" i="21"/>
  <c r="P28" i="21" s="1"/>
  <c r="P30" i="21" s="1"/>
  <c r="H28" i="18"/>
  <c r="P28" i="18" s="1"/>
  <c r="P30" i="18" s="1"/>
  <c r="P25" i="17"/>
  <c r="P27" i="17" s="1"/>
  <c r="AG105" i="1" s="1"/>
  <c r="AN105" i="1" s="1"/>
  <c r="P25" i="15"/>
  <c r="P27" i="15" s="1"/>
  <c r="P25" i="20"/>
  <c r="P27" i="20" s="1"/>
  <c r="H28" i="20" s="1"/>
  <c r="P28" i="20" s="1"/>
  <c r="P25" i="19"/>
  <c r="P27" i="19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R136" i="8" s="1"/>
  <c r="P137" i="8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K129" i="8" s="1"/>
  <c r="J129" i="8" s="1"/>
  <c r="J99" i="8" s="1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R124" i="8" s="1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2" i="14"/>
  <c r="I122" i="14"/>
  <c r="J121" i="14"/>
  <c r="K121" i="14" s="1"/>
  <c r="I121" i="14"/>
  <c r="J120" i="14"/>
  <c r="I120" i="14"/>
  <c r="J119" i="14"/>
  <c r="I119" i="14"/>
  <c r="J118" i="14"/>
  <c r="I118" i="14"/>
  <c r="J117" i="14"/>
  <c r="I117" i="14"/>
  <c r="J116" i="14"/>
  <c r="K116" i="14" s="1"/>
  <c r="I116" i="14"/>
  <c r="J115" i="14"/>
  <c r="I115" i="14"/>
  <c r="J114" i="14"/>
  <c r="I114" i="14"/>
  <c r="J113" i="14"/>
  <c r="I113" i="14"/>
  <c r="J112" i="14"/>
  <c r="I112" i="14"/>
  <c r="J110" i="14"/>
  <c r="I110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K95" i="14" s="1"/>
  <c r="I95" i="14"/>
  <c r="J94" i="14"/>
  <c r="I94" i="14"/>
  <c r="J93" i="14"/>
  <c r="I93" i="14"/>
  <c r="J92" i="14"/>
  <c r="K92" i="14" s="1"/>
  <c r="I92" i="14"/>
  <c r="J91" i="14"/>
  <c r="I91" i="14"/>
  <c r="J90" i="14"/>
  <c r="I90" i="14"/>
  <c r="J89" i="14"/>
  <c r="I89" i="14"/>
  <c r="J88" i="14"/>
  <c r="I88" i="14"/>
  <c r="K88" i="14" s="1"/>
  <c r="J87" i="14"/>
  <c r="I87" i="14"/>
  <c r="J86" i="14"/>
  <c r="I86" i="14"/>
  <c r="J85" i="14"/>
  <c r="I85" i="14"/>
  <c r="J84" i="14"/>
  <c r="I84" i="14"/>
  <c r="K84" i="14" s="1"/>
  <c r="J82" i="14"/>
  <c r="I82" i="14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K71" i="14"/>
  <c r="J71" i="14"/>
  <c r="I71" i="14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K57" i="14" s="1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K46" i="14" s="1"/>
  <c r="J45" i="14"/>
  <c r="I45" i="14"/>
  <c r="J44" i="14"/>
  <c r="I44" i="14"/>
  <c r="J43" i="14"/>
  <c r="I43" i="14"/>
  <c r="J42" i="14"/>
  <c r="I42" i="14"/>
  <c r="K42" i="14" s="1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J29" i="14"/>
  <c r="K29" i="14" s="1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K19" i="14" s="1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7" i="5"/>
  <c r="BI177" i="5"/>
  <c r="BH177" i="5"/>
  <c r="BG177" i="5"/>
  <c r="BE177" i="5"/>
  <c r="T177" i="5"/>
  <c r="R177" i="5"/>
  <c r="P177" i="5"/>
  <c r="J177" i="5"/>
  <c r="BF177" i="5" s="1"/>
  <c r="BK176" i="5"/>
  <c r="BK175" i="5" s="1"/>
  <c r="J175" i="5" s="1"/>
  <c r="J107" i="5" s="1"/>
  <c r="BI176" i="5"/>
  <c r="BH176" i="5"/>
  <c r="BG176" i="5"/>
  <c r="BE176" i="5"/>
  <c r="T176" i="5"/>
  <c r="T175" i="5" s="1"/>
  <c r="R176" i="5"/>
  <c r="P176" i="5"/>
  <c r="J176" i="5"/>
  <c r="BF176" i="5" s="1"/>
  <c r="BK174" i="5"/>
  <c r="BK173" i="5" s="1"/>
  <c r="J173" i="5" s="1"/>
  <c r="J106" i="5" s="1"/>
  <c r="BI174" i="5"/>
  <c r="BH174" i="5"/>
  <c r="BG174" i="5"/>
  <c r="BE174" i="5"/>
  <c r="T174" i="5"/>
  <c r="T173" i="5" s="1"/>
  <c r="R174" i="5"/>
  <c r="R173" i="5" s="1"/>
  <c r="P174" i="5"/>
  <c r="P173" i="5" s="1"/>
  <c r="J174" i="5"/>
  <c r="BF174" i="5" s="1"/>
  <c r="BK172" i="5"/>
  <c r="BK171" i="5" s="1"/>
  <c r="J171" i="5" s="1"/>
  <c r="J105" i="5" s="1"/>
  <c r="BI172" i="5"/>
  <c r="BH172" i="5"/>
  <c r="BG172" i="5"/>
  <c r="BF172" i="5"/>
  <c r="BE172" i="5"/>
  <c r="T172" i="5"/>
  <c r="T171" i="5" s="1"/>
  <c r="R172" i="5"/>
  <c r="P172" i="5"/>
  <c r="P171" i="5" s="1"/>
  <c r="J172" i="5"/>
  <c r="R171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R163" i="5" s="1"/>
  <c r="P164" i="5"/>
  <c r="P163" i="5" s="1"/>
  <c r="J164" i="5"/>
  <c r="BF164" i="5" s="1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R161" i="5" s="1"/>
  <c r="P162" i="5"/>
  <c r="P161" i="5" s="1"/>
  <c r="J162" i="5"/>
  <c r="BF162" i="5" s="1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E139" i="5"/>
  <c r="T139" i="5"/>
  <c r="R139" i="5"/>
  <c r="P139" i="5"/>
  <c r="J139" i="5"/>
  <c r="BF139" i="5" s="1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F133" i="5"/>
  <c r="BE133" i="5"/>
  <c r="T133" i="5"/>
  <c r="R133" i="5"/>
  <c r="P133" i="5"/>
  <c r="J133" i="5"/>
  <c r="BK132" i="5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J37" i="5"/>
  <c r="J36" i="5"/>
  <c r="J35" i="5"/>
  <c r="J12" i="5"/>
  <c r="J121" i="5" s="1"/>
  <c r="E7" i="5"/>
  <c r="E117" i="5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30" i="3"/>
  <c r="BI330" i="3"/>
  <c r="BH330" i="3"/>
  <c r="BG330" i="3"/>
  <c r="BE330" i="3"/>
  <c r="T330" i="3"/>
  <c r="R330" i="3"/>
  <c r="P330" i="3"/>
  <c r="J330" i="3"/>
  <c r="BF330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E324" i="3"/>
  <c r="T324" i="3"/>
  <c r="R324" i="3"/>
  <c r="P324" i="3"/>
  <c r="J324" i="3"/>
  <c r="BF324" i="3" s="1"/>
  <c r="BK323" i="3"/>
  <c r="BI323" i="3"/>
  <c r="BH323" i="3"/>
  <c r="BG323" i="3"/>
  <c r="BF323" i="3"/>
  <c r="BE323" i="3"/>
  <c r="T323" i="3"/>
  <c r="R323" i="3"/>
  <c r="P323" i="3"/>
  <c r="J323" i="3"/>
  <c r="R322" i="3"/>
  <c r="BK321" i="3"/>
  <c r="BI321" i="3"/>
  <c r="BH321" i="3"/>
  <c r="BG321" i="3"/>
  <c r="BE321" i="3"/>
  <c r="T321" i="3"/>
  <c r="R321" i="3"/>
  <c r="P321" i="3"/>
  <c r="J321" i="3"/>
  <c r="BF321" i="3" s="1"/>
  <c r="BK320" i="3"/>
  <c r="BI320" i="3"/>
  <c r="BH320" i="3"/>
  <c r="BG320" i="3"/>
  <c r="BF320" i="3"/>
  <c r="BE320" i="3"/>
  <c r="T320" i="3"/>
  <c r="R320" i="3"/>
  <c r="P320" i="3"/>
  <c r="J320" i="3"/>
  <c r="BK319" i="3"/>
  <c r="BK318" i="3" s="1"/>
  <c r="J318" i="3" s="1"/>
  <c r="J119" i="3" s="1"/>
  <c r="BI319" i="3"/>
  <c r="BH319" i="3"/>
  <c r="BG319" i="3"/>
  <c r="BE319" i="3"/>
  <c r="T319" i="3"/>
  <c r="R319" i="3"/>
  <c r="P319" i="3"/>
  <c r="J319" i="3"/>
  <c r="BF319" i="3" s="1"/>
  <c r="BK317" i="3"/>
  <c r="BI317" i="3"/>
  <c r="BH317" i="3"/>
  <c r="BG317" i="3"/>
  <c r="BE317" i="3"/>
  <c r="T317" i="3"/>
  <c r="R317" i="3"/>
  <c r="P317" i="3"/>
  <c r="J317" i="3"/>
  <c r="BF317" i="3" s="1"/>
  <c r="BK316" i="3"/>
  <c r="BI316" i="3"/>
  <c r="BH316" i="3"/>
  <c r="BG316" i="3"/>
  <c r="BE316" i="3"/>
  <c r="T316" i="3"/>
  <c r="R316" i="3"/>
  <c r="P316" i="3"/>
  <c r="J316" i="3"/>
  <c r="BF316" i="3" s="1"/>
  <c r="BK315" i="3"/>
  <c r="BI315" i="3"/>
  <c r="BH315" i="3"/>
  <c r="BG315" i="3"/>
  <c r="BE315" i="3"/>
  <c r="T315" i="3"/>
  <c r="R315" i="3"/>
  <c r="P315" i="3"/>
  <c r="J315" i="3"/>
  <c r="BF315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E310" i="3"/>
  <c r="T310" i="3"/>
  <c r="R310" i="3"/>
  <c r="P310" i="3"/>
  <c r="J310" i="3"/>
  <c r="BF310" i="3" s="1"/>
  <c r="BK309" i="3"/>
  <c r="BI309" i="3"/>
  <c r="BH309" i="3"/>
  <c r="BG309" i="3"/>
  <c r="BE309" i="3"/>
  <c r="T309" i="3"/>
  <c r="R309" i="3"/>
  <c r="P309" i="3"/>
  <c r="J309" i="3"/>
  <c r="BF309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9" i="3"/>
  <c r="BI299" i="3"/>
  <c r="BH299" i="3"/>
  <c r="BG299" i="3"/>
  <c r="BE299" i="3"/>
  <c r="T299" i="3"/>
  <c r="R299" i="3"/>
  <c r="P299" i="3"/>
  <c r="J299" i="3"/>
  <c r="BF299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5" i="3"/>
  <c r="BI295" i="3"/>
  <c r="BH295" i="3"/>
  <c r="BG295" i="3"/>
  <c r="BE295" i="3"/>
  <c r="T295" i="3"/>
  <c r="R295" i="3"/>
  <c r="P295" i="3"/>
  <c r="J295" i="3"/>
  <c r="BF295" i="3" s="1"/>
  <c r="BK293" i="3"/>
  <c r="BK290" i="3" s="1"/>
  <c r="J290" i="3" s="1"/>
  <c r="J114" i="3" s="1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J292" i="3"/>
  <c r="BF292" i="3" s="1"/>
  <c r="BK291" i="3"/>
  <c r="BI291" i="3"/>
  <c r="BH291" i="3"/>
  <c r="BG291" i="3"/>
  <c r="BE291" i="3"/>
  <c r="T291" i="3"/>
  <c r="R291" i="3"/>
  <c r="P291" i="3"/>
  <c r="J291" i="3"/>
  <c r="BF291" i="3" s="1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E282" i="3"/>
  <c r="T282" i="3"/>
  <c r="R282" i="3"/>
  <c r="P282" i="3"/>
  <c r="J282" i="3"/>
  <c r="BF282" i="3" s="1"/>
  <c r="BK281" i="3"/>
  <c r="BI281" i="3"/>
  <c r="BH281" i="3"/>
  <c r="BG281" i="3"/>
  <c r="BF281" i="3"/>
  <c r="BE281" i="3"/>
  <c r="T281" i="3"/>
  <c r="R281" i="3"/>
  <c r="P281" i="3"/>
  <c r="J281" i="3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E278" i="3"/>
  <c r="T278" i="3"/>
  <c r="R278" i="3"/>
  <c r="P278" i="3"/>
  <c r="J278" i="3"/>
  <c r="BF278" i="3" s="1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7" i="3"/>
  <c r="BI267" i="3"/>
  <c r="BH267" i="3"/>
  <c r="BG267" i="3"/>
  <c r="BE267" i="3"/>
  <c r="T267" i="3"/>
  <c r="R267" i="3"/>
  <c r="P267" i="3"/>
  <c r="J267" i="3"/>
  <c r="BF267" i="3" s="1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9" i="3"/>
  <c r="BI259" i="3"/>
  <c r="BH259" i="3"/>
  <c r="BG259" i="3"/>
  <c r="BE259" i="3"/>
  <c r="T259" i="3"/>
  <c r="R259" i="3"/>
  <c r="P259" i="3"/>
  <c r="J259" i="3"/>
  <c r="BF259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2" i="3"/>
  <c r="BI252" i="3"/>
  <c r="BH252" i="3"/>
  <c r="BG252" i="3"/>
  <c r="BE252" i="3"/>
  <c r="T252" i="3"/>
  <c r="R252" i="3"/>
  <c r="P252" i="3"/>
  <c r="J252" i="3"/>
  <c r="BF252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E244" i="3"/>
  <c r="T244" i="3"/>
  <c r="R244" i="3"/>
  <c r="P244" i="3"/>
  <c r="J244" i="3"/>
  <c r="BF244" i="3" s="1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1" i="3"/>
  <c r="BI241" i="3"/>
  <c r="BH241" i="3"/>
  <c r="BG241" i="3"/>
  <c r="BE241" i="3"/>
  <c r="T241" i="3"/>
  <c r="R241" i="3"/>
  <c r="P241" i="3"/>
  <c r="J241" i="3"/>
  <c r="BF241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E230" i="3"/>
  <c r="T230" i="3"/>
  <c r="R230" i="3"/>
  <c r="P230" i="3"/>
  <c r="J230" i="3"/>
  <c r="BF230" i="3" s="1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7" i="3"/>
  <c r="BI227" i="3"/>
  <c r="BH227" i="3"/>
  <c r="BG227" i="3"/>
  <c r="BE227" i="3"/>
  <c r="T227" i="3"/>
  <c r="R227" i="3"/>
  <c r="P227" i="3"/>
  <c r="J227" i="3"/>
  <c r="BF227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E185" i="3"/>
  <c r="T185" i="3"/>
  <c r="R185" i="3"/>
  <c r="P185" i="3"/>
  <c r="J185" i="3"/>
  <c r="BF185" i="3" s="1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E157" i="3"/>
  <c r="T157" i="3"/>
  <c r="R157" i="3"/>
  <c r="P157" i="3"/>
  <c r="J157" i="3"/>
  <c r="BF157" i="3" s="1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E146" i="3"/>
  <c r="T146" i="3"/>
  <c r="R146" i="3"/>
  <c r="P146" i="3"/>
  <c r="J146" i="3"/>
  <c r="BF146" i="3" s="1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AY102" i="1" s="1"/>
  <c r="J35" i="3"/>
  <c r="AX102" i="1" s="1"/>
  <c r="J12" i="3"/>
  <c r="J135" i="3" s="1"/>
  <c r="E7" i="3"/>
  <c r="E131" i="3" s="1"/>
  <c r="J212" i="9"/>
  <c r="K212" i="9" s="1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K194" i="9" s="1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K150" i="9" s="1"/>
  <c r="I150" i="9"/>
  <c r="J149" i="9"/>
  <c r="I149" i="9"/>
  <c r="J148" i="9"/>
  <c r="I148" i="9"/>
  <c r="J147" i="9"/>
  <c r="I147" i="9"/>
  <c r="J146" i="9"/>
  <c r="I146" i="9"/>
  <c r="K146" i="9" s="1"/>
  <c r="J145" i="9"/>
  <c r="I145" i="9"/>
  <c r="J144" i="9"/>
  <c r="I144" i="9"/>
  <c r="J143" i="9"/>
  <c r="I143" i="9"/>
  <c r="J142" i="9"/>
  <c r="I142" i="9"/>
  <c r="J141" i="9"/>
  <c r="I141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K115" i="9" s="1"/>
  <c r="J114" i="9"/>
  <c r="I114" i="9"/>
  <c r="J113" i="9"/>
  <c r="I113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K104" i="9" s="1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4" i="9"/>
  <c r="I94" i="9"/>
  <c r="J93" i="9"/>
  <c r="I93" i="9"/>
  <c r="K93" i="9" s="1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K41" i="9" s="1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K29" i="9" s="1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K18" i="9" s="1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S142" i="11" s="1"/>
  <c r="H64" i="11" s="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I133" i="11" s="1"/>
  <c r="G63" i="11" s="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S186" i="10"/>
  <c r="L186" i="10"/>
  <c r="K186" i="10"/>
  <c r="J186" i="10"/>
  <c r="I186" i="10"/>
  <c r="I206" i="10" s="1"/>
  <c r="G67" i="10" s="1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M135" i="10"/>
  <c r="F61" i="10" s="1"/>
  <c r="V134" i="10"/>
  <c r="V135" i="10" s="1"/>
  <c r="I61" i="10" s="1"/>
  <c r="S134" i="10"/>
  <c r="S135" i="10" s="1"/>
  <c r="H61" i="10" s="1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V121" i="10" s="1"/>
  <c r="I59" i="10" s="1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4" i="4"/>
  <c r="BI184" i="4"/>
  <c r="BH184" i="4"/>
  <c r="BG184" i="4"/>
  <c r="BE184" i="4"/>
  <c r="T184" i="4"/>
  <c r="R184" i="4"/>
  <c r="P184" i="4"/>
  <c r="J184" i="4"/>
  <c r="BF184" i="4" s="1"/>
  <c r="BK183" i="4"/>
  <c r="BK182" i="4" s="1"/>
  <c r="J182" i="4" s="1"/>
  <c r="J108" i="4" s="1"/>
  <c r="BI183" i="4"/>
  <c r="BH183" i="4"/>
  <c r="BG183" i="4"/>
  <c r="BE183" i="4"/>
  <c r="T183" i="4"/>
  <c r="R183" i="4"/>
  <c r="P183" i="4"/>
  <c r="J183" i="4"/>
  <c r="BF183" i="4" s="1"/>
  <c r="BK181" i="4"/>
  <c r="BK180" i="4" s="1"/>
  <c r="J180" i="4" s="1"/>
  <c r="J107" i="4" s="1"/>
  <c r="BI181" i="4"/>
  <c r="BH181" i="4"/>
  <c r="BG181" i="4"/>
  <c r="BE181" i="4"/>
  <c r="T181" i="4"/>
  <c r="T180" i="4" s="1"/>
  <c r="R181" i="4"/>
  <c r="R180" i="4" s="1"/>
  <c r="P181" i="4"/>
  <c r="P180" i="4" s="1"/>
  <c r="J181" i="4"/>
  <c r="BF181" i="4" s="1"/>
  <c r="BK179" i="4"/>
  <c r="BK178" i="4" s="1"/>
  <c r="J178" i="4" s="1"/>
  <c r="J106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F179" i="4" s="1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E175" i="4"/>
  <c r="T175" i="4"/>
  <c r="R175" i="4"/>
  <c r="P175" i="4"/>
  <c r="J175" i="4"/>
  <c r="BF175" i="4" s="1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J171" i="4"/>
  <c r="BF171" i="4" s="1"/>
  <c r="P170" i="4"/>
  <c r="BK169" i="4"/>
  <c r="BI169" i="4"/>
  <c r="BH169" i="4"/>
  <c r="BG169" i="4"/>
  <c r="BE169" i="4"/>
  <c r="T169" i="4"/>
  <c r="T167" i="4" s="1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P167" i="4" s="1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E134" i="4"/>
  <c r="T134" i="4"/>
  <c r="R134" i="4"/>
  <c r="P134" i="4"/>
  <c r="J134" i="4"/>
  <c r="BF134" i="4" s="1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J89" i="4"/>
  <c r="F89" i="4"/>
  <c r="E87" i="4"/>
  <c r="J37" i="4"/>
  <c r="J36" i="4"/>
  <c r="J35" i="4"/>
  <c r="J12" i="4"/>
  <c r="J122" i="4" s="1"/>
  <c r="E7" i="4"/>
  <c r="E118" i="4" s="1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5" i="2"/>
  <c r="BI325" i="2"/>
  <c r="BH325" i="2"/>
  <c r="BG325" i="2"/>
  <c r="BE325" i="2"/>
  <c r="T325" i="2"/>
  <c r="R325" i="2"/>
  <c r="P325" i="2"/>
  <c r="BF325" i="2"/>
  <c r="BK324" i="2"/>
  <c r="BI324" i="2"/>
  <c r="BH324" i="2"/>
  <c r="BG324" i="2"/>
  <c r="BE324" i="2"/>
  <c r="T324" i="2"/>
  <c r="R324" i="2"/>
  <c r="P324" i="2"/>
  <c r="BF324" i="2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3" i="2"/>
  <c r="BI313" i="2"/>
  <c r="BH313" i="2"/>
  <c r="BG313" i="2"/>
  <c r="BE313" i="2"/>
  <c r="T313" i="2"/>
  <c r="R313" i="2"/>
  <c r="P313" i="2"/>
  <c r="J313" i="2"/>
  <c r="BF313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9" i="2"/>
  <c r="BI309" i="2"/>
  <c r="BH309" i="2"/>
  <c r="BG309" i="2"/>
  <c r="BE309" i="2"/>
  <c r="T309" i="2"/>
  <c r="R309" i="2"/>
  <c r="P309" i="2"/>
  <c r="J309" i="2"/>
  <c r="BF309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5" i="2"/>
  <c r="BI305" i="2"/>
  <c r="BH305" i="2"/>
  <c r="BG305" i="2"/>
  <c r="BE305" i="2"/>
  <c r="T305" i="2"/>
  <c r="R305" i="2"/>
  <c r="P305" i="2"/>
  <c r="J305" i="2"/>
  <c r="BF305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1" i="2"/>
  <c r="BI291" i="2"/>
  <c r="BH291" i="2"/>
  <c r="BG291" i="2"/>
  <c r="BE291" i="2"/>
  <c r="T291" i="2"/>
  <c r="R291" i="2"/>
  <c r="P291" i="2"/>
  <c r="J291" i="2"/>
  <c r="BF291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1" i="1"/>
  <c r="AX111" i="1"/>
  <c r="AY110" i="1"/>
  <c r="AX110" i="1"/>
  <c r="AY109" i="1"/>
  <c r="AX109" i="1"/>
  <c r="AY103" i="1"/>
  <c r="AX103" i="1"/>
  <c r="L90" i="1"/>
  <c r="AM89" i="1"/>
  <c r="L89" i="1"/>
  <c r="AM87" i="1"/>
  <c r="L87" i="1"/>
  <c r="L85" i="1"/>
  <c r="L84" i="1"/>
  <c r="BK212" i="3" l="1"/>
  <c r="J212" i="3" s="1"/>
  <c r="BA105" i="1"/>
  <c r="P167" i="3"/>
  <c r="E85" i="5"/>
  <c r="P136" i="8"/>
  <c r="H28" i="17"/>
  <c r="P28" i="17" s="1"/>
  <c r="P30" i="17" s="1"/>
  <c r="V90" i="11"/>
  <c r="I56" i="11" s="1"/>
  <c r="K55" i="14"/>
  <c r="T217" i="3"/>
  <c r="V206" i="10"/>
  <c r="I67" i="10" s="1"/>
  <c r="V250" i="10"/>
  <c r="I69" i="10" s="1"/>
  <c r="AW110" i="1"/>
  <c r="J165" i="2"/>
  <c r="BK314" i="3"/>
  <c r="J314" i="3" s="1"/>
  <c r="J118" i="3" s="1"/>
  <c r="P165" i="5"/>
  <c r="BK129" i="5"/>
  <c r="J129" i="5" s="1"/>
  <c r="J98" i="5" s="1"/>
  <c r="R175" i="5"/>
  <c r="K63" i="14"/>
  <c r="R171" i="3"/>
  <c r="P290" i="3"/>
  <c r="P314" i="3"/>
  <c r="K15" i="14"/>
  <c r="K79" i="14"/>
  <c r="BF166" i="2"/>
  <c r="BK161" i="4"/>
  <c r="J161" i="4" s="1"/>
  <c r="J102" i="4" s="1"/>
  <c r="M183" i="10"/>
  <c r="F66" i="10" s="1"/>
  <c r="L250" i="10"/>
  <c r="E69" i="10" s="1"/>
  <c r="K24" i="9"/>
  <c r="K36" i="9"/>
  <c r="K47" i="9"/>
  <c r="K79" i="9"/>
  <c r="K89" i="9"/>
  <c r="K100" i="9"/>
  <c r="R314" i="3"/>
  <c r="T314" i="3"/>
  <c r="K24" i="14"/>
  <c r="I183" i="10"/>
  <c r="G66" i="10" s="1"/>
  <c r="L168" i="11"/>
  <c r="E66" i="11" s="1"/>
  <c r="T212" i="3"/>
  <c r="T211" i="3" s="1"/>
  <c r="P298" i="3"/>
  <c r="BK308" i="3"/>
  <c r="J308" i="3" s="1"/>
  <c r="J117" i="3" s="1"/>
  <c r="BK130" i="4"/>
  <c r="J130" i="4" s="1"/>
  <c r="J98" i="4" s="1"/>
  <c r="I121" i="10"/>
  <c r="G59" i="10" s="1"/>
  <c r="K10" i="9"/>
  <c r="K20" i="9"/>
  <c r="K31" i="9"/>
  <c r="K43" i="9"/>
  <c r="K85" i="9"/>
  <c r="K96" i="9"/>
  <c r="K106" i="9"/>
  <c r="K117" i="9"/>
  <c r="BK294" i="3"/>
  <c r="J294" i="3" s="1"/>
  <c r="J115" i="3" s="1"/>
  <c r="K103" i="14"/>
  <c r="P129" i="8"/>
  <c r="R133" i="8"/>
  <c r="R298" i="3"/>
  <c r="P175" i="5"/>
  <c r="K68" i="14"/>
  <c r="T161" i="4"/>
  <c r="R182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1" i="9"/>
  <c r="K102" i="9"/>
  <c r="K113" i="9"/>
  <c r="R199" i="3"/>
  <c r="R294" i="3"/>
  <c r="K99" i="14"/>
  <c r="K104" i="14"/>
  <c r="P183" i="3"/>
  <c r="P294" i="3"/>
  <c r="T308" i="3"/>
  <c r="AG109" i="1"/>
  <c r="AN109" i="1" s="1"/>
  <c r="S183" i="10"/>
  <c r="H66" i="10" s="1"/>
  <c r="V183" i="10"/>
  <c r="I66" i="10" s="1"/>
  <c r="L243" i="10"/>
  <c r="E68" i="10" s="1"/>
  <c r="K22" i="9"/>
  <c r="K34" i="9"/>
  <c r="K45" i="9"/>
  <c r="K87" i="9"/>
  <c r="K98" i="9"/>
  <c r="K108" i="9"/>
  <c r="P171" i="3"/>
  <c r="T294" i="3"/>
  <c r="K11" i="14"/>
  <c r="K22" i="14"/>
  <c r="T124" i="8"/>
  <c r="BA109" i="1"/>
  <c r="R172" i="4"/>
  <c r="S206" i="10"/>
  <c r="H67" i="10" s="1"/>
  <c r="S243" i="10"/>
  <c r="H68" i="10" s="1"/>
  <c r="T266" i="3"/>
  <c r="K34" i="14"/>
  <c r="K75" i="14"/>
  <c r="K112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1" i="3"/>
  <c r="K40" i="14"/>
  <c r="K51" i="14"/>
  <c r="K81" i="14"/>
  <c r="S121" i="10"/>
  <c r="H59" i="10" s="1"/>
  <c r="BA104" i="1"/>
  <c r="AG104" i="1"/>
  <c r="AN104" i="1" s="1"/>
  <c r="T130" i="4"/>
  <c r="BK136" i="4"/>
  <c r="J136" i="4" s="1"/>
  <c r="J99" i="4" s="1"/>
  <c r="R167" i="4"/>
  <c r="P172" i="4"/>
  <c r="BK172" i="4"/>
  <c r="J172" i="4" s="1"/>
  <c r="J105" i="4" s="1"/>
  <c r="T172" i="4"/>
  <c r="P182" i="4"/>
  <c r="T182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6" i="3"/>
  <c r="R240" i="3"/>
  <c r="T258" i="3"/>
  <c r="T129" i="5"/>
  <c r="T128" i="5" s="1"/>
  <c r="H28" i="15"/>
  <c r="P28" i="15" s="1"/>
  <c r="P30" i="15" s="1"/>
  <c r="R161" i="4"/>
  <c r="P161" i="4"/>
  <c r="P160" i="4" s="1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0" i="9"/>
  <c r="K118" i="9"/>
  <c r="K122" i="9"/>
  <c r="K126" i="9"/>
  <c r="K130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1" i="3"/>
  <c r="R258" i="3"/>
  <c r="R266" i="3"/>
  <c r="BK298" i="3"/>
  <c r="J298" i="3" s="1"/>
  <c r="J116" i="3" s="1"/>
  <c r="T298" i="3"/>
  <c r="R329" i="3"/>
  <c r="K171" i="11"/>
  <c r="H29" i="11" s="1"/>
  <c r="P29" i="11" s="1"/>
  <c r="K147" i="9"/>
  <c r="K196" i="9"/>
  <c r="K200" i="9"/>
  <c r="K205" i="9"/>
  <c r="K209" i="9"/>
  <c r="T176" i="3"/>
  <c r="R176" i="3"/>
  <c r="R290" i="3"/>
  <c r="T226" i="3"/>
  <c r="BK251" i="3"/>
  <c r="J251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4" i="14"/>
  <c r="K96" i="14"/>
  <c r="K98" i="14"/>
  <c r="K100" i="14"/>
  <c r="K108" i="14"/>
  <c r="K110" i="14"/>
  <c r="K113" i="14"/>
  <c r="K115" i="14"/>
  <c r="K117" i="14"/>
  <c r="P133" i="8"/>
  <c r="P132" i="8" s="1"/>
  <c r="BK133" i="8"/>
  <c r="J133" i="8" s="1"/>
  <c r="J101" i="8" s="1"/>
  <c r="P318" i="3"/>
  <c r="P322" i="3"/>
  <c r="BK322" i="3"/>
  <c r="J322" i="3" s="1"/>
  <c r="J120" i="3" s="1"/>
  <c r="T322" i="3"/>
  <c r="BK165" i="5"/>
  <c r="J165" i="5" s="1"/>
  <c r="J104" i="5" s="1"/>
  <c r="T165" i="5"/>
  <c r="R165" i="5"/>
  <c r="K50" i="9"/>
  <c r="K54" i="9"/>
  <c r="K58" i="9"/>
  <c r="K63" i="9"/>
  <c r="K67" i="9"/>
  <c r="K71" i="9"/>
  <c r="K76" i="9"/>
  <c r="K83" i="9"/>
  <c r="K152" i="9"/>
  <c r="K154" i="9"/>
  <c r="K156" i="9"/>
  <c r="K178" i="9"/>
  <c r="K181" i="9"/>
  <c r="K183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0" i="3"/>
  <c r="BK240" i="3"/>
  <c r="J240" i="3" s="1"/>
  <c r="J110" i="3" s="1"/>
  <c r="T240" i="3"/>
  <c r="T318" i="3"/>
  <c r="R318" i="3"/>
  <c r="P329" i="3"/>
  <c r="BK329" i="3"/>
  <c r="J329" i="3" s="1"/>
  <c r="J121" i="3" s="1"/>
  <c r="T329" i="3"/>
  <c r="J125" i="14"/>
  <c r="K10" i="14"/>
  <c r="K12" i="14"/>
  <c r="K37" i="14"/>
  <c r="K41" i="14"/>
  <c r="K45" i="14"/>
  <c r="K47" i="14"/>
  <c r="K82" i="14"/>
  <c r="K89" i="14"/>
  <c r="K91" i="14"/>
  <c r="K105" i="14"/>
  <c r="K118" i="14"/>
  <c r="K122" i="14"/>
  <c r="P124" i="8"/>
  <c r="P123" i="8" s="1"/>
  <c r="P122" i="8" s="1"/>
  <c r="AU111" i="1" s="1"/>
  <c r="BK124" i="8"/>
  <c r="T129" i="8"/>
  <c r="R129" i="8"/>
  <c r="R123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90" i="14"/>
  <c r="K97" i="14"/>
  <c r="K106" i="14"/>
  <c r="K114" i="14"/>
  <c r="K17" i="14"/>
  <c r="K25" i="14"/>
  <c r="K36" i="14"/>
  <c r="K43" i="14"/>
  <c r="K53" i="14"/>
  <c r="K60" i="14"/>
  <c r="K70" i="14"/>
  <c r="K77" i="14"/>
  <c r="K85" i="14"/>
  <c r="K87" i="14"/>
  <c r="K101" i="14"/>
  <c r="K120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6" i="14"/>
  <c r="K93" i="14"/>
  <c r="K102" i="14"/>
  <c r="K107" i="14"/>
  <c r="K109" i="14"/>
  <c r="K119" i="14"/>
  <c r="T290" i="3"/>
  <c r="BK266" i="3"/>
  <c r="J266" i="3" s="1"/>
  <c r="J113" i="3" s="1"/>
  <c r="P258" i="3"/>
  <c r="BK258" i="3"/>
  <c r="J258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5" i="9"/>
  <c r="K12" i="9"/>
  <c r="K46" i="9"/>
  <c r="K81" i="9"/>
  <c r="K114" i="9"/>
  <c r="K148" i="9"/>
  <c r="K180" i="9"/>
  <c r="K110" i="9"/>
  <c r="K134" i="9"/>
  <c r="K138" i="9"/>
  <c r="K143" i="9"/>
  <c r="K158" i="9"/>
  <c r="K160" i="9"/>
  <c r="K162" i="9"/>
  <c r="K164" i="9"/>
  <c r="K166" i="9"/>
  <c r="K168" i="9"/>
  <c r="K170" i="9"/>
  <c r="K172" i="9"/>
  <c r="K174" i="9"/>
  <c r="K176" i="9"/>
  <c r="K184" i="9"/>
  <c r="K188" i="9"/>
  <c r="K192" i="9"/>
  <c r="K15" i="9"/>
  <c r="K19" i="9"/>
  <c r="K23" i="9"/>
  <c r="K28" i="9"/>
  <c r="K32" i="9"/>
  <c r="K37" i="9"/>
  <c r="K42" i="9"/>
  <c r="K51" i="9"/>
  <c r="K53" i="9"/>
  <c r="K55" i="9"/>
  <c r="K57" i="9"/>
  <c r="K60" i="9"/>
  <c r="K62" i="9"/>
  <c r="K64" i="9"/>
  <c r="K66" i="9"/>
  <c r="K68" i="9"/>
  <c r="K70" i="9"/>
  <c r="K73" i="9"/>
  <c r="K75" i="9"/>
  <c r="K77" i="9"/>
  <c r="K84" i="9"/>
  <c r="K88" i="9"/>
  <c r="K92" i="9"/>
  <c r="K97" i="9"/>
  <c r="K101" i="9"/>
  <c r="K105" i="9"/>
  <c r="K109" i="9"/>
  <c r="K119" i="9"/>
  <c r="K121" i="9"/>
  <c r="K123" i="9"/>
  <c r="K125" i="9"/>
  <c r="K127" i="9"/>
  <c r="K129" i="9"/>
  <c r="K131" i="9"/>
  <c r="K133" i="9"/>
  <c r="K135" i="9"/>
  <c r="K137" i="9"/>
  <c r="K139" i="9"/>
  <c r="K142" i="9"/>
  <c r="K144" i="9"/>
  <c r="K151" i="9"/>
  <c r="K155" i="9"/>
  <c r="K159" i="9"/>
  <c r="K163" i="9"/>
  <c r="K167" i="9"/>
  <c r="K171" i="9"/>
  <c r="K175" i="9"/>
  <c r="K185" i="9"/>
  <c r="K187" i="9"/>
  <c r="K189" i="9"/>
  <c r="K191" i="9"/>
  <c r="K193" i="9"/>
  <c r="K195" i="9"/>
  <c r="K197" i="9"/>
  <c r="K199" i="9"/>
  <c r="K202" i="9"/>
  <c r="K204" i="9"/>
  <c r="K206" i="9"/>
  <c r="K208" i="9"/>
  <c r="K210" i="9"/>
  <c r="K8" i="9"/>
  <c r="K17" i="9"/>
  <c r="K21" i="9"/>
  <c r="K25" i="9"/>
  <c r="K52" i="9"/>
  <c r="K56" i="9"/>
  <c r="K61" i="9"/>
  <c r="K86" i="9"/>
  <c r="K90" i="9"/>
  <c r="K94" i="9"/>
  <c r="K120" i="9"/>
  <c r="K124" i="9"/>
  <c r="K128" i="9"/>
  <c r="K153" i="9"/>
  <c r="K157" i="9"/>
  <c r="K161" i="9"/>
  <c r="K186" i="9"/>
  <c r="K9" i="9"/>
  <c r="K35" i="9"/>
  <c r="K40" i="9"/>
  <c r="K44" i="9"/>
  <c r="K69" i="9"/>
  <c r="K74" i="9"/>
  <c r="K78" i="9"/>
  <c r="K103" i="9"/>
  <c r="K107" i="9"/>
  <c r="K111" i="9"/>
  <c r="K136" i="9"/>
  <c r="K141" i="9"/>
  <c r="K145" i="9"/>
  <c r="K169" i="9"/>
  <c r="K177" i="9"/>
  <c r="K203" i="9"/>
  <c r="K173" i="9"/>
  <c r="K190" i="9"/>
  <c r="K207" i="9"/>
  <c r="K211" i="9"/>
  <c r="K13" i="9"/>
  <c r="K30" i="9"/>
  <c r="K48" i="9"/>
  <c r="K65" i="9"/>
  <c r="K82" i="9"/>
  <c r="K99" i="9"/>
  <c r="K116" i="9"/>
  <c r="K132" i="9"/>
  <c r="K149" i="9"/>
  <c r="K165" i="9"/>
  <c r="K182" i="9"/>
  <c r="K198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P129" i="4" s="1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R129" i="4" s="1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E85" i="3"/>
  <c r="M114" i="11"/>
  <c r="F62" i="11" s="1"/>
  <c r="M101" i="11"/>
  <c r="F59" i="11" s="1"/>
  <c r="D15" i="11" s="1"/>
  <c r="S114" i="11"/>
  <c r="H62" i="11" s="1"/>
  <c r="I215" i="9"/>
  <c r="L148" i="10"/>
  <c r="E65" i="10" s="1"/>
  <c r="P153" i="3"/>
  <c r="T171" i="3"/>
  <c r="BK226" i="3"/>
  <c r="J226" i="3" s="1"/>
  <c r="J109" i="3" s="1"/>
  <c r="R308" i="3"/>
  <c r="J89" i="5"/>
  <c r="R129" i="5"/>
  <c r="R128" i="5" s="1"/>
  <c r="T156" i="5"/>
  <c r="T155" i="5" s="1"/>
  <c r="P266" i="3"/>
  <c r="I125" i="14"/>
  <c r="K126" i="14" s="1"/>
  <c r="K8" i="14"/>
  <c r="J124" i="8"/>
  <c r="J98" i="8" s="1"/>
  <c r="BK123" i="8"/>
  <c r="J123" i="8" s="1"/>
  <c r="J97" i="8" s="1"/>
  <c r="R226" i="3"/>
  <c r="P251" i="3"/>
  <c r="P308" i="3"/>
  <c r="P129" i="5"/>
  <c r="P128" i="5" s="1"/>
  <c r="R156" i="5"/>
  <c r="E112" i="8"/>
  <c r="P25" i="12"/>
  <c r="P27" i="12" s="1"/>
  <c r="J89" i="8"/>
  <c r="BA107" i="1"/>
  <c r="AG107" i="1"/>
  <c r="AN107" i="1" s="1"/>
  <c r="H28" i="19"/>
  <c r="P28" i="19" s="1"/>
  <c r="P30" i="19" s="1"/>
  <c r="BA100" i="1"/>
  <c r="AG100" i="1"/>
  <c r="AN100" i="1" s="1"/>
  <c r="H28" i="16"/>
  <c r="P28" i="16" s="1"/>
  <c r="P30" i="20"/>
  <c r="AW109" i="1"/>
  <c r="BF226" i="2"/>
  <c r="J211" i="2"/>
  <c r="BK162" i="2"/>
  <c r="J162" i="2" s="1"/>
  <c r="J100" i="2" s="1"/>
  <c r="R197" i="2"/>
  <c r="BK255" i="2"/>
  <c r="J255" i="2" s="1"/>
  <c r="J112" i="2" s="1"/>
  <c r="BK312" i="2"/>
  <c r="J312" i="2" s="1"/>
  <c r="J118" i="2" s="1"/>
  <c r="P165" i="2"/>
  <c r="BK165" i="2"/>
  <c r="BK294" i="2"/>
  <c r="J294" i="2" s="1"/>
  <c r="J115" i="2" s="1"/>
  <c r="BK323" i="2"/>
  <c r="J120" i="2" s="1"/>
  <c r="BK240" i="2"/>
  <c r="J240" i="2" s="1"/>
  <c r="J110" i="2" s="1"/>
  <c r="R304" i="2"/>
  <c r="T312" i="2"/>
  <c r="BK151" i="2"/>
  <c r="T162" i="2"/>
  <c r="BK248" i="2"/>
  <c r="J248" i="2" s="1"/>
  <c r="J111" i="2" s="1"/>
  <c r="T248" i="2"/>
  <c r="P240" i="2"/>
  <c r="R248" i="2"/>
  <c r="BK308" i="2"/>
  <c r="J308" i="2" s="1"/>
  <c r="J117" i="2" s="1"/>
  <c r="R162" i="2"/>
  <c r="R142" i="2"/>
  <c r="E130" i="2"/>
  <c r="P197" i="2"/>
  <c r="BK197" i="2"/>
  <c r="J197" i="2" s="1"/>
  <c r="BK211" i="2"/>
  <c r="P290" i="2"/>
  <c r="BK290" i="2"/>
  <c r="J290" i="2" s="1"/>
  <c r="J114" i="2" s="1"/>
  <c r="P308" i="2"/>
  <c r="R165" i="2"/>
  <c r="BK202" i="2"/>
  <c r="J202" i="2" s="1"/>
  <c r="J107" i="2" s="1"/>
  <c r="R240" i="2"/>
  <c r="R282" i="2"/>
  <c r="P304" i="2"/>
  <c r="R308" i="2"/>
  <c r="BK316" i="2"/>
  <c r="J316" i="2" s="1"/>
  <c r="J119" i="2" s="1"/>
  <c r="T316" i="2"/>
  <c r="T323" i="2"/>
  <c r="P162" i="2"/>
  <c r="R294" i="2"/>
  <c r="P294" i="2"/>
  <c r="P312" i="2"/>
  <c r="T142" i="2"/>
  <c r="R151" i="2"/>
  <c r="T227" i="2"/>
  <c r="BK282" i="2"/>
  <c r="J282" i="2" s="1"/>
  <c r="J113" i="2" s="1"/>
  <c r="T294" i="2"/>
  <c r="BK304" i="2"/>
  <c r="J304" i="2" s="1"/>
  <c r="J116" i="2" s="1"/>
  <c r="T308" i="2"/>
  <c r="P316" i="2"/>
  <c r="J89" i="2"/>
  <c r="BK227" i="2"/>
  <c r="J227" i="2" s="1"/>
  <c r="J109" i="2" s="1"/>
  <c r="P282" i="2"/>
  <c r="T151" i="2"/>
  <c r="BK184" i="2"/>
  <c r="J184" i="2" s="1"/>
  <c r="J103" i="2" s="1"/>
  <c r="P227" i="2"/>
  <c r="P248" i="2"/>
  <c r="T290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82" i="2"/>
  <c r="T304" i="2"/>
  <c r="R312" i="2"/>
  <c r="P323" i="2"/>
  <c r="T240" i="2"/>
  <c r="R316" i="2"/>
  <c r="P151" i="2"/>
  <c r="R184" i="2"/>
  <c r="T202" i="2"/>
  <c r="P202" i="2"/>
  <c r="R227" i="2"/>
  <c r="P255" i="2"/>
  <c r="R290" i="2"/>
  <c r="R323" i="2"/>
  <c r="R211" i="2"/>
  <c r="P211" i="2"/>
  <c r="R132" i="8"/>
  <c r="T123" i="8"/>
  <c r="AU110" i="1"/>
  <c r="BK155" i="5"/>
  <c r="J155" i="5" s="1"/>
  <c r="J100" i="5" s="1"/>
  <c r="P155" i="5"/>
  <c r="J156" i="5"/>
  <c r="J101" i="5" s="1"/>
  <c r="BK128" i="5"/>
  <c r="T160" i="4"/>
  <c r="R160" i="4"/>
  <c r="BK129" i="4"/>
  <c r="T255" i="2"/>
  <c r="T211" i="2"/>
  <c r="BK171" i="2"/>
  <c r="J101" i="2" l="1"/>
  <c r="P142" i="3"/>
  <c r="R122" i="8"/>
  <c r="V170" i="11"/>
  <c r="I67" i="11" s="1"/>
  <c r="P127" i="5"/>
  <c r="AU103" i="1" s="1"/>
  <c r="J136" i="8"/>
  <c r="J102" i="8" s="1"/>
  <c r="J171" i="2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6" i="9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J160" i="4" s="1"/>
  <c r="J101" i="4" s="1"/>
  <c r="R211" i="3"/>
  <c r="R141" i="3" s="1"/>
  <c r="BK142" i="3"/>
  <c r="J99" i="2"/>
  <c r="P211" i="3"/>
  <c r="P141" i="3" s="1"/>
  <c r="AU102" i="1" s="1"/>
  <c r="J211" i="3"/>
  <c r="J106" i="3" s="1"/>
  <c r="J142" i="3"/>
  <c r="J97" i="3" s="1"/>
  <c r="E23" i="11"/>
  <c r="P22" i="11"/>
  <c r="I137" i="10"/>
  <c r="G62" i="10" s="1"/>
  <c r="E15" i="10" s="1"/>
  <c r="L137" i="10"/>
  <c r="E62" i="10" s="1"/>
  <c r="C15" i="10" s="1"/>
  <c r="J196" i="2"/>
  <c r="J98" i="2"/>
  <c r="J106" i="2"/>
  <c r="J108" i="2"/>
  <c r="K131" i="14"/>
  <c r="K132" i="14" s="1"/>
  <c r="K221" i="9"/>
  <c r="K222" i="9" s="1"/>
  <c r="S260" i="10"/>
  <c r="H71" i="10" s="1"/>
  <c r="S170" i="11"/>
  <c r="H67" i="11" s="1"/>
  <c r="V260" i="10"/>
  <c r="I71" i="10" s="1"/>
  <c r="V171" i="11"/>
  <c r="I69" i="11" s="1"/>
  <c r="L170" i="11"/>
  <c r="E67" i="11" s="1"/>
  <c r="C16" i="11" s="1"/>
  <c r="P30" i="16"/>
  <c r="AW100" i="1"/>
  <c r="AW107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J127" i="5" s="1"/>
  <c r="J96" i="5" s="1"/>
  <c r="T127" i="5"/>
  <c r="J128" i="5"/>
  <c r="J97" i="5" s="1"/>
  <c r="R128" i="4"/>
  <c r="T128" i="4"/>
  <c r="P128" i="4"/>
  <c r="AU96" i="1" s="1"/>
  <c r="J129" i="4"/>
  <c r="J97" i="4" s="1"/>
  <c r="T196" i="2"/>
  <c r="BK141" i="2"/>
  <c r="BK141" i="3" l="1"/>
  <c r="J140" i="2"/>
  <c r="E22" i="11"/>
  <c r="P21" i="11"/>
  <c r="I171" i="11"/>
  <c r="G69" i="11" s="1"/>
  <c r="P23" i="11"/>
  <c r="P25" i="11" s="1"/>
  <c r="P27" i="11" s="1"/>
  <c r="BK128" i="4"/>
  <c r="J128" i="4" s="1"/>
  <c r="J96" i="4" s="1"/>
  <c r="S171" i="11"/>
  <c r="H69" i="11" s="1"/>
  <c r="J30" i="8"/>
  <c r="AG111" i="1" s="1"/>
  <c r="J96" i="8"/>
  <c r="J141" i="3"/>
  <c r="J30" i="3" s="1"/>
  <c r="AG102" i="1" s="1"/>
  <c r="L261" i="10"/>
  <c r="E73" i="10" s="1"/>
  <c r="M261" i="10"/>
  <c r="F73" i="10" s="1"/>
  <c r="J105" i="2"/>
  <c r="T140" i="2"/>
  <c r="G71" i="10"/>
  <c r="E16" i="10" s="1"/>
  <c r="I261" i="10"/>
  <c r="G73" i="10" s="1"/>
  <c r="P30" i="12"/>
  <c r="AW99" i="1"/>
  <c r="AW106" i="1"/>
  <c r="M171" i="11"/>
  <c r="F69" i="11" s="1"/>
  <c r="V261" i="10"/>
  <c r="I73" i="10" s="1"/>
  <c r="BA101" i="1"/>
  <c r="AG101" i="1"/>
  <c r="L171" i="11"/>
  <c r="E69" i="11" s="1"/>
  <c r="J30" i="5"/>
  <c r="AG103" i="1" s="1"/>
  <c r="R140" i="2"/>
  <c r="P140" i="2"/>
  <c r="AU95" i="1" s="1"/>
  <c r="AU94" i="1" s="1"/>
  <c r="BK140" i="2"/>
  <c r="J96" i="3"/>
  <c r="J97" i="2" l="1"/>
  <c r="BA98" i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T101" i="1"/>
  <c r="AN101" i="1" s="1"/>
  <c r="AW101" i="1"/>
  <c r="E23" i="10"/>
  <c r="E22" i="10"/>
  <c r="E20" i="10"/>
  <c r="E21" i="10"/>
  <c r="P22" i="10"/>
  <c r="P21" i="10"/>
  <c r="P23" i="10"/>
  <c r="F36" i="8"/>
  <c r="BC111" i="1" s="1"/>
  <c r="F35" i="8"/>
  <c r="BB111" i="1" s="1"/>
  <c r="F37" i="8"/>
  <c r="BD111" i="1" s="1"/>
  <c r="BD110" i="1"/>
  <c r="BC110" i="1"/>
  <c r="BB110" i="1"/>
  <c r="BD109" i="1"/>
  <c r="BC109" i="1"/>
  <c r="BB109" i="1"/>
  <c r="F35" i="5"/>
  <c r="BB103" i="1" s="1"/>
  <c r="F37" i="5"/>
  <c r="BD103" i="1" s="1"/>
  <c r="F36" i="5"/>
  <c r="BC103" i="1" s="1"/>
  <c r="F37" i="4"/>
  <c r="BD96" i="1" s="1"/>
  <c r="F36" i="4"/>
  <c r="BC96" i="1" s="1"/>
  <c r="F35" i="4"/>
  <c r="BB96" i="1" s="1"/>
  <c r="F37" i="3"/>
  <c r="BD102" i="1" s="1"/>
  <c r="F36" i="3"/>
  <c r="BC102" i="1" s="1"/>
  <c r="F35" i="3"/>
  <c r="BB102" i="1" s="1"/>
  <c r="F36" i="2"/>
  <c r="F35" i="2"/>
  <c r="BB95" i="1" s="1"/>
  <c r="F37" i="2"/>
  <c r="BD95" i="1" s="1"/>
  <c r="AW105" i="1" l="1"/>
  <c r="AW98" i="1"/>
  <c r="BD94" i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1" i="1" s="1"/>
  <c r="AZ110" i="1"/>
  <c r="AZ109" i="1"/>
  <c r="J33" i="5"/>
  <c r="F33" i="5"/>
  <c r="AZ103" i="1" s="1"/>
  <c r="J33" i="3"/>
  <c r="F33" i="3"/>
  <c r="AZ102" i="1" s="1"/>
  <c r="F33" i="4"/>
  <c r="AZ96" i="1" s="1"/>
  <c r="J33" i="4"/>
  <c r="J33" i="2"/>
  <c r="AV95" i="1" s="1"/>
  <c r="F33" i="2"/>
  <c r="AZ95" i="1" s="1"/>
  <c r="AG108" i="1"/>
  <c r="AZ94" i="1" l="1"/>
  <c r="AV94" i="1" s="1"/>
  <c r="BA97" i="1"/>
  <c r="AG97" i="1"/>
  <c r="H28" i="10"/>
  <c r="P28" i="10" s="1"/>
  <c r="BA108" i="1"/>
  <c r="AW108" i="1"/>
  <c r="F34" i="8"/>
  <c r="BA111" i="1" s="1"/>
  <c r="J34" i="8"/>
  <c r="AW111" i="1" s="1"/>
  <c r="AV111" i="1"/>
  <c r="AV110" i="1"/>
  <c r="AV109" i="1"/>
  <c r="AT108" i="1"/>
  <c r="AN108" i="1" s="1"/>
  <c r="J34" i="5"/>
  <c r="AW103" i="1" s="1"/>
  <c r="F34" i="5"/>
  <c r="BA103" i="1" s="1"/>
  <c r="AV103" i="1"/>
  <c r="F34" i="3"/>
  <c r="BA102" i="1" s="1"/>
  <c r="J34" i="3"/>
  <c r="AW102" i="1" s="1"/>
  <c r="AV102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4" i="1"/>
  <c r="AW97" i="1"/>
  <c r="P30" i="10"/>
  <c r="BA94" i="1"/>
  <c r="AW94" i="1" s="1"/>
  <c r="AT94" i="1" s="1"/>
  <c r="J39" i="8"/>
  <c r="AT111" i="1"/>
  <c r="AN111" i="1" s="1"/>
  <c r="AT110" i="1"/>
  <c r="AT109" i="1"/>
  <c r="J39" i="5"/>
  <c r="AT103" i="1"/>
  <c r="AN103" i="1" s="1"/>
  <c r="AT102" i="1"/>
  <c r="AN102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0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5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E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E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E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E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E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E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E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sharedStrings.xml><?xml version="1.0" encoding="utf-8"?>
<sst xmlns="http://schemas.openxmlformats.org/spreadsheetml/2006/main" count="11013" uniqueCount="2334">
  <si>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</si>
  <si>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</si>
  <si>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</si>
  <si>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</si>
  <si>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</si>
  <si>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</si>
  <si>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</si>
  <si>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</si>
  <si>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</si>
  <si>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</si>
  <si>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</si>
  <si>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</si>
  <si>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</si>
  <si>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</si>
  <si>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</si>
  <si>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</si>
  <si>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</si>
  <si>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</si>
  <si>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</si>
  <si>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</si>
  <si>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14. 3. 2025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</si>
  <si>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</si>
  <si>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</si>
  <si>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</si>
  <si>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</si>
  <si>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</si>
  <si>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</si>
  <si>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</si>
  <si>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</si>
  <si>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</si>
  <si>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</si>
  <si>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</si>
  <si>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</si>
  <si>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</si>
  <si>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</si>
  <si>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</si>
  <si>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</si>
  <si>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</si>
  <si>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</si>
  <si>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</si>
  <si>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</si>
  <si>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</si>
  <si>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</si>
  <si>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</si>
  <si>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</si>
  <si>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</si>
  <si>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</si>
  <si>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</si>
  <si>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</si>
  <si>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</si>
  <si>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</si>
  <si>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</si>
  <si>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</si>
  <si>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</si>
  <si>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</si>
  <si>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</si>
  <si>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</si>
  <si>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</si>
  <si>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</si>
  <si>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</si>
  <si>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</si>
  <si>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</si>
  <si>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</si>
  <si>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</si>
  <si>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</si>
  <si>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</si>
  <si>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</si>
  <si>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</si>
  <si>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</si>
  <si>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</si>
  <si>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</si>
  <si>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</si>
  <si>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</si>
  <si>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</si>
  <si>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</si>
  <si>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</si>
  <si>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</si>
  <si>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</si>
  <si>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</si>
  <si>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</si>
  <si>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</si>
  <si>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</si>
  <si>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</si>
  <si>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</si>
  <si>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</si>
  <si>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</si>
  <si>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</si>
  <si>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</si>
  <si>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</si>
  <si>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</si>
  <si>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</si>
  <si>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</si>
  <si>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</si>
  <si>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</si>
  <si>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</si>
  <si>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</si>
  <si>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</si>
  <si>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</si>
  <si>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</si>
  <si>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</si>
  <si>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</si>
  <si>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</si>
  <si>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</si>
  <si>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</si>
  <si>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</si>
  <si>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</si>
  <si>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</si>
  <si>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</si>
  <si>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</si>
  <si>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</si>
  <si>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</si>
  <si>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</si>
  <si>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</si>
  <si>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</si>
  <si>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</si>
  <si>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</si>
  <si>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</si>
  <si>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</si>
  <si>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</si>
  <si>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</si>
  <si>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</si>
  <si>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</si>
  <si>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</si>
  <si>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</si>
  <si>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</si>
  <si>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</si>
  <si>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</si>
  <si>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</si>
  <si>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</si>
  <si>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</si>
  <si>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</si>
  <si>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</si>
  <si>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</si>
  <si>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</si>
  <si>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</si>
  <si>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</si>
  <si>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</si>
  <si>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</si>
  <si>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</si>
  <si>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</si>
  <si>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</si>
  <si>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</si>
  <si>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</si>
  <si>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</si>
  <si>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</si>
  <si>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</si>
  <si>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</si>
  <si>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</si>
  <si>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</si>
  <si>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</si>
  <si>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</si>
  <si>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</si>
  <si>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</si>
  <si>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</si>
  <si>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</si>
  <si>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</si>
  <si>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</si>
  <si>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</si>
  <si>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</si>
  <si>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</si>
  <si>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</si>
  <si>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</si>
  <si>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</si>
  <si>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</si>
  <si>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</si>
  <si>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</si>
  <si>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</si>
  <si>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</si>
  <si>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</si>
  <si>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</si>
  <si>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</si>
  <si>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</si>
  <si>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</si>
  <si>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</si>
  <si>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</si>
  <si>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</si>
  <si>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</si>
  <si>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</si>
  <si>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</si>
  <si>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</si>
  <si>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</si>
  <si>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</si>
  <si>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</si>
  <si>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</si>
  <si>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</si>
  <si>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</si>
  <si>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</si>
  <si>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</si>
  <si>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</si>
  <si>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</si>
  <si>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</si>
  <si>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</si>
  <si>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</si>
  <si>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</si>
  <si>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</si>
  <si>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</si>
  <si>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</si>
  <si>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</si>
  <si>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</si>
  <si>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</si>
  <si>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</si>
  <si>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</si>
  <si>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</si>
  <si>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</si>
  <si>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</si>
  <si>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</si>
  <si>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</si>
  <si>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</si>
  <si>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</si>
  <si>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</si>
  <si>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</si>
  <si>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</si>
  <si>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</si>
  <si>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</si>
  <si>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</si>
  <si>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</si>
  <si>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</si>
  <si>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</si>
  <si>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</si>
  <si>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</si>
  <si>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</si>
  <si>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</si>
  <si>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</si>
  <si>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</si>
  <si>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</si>
  <si>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</si>
  <si>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</si>
  <si>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</si>
  <si>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</si>
  <si>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</si>
  <si>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</si>
  <si>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</si>
  <si>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</si>
  <si>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</si>
  <si>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</si>
  <si>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</si>
  <si>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</si>
  <si>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</si>
  <si>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</si>
  <si>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</si>
  <si>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</si>
  <si>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</si>
  <si>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</si>
  <si>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</si>
  <si>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24</t>
  </si>
  <si>
    <t>25</t>
  </si>
  <si>
    <t>26</t>
  </si>
  <si>
    <t>ks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</si>
  <si>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</si>
  <si>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</si>
  <si>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</si>
  <si>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</si>
  <si>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</si>
  <si>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</si>
  <si>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</si>
  <si>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</si>
  <si>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</si>
  <si>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</si>
  <si>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</si>
  <si>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</si>
  <si>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</si>
  <si>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</si>
  <si>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</si>
  <si>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</si>
  <si>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</si>
  <si>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</si>
  <si>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</si>
  <si>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</si>
  <si>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</si>
  <si>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</si>
  <si>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</si>
  <si>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</si>
  <si>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</si>
  <si>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</si>
  <si>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</si>
  <si>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</si>
  <si>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</si>
  <si>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</si>
  <si>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</si>
  <si>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</si>
  <si>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</si>
  <si>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</si>
  <si>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</si>
  <si>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</si>
  <si>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</si>
  <si>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</si>
  <si>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</si>
  <si>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</si>
  <si>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</si>
  <si>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</si>
  <si>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</si>
  <si>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</si>
  <si>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</si>
  <si>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</si>
  <si>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</si>
  <si>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</si>
  <si>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</si>
  <si>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</si>
  <si>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</si>
  <si>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</si>
  <si>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</si>
  <si>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</si>
  <si>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</si>
  <si>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</si>
  <si>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</si>
  <si>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</si>
  <si>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</si>
  <si>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</si>
  <si>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</si>
  <si>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</si>
  <si>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</si>
  <si>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</si>
  <si>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</si>
  <si>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</si>
  <si>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</si>
  <si>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</si>
  <si>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</si>
  <si>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</si>
  <si>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</si>
  <si>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</si>
  <si>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</si>
  <si>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</si>
  <si>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</si>
  <si>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</si>
  <si>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</si>
  <si>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</si>
  <si>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</si>
  <si>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</si>
  <si>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</si>
  <si>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</si>
  <si>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</si>
  <si>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</si>
  <si>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</si>
  <si>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</si>
  <si>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</si>
  <si>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</si>
  <si>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</si>
  <si>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</si>
  <si>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</si>
  <si>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</si>
  <si>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</si>
  <si>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</si>
  <si>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</si>
  <si>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</si>
  <si>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</si>
  <si>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</si>
  <si>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</si>
  <si>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</si>
  <si>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</si>
  <si>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</si>
  <si>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</si>
  <si>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</si>
  <si>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</si>
  <si>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</si>
  <si>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</si>
  <si>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</si>
  <si>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</si>
  <si>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</si>
  <si>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</si>
  <si>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</si>
  <si>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</si>
  <si>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</si>
  <si>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</si>
  <si>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</si>
  <si>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</si>
  <si>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</si>
  <si>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</si>
  <si>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</si>
  <si>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</si>
  <si>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</si>
  <si>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220207773</t>
  </si>
  <si>
    <t>55</t>
  </si>
  <si>
    <t>713136010.S</t>
  </si>
  <si>
    <t>-865702553</t>
  </si>
  <si>
    <t>56</t>
  </si>
  <si>
    <t>629110000100.S</t>
  </si>
  <si>
    <t>880656281</t>
  </si>
  <si>
    <t>57</t>
  </si>
  <si>
    <t>713161530</t>
  </si>
  <si>
    <t>550743472</t>
  </si>
  <si>
    <t>58</t>
  </si>
  <si>
    <t>631440003500</t>
  </si>
  <si>
    <t>982460432</t>
  </si>
  <si>
    <t>59</t>
  </si>
  <si>
    <t>631440003800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</si>
  <si>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</si>
  <si>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</si>
  <si>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</si>
  <si>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</si>
  <si>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</si>
  <si>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</si>
  <si>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</si>
  <si>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</si>
  <si>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</si>
  <si>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</si>
  <si>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</si>
  <si>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</si>
  <si>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</si>
  <si>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</si>
  <si>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</si>
  <si>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</si>
  <si>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</si>
  <si>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</si>
  <si>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</si>
  <si>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</si>
  <si>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</si>
  <si>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</si>
  <si>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</si>
  <si>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</si>
  <si>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</si>
  <si>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</si>
  <si>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</si>
  <si>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</si>
  <si>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</si>
  <si>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</si>
  <si>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</si>
  <si>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</si>
  <si>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</si>
  <si>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</si>
  <si>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</si>
  <si>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</si>
  <si>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</si>
  <si>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</si>
  <si>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</si>
  <si>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</si>
  <si>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</si>
  <si>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</si>
  <si>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</si>
  <si>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</si>
  <si>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</si>
  <si>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</si>
  <si>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</si>
  <si>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</si>
  <si>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</si>
  <si>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</si>
  <si>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</si>
  <si>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</si>
  <si>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</si>
  <si>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</si>
  <si>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</si>
  <si>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</si>
  <si>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</si>
  <si>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</si>
  <si>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</si>
  <si>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</si>
  <si>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</si>
  <si>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</si>
  <si>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</si>
  <si>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</si>
  <si>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</si>
  <si>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</si>
  <si>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</si>
  <si>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</si>
  <si>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</si>
  <si>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SDK suchá podlaha KNAUF F141 z panelov 2000x600x25 mm bez podsypu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</si>
  <si>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</si>
  <si>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</si>
  <si>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</si>
  <si>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</si>
  <si>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</si>
  <si>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</si>
  <si>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</si>
  <si>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</si>
  <si>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</si>
  <si>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</si>
  <si>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</si>
  <si>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</si>
  <si>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</si>
  <si>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</si>
  <si>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</si>
  <si>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</si>
  <si>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</si>
  <si>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</si>
  <si>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</si>
  <si>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</si>
  <si>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</si>
  <si>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</si>
  <si>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</si>
  <si>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</si>
  <si>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</si>
  <si>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</si>
  <si>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</si>
  <si>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</si>
  <si>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</si>
  <si>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</si>
  <si>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</si>
  <si>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</si>
  <si>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</si>
  <si>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</si>
  <si>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</si>
  <si>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</si>
  <si>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</si>
  <si>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</si>
  <si>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</si>
  <si>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</si>
  <si>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</si>
  <si>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</si>
  <si>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</si>
  <si>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</si>
  <si>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</si>
  <si>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</si>
  <si>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</si>
  <si>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</si>
  <si>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</si>
  <si>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</si>
  <si>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</si>
  <si>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</si>
  <si>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</si>
  <si>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765312503</t>
  </si>
  <si>
    <t>Keramická krytina TONDACH, striech so sklon od 22° do 35°</t>
  </si>
  <si>
    <t>1553280616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</si>
  <si>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</si>
  <si>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</si>
  <si>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</si>
  <si>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</si>
  <si>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</si>
  <si>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</si>
  <si>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</si>
  <si>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</si>
  <si>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</si>
  <si>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</si>
  <si>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</si>
  <si>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</si>
  <si>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</si>
  <si>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</si>
  <si>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</si>
  <si>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</si>
  <si>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</si>
  <si>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</si>
  <si>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</si>
  <si>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</si>
  <si>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</si>
  <si>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</si>
  <si>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</si>
  <si>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</si>
  <si>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</si>
  <si>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</si>
  <si>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</si>
  <si>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</si>
  <si>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</si>
  <si>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</si>
  <si>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</si>
  <si>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</si>
  <si>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</si>
  <si>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</si>
  <si>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</si>
  <si>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</si>
  <si>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</si>
  <si>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</si>
  <si>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</si>
  <si>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</si>
  <si>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</si>
  <si>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</si>
  <si>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</si>
  <si>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</si>
  <si>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</si>
  <si>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</si>
  <si>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</si>
  <si>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</si>
  <si>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</si>
  <si>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</si>
  <si>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</si>
  <si>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</si>
  <si>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</si>
  <si>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</si>
  <si>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</si>
  <si>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</si>
  <si>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</si>
  <si>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</si>
  <si>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</si>
  <si>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</si>
  <si>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</si>
  <si>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</si>
  <si>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</si>
  <si>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</si>
  <si>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</si>
  <si>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</si>
  <si>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</si>
  <si>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</si>
  <si>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</si>
  <si>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</si>
  <si>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</si>
  <si>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</si>
  <si>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</si>
  <si>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</si>
  <si>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</si>
  <si>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</si>
  <si>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</si>
  <si>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</si>
  <si>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</si>
  <si>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</si>
  <si>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</si>
  <si>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</si>
  <si>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</si>
  <si>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</si>
  <si>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</si>
  <si>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</si>
  <si>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</si>
  <si>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</si>
  <si>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</si>
  <si>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</si>
  <si>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</si>
  <si>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</si>
  <si>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</si>
  <si>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</si>
  <si>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</si>
  <si>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</si>
  <si>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</si>
  <si>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</si>
  <si>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</si>
  <si>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</si>
  <si>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</si>
  <si>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</si>
  <si>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</si>
  <si>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</si>
  <si>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</si>
  <si>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</si>
  <si>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</si>
  <si>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</si>
  <si>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</si>
  <si>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</si>
  <si>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</si>
  <si>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</si>
  <si>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</si>
  <si>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</si>
  <si>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</si>
  <si>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</si>
  <si>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</si>
  <si>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</si>
  <si>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</si>
  <si>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</si>
  <si>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</si>
  <si>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</si>
  <si>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</si>
  <si>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</si>
  <si>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</si>
  <si>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</si>
  <si>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</si>
  <si>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</si>
  <si>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</si>
  <si>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</si>
  <si>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</si>
  <si>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</si>
  <si>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</si>
  <si>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</si>
  <si>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</si>
  <si>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</si>
  <si>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</si>
  <si>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</si>
  <si>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</si>
  <si>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</si>
  <si>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</si>
  <si>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</si>
  <si>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</si>
  <si>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</si>
  <si>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</si>
  <si>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</si>
  <si>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</si>
  <si>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</si>
  <si>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</si>
  <si>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</si>
  <si>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</si>
  <si>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</si>
  <si>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</si>
  <si>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</si>
  <si>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</si>
  <si>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</si>
  <si>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</si>
  <si>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</si>
  <si>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</si>
  <si>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</si>
  <si>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</si>
  <si>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</si>
  <si>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</si>
  <si>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</si>
  <si>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</si>
  <si>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</si>
  <si>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</si>
  <si>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</si>
  <si>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</si>
  <si>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</si>
  <si>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</si>
  <si>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</si>
  <si>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</si>
  <si>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</si>
  <si>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</si>
  <si>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</si>
  <si>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Montáž podlahy z laminátových a drevených parkiet, šírka do 190 mm, položená voľne</t>
  </si>
  <si>
    <t>-452631011</t>
  </si>
  <si>
    <t>133</t>
  </si>
  <si>
    <t>611980003060</t>
  </si>
  <si>
    <t xml:space="preserve">Podlaha laminátová, hrúbka 15 mm, záťažová trieda 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</si>
  <si>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</si>
  <si>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</si>
  <si>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</si>
  <si>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</si>
  <si>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</si>
  <si>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</si>
  <si>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</si>
  <si>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</si>
  <si>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</si>
  <si>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</si>
  <si>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</si>
  <si>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</si>
  <si>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</si>
  <si>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</si>
  <si>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</si>
  <si>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</si>
  <si>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</si>
  <si>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</si>
  <si>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</si>
  <si>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</si>
  <si>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</si>
  <si>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</si>
  <si>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</si>
  <si>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</si>
  <si>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</si>
  <si>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</si>
  <si>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</si>
  <si>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</si>
  <si>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</si>
  <si>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</si>
  <si>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</si>
  <si>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</si>
  <si>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</si>
  <si>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</si>
  <si>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</si>
  <si>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</si>
  <si>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</si>
  <si>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</si>
  <si>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</si>
  <si>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</si>
  <si>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</si>
  <si>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</si>
  <si>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</si>
  <si>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</si>
  <si>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</si>
  <si>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</si>
  <si>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</si>
  <si>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</si>
  <si>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</si>
  <si>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</si>
  <si>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</si>
  <si>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</si>
  <si>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</si>
  <si>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</si>
  <si>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</si>
  <si>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</si>
  <si>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</si>
  <si>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</si>
  <si>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</si>
  <si>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</si>
  <si>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</si>
  <si>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</si>
  <si>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</si>
  <si>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</si>
  <si>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</si>
  <si>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</si>
  <si>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</si>
  <si>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</si>
  <si>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</si>
  <si>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</si>
  <si>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</si>
  <si>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</si>
  <si>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</si>
  <si>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</si>
  <si>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</si>
  <si>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</si>
  <si>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</si>
  <si>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</si>
  <si>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</si>
  <si>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</si>
  <si>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</si>
  <si>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</si>
  <si>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</si>
  <si>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</si>
  <si>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</si>
  <si>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</si>
  <si>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</si>
  <si>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</si>
  <si>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</si>
  <si>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</si>
  <si>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</si>
  <si>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</si>
  <si>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</si>
  <si>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</si>
  <si>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</si>
  <si>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</si>
  <si>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</si>
  <si>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</si>
  <si>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</si>
  <si>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</si>
  <si>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</si>
  <si>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</si>
  <si>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</si>
  <si>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</si>
  <si>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</si>
  <si>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</si>
  <si>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</si>
  <si>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</si>
  <si>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</si>
  <si>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</si>
  <si>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</si>
  <si>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</si>
  <si>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</si>
  <si>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</si>
  <si>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</si>
  <si>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</si>
  <si>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</si>
  <si>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</si>
  <si>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</si>
  <si>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</si>
  <si>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</si>
  <si>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</si>
  <si>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</si>
  <si>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</si>
  <si>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</si>
  <si>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</si>
  <si>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</si>
  <si>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</si>
  <si>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</si>
  <si>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</si>
  <si>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</si>
  <si>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</si>
  <si>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</si>
  <si>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</si>
  <si>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</si>
  <si>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</si>
  <si>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</si>
  <si>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</si>
  <si>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</si>
  <si>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</si>
  <si>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</si>
  <si>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</si>
  <si>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</si>
  <si>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</si>
  <si>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</si>
  <si>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</si>
  <si>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</si>
  <si>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</si>
  <si>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</si>
  <si>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</si>
  <si>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</si>
  <si>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</si>
  <si>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</si>
  <si>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</si>
  <si>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</si>
  <si>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</si>
  <si>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</si>
  <si>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</si>
  <si>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</si>
  <si>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</si>
  <si>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</si>
  <si>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</si>
  <si>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</si>
  <si>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</si>
  <si>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</si>
  <si>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</si>
  <si>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</si>
  <si>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</si>
  <si>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</si>
  <si>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</si>
  <si>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</si>
  <si>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</si>
  <si>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</si>
  <si>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</si>
  <si>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</si>
  <si>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</si>
  <si>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</si>
  <si>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</si>
  <si>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</si>
  <si>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</si>
  <si>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</si>
  <si>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</si>
  <si>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</si>
  <si>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</si>
  <si>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</si>
  <si>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</si>
  <si>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</si>
  <si>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</si>
  <si>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</si>
  <si>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</si>
  <si>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</si>
  <si>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</si>
  <si>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</si>
  <si>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</si>
  <si>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</si>
  <si>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</si>
  <si>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</si>
  <si>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</si>
  <si>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</si>
  <si>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</si>
  <si>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</si>
  <si>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</si>
  <si>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</si>
  <si>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2095428134</t>
  </si>
  <si>
    <t>-2129047153</t>
  </si>
  <si>
    <t>1884376113</t>
  </si>
  <si>
    <t>37463451</t>
  </si>
  <si>
    <t>651284508</t>
  </si>
  <si>
    <t>609718678</t>
  </si>
  <si>
    <t>-1012672095</t>
  </si>
  <si>
    <t>762211120.S</t>
  </si>
  <si>
    <t>-1868944797</t>
  </si>
  <si>
    <t>605110000700.S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</si>
  <si>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</si>
  <si>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</si>
  <si>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</si>
  <si>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</si>
  <si>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</si>
  <si>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</si>
  <si>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</si>
  <si>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</si>
  <si>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</si>
  <si>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</si>
  <si>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</si>
  <si>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</si>
  <si>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</si>
  <si>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</si>
  <si>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</si>
  <si>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</si>
  <si>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</si>
  <si>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</si>
  <si>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</si>
  <si>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</si>
  <si>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</si>
  <si>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</si>
  <si>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</si>
  <si>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</si>
  <si>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</si>
  <si>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</si>
  <si>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</si>
  <si>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</si>
  <si>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</si>
  <si>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</si>
  <si>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</si>
  <si>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</si>
  <si>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</si>
  <si>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</si>
  <si>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</si>
  <si>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</si>
  <si>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</si>
  <si>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</si>
  <si>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</si>
  <si>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</si>
  <si>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</si>
  <si>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</si>
  <si>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</si>
  <si>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</si>
  <si>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</si>
  <si>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</si>
  <si>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</si>
  <si>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</si>
  <si>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</si>
  <si>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</si>
  <si>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</si>
  <si>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</si>
  <si>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</si>
  <si>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</si>
  <si>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</si>
  <si>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</si>
  <si>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</si>
  <si>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</si>
  <si>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</si>
  <si>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</si>
  <si>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</si>
  <si>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</si>
  <si>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</si>
  <si>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</si>
  <si>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</si>
  <si>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</si>
  <si>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</si>
  <si>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</si>
  <si>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</si>
  <si>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</si>
  <si>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</si>
  <si>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</si>
  <si>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</si>
  <si>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</si>
  <si>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</si>
  <si>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</si>
  <si>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</si>
  <si>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</si>
  <si>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</si>
  <si>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</si>
  <si>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</si>
  <si>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</si>
  <si>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</si>
  <si>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</si>
  <si>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</si>
  <si>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</si>
  <si>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</si>
  <si>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</si>
  <si>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</si>
  <si>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</si>
  <si>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</si>
  <si>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</si>
  <si>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</si>
  <si>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</si>
  <si>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</si>
  <si>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</si>
  <si>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</si>
  <si>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</si>
  <si>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</si>
  <si>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</si>
  <si>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</si>
  <si>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</si>
  <si>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</si>
  <si>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</si>
  <si>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</si>
  <si>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</si>
  <si>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</si>
  <si>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</si>
  <si>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</si>
  <si>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</si>
  <si>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</si>
  <si>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</si>
  <si>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</si>
  <si>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</si>
  <si>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</si>
  <si>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</si>
  <si>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</si>
  <si>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</si>
  <si>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</si>
  <si>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</si>
  <si>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</si>
  <si>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</si>
  <si>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</si>
  <si>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</si>
  <si>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</si>
  <si>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</si>
  <si>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</si>
  <si>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</si>
  <si>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</si>
  <si>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</si>
  <si>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</si>
  <si>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</si>
  <si>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</si>
  <si>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</si>
  <si>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</si>
  <si>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</si>
  <si>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</si>
  <si>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</si>
  <si>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</si>
  <si>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</si>
  <si>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</si>
  <si>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</si>
  <si>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</si>
  <si>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</si>
  <si>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</si>
  <si>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</si>
  <si>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</si>
  <si>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</si>
  <si>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</si>
  <si>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</si>
  <si>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</si>
  <si>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</si>
  <si>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</si>
  <si>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</si>
  <si>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</si>
  <si>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</si>
  <si>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</si>
  <si>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</si>
  <si>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</si>
  <si>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</si>
  <si>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</si>
  <si>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</si>
  <si>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</si>
  <si>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</si>
  <si>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</si>
  <si>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</si>
  <si>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</si>
  <si>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</si>
  <si>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</si>
  <si>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</si>
  <si>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</si>
  <si>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</si>
  <si>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</si>
  <si>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</si>
  <si>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</si>
  <si>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</si>
  <si>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</si>
  <si>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</si>
  <si>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</si>
  <si>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</si>
  <si>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</si>
  <si>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</si>
  <si>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</si>
  <si>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</si>
  <si>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</si>
  <si>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</si>
  <si>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</si>
  <si>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</si>
  <si>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</si>
  <si>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</si>
  <si>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</si>
  <si>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</si>
  <si>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</si>
  <si>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</si>
  <si>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</si>
  <si>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</si>
  <si>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</si>
  <si>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</si>
  <si>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</si>
  <si>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</si>
  <si>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</si>
  <si>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</si>
  <si>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</si>
  <si>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</si>
  <si>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</si>
  <si>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</si>
  <si>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</si>
  <si>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</si>
  <si>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</si>
  <si>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</si>
  <si>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</si>
  <si>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</si>
  <si>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</si>
  <si>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</si>
  <si>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</si>
  <si>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</si>
  <si>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</si>
  <si>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</si>
  <si>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</si>
  <si>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</si>
  <si>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</si>
  <si>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</si>
  <si>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</si>
  <si>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</si>
  <si>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</si>
  <si>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</si>
  <si>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</si>
  <si>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</si>
  <si>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</si>
  <si>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</si>
  <si>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</si>
  <si>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</si>
  <si>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</si>
  <si>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</si>
  <si>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</si>
  <si>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</si>
  <si>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</si>
  <si>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</si>
  <si>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</si>
  <si>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</si>
  <si>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</si>
  <si>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</si>
  <si>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</si>
  <si>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</si>
  <si>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</si>
  <si>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</si>
  <si>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</si>
  <si>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</si>
  <si>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</si>
  <si>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</si>
  <si>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</si>
  <si>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</si>
  <si>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</si>
  <si>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</si>
  <si>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</si>
  <si>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</si>
  <si>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</si>
  <si>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</si>
  <si>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</si>
  <si>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</si>
  <si>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</si>
  <si>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</si>
  <si>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</si>
  <si>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</si>
  <si>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</si>
  <si>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</si>
  <si>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</si>
  <si>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</si>
  <si>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</si>
  <si>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</si>
  <si>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</si>
  <si>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</si>
  <si>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</si>
  <si>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</si>
  <si>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</si>
  <si>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</si>
  <si>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</si>
  <si>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</si>
  <si>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</si>
  <si>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</si>
  <si>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</si>
  <si>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</si>
  <si>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</si>
  <si>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</si>
  <si>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</si>
  <si>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</si>
  <si>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</si>
  <si>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</si>
  <si>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</si>
  <si>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</si>
  <si>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</si>
  <si>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</si>
  <si>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</si>
  <si>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</si>
  <si>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</si>
  <si>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</si>
  <si>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</si>
  <si>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</si>
  <si>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</si>
  <si>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</si>
  <si>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</si>
  <si>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</si>
  <si>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</si>
  <si>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</si>
  <si>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</si>
  <si>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</si>
  <si>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</si>
  <si>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</si>
  <si>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</si>
  <si>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</si>
  <si>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</si>
  <si>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</si>
  <si>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</si>
  <si>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</si>
  <si>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</si>
  <si>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</si>
  <si>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</si>
  <si>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</si>
  <si>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</si>
  <si>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</si>
  <si>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</si>
  <si>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</si>
  <si>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</si>
  <si>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</si>
  <si>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</si>
  <si>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</si>
  <si>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</si>
  <si>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</si>
  <si>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</si>
  <si>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</si>
  <si>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</si>
  <si>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</si>
  <si>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</si>
  <si>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</si>
  <si>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</si>
  <si>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</si>
  <si>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</si>
  <si>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</si>
  <si>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</si>
  <si>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</si>
  <si>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</si>
  <si>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</si>
  <si>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</si>
  <si>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</si>
  <si>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</si>
  <si>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</si>
  <si>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</si>
  <si>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</si>
  <si>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</si>
  <si>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</si>
  <si>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</si>
  <si>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</si>
  <si>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</si>
  <si>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</si>
  <si>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</si>
  <si>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</si>
  <si>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</si>
  <si>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</si>
  <si>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</si>
  <si>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</si>
  <si>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</si>
  <si>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</si>
  <si>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</si>
  <si>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</si>
  <si>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</si>
  <si>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</si>
  <si>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</si>
  <si>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</si>
  <si>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</si>
  <si>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</si>
  <si>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</si>
  <si>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</si>
  <si>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</si>
  <si>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</si>
  <si>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</si>
  <si>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</si>
  <si>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</si>
  <si>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</si>
  <si>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</si>
  <si>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</si>
  <si>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</si>
  <si>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</si>
  <si>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</si>
  <si>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</si>
  <si>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</si>
  <si>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</si>
  <si>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</si>
  <si>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</si>
  <si>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</si>
  <si>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</si>
  <si>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</si>
  <si>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</si>
  <si>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</si>
  <si>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</si>
  <si>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</si>
  <si>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</si>
  <si>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</si>
  <si>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</si>
  <si>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</si>
  <si>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</si>
  <si>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</si>
  <si>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</si>
  <si>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</si>
  <si>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</si>
  <si>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</si>
  <si>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</si>
  <si>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</si>
  <si>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</si>
  <si>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</si>
  <si>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</si>
  <si>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</si>
  <si>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</si>
  <si>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</si>
  <si>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</si>
  <si>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</si>
  <si>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</si>
  <si>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</si>
  <si>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</si>
  <si>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</si>
  <si>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</si>
  <si>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</si>
  <si>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</si>
  <si>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</si>
  <si>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</si>
  <si>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</si>
  <si>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</si>
  <si>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</si>
  <si>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</si>
  <si>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</si>
  <si>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</si>
  <si>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</si>
  <si>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</si>
  <si>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</si>
  <si>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</si>
  <si>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</si>
  <si>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</si>
  <si>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</si>
  <si>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</si>
  <si>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</si>
  <si>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</si>
  <si>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</si>
  <si>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</si>
  <si>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</si>
  <si>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</si>
  <si>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</si>
  <si>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</si>
  <si>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</si>
  <si>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</si>
  <si>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</si>
  <si>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</si>
  <si>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</si>
  <si>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</si>
  <si>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</si>
  <si>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</si>
  <si>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</si>
  <si>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</si>
  <si>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</si>
  <si>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</si>
  <si>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</si>
  <si>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</si>
  <si>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</si>
  <si>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</si>
  <si>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</si>
  <si>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</si>
  <si>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</si>
  <si>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</si>
  <si>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</si>
  <si>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</si>
  <si>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</si>
  <si>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</si>
  <si>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</si>
  <si>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</si>
  <si>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</si>
  <si>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</si>
  <si>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</si>
  <si>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</si>
  <si>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</si>
  <si>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</si>
  <si>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</si>
  <si>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</si>
  <si>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</si>
  <si>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</si>
  <si>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</si>
  <si>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</si>
  <si>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</si>
  <si>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</si>
  <si>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</si>
  <si>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</si>
  <si>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</si>
  <si>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</si>
  <si>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</si>
  <si>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</si>
  <si>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</si>
  <si>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</si>
  <si>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</si>
  <si>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</si>
  <si>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</si>
  <si>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</si>
  <si>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</si>
  <si>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</si>
  <si>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</si>
  <si>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</si>
  <si>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</si>
  <si>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</si>
  <si>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</si>
  <si>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</si>
  <si>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</si>
  <si>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</si>
  <si>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</si>
  <si>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</si>
  <si>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</si>
  <si>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</si>
  <si>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</si>
  <si>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</si>
  <si>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</si>
  <si>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</si>
  <si>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</si>
  <si>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</si>
  <si>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</si>
  <si>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</si>
  <si>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</si>
  <si>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</si>
  <si>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</si>
  <si>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</si>
  <si>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</si>
  <si>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</si>
  <si>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</si>
  <si>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</si>
  <si>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</si>
  <si>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</si>
  <si>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</si>
  <si>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</si>
  <si>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</si>
  <si>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</si>
  <si>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</si>
  <si>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</si>
  <si>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</si>
  <si>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</si>
  <si>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</si>
  <si>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</si>
  <si>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</si>
  <si>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</si>
  <si>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</si>
  <si>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</si>
  <si>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</si>
  <si>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</si>
  <si>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</si>
  <si>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</si>
  <si>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</si>
  <si>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</si>
  <si>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</si>
  <si>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</si>
  <si>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</si>
  <si>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</si>
  <si>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</si>
  <si>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</si>
  <si>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</si>
  <si>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</si>
  <si>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</si>
  <si>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</si>
  <si>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</si>
  <si>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</si>
  <si>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</si>
  <si>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</si>
  <si>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</si>
  <si>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</si>
  <si>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</si>
  <si>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</si>
  <si>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</si>
  <si>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</si>
  <si>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</si>
  <si>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</si>
  <si>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</si>
  <si>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</si>
  <si>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</si>
  <si>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</si>
  <si>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</si>
  <si>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</si>
  <si>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</si>
  <si>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</si>
  <si>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</si>
  <si>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</si>
  <si>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</si>
  <si>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</si>
  <si>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</si>
  <si>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</si>
  <si>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</si>
  <si>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</si>
  <si>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</si>
  <si>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</si>
  <si>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</si>
  <si>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</si>
  <si>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</si>
  <si>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</si>
  <si>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</si>
  <si>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</si>
  <si>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</si>
  <si>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</si>
  <si>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Dokumentácia skutočného vyhotovenia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</si>
  <si>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</si>
  <si>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</si>
  <si>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</si>
  <si>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</si>
  <si>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</si>
  <si>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</si>
  <si>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</si>
  <si>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</si>
  <si>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</si>
  <si>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</si>
  <si>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</si>
  <si>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</si>
  <si>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</si>
  <si>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</si>
  <si>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</si>
  <si>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</si>
  <si>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</si>
  <si>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</si>
  <si>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</si>
  <si>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</si>
  <si>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</si>
  <si>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</si>
  <si>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</si>
  <si>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</si>
  <si>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</si>
  <si>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</si>
  <si>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</si>
  <si>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</si>
  <si>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</si>
  <si>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</si>
  <si>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</si>
  <si>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</si>
  <si>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</si>
  <si>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</si>
  <si>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</si>
  <si>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</si>
  <si>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</si>
  <si>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</si>
  <si>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</si>
  <si>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</si>
  <si>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</si>
  <si>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</si>
  <si>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</si>
  <si>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</si>
  <si>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</si>
  <si>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</si>
  <si>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</si>
  <si>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</si>
  <si>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</si>
  <si>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</si>
  <si>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</si>
  <si>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</si>
  <si>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</si>
  <si>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</si>
  <si>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</si>
  <si>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</si>
  <si>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</si>
  <si>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</si>
  <si>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</si>
  <si>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</si>
  <si>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</si>
  <si>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</si>
  <si>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</si>
  <si>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</si>
  <si>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</si>
  <si>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</si>
  <si>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</si>
  <si>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</si>
  <si>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</si>
  <si>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</si>
  <si>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</si>
  <si>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</si>
  <si>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</si>
  <si>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</si>
  <si>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</si>
  <si>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</si>
  <si>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</si>
  <si>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</si>
  <si>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</si>
  <si>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</si>
  <si>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</si>
  <si>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</si>
  <si>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</si>
  <si>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</si>
  <si>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</si>
  <si>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</si>
  <si>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</si>
  <si>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</si>
  <si>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</si>
  <si>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</si>
  <si>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</si>
  <si>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</si>
  <si>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</si>
  <si>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</si>
  <si>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</si>
  <si>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</si>
  <si>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</si>
  <si>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</si>
  <si>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</si>
  <si>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</si>
  <si>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</si>
  <si>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</si>
  <si>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</si>
  <si>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</si>
  <si>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</si>
  <si>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</si>
  <si>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</si>
  <si>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</si>
  <si>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</si>
  <si>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</si>
  <si>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</si>
  <si>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</si>
  <si>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</si>
  <si>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</si>
  <si>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</si>
  <si>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</si>
  <si>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</si>
  <si>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</si>
  <si>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</si>
  <si>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</si>
  <si>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</si>
  <si>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</si>
  <si>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</si>
  <si>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</si>
  <si>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</si>
  <si>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</si>
  <si>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</si>
  <si>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</si>
  <si>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</si>
  <si>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</si>
  <si>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</si>
  <si>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</si>
  <si>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</si>
  <si>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</si>
  <si>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</si>
  <si>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</si>
  <si>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</si>
  <si>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</si>
  <si>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</si>
  <si>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</si>
  <si>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</si>
  <si>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</si>
  <si>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</si>
  <si>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</si>
  <si>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</si>
  <si>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</si>
  <si>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</si>
  <si>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</si>
  <si>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</si>
  <si>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</si>
  <si>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</si>
  <si>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</si>
  <si>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</si>
  <si>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</si>
  <si>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</si>
  <si>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</si>
  <si>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192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</si>
  <si>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</si>
  <si>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</si>
  <si>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</si>
  <si>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</si>
  <si>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</si>
  <si>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</si>
  <si>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</si>
  <si>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</si>
  <si>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</si>
  <si>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</si>
  <si>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</si>
  <si>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</si>
  <si>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</si>
  <si>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</si>
  <si>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</si>
  <si>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</si>
  <si>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</si>
  <si>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</si>
  <si>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</si>
  <si>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</si>
  <si>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17. 9. 2025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</si>
  <si>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</si>
  <si>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</si>
  <si>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</si>
  <si>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</si>
  <si>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</si>
  <si>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</si>
  <si>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</si>
  <si>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</si>
  <si>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</si>
  <si>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</si>
  <si>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</si>
  <si>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</si>
  <si>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</si>
  <si>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</si>
  <si>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</si>
  <si>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</si>
  <si>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</si>
  <si>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</si>
  <si>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</si>
  <si>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</si>
  <si>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</si>
  <si>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</si>
  <si>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</si>
  <si>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</si>
  <si>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</si>
  <si>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</si>
  <si>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</si>
  <si>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</si>
  <si>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</si>
  <si>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</si>
  <si>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Dátum: 17. 9. 2025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</si>
  <si>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</si>
  <si>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</si>
  <si>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</si>
  <si>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</si>
  <si>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</si>
  <si>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</si>
  <si>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</si>
  <si>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</si>
  <si>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</si>
  <si>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</si>
  <si>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</si>
  <si>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</si>
  <si>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</si>
  <si>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</si>
  <si>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</si>
  <si>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</si>
  <si>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</si>
  <si>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</si>
  <si>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</si>
  <si>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</si>
  <si>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</si>
  <si>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</si>
  <si>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</si>
  <si>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</si>
  <si>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</si>
  <si>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</si>
  <si>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</si>
  <si>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</si>
  <si>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</si>
  <si>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</si>
  <si>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</si>
  <si>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</si>
  <si>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</si>
  <si>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</si>
  <si>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</si>
  <si>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</si>
  <si>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</si>
  <si>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</si>
  <si>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</si>
  <si>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</si>
  <si>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</si>
  <si>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</si>
  <si>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</si>
  <si>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</si>
  <si>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</si>
  <si>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</si>
  <si>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</si>
  <si>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</si>
  <si>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</si>
  <si>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</si>
  <si>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</si>
  <si>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</si>
  <si>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</si>
  <si>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</si>
  <si>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</si>
  <si>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</si>
  <si>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</si>
  <si>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</si>
  <si>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</si>
  <si>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</si>
  <si>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</si>
  <si>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</si>
  <si>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</si>
  <si>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</si>
  <si>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</si>
  <si>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</si>
  <si>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</si>
  <si>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</si>
  <si>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</si>
  <si>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</si>
  <si>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</si>
  <si>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</si>
  <si>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</si>
  <si>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</si>
  <si>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</si>
  <si>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</si>
  <si>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</si>
  <si>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</si>
  <si>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</si>
  <si>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</si>
  <si>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</si>
  <si>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</si>
  <si>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</si>
  <si>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</si>
  <si>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</si>
  <si>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</si>
  <si>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</si>
  <si>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</si>
  <si>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</si>
  <si>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</si>
  <si>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</si>
  <si>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</si>
  <si>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</si>
  <si>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</si>
  <si>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</si>
  <si>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</si>
  <si>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</si>
  <si>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</si>
  <si>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</si>
  <si>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</si>
  <si>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</si>
  <si>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</si>
  <si>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</si>
  <si>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</si>
  <si>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</si>
  <si>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</si>
  <si>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</si>
  <si>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</si>
  <si>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</si>
  <si>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</si>
  <si>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</si>
  <si>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</si>
  <si>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</si>
  <si>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</si>
  <si>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</si>
  <si>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</si>
  <si>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</si>
  <si>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</si>
  <si>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</si>
  <si>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</si>
  <si>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</si>
  <si>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</si>
  <si>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</si>
  <si>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</si>
  <si>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</si>
  <si>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</si>
  <si>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</si>
  <si>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</si>
  <si>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</si>
  <si>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</si>
  <si>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</si>
  <si>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</si>
  <si>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</si>
  <si>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</si>
  <si>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</si>
  <si>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</si>
  <si>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</si>
  <si>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</si>
  <si>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</si>
  <si>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</si>
  <si>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</si>
  <si>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</si>
  <si>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</si>
  <si>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</si>
  <si>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</si>
  <si>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</si>
  <si>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</si>
  <si>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</si>
  <si>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</si>
  <si>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</si>
  <si>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</si>
  <si>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</si>
  <si>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</si>
  <si>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</si>
  <si>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</si>
  <si>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</si>
  <si>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</si>
  <si>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</si>
  <si>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</si>
  <si>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</si>
  <si>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</si>
  <si>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</si>
  <si>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</si>
  <si>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</si>
  <si>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</si>
  <si>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</si>
  <si>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</si>
  <si>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</si>
  <si>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</si>
  <si>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</si>
  <si>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</si>
  <si>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</si>
  <si>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</si>
  <si>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</si>
  <si>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</si>
  <si>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</si>
  <si>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</si>
  <si>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</si>
  <si>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</si>
  <si>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</si>
  <si>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</si>
  <si>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</si>
  <si>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</si>
  <si>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</si>
  <si>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</si>
  <si>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</si>
  <si>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</si>
  <si>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</si>
  <si>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</si>
  <si>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</si>
  <si>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</si>
  <si>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</si>
  <si>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</si>
  <si>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</si>
  <si>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</si>
  <si>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</si>
  <si>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</si>
  <si>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</si>
  <si>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</si>
  <si>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</si>
  <si>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</si>
  <si>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</si>
  <si>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</si>
  <si>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</si>
  <si>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</si>
  <si>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</si>
  <si>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</si>
  <si>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</si>
  <si>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</si>
  <si>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</si>
  <si>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</si>
  <si>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</si>
  <si>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</si>
  <si>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</si>
  <si>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</si>
  <si>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</si>
  <si>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</si>
  <si>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</si>
  <si>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</si>
  <si>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</si>
  <si>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</si>
  <si>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</si>
  <si>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</si>
  <si>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</si>
  <si>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</si>
  <si>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</si>
  <si>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</si>
  <si>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</si>
  <si>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</si>
  <si>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</si>
  <si>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</si>
  <si>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</si>
  <si>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</si>
  <si>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</si>
  <si>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</si>
  <si>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</si>
  <si>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</si>
  <si>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</si>
  <si>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</si>
  <si>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</si>
  <si>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</si>
  <si>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</si>
  <si>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</si>
  <si>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</si>
  <si>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</si>
  <si>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</si>
  <si>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</si>
  <si>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</si>
  <si>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</si>
  <si>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</si>
  <si>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</si>
  <si>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</si>
  <si>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</si>
  <si>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</si>
  <si>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</si>
  <si>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</si>
  <si>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</si>
  <si>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</si>
  <si>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</si>
  <si>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</si>
  <si>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</si>
  <si>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</si>
  <si>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</si>
  <si>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</si>
  <si>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</si>
  <si>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</si>
  <si>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</si>
  <si>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</si>
  <si>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</si>
  <si>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</si>
  <si>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</si>
  <si>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</si>
  <si>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</si>
  <si>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</si>
  <si>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</si>
  <si>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</si>
  <si>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</si>
  <si>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</si>
  <si>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</si>
  <si>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</si>
  <si>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</si>
  <si>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</si>
  <si>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</si>
  <si>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</si>
  <si>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</si>
  <si>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</si>
  <si>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</si>
  <si>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</si>
  <si>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</si>
  <si>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</si>
  <si>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</si>
  <si>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</si>
  <si>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</si>
  <si>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</si>
  <si>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</si>
  <si>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</si>
  <si>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</si>
  <si>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</si>
  <si>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</si>
  <si>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</si>
  <si>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</si>
  <si>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</si>
  <si>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</si>
  <si>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</si>
  <si>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</si>
  <si>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</si>
  <si>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</si>
  <si>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</si>
  <si>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</si>
  <si>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</si>
  <si>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</si>
  <si>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</si>
  <si>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</si>
  <si>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</si>
  <si>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</si>
  <si>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</si>
  <si>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</si>
  <si>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</si>
  <si>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</si>
  <si>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</si>
  <si>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</si>
  <si>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</si>
  <si>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</si>
  <si>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</si>
  <si>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</si>
  <si>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</si>
  <si>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</si>
  <si>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</si>
  <si>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</si>
  <si>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</si>
  <si>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</si>
  <si>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</si>
  <si>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</si>
  <si>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</si>
  <si>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</si>
  <si>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</si>
  <si>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</si>
  <si>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</si>
  <si>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</si>
  <si>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</si>
  <si>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</si>
  <si>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</si>
  <si>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</si>
  <si>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</si>
  <si>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</si>
  <si>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</si>
  <si>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</si>
  <si>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</si>
  <si>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</si>
  <si>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</si>
  <si>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</si>
  <si>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</si>
  <si>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</si>
  <si>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</si>
  <si>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</si>
  <si>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</si>
  <si>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</si>
  <si>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</si>
  <si>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</si>
  <si>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</si>
  <si>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</si>
  <si>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</si>
  <si>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</si>
  <si>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</si>
  <si>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</si>
  <si>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</si>
  <si>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</si>
  <si>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</si>
  <si>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</si>
  <si>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</si>
  <si>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</si>
  <si>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</si>
  <si>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</si>
  <si>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</si>
  <si>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</si>
  <si>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</si>
  <si>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</si>
  <si>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</si>
  <si>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</si>
  <si>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</si>
  <si>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</si>
  <si>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</si>
  <si>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</si>
  <si>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</si>
  <si>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</si>
  <si>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</si>
  <si>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</si>
  <si>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</si>
  <si>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</si>
  <si>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</si>
  <si>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</si>
  <si>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</si>
  <si>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</si>
  <si>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</si>
  <si>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</si>
  <si>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</si>
  <si>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</si>
  <si>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</si>
  <si>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</si>
  <si>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</si>
  <si>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</si>
  <si>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</si>
  <si>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</si>
  <si>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</si>
  <si>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</si>
  <si>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</si>
  <si>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</si>
  <si>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</si>
  <si>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</si>
  <si>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</si>
  <si>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</si>
  <si>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</si>
  <si>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</si>
  <si>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</si>
  <si>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</si>
  <si>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</si>
  <si>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</si>
  <si>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</si>
  <si>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</si>
  <si>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</si>
  <si>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</si>
  <si>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</si>
  <si>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</si>
  <si>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</si>
  <si>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</si>
  <si>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</si>
  <si>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</si>
  <si>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</si>
  <si>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</si>
  <si>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</si>
  <si>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</si>
  <si>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</si>
  <si>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</si>
  <si>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</si>
  <si>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</si>
  <si>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</si>
  <si>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</si>
  <si>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</si>
  <si>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</si>
  <si>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</si>
  <si>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</si>
  <si>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</si>
  <si>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</si>
  <si>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</si>
  <si>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</si>
  <si>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</si>
  <si>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</si>
  <si>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</si>
  <si>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</si>
  <si>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</si>
  <si>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</si>
  <si>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</si>
  <si>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</si>
  <si>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</si>
  <si>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</si>
  <si>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</si>
  <si>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</si>
  <si>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</si>
  <si>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</si>
  <si>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</si>
  <si>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</si>
  <si>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</si>
  <si>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</si>
  <si>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</si>
  <si>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</si>
  <si>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</si>
  <si>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</si>
  <si>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</si>
  <si>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</si>
  <si>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</si>
  <si>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</si>
  <si>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</si>
  <si>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</si>
  <si>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</si>
  <si>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</si>
  <si>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</si>
  <si>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</si>
  <si>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</si>
  <si>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</si>
  <si>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</si>
  <si>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</si>
  <si>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</si>
  <si>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</si>
  <si>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</si>
  <si>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</si>
  <si>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</si>
  <si>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</si>
  <si>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</si>
  <si>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</si>
  <si>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</si>
  <si>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</si>
  <si>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</si>
  <si>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</si>
  <si>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</si>
  <si>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</si>
  <si>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</si>
  <si>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</si>
  <si>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</si>
  <si>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</si>
  <si>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</si>
  <si>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</si>
  <si>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</si>
  <si>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</si>
  <si>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</si>
  <si>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</si>
  <si>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</si>
  <si>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</si>
  <si>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</si>
  <si>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</si>
  <si>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</si>
  <si>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</si>
  <si>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</si>
  <si>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</si>
  <si>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</si>
  <si>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</si>
  <si>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</si>
  <si>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</si>
  <si>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</si>
  <si>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</si>
  <si>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</si>
  <si>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</si>
  <si>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</si>
  <si>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</si>
  <si>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</si>
  <si>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</si>
  <si>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</si>
  <si>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</si>
  <si>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</si>
  <si>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</si>
  <si>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</si>
  <si>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</si>
  <si>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</si>
  <si>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</si>
  <si>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</si>
  <si>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</si>
  <si>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</si>
  <si>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</si>
  <si>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</si>
  <si>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</si>
  <si>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</si>
  <si>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</si>
  <si>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</si>
  <si>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</si>
  <si>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</si>
  <si>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</si>
  <si>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</si>
  <si>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</si>
  <si>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</si>
  <si>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</si>
  <si>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</si>
  <si>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</si>
  <si>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</si>
  <si>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</si>
  <si>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</si>
  <si>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</si>
  <si>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</si>
  <si>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</si>
  <si>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</si>
  <si>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</si>
  <si>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</si>
  <si>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</si>
  <si>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</si>
  <si>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</si>
  <si>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</si>
  <si>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</si>
  <si>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</si>
  <si>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</si>
  <si>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</si>
  <si>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</si>
  <si>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</si>
  <si>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</si>
  <si>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</si>
  <si>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</si>
  <si>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</si>
  <si>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</si>
  <si>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</si>
  <si>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</si>
  <si>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</si>
  <si>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</si>
  <si>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</si>
  <si>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</si>
  <si>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</si>
  <si>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</si>
  <si>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</si>
  <si>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</si>
  <si>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</si>
  <si>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</si>
  <si>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</si>
  <si>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</si>
  <si>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</si>
  <si>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</si>
  <si>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</si>
  <si>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</si>
  <si>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</si>
  <si>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</si>
  <si>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</si>
  <si>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</si>
  <si>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</si>
  <si>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</si>
  <si>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</si>
  <si>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</si>
  <si>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</si>
  <si>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</si>
  <si>
    <t>Montáž dreveného schodiska priamočiareho bez podstupníc šírka ramena do 1,50 m, stupňe z dosiek, špecifikáciu viď PD SP1 a SP2</t>
  </si>
  <si>
    <t>Dosky, fošne a hranoly, akosť I, pre drevené schody SP1 a SP2</t>
  </si>
  <si>
    <t>Doska z drevovlákna hr. 30 mm, izolácia vhodná pre ľahké aj ťažké plávajúce podlahy - kročajová</t>
  </si>
  <si>
    <t>Montáž tepelnej izolácie stien fúkanou celulózou hrúbky do 14 cm vrátane drevenej podkonštrukcie - roštu 140 mm</t>
  </si>
  <si>
    <t>Celulózová - fúkaná tepelná izolácia hrúbky do 14 cm</t>
  </si>
  <si>
    <t>Celulózová - fúkaná tepelná izolácia hrúbky do 30 cm</t>
  </si>
  <si>
    <t>Montáž tepelnej izolácie striech šikmých fúkanou celulózou medzi drevené nosníky s doteplením drevovláknitou doskou hr. 25 mm s parozábrnou - fóliou - S1</t>
  </si>
  <si>
    <t>Montáž tepelnej izolácie striech šikmých prichytená pribitím a vyviazaním na latovanie medzi a pod krokvy hr. nad 10 cm  s parozábrnou - fóliou - S2</t>
  </si>
  <si>
    <t>Steico flex 200x670x1220 mm,  izolácia pre šikmé strechy</t>
  </si>
  <si>
    <t>Seico flex 60x575x1220 mm,  izolácia pre šikmé strechy, nezaťažené stropy</t>
  </si>
  <si>
    <t>Seico uviversal 25x575x1220 mm, drevovláknitá izolácia pre šikmé strechy</t>
  </si>
  <si>
    <t>m4</t>
  </si>
  <si>
    <t>m5</t>
  </si>
  <si>
    <t>m6</t>
  </si>
  <si>
    <t>m7</t>
  </si>
  <si>
    <t>Okno dvojkrídlové O, vxš 1200x870 mm, izolačné dvojsklo, viď výpis v PD - O01                                            (V prípade veľkého poškodenia, prípadne nákladov vyrobiť nové podľa nového otvoru)</t>
  </si>
  <si>
    <t>Okno dvojkrídlové O, vxš 1500x1040 mm, izolačné dvojsklo, viď výpis v PD - O03 a                                            (V prípade veľkého poškodenia, prípadne nákladov vyrobiť nové podľa nového otvoru)</t>
  </si>
  <si>
    <t>Okno dvojkrídlové O, vxš 1300x1760 mm, izolačné dvojsklo, viď výpis v PD - O06                                            (V prípade veľkého poškodenia, prípadne nákladov vyrobiť nové podľa nového otvoru)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</si>
</sst>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000000"/>
      </top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58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168" fontId="31" fillId="0" borderId="124" xfId="0" applyNumberFormat="1" applyFont="1" applyBorder="1"/>
    <xf numFmtId="0" fontId="31" fillId="0" borderId="122" xfId="0" applyFont="1" applyBorder="1"/>
    <xf numFmtId="168" fontId="31" fillId="0" borderId="126" xfId="0" applyNumberFormat="1" applyFont="1" applyBorder="1"/>
    <xf numFmtId="168" fontId="31" fillId="0" borderId="121" xfId="0" applyNumberFormat="1" applyFont="1" applyBorder="1"/>
    <xf numFmtId="0" fontId="31" fillId="0" borderId="126" xfId="0" applyFont="1" applyBorder="1"/>
    <xf numFmtId="0" fontId="31" fillId="0" borderId="127" xfId="0" applyFont="1" applyBorder="1"/>
    <xf numFmtId="0" fontId="31" fillId="0" borderId="123" xfId="0" applyFont="1" applyBorder="1"/>
    <xf numFmtId="0" fontId="31" fillId="0" borderId="128" xfId="0" applyFont="1" applyBorder="1"/>
    <xf numFmtId="0" fontId="31" fillId="0" borderId="132" xfId="0" applyFont="1" applyBorder="1"/>
    <xf numFmtId="0" fontId="31" fillId="0" borderId="133" xfId="0" applyFont="1" applyBorder="1"/>
    <xf numFmtId="0" fontId="31" fillId="0" borderId="134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7" xfId="0" applyFont="1" applyBorder="1"/>
    <xf numFmtId="0" fontId="31" fillId="0" borderId="50" xfId="0" applyFont="1" applyBorder="1"/>
    <xf numFmtId="0" fontId="31" fillId="0" borderId="49" xfId="0" applyFont="1" applyBorder="1"/>
    <xf numFmtId="0" fontId="31" fillId="0" borderId="138" xfId="0" applyFont="1" applyBorder="1"/>
    <xf numFmtId="0" fontId="31" fillId="0" borderId="106" xfId="0" applyFont="1" applyBorder="1"/>
    <xf numFmtId="0" fontId="31" fillId="0" borderId="139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142" xfId="0" applyFont="1" applyBorder="1"/>
    <xf numFmtId="0" fontId="31" fillId="0" borderId="48" xfId="0" applyFont="1" applyBorder="1"/>
    <xf numFmtId="0" fontId="31" fillId="0" borderId="143" xfId="0" applyFont="1" applyBorder="1"/>
    <xf numFmtId="0" fontId="31" fillId="0" borderId="51" xfId="0" applyFont="1" applyBorder="1"/>
    <xf numFmtId="0" fontId="31" fillId="0" borderId="144" xfId="0" applyFont="1" applyBorder="1"/>
    <xf numFmtId="0" fontId="31" fillId="0" borderId="145" xfId="0" applyFont="1" applyBorder="1"/>
    <xf numFmtId="0" fontId="31" fillId="0" borderId="53" xfId="0" applyFont="1" applyBorder="1"/>
    <xf numFmtId="0" fontId="31" fillId="0" borderId="146" xfId="0" applyFont="1" applyBorder="1"/>
    <xf numFmtId="0" fontId="31" fillId="0" borderId="147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6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2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52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53" xfId="0" applyFont="1" applyBorder="1"/>
    <xf numFmtId="169" fontId="31" fillId="0" borderId="0" xfId="0" applyNumberFormat="1" applyFont="1"/>
    <xf numFmtId="0" fontId="31" fillId="0" borderId="152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4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41" xfId="0" applyNumberFormat="1" applyFont="1" applyBorder="1"/>
    <xf numFmtId="169" fontId="31" fillId="0" borderId="141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6" xfId="0" applyNumberFormat="1" applyFont="1" applyBorder="1" applyAlignment="1">
      <alignment wrapText="1"/>
    </xf>
    <xf numFmtId="169" fontId="45" fillId="0" borderId="126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2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52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53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52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52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52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7" xfId="0" applyFont="1" applyBorder="1"/>
    <xf numFmtId="49" fontId="46" fillId="0" borderId="158" xfId="0" applyNumberFormat="1" applyFont="1" applyBorder="1"/>
    <xf numFmtId="0" fontId="46" fillId="0" borderId="158" xfId="0" applyFont="1" applyBorder="1"/>
    <xf numFmtId="170" fontId="46" fillId="0" borderId="158" xfId="0" applyNumberFormat="1" applyFont="1" applyBorder="1"/>
    <xf numFmtId="168" fontId="46" fillId="0" borderId="158" xfId="0" applyNumberFormat="1" applyFont="1" applyBorder="1"/>
    <xf numFmtId="170" fontId="46" fillId="0" borderId="159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60" xfId="0" applyBorder="1" applyAlignment="1">
      <alignment vertical="center"/>
    </xf>
    <xf numFmtId="0" fontId="0" fillId="0" borderId="161" xfId="0" applyBorder="1" applyAlignment="1">
      <alignment vertical="center"/>
    </xf>
    <xf numFmtId="0" fontId="0" fillId="0" borderId="162" xfId="0" applyBorder="1" applyAlignment="1">
      <alignment vertical="center"/>
    </xf>
    <xf numFmtId="0" fontId="0" fillId="0" borderId="163" xfId="0" applyBorder="1" applyAlignment="1">
      <alignment vertical="center"/>
    </xf>
    <xf numFmtId="0" fontId="0" fillId="0" borderId="164" xfId="0" applyBorder="1" applyAlignment="1">
      <alignment vertical="center"/>
    </xf>
    <xf numFmtId="0" fontId="2" fillId="0" borderId="163" xfId="0" applyFont="1" applyBorder="1" applyAlignment="1">
      <alignment vertical="center"/>
    </xf>
    <xf numFmtId="0" fontId="2" fillId="0" borderId="164" xfId="0" applyFont="1" applyBorder="1" applyAlignment="1">
      <alignment vertical="center"/>
    </xf>
    <xf numFmtId="0" fontId="3" fillId="0" borderId="16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63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6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63" xfId="0" applyBorder="1"/>
    <xf numFmtId="0" fontId="0" fillId="0" borderId="164" xfId="0" applyBorder="1"/>
    <xf numFmtId="0" fontId="0" fillId="0" borderId="166" xfId="0" applyBorder="1"/>
    <xf numFmtId="0" fontId="0" fillId="0" borderId="167" xfId="0" applyBorder="1"/>
    <xf numFmtId="0" fontId="0" fillId="0" borderId="167" xfId="0" applyBorder="1" applyAlignment="1">
      <alignment vertical="center"/>
    </xf>
    <xf numFmtId="0" fontId="0" fillId="0" borderId="168" xfId="0" applyBorder="1"/>
    <xf numFmtId="169" fontId="46" fillId="0" borderId="158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4" fontId="22" fillId="0" borderId="164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52" fillId="0" borderId="0" xfId="0" applyNumberFormat="1" applyFont="1" applyAlignment="1">
      <alignment horizontal="right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4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5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4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4" xfId="0" applyNumberFormat="1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8" xfId="0" applyFont="1" applyBorder="1"/>
    <xf numFmtId="0" fontId="49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9" fillId="0" borderId="0" xfId="0" applyFont="1"/>
    <xf numFmtId="0" fontId="45" fillId="0" borderId="155" xfId="0" applyFont="1" applyBorder="1" applyAlignment="1">
      <alignment wrapText="1"/>
    </xf>
    <xf numFmtId="0" fontId="45" fillId="0" borderId="156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6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5" fillId="0" borderId="148" xfId="0" applyFont="1" applyBorder="1" applyAlignment="1">
      <alignment wrapText="1"/>
    </xf>
    <xf numFmtId="0" fontId="45" fillId="0" borderId="149" xfId="0" applyFont="1" applyBorder="1" applyAlignment="1">
      <alignment wrapText="1"/>
    </xf>
    <xf numFmtId="0" fontId="45" fillId="0" borderId="133" xfId="0" applyFont="1" applyBorder="1" applyAlignment="1">
      <alignment wrapText="1"/>
    </xf>
    <xf numFmtId="0" fontId="41" fillId="0" borderId="2" xfId="0" applyFont="1" applyBorder="1"/>
    <xf numFmtId="0" fontId="41" fillId="0" borderId="0" xfId="0" applyFont="1" applyAlignment="1">
      <alignment horizontal="left"/>
    </xf>
    <xf numFmtId="0" fontId="31" fillId="0" borderId="3" xfId="0" applyFont="1" applyBorder="1"/>
    <xf numFmtId="0" fontId="31" fillId="0" borderId="0" xfId="0" applyFont="1"/>
    <xf numFmtId="0" fontId="41" fillId="0" borderId="3" xfId="0" applyFont="1" applyBorder="1"/>
    <xf numFmtId="0" fontId="41" fillId="0" borderId="0" xfId="0" applyFont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53" xfId="0" applyFont="1" applyBorder="1" applyAlignment="1">
      <alignment horizontal="center" vertical="center"/>
    </xf>
    <xf numFmtId="0" fontId="41" fillId="0" borderId="148" xfId="0" applyFont="1" applyBorder="1" applyAlignment="1">
      <alignment wrapText="1"/>
    </xf>
    <xf numFmtId="0" fontId="41" fillId="0" borderId="149" xfId="0" applyFont="1" applyBorder="1" applyAlignment="1">
      <alignment wrapText="1"/>
    </xf>
    <xf numFmtId="0" fontId="41" fillId="0" borderId="133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41" fillId="6" borderId="150" xfId="0" applyFont="1" applyFill="1" applyBorder="1" applyAlignment="1">
      <alignment horizontal="center"/>
    </xf>
    <xf numFmtId="0" fontId="41" fillId="6" borderId="151" xfId="0" applyFont="1" applyFill="1" applyBorder="1" applyAlignment="1">
      <alignment horizontal="center"/>
    </xf>
    <xf numFmtId="0" fontId="41" fillId="0" borderId="1" xfId="0" applyFont="1" applyBorder="1"/>
    <xf numFmtId="0" fontId="31" fillId="0" borderId="135" xfId="0" applyFont="1" applyBorder="1"/>
    <xf numFmtId="0" fontId="31" fillId="0" borderId="130" xfId="0" applyFont="1" applyBorder="1"/>
    <xf numFmtId="0" fontId="31" fillId="0" borderId="136" xfId="0" applyFont="1" applyBorder="1"/>
    <xf numFmtId="0" fontId="43" fillId="0" borderId="55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31" fillId="0" borderId="104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5" xfId="0" applyFont="1" applyBorder="1"/>
    <xf numFmtId="0" fontId="31" fillId="0" borderId="122" xfId="0" applyFont="1" applyBorder="1"/>
    <xf numFmtId="0" fontId="31" fillId="0" borderId="129" xfId="0" applyFont="1" applyBorder="1"/>
    <xf numFmtId="0" fontId="31" fillId="0" borderId="131" xfId="0" applyFont="1" applyBorder="1"/>
    <xf numFmtId="0" fontId="31" fillId="0" borderId="92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1" xfId="0" applyFont="1" applyBorder="1"/>
    <xf numFmtId="0" fontId="31" fillId="0" borderId="79" xfId="0" applyFont="1" applyBorder="1"/>
    <xf numFmtId="0" fontId="31" fillId="0" borderId="80" xfId="0" applyFont="1" applyBorder="1"/>
    <xf numFmtId="0" fontId="31" fillId="0" borderId="87" xfId="0" applyFont="1" applyBorder="1"/>
    <xf numFmtId="0" fontId="31" fillId="0" borderId="93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14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3"/>
  <sheetViews>
    <sheetView showGridLines="0" topLeftCell="A44" workbookViewId="0">
      <selection activeCell="K5" sqref="K5:AO5"/>
    </sheetView>
  </sheetViews>
  <sheetFormatPr baseColWidth="10" defaultColWidth="12" defaultRowHeight="11"/>
  <cols>
    <col min="1" max="1" width="8.25" style="211" customWidth="1"/>
    <col min="2" max="2" width="1.75" customWidth="1"/>
    <col min="3" max="3" width="4.25" customWidth="1"/>
    <col min="4" max="33" width="2.75" customWidth="1"/>
    <col min="34" max="34" width="3.25" customWidth="1"/>
    <col min="35" max="35" width="31.75" customWidth="1"/>
    <col min="36" max="37" width="2.5" customWidth="1"/>
    <col min="38" max="38" width="8.25" customWidth="1"/>
    <col min="39" max="39" width="3.25" customWidth="1"/>
    <col min="40" max="40" width="13.25" customWidth="1"/>
    <col min="41" max="41" width="7.5" customWidth="1"/>
    <col min="42" max="42" width="4.25" customWidth="1"/>
    <col min="43" max="43" width="5" hidden="1" customWidth="1"/>
    <col min="44" max="44" width="12.75" customWidth="1"/>
    <col min="45" max="46" width="20.75" hidden="1" customWidth="1"/>
    <col min="47" max="47" width="26.75" hidden="1" customWidth="1"/>
    <col min="48" max="56" width="20.75" hidden="1" customWidth="1"/>
    <col min="57" max="57" width="12.75" customWidth="1"/>
    <col min="58" max="58" width="13.75" bestFit="1" customWidth="1"/>
    <col min="71" max="91" width="9.25" hidden="1"/>
  </cols>
  <sheetData>
    <row r="1" spans="1:74">
      <c r="A1" s="449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>
      <c r="AR2" s="466" t="s">
        <v>5</v>
      </c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S2" s="13" t="s">
        <v>6</v>
      </c>
      <c r="BT2" s="13" t="s">
        <v>7</v>
      </c>
    </row>
    <row r="3" spans="1:74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>
      <c r="B5" s="16"/>
      <c r="D5" s="19" t="s">
        <v>11</v>
      </c>
      <c r="K5" s="470" t="s">
        <v>12</v>
      </c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467"/>
      <c r="AN5" s="467"/>
      <c r="AO5" s="467"/>
      <c r="AR5" s="16"/>
      <c r="BS5" s="13" t="s">
        <v>6</v>
      </c>
    </row>
    <row r="6" spans="1:74" ht="37" customHeight="1">
      <c r="B6" s="16"/>
      <c r="D6" s="21" t="s">
        <v>13</v>
      </c>
      <c r="K6" s="471" t="s">
        <v>14</v>
      </c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R6" s="16"/>
      <c r="BS6" s="13" t="s">
        <v>6</v>
      </c>
    </row>
    <row r="7" spans="1:74" ht="12" customHeight="1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>
      <c r="B8" s="16"/>
      <c r="D8" s="22" t="s">
        <v>17</v>
      </c>
      <c r="K8" s="20" t="s">
        <v>18</v>
      </c>
      <c r="AK8" s="22" t="s">
        <v>19</v>
      </c>
      <c r="AN8" s="20" t="s">
        <v>20</v>
      </c>
      <c r="AR8" s="16"/>
      <c r="BS8" s="13" t="s">
        <v>6</v>
      </c>
    </row>
    <row r="9" spans="1:74" ht="14.5" customHeight="1">
      <c r="B9" s="16"/>
      <c r="AR9" s="16"/>
      <c r="BS9" s="13" t="s">
        <v>6</v>
      </c>
    </row>
    <row r="10" spans="1:74" ht="12" customHeight="1">
      <c r="B10" s="16"/>
      <c r="D10" s="22" t="s">
        <v>21</v>
      </c>
      <c r="AK10" s="22" t="s">
        <v>22</v>
      </c>
      <c r="AN10" s="20" t="s">
        <v>23</v>
      </c>
      <c r="AR10" s="16"/>
      <c r="BS10" s="13" t="s">
        <v>6</v>
      </c>
    </row>
    <row r="11" spans="1:74" ht="18.5" customHeight="1">
      <c r="B11" s="16"/>
      <c r="E11" s="20" t="s">
        <v>24</v>
      </c>
      <c r="AK11" s="22" t="s">
        <v>25</v>
      </c>
      <c r="AN11" s="20" t="s">
        <v>26</v>
      </c>
      <c r="AR11" s="16"/>
      <c r="BS11" s="13" t="s">
        <v>6</v>
      </c>
    </row>
    <row r="12" spans="1:74" ht="7" customHeight="1">
      <c r="B12" s="16"/>
      <c r="AR12" s="16"/>
      <c r="BS12" s="13" t="s">
        <v>6</v>
      </c>
    </row>
    <row r="13" spans="1:74" ht="12" customHeight="1">
      <c r="B13" s="16"/>
      <c r="D13" s="22" t="s">
        <v>27</v>
      </c>
      <c r="AK13" s="22" t="s">
        <v>22</v>
      </c>
      <c r="AN13" s="20" t="s">
        <v>1</v>
      </c>
      <c r="AR13" s="16"/>
      <c r="BS13" s="13" t="s">
        <v>6</v>
      </c>
    </row>
    <row r="14" spans="1:74" ht="13">
      <c r="B14" s="16"/>
      <c r="E14" s="20" t="s">
        <v>28</v>
      </c>
      <c r="AK14" s="22" t="s">
        <v>25</v>
      </c>
      <c r="AN14" s="20" t="s">
        <v>1</v>
      </c>
      <c r="AR14" s="16"/>
      <c r="BS14" s="13" t="s">
        <v>6</v>
      </c>
    </row>
    <row r="15" spans="1:74" ht="7" customHeight="1">
      <c r="B15" s="16"/>
      <c r="AR15" s="16"/>
      <c r="BS15" s="13" t="s">
        <v>3</v>
      </c>
    </row>
    <row r="16" spans="1:74" ht="12" customHeight="1">
      <c r="B16" s="16"/>
      <c r="D16" s="22" t="s">
        <v>29</v>
      </c>
      <c r="AK16" s="22" t="s">
        <v>22</v>
      </c>
      <c r="AN16" s="20" t="s">
        <v>1</v>
      </c>
      <c r="AR16" s="16"/>
      <c r="BS16" s="13" t="s">
        <v>3</v>
      </c>
    </row>
    <row r="17" spans="1:71" ht="18.5" customHeight="1">
      <c r="B17" s="16"/>
      <c r="E17" s="20" t="s">
        <v>30</v>
      </c>
      <c r="AK17" s="22" t="s">
        <v>25</v>
      </c>
      <c r="AN17" s="20" t="s">
        <v>1</v>
      </c>
      <c r="AR17" s="16"/>
      <c r="BS17" s="13" t="s">
        <v>31</v>
      </c>
    </row>
    <row r="18" spans="1:71" ht="7" customHeight="1">
      <c r="B18" s="16"/>
      <c r="AR18" s="16"/>
      <c r="BS18" s="13" t="s">
        <v>6</v>
      </c>
    </row>
    <row r="19" spans="1:71" ht="12" customHeight="1">
      <c r="B19" s="16"/>
      <c r="D19" s="22" t="s">
        <v>32</v>
      </c>
      <c r="AK19" s="22" t="s">
        <v>22</v>
      </c>
      <c r="AN19" s="20"/>
      <c r="AR19" s="16"/>
      <c r="BS19" s="13" t="s">
        <v>6</v>
      </c>
    </row>
    <row r="20" spans="1:71" ht="18.5" customHeight="1">
      <c r="B20" s="16"/>
      <c r="E20" s="20"/>
      <c r="AK20" s="22" t="s">
        <v>25</v>
      </c>
      <c r="AN20" s="20"/>
      <c r="AR20" s="16"/>
      <c r="BS20" s="13" t="s">
        <v>31</v>
      </c>
    </row>
    <row r="21" spans="1:71" ht="7" customHeight="1">
      <c r="B21" s="16"/>
      <c r="AR21" s="16"/>
    </row>
    <row r="22" spans="1:71" ht="12" customHeight="1">
      <c r="B22" s="16"/>
      <c r="D22" s="22" t="s">
        <v>33</v>
      </c>
      <c r="AR22" s="16"/>
    </row>
    <row r="23" spans="1:71" ht="47.25" customHeight="1">
      <c r="B23" s="16"/>
      <c r="E23" s="472" t="s">
        <v>34</v>
      </c>
      <c r="F23" s="472"/>
      <c r="G23" s="472"/>
      <c r="H23" s="472"/>
      <c r="I23" s="472"/>
      <c r="J23" s="472"/>
      <c r="K23" s="472"/>
      <c r="L23" s="472"/>
      <c r="M23" s="472"/>
      <c r="N23" s="472"/>
      <c r="O23" s="472"/>
      <c r="P23" s="472"/>
      <c r="Q23" s="472"/>
      <c r="R23" s="472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R23" s="16"/>
    </row>
    <row r="24" spans="1:71" ht="7" customHeight="1">
      <c r="B24" s="16"/>
      <c r="AR24" s="16"/>
    </row>
    <row r="25" spans="1:71" ht="7" customHeight="1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>
      <c r="A26" s="448"/>
      <c r="B26" s="25"/>
      <c r="D26" s="26" t="s">
        <v>35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474">
        <f>ROUND(AG94,2)</f>
        <v>0</v>
      </c>
      <c r="AL26" s="475"/>
      <c r="AM26" s="475"/>
      <c r="AN26" s="475"/>
      <c r="AO26" s="475"/>
      <c r="AR26" s="25"/>
    </row>
    <row r="27" spans="1:71" s="1" customFormat="1" ht="7" customHeight="1">
      <c r="A27" s="448"/>
      <c r="B27" s="25"/>
      <c r="AR27" s="25"/>
    </row>
    <row r="28" spans="1:71" s="1" customFormat="1" ht="13">
      <c r="A28" s="448"/>
      <c r="B28" s="25"/>
      <c r="L28" s="476" t="s">
        <v>36</v>
      </c>
      <c r="M28" s="476"/>
      <c r="N28" s="476"/>
      <c r="O28" s="476"/>
      <c r="P28" s="476"/>
      <c r="W28" s="476" t="s">
        <v>37</v>
      </c>
      <c r="X28" s="476"/>
      <c r="Y28" s="476"/>
      <c r="Z28" s="476"/>
      <c r="AA28" s="476"/>
      <c r="AB28" s="476"/>
      <c r="AC28" s="476"/>
      <c r="AD28" s="476"/>
      <c r="AE28" s="476"/>
      <c r="AK28" s="476" t="s">
        <v>38</v>
      </c>
      <c r="AL28" s="476"/>
      <c r="AM28" s="476"/>
      <c r="AN28" s="476"/>
      <c r="AO28" s="476"/>
      <c r="AR28" s="25"/>
    </row>
    <row r="29" spans="1:71" s="2" customFormat="1" ht="14.5" customHeight="1">
      <c r="A29" s="450"/>
      <c r="B29" s="29"/>
      <c r="D29" s="22" t="s">
        <v>39</v>
      </c>
      <c r="F29" s="22" t="s">
        <v>40</v>
      </c>
      <c r="L29" s="473">
        <v>0.23</v>
      </c>
      <c r="M29" s="469"/>
      <c r="N29" s="469"/>
      <c r="O29" s="469"/>
      <c r="P29" s="469"/>
      <c r="W29" s="468">
        <f>ROUND(AZ94, 2)</f>
        <v>0</v>
      </c>
      <c r="X29" s="469"/>
      <c r="Y29" s="469"/>
      <c r="Z29" s="469"/>
      <c r="AA29" s="469"/>
      <c r="AB29" s="469"/>
      <c r="AC29" s="469"/>
      <c r="AD29" s="469"/>
      <c r="AE29" s="469"/>
      <c r="AK29" s="468">
        <f>ROUND(AV94, 2)</f>
        <v>0</v>
      </c>
      <c r="AL29" s="469"/>
      <c r="AM29" s="469"/>
      <c r="AN29" s="469"/>
      <c r="AO29" s="469"/>
      <c r="AR29" s="29"/>
    </row>
    <row r="30" spans="1:71" s="2" customFormat="1" ht="14.5" customHeight="1">
      <c r="A30" s="450"/>
      <c r="B30" s="29"/>
      <c r="F30" s="22" t="s">
        <v>41</v>
      </c>
      <c r="L30" s="473">
        <v>0.23</v>
      </c>
      <c r="M30" s="469"/>
      <c r="N30" s="469"/>
      <c r="O30" s="469"/>
      <c r="P30" s="469"/>
      <c r="W30" s="468">
        <f>AK26</f>
        <v>0</v>
      </c>
      <c r="X30" s="469"/>
      <c r="Y30" s="469"/>
      <c r="Z30" s="469"/>
      <c r="AA30" s="469"/>
      <c r="AB30" s="469"/>
      <c r="AC30" s="469"/>
      <c r="AD30" s="469"/>
      <c r="AE30" s="469"/>
      <c r="AK30" s="468">
        <f>AK26*0.23</f>
        <v>0</v>
      </c>
      <c r="AL30" s="469"/>
      <c r="AM30" s="469"/>
      <c r="AN30" s="469"/>
      <c r="AO30" s="469"/>
      <c r="AR30" s="29"/>
    </row>
    <row r="31" spans="1:71" s="2" customFormat="1" ht="14.5" hidden="1" customHeight="1">
      <c r="A31" s="450"/>
      <c r="B31" s="29"/>
      <c r="F31" s="22" t="s">
        <v>42</v>
      </c>
      <c r="L31" s="473">
        <v>0.23</v>
      </c>
      <c r="M31" s="469"/>
      <c r="N31" s="469"/>
      <c r="O31" s="469"/>
      <c r="P31" s="469"/>
      <c r="W31" s="468" t="e">
        <f>ROUND(BB94, 2)</f>
        <v>#REF!</v>
      </c>
      <c r="X31" s="469"/>
      <c r="Y31" s="469"/>
      <c r="Z31" s="469"/>
      <c r="AA31" s="469"/>
      <c r="AB31" s="469"/>
      <c r="AC31" s="469"/>
      <c r="AD31" s="469"/>
      <c r="AE31" s="469"/>
      <c r="AK31" s="468">
        <v>0</v>
      </c>
      <c r="AL31" s="469"/>
      <c r="AM31" s="469"/>
      <c r="AN31" s="469"/>
      <c r="AO31" s="469"/>
      <c r="AR31" s="29"/>
    </row>
    <row r="32" spans="1:71" s="2" customFormat="1" ht="14.5" hidden="1" customHeight="1">
      <c r="A32" s="450"/>
      <c r="B32" s="29"/>
      <c r="F32" s="22" t="s">
        <v>43</v>
      </c>
      <c r="L32" s="473">
        <v>0.23</v>
      </c>
      <c r="M32" s="469"/>
      <c r="N32" s="469"/>
      <c r="O32" s="469"/>
      <c r="P32" s="469"/>
      <c r="W32" s="468">
        <f>ROUND(BC94, 2)</f>
        <v>0</v>
      </c>
      <c r="X32" s="469"/>
      <c r="Y32" s="469"/>
      <c r="Z32" s="469"/>
      <c r="AA32" s="469"/>
      <c r="AB32" s="469"/>
      <c r="AC32" s="469"/>
      <c r="AD32" s="469"/>
      <c r="AE32" s="469"/>
      <c r="AK32" s="468">
        <v>0</v>
      </c>
      <c r="AL32" s="469"/>
      <c r="AM32" s="469"/>
      <c r="AN32" s="469"/>
      <c r="AO32" s="469"/>
      <c r="AR32" s="29"/>
    </row>
    <row r="33" spans="1:44" s="2" customFormat="1" ht="14.5" hidden="1" customHeight="1">
      <c r="A33" s="450"/>
      <c r="B33" s="29"/>
      <c r="F33" s="22" t="s">
        <v>44</v>
      </c>
      <c r="L33" s="473">
        <v>0</v>
      </c>
      <c r="M33" s="469"/>
      <c r="N33" s="469"/>
      <c r="O33" s="469"/>
      <c r="P33" s="469"/>
      <c r="W33" s="468">
        <f>ROUND(BD94, 2)</f>
        <v>0</v>
      </c>
      <c r="X33" s="469"/>
      <c r="Y33" s="469"/>
      <c r="Z33" s="469"/>
      <c r="AA33" s="469"/>
      <c r="AB33" s="469"/>
      <c r="AC33" s="469"/>
      <c r="AD33" s="469"/>
      <c r="AE33" s="469"/>
      <c r="AK33" s="468">
        <v>0</v>
      </c>
      <c r="AL33" s="469"/>
      <c r="AM33" s="469"/>
      <c r="AN33" s="469"/>
      <c r="AO33" s="469"/>
      <c r="AR33" s="29"/>
    </row>
    <row r="34" spans="1:44" s="1" customFormat="1" ht="7" customHeight="1">
      <c r="A34" s="448"/>
      <c r="B34" s="25"/>
      <c r="AR34" s="25"/>
    </row>
    <row r="35" spans="1:44" s="1" customFormat="1" ht="26" customHeight="1">
      <c r="A35" s="448"/>
      <c r="B35" s="25"/>
      <c r="C35" s="30"/>
      <c r="D35" s="31" t="s">
        <v>45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46</v>
      </c>
      <c r="U35" s="32"/>
      <c r="V35" s="32"/>
      <c r="W35" s="32"/>
      <c r="X35" s="480" t="s">
        <v>47</v>
      </c>
      <c r="Y35" s="478"/>
      <c r="Z35" s="478"/>
      <c r="AA35" s="478"/>
      <c r="AB35" s="478"/>
      <c r="AC35" s="32"/>
      <c r="AD35" s="32"/>
      <c r="AE35" s="32"/>
      <c r="AF35" s="32"/>
      <c r="AG35" s="32"/>
      <c r="AH35" s="32"/>
      <c r="AI35" s="32"/>
      <c r="AJ35" s="32"/>
      <c r="AK35" s="477">
        <f>SUM(AK26:AK33)</f>
        <v>0</v>
      </c>
      <c r="AL35" s="478"/>
      <c r="AM35" s="478"/>
      <c r="AN35" s="478"/>
      <c r="AO35" s="479"/>
      <c r="AP35" s="30"/>
      <c r="AQ35" s="30"/>
      <c r="AR35" s="25"/>
    </row>
    <row r="36" spans="1:44" s="1" customFormat="1" ht="7" customHeight="1">
      <c r="A36" s="448"/>
      <c r="B36" s="25"/>
      <c r="AR36" s="25"/>
    </row>
    <row r="37" spans="1:44" s="1" customFormat="1" ht="14.5" customHeight="1">
      <c r="A37" s="448"/>
      <c r="B37" s="25"/>
      <c r="AR37" s="25"/>
    </row>
    <row r="38" spans="1:44" ht="14.5" customHeight="1">
      <c r="B38" s="16"/>
      <c r="AR38" s="16"/>
    </row>
    <row r="39" spans="1:44" ht="14.5" customHeight="1">
      <c r="B39" s="16"/>
      <c r="AR39" s="16"/>
    </row>
    <row r="40" spans="1:44" ht="14.5" customHeight="1">
      <c r="B40" s="16"/>
      <c r="AR40" s="16"/>
    </row>
    <row r="41" spans="1:44" ht="14.5" customHeight="1">
      <c r="B41" s="16"/>
      <c r="AR41" s="16"/>
    </row>
    <row r="42" spans="1:44" ht="14.5" customHeight="1">
      <c r="B42" s="16"/>
      <c r="AR42" s="16"/>
    </row>
    <row r="43" spans="1:44" ht="14.5" customHeight="1">
      <c r="B43" s="16"/>
      <c r="AR43" s="16"/>
    </row>
    <row r="44" spans="1:44" ht="14.5" customHeight="1">
      <c r="B44" s="16"/>
      <c r="AR44" s="16"/>
    </row>
    <row r="45" spans="1:44" ht="14.5" customHeight="1">
      <c r="B45" s="16"/>
      <c r="AR45" s="16"/>
    </row>
    <row r="46" spans="1:44" ht="14.5" customHeight="1">
      <c r="B46" s="16"/>
      <c r="AR46" s="16"/>
    </row>
    <row r="47" spans="1:44" ht="14.5" customHeight="1">
      <c r="B47" s="16"/>
      <c r="AR47" s="16"/>
    </row>
    <row r="48" spans="1:44" ht="14.5" customHeight="1">
      <c r="B48" s="16"/>
      <c r="AR48" s="16"/>
    </row>
    <row r="49" spans="1:44" s="1" customFormat="1" ht="14.5" customHeight="1">
      <c r="A49" s="448"/>
      <c r="B49" s="25"/>
      <c r="D49" s="34" t="s">
        <v>48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49</v>
      </c>
      <c r="AI49" s="35"/>
      <c r="AJ49" s="35"/>
      <c r="AK49" s="35"/>
      <c r="AL49" s="35"/>
      <c r="AM49" s="35"/>
      <c r="AN49" s="35"/>
      <c r="AO49" s="35"/>
      <c r="AR49" s="25"/>
    </row>
    <row r="50" spans="1:44">
      <c r="B50" s="16"/>
      <c r="AR50" s="16"/>
    </row>
    <row r="51" spans="1:44">
      <c r="B51" s="16"/>
      <c r="AR51" s="16"/>
    </row>
    <row r="52" spans="1:44">
      <c r="B52" s="16"/>
      <c r="AR52" s="16"/>
    </row>
    <row r="53" spans="1:44">
      <c r="B53" s="16"/>
      <c r="AR53" s="16"/>
    </row>
    <row r="54" spans="1:44">
      <c r="B54" s="16"/>
      <c r="AR54" s="16"/>
    </row>
    <row r="55" spans="1:44">
      <c r="B55" s="16"/>
      <c r="AR55" s="16"/>
    </row>
    <row r="56" spans="1:44">
      <c r="B56" s="16"/>
      <c r="AR56" s="16"/>
    </row>
    <row r="57" spans="1:44">
      <c r="B57" s="16"/>
      <c r="AR57" s="16"/>
    </row>
    <row r="58" spans="1:44">
      <c r="B58" s="16"/>
      <c r="AR58" s="16"/>
    </row>
    <row r="59" spans="1:44">
      <c r="B59" s="16"/>
      <c r="AR59" s="16"/>
    </row>
    <row r="60" spans="1:44" s="1" customFormat="1" ht="13">
      <c r="A60" s="448"/>
      <c r="B60" s="25"/>
      <c r="D60" s="36" t="s">
        <v>50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51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50</v>
      </c>
      <c r="AI60" s="27"/>
      <c r="AJ60" s="27"/>
      <c r="AK60" s="27"/>
      <c r="AL60" s="27"/>
      <c r="AM60" s="36" t="s">
        <v>51</v>
      </c>
      <c r="AN60" s="27"/>
      <c r="AO60" s="27"/>
      <c r="AR60" s="25"/>
    </row>
    <row r="61" spans="1:44">
      <c r="B61" s="16"/>
      <c r="AR61" s="16"/>
    </row>
    <row r="62" spans="1:44">
      <c r="B62" s="16"/>
      <c r="AR62" s="16"/>
    </row>
    <row r="63" spans="1:44">
      <c r="B63" s="16"/>
      <c r="AR63" s="16"/>
    </row>
    <row r="64" spans="1:44" s="1" customFormat="1" ht="13">
      <c r="A64" s="448"/>
      <c r="B64" s="25"/>
      <c r="D64" s="34" t="s">
        <v>52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53</v>
      </c>
      <c r="AI64" s="35"/>
      <c r="AJ64" s="35"/>
      <c r="AK64" s="35"/>
      <c r="AL64" s="35"/>
      <c r="AM64" s="35"/>
      <c r="AN64" s="35"/>
      <c r="AO64" s="35"/>
      <c r="AR64" s="25"/>
    </row>
    <row r="65" spans="1:44">
      <c r="B65" s="16"/>
      <c r="AR65" s="16"/>
    </row>
    <row r="66" spans="1:44">
      <c r="B66" s="16"/>
      <c r="AR66" s="16"/>
    </row>
    <row r="67" spans="1:44">
      <c r="B67" s="16"/>
      <c r="AR67" s="16"/>
    </row>
    <row r="68" spans="1:44">
      <c r="B68" s="16"/>
      <c r="AR68" s="16"/>
    </row>
    <row r="69" spans="1:44">
      <c r="B69" s="16"/>
      <c r="AR69" s="16"/>
    </row>
    <row r="70" spans="1:44">
      <c r="B70" s="16"/>
      <c r="AR70" s="16"/>
    </row>
    <row r="71" spans="1:44">
      <c r="B71" s="16"/>
      <c r="AR71" s="16"/>
    </row>
    <row r="72" spans="1:44">
      <c r="B72" s="16"/>
      <c r="AR72" s="16"/>
    </row>
    <row r="73" spans="1:44">
      <c r="B73" s="16"/>
      <c r="AR73" s="16"/>
    </row>
    <row r="74" spans="1:44">
      <c r="B74" s="16"/>
      <c r="AR74" s="16"/>
    </row>
    <row r="75" spans="1:44" s="1" customFormat="1" ht="13">
      <c r="A75" s="448"/>
      <c r="B75" s="25"/>
      <c r="D75" s="36" t="s">
        <v>50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51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50</v>
      </c>
      <c r="AI75" s="27"/>
      <c r="AJ75" s="27"/>
      <c r="AK75" s="27"/>
      <c r="AL75" s="27"/>
      <c r="AM75" s="36" t="s">
        <v>51</v>
      </c>
      <c r="AN75" s="27"/>
      <c r="AO75" s="27"/>
      <c r="AR75" s="25"/>
    </row>
    <row r="76" spans="1:44" s="1" customFormat="1">
      <c r="A76" s="448"/>
      <c r="B76" s="25"/>
      <c r="AR76" s="25"/>
    </row>
    <row r="77" spans="1:44" s="1" customFormat="1" ht="7" customHeight="1">
      <c r="A77" s="448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>
      <c r="A81" s="448"/>
      <c r="B81" s="424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5"/>
      <c r="AN81" s="425"/>
      <c r="AO81" s="425"/>
      <c r="AP81" s="426"/>
      <c r="AQ81" s="40"/>
      <c r="AR81" s="25"/>
    </row>
    <row r="82" spans="1:91" s="1" customFormat="1" ht="25" customHeight="1">
      <c r="A82" s="448"/>
      <c r="B82" s="427"/>
      <c r="C82" s="17" t="s">
        <v>54</v>
      </c>
      <c r="AP82" s="428"/>
      <c r="AR82" s="25"/>
    </row>
    <row r="83" spans="1:91" s="1" customFormat="1" ht="7" customHeight="1">
      <c r="A83" s="448"/>
      <c r="B83" s="427"/>
      <c r="AP83" s="428"/>
      <c r="AR83" s="25"/>
    </row>
    <row r="84" spans="1:91" s="3" customFormat="1" ht="12" customHeight="1">
      <c r="A84" s="451"/>
      <c r="B84" s="429"/>
      <c r="C84" s="22" t="s">
        <v>11</v>
      </c>
      <c r="L84" s="3" t="str">
        <f>K5</f>
        <v>2110-4</v>
      </c>
      <c r="AP84" s="430"/>
      <c r="AR84" s="41"/>
    </row>
    <row r="85" spans="1:91" s="4" customFormat="1" ht="37" customHeight="1">
      <c r="A85" s="66"/>
      <c r="B85" s="431"/>
      <c r="C85" s="432" t="s">
        <v>13</v>
      </c>
      <c r="L85" s="481" t="str">
        <f>K6</f>
        <v>Revitalizácia centra s ohľadom na zmenu klímy</v>
      </c>
      <c r="M85" s="482"/>
      <c r="N85" s="482"/>
      <c r="O85" s="482"/>
      <c r="P85" s="482"/>
      <c r="Q85" s="482"/>
      <c r="R85" s="482"/>
      <c r="S85" s="482"/>
      <c r="T85" s="482"/>
      <c r="U85" s="482"/>
      <c r="V85" s="482"/>
      <c r="W85" s="482"/>
      <c r="X85" s="482"/>
      <c r="Y85" s="482"/>
      <c r="Z85" s="482"/>
      <c r="AA85" s="482"/>
      <c r="AB85" s="482"/>
      <c r="AC85" s="482"/>
      <c r="AD85" s="482"/>
      <c r="AE85" s="482"/>
      <c r="AF85" s="482"/>
      <c r="AG85" s="482"/>
      <c r="AH85" s="482"/>
      <c r="AI85" s="482"/>
      <c r="AJ85" s="482"/>
      <c r="AK85" s="482"/>
      <c r="AL85" s="482"/>
      <c r="AM85" s="482"/>
      <c r="AN85" s="482"/>
      <c r="AO85" s="482"/>
      <c r="AP85" s="433"/>
      <c r="AR85" s="42"/>
    </row>
    <row r="86" spans="1:91" s="1" customFormat="1" ht="7" customHeight="1">
      <c r="A86" s="448"/>
      <c r="B86" s="427"/>
      <c r="AP86" s="428"/>
      <c r="AR86" s="25"/>
    </row>
    <row r="87" spans="1:91" s="1" customFormat="1" ht="12" customHeight="1">
      <c r="A87" s="448"/>
      <c r="B87" s="427"/>
      <c r="C87" s="22" t="s">
        <v>17</v>
      </c>
      <c r="L87" s="434" t="str">
        <f>IF(K8="","",K8)</f>
        <v>k.ú.Kostolná pri Dunaji,p.č.56/1,2,57/1,2,66/1,2</v>
      </c>
      <c r="AI87" s="22" t="s">
        <v>19</v>
      </c>
      <c r="AM87" s="483" t="str">
        <f>IF(AN8= "","",AN8)</f>
        <v>14. 3. 2025</v>
      </c>
      <c r="AN87" s="483"/>
      <c r="AP87" s="428"/>
      <c r="AR87" s="25"/>
    </row>
    <row r="88" spans="1:91" s="1" customFormat="1" ht="7" customHeight="1">
      <c r="A88" s="448"/>
      <c r="B88" s="427"/>
      <c r="AP88" s="428"/>
      <c r="AR88" s="25"/>
    </row>
    <row r="89" spans="1:91" s="1" customFormat="1" ht="25.75" customHeight="1">
      <c r="A89" s="448"/>
      <c r="B89" s="427"/>
      <c r="C89" s="22" t="s">
        <v>21</v>
      </c>
      <c r="L89" s="3" t="str">
        <f>IF(E11= "","",E11)</f>
        <v>Obec Kostolná pri Dunaji,59, 903 01</v>
      </c>
      <c r="AI89" s="22" t="s">
        <v>29</v>
      </c>
      <c r="AM89" s="489" t="str">
        <f>IF(E17="","",E17)</f>
        <v>Ing.arch Zuzana Kierulfová, Ing. Matej Orolín</v>
      </c>
      <c r="AN89" s="490"/>
      <c r="AO89" s="490"/>
      <c r="AP89" s="491"/>
      <c r="AR89" s="25"/>
      <c r="AS89" s="485" t="s">
        <v>55</v>
      </c>
      <c r="AT89" s="486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>
      <c r="A90" s="448"/>
      <c r="B90" s="427"/>
      <c r="C90" s="22" t="s">
        <v>27</v>
      </c>
      <c r="L90" s="3" t="str">
        <f>IF(E14="","",E14)</f>
        <v>Podľa výberu investora</v>
      </c>
      <c r="AI90" s="22" t="s">
        <v>32</v>
      </c>
      <c r="AM90" s="489"/>
      <c r="AN90" s="490"/>
      <c r="AO90" s="490"/>
      <c r="AP90" s="491"/>
      <c r="AR90" s="25"/>
      <c r="AS90" s="487"/>
      <c r="AT90" s="488"/>
      <c r="BD90" s="47"/>
    </row>
    <row r="91" spans="1:91" s="1" customFormat="1" ht="10.75" customHeight="1">
      <c r="A91" s="448"/>
      <c r="B91" s="427"/>
      <c r="AP91" s="428"/>
      <c r="AR91" s="25"/>
      <c r="AS91" s="487"/>
      <c r="AT91" s="488"/>
      <c r="BD91" s="47"/>
    </row>
    <row r="92" spans="1:91" s="1" customFormat="1" ht="29.25" customHeight="1">
      <c r="A92" s="448"/>
      <c r="B92" s="427"/>
      <c r="C92" s="492" t="s">
        <v>56</v>
      </c>
      <c r="D92" s="493"/>
      <c r="E92" s="493"/>
      <c r="F92" s="493"/>
      <c r="G92" s="493"/>
      <c r="H92" s="48"/>
      <c r="I92" s="494" t="s">
        <v>57</v>
      </c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3"/>
      <c r="AD92" s="493"/>
      <c r="AE92" s="493"/>
      <c r="AF92" s="493"/>
      <c r="AG92" s="496" t="s">
        <v>58</v>
      </c>
      <c r="AH92" s="493"/>
      <c r="AI92" s="493"/>
      <c r="AJ92" s="493"/>
      <c r="AK92" s="493"/>
      <c r="AL92" s="493"/>
      <c r="AM92" s="493"/>
      <c r="AN92" s="494" t="s">
        <v>59</v>
      </c>
      <c r="AO92" s="493"/>
      <c r="AP92" s="495"/>
      <c r="AQ92" s="49" t="s">
        <v>60</v>
      </c>
      <c r="AR92" s="25"/>
      <c r="AS92" s="50" t="s">
        <v>61</v>
      </c>
      <c r="AT92" s="51" t="s">
        <v>62</v>
      </c>
      <c r="AU92" s="51" t="s">
        <v>63</v>
      </c>
      <c r="AV92" s="51" t="s">
        <v>64</v>
      </c>
      <c r="AW92" s="51" t="s">
        <v>65</v>
      </c>
      <c r="AX92" s="51" t="s">
        <v>66</v>
      </c>
      <c r="AY92" s="51" t="s">
        <v>67</v>
      </c>
      <c r="AZ92" s="51" t="s">
        <v>68</v>
      </c>
      <c r="BA92" s="51" t="s">
        <v>69</v>
      </c>
      <c r="BB92" s="51" t="s">
        <v>70</v>
      </c>
      <c r="BC92" s="51" t="s">
        <v>71</v>
      </c>
      <c r="BD92" s="52" t="s">
        <v>72</v>
      </c>
    </row>
    <row r="93" spans="1:91" s="1" customFormat="1" ht="10.75" customHeight="1">
      <c r="A93" s="448"/>
      <c r="B93" s="427"/>
      <c r="AP93" s="428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>
      <c r="A94" s="453"/>
      <c r="B94" s="435"/>
      <c r="C94" s="55" t="s">
        <v>73</v>
      </c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436"/>
      <c r="AG94" s="498">
        <f>ROUND(SUM(AG95:AG111),2)</f>
        <v>0</v>
      </c>
      <c r="AH94" s="498"/>
      <c r="AI94" s="498"/>
      <c r="AJ94" s="498"/>
      <c r="AK94" s="498"/>
      <c r="AL94" s="498"/>
      <c r="AM94" s="498"/>
      <c r="AN94" s="499">
        <f>SUM(AN95:AP111)</f>
        <v>0</v>
      </c>
      <c r="AO94" s="499"/>
      <c r="AP94" s="500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ROUND(SUM(AU95:AU111),5)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ROUND(SUM(BA95:BA111),2)</f>
        <v>0</v>
      </c>
      <c r="BB94" s="59" t="e">
        <f>ROUND(SUM(BB95:BB111),2)</f>
        <v>#REF!</v>
      </c>
      <c r="BC94" s="59">
        <f>ROUND(SUM(BC95:BC101),2)</f>
        <v>0</v>
      </c>
      <c r="BD94" s="61">
        <f>ROUND(SUM(BD95:BD101),2)</f>
        <v>0</v>
      </c>
      <c r="BS94" s="62" t="s">
        <v>74</v>
      </c>
      <c r="BT94" s="62" t="s">
        <v>75</v>
      </c>
      <c r="BU94" s="63" t="s">
        <v>76</v>
      </c>
      <c r="BV94" s="62" t="s">
        <v>77</v>
      </c>
      <c r="BW94" s="62" t="s">
        <v>4</v>
      </c>
      <c r="BX94" s="62" t="s">
        <v>78</v>
      </c>
      <c r="CL94" s="62" t="s">
        <v>1</v>
      </c>
    </row>
    <row r="95" spans="1:91" s="6" customFormat="1" ht="29" customHeight="1">
      <c r="A95" s="454" t="s">
        <v>79</v>
      </c>
      <c r="B95" s="437"/>
      <c r="C95" s="438"/>
      <c r="D95" s="462" t="s">
        <v>80</v>
      </c>
      <c r="E95" s="462"/>
      <c r="F95" s="462"/>
      <c r="G95" s="462"/>
      <c r="H95" s="462"/>
      <c r="I95" s="65"/>
      <c r="J95" s="462" t="s">
        <v>81</v>
      </c>
      <c r="K95" s="462"/>
      <c r="L95" s="462"/>
      <c r="M95" s="462"/>
      <c r="N95" s="462"/>
      <c r="O95" s="462"/>
      <c r="P95" s="462"/>
      <c r="Q95" s="462"/>
      <c r="R95" s="462"/>
      <c r="S95" s="462"/>
      <c r="T95" s="462"/>
      <c r="U95" s="462"/>
      <c r="V95" s="462"/>
      <c r="W95" s="462"/>
      <c r="X95" s="462"/>
      <c r="Y95" s="462"/>
      <c r="Z95" s="462"/>
      <c r="AA95" s="462"/>
      <c r="AB95" s="462"/>
      <c r="AC95" s="462"/>
      <c r="AD95" s="462"/>
      <c r="AE95" s="462"/>
      <c r="AF95" s="462"/>
      <c r="AG95" s="463">
        <f>'SO01 - Centrum kultúrneho...'!J30</f>
        <v>0</v>
      </c>
      <c r="AH95" s="465"/>
      <c r="AI95" s="465"/>
      <c r="AJ95" s="465"/>
      <c r="AK95" s="465"/>
      <c r="AL95" s="465"/>
      <c r="AM95" s="465"/>
      <c r="AN95" s="463">
        <f>AG95*1.23</f>
        <v>0</v>
      </c>
      <c r="AO95" s="465"/>
      <c r="AP95" s="497"/>
      <c r="AQ95" s="66" t="s">
        <v>82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4278.7347621500003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ROUND(SUM(BC96:BC102),2)</f>
        <v>0</v>
      </c>
      <c r="BD95" s="70">
        <f>'SO01 - Centrum kultúrneho...'!F37</f>
        <v>0</v>
      </c>
      <c r="BT95" s="71" t="s">
        <v>83</v>
      </c>
      <c r="BV95" s="71" t="s">
        <v>77</v>
      </c>
      <c r="BW95" s="71" t="s">
        <v>84</v>
      </c>
      <c r="BX95" s="71" t="s">
        <v>4</v>
      </c>
      <c r="CL95" s="71" t="s">
        <v>1</v>
      </c>
      <c r="CM95" s="71" t="s">
        <v>75</v>
      </c>
    </row>
    <row r="96" spans="1:91" s="6" customFormat="1" ht="16.5" customHeight="1">
      <c r="A96" s="455" t="s">
        <v>79</v>
      </c>
      <c r="B96" s="437"/>
      <c r="C96" s="438"/>
      <c r="D96" s="462" t="s">
        <v>88</v>
      </c>
      <c r="E96" s="462"/>
      <c r="F96" s="462"/>
      <c r="G96" s="462"/>
      <c r="H96" s="462"/>
      <c r="I96" s="65"/>
      <c r="J96" s="462" t="s">
        <v>89</v>
      </c>
      <c r="K96" s="462"/>
      <c r="L96" s="462"/>
      <c r="M96" s="462"/>
      <c r="N96" s="462"/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62"/>
      <c r="AA96" s="462"/>
      <c r="AB96" s="462"/>
      <c r="AC96" s="462"/>
      <c r="AD96" s="462"/>
      <c r="AE96" s="462"/>
      <c r="AF96" s="462"/>
      <c r="AG96" s="463">
        <f>'SO01 - Búracie práce'!J30</f>
        <v>0</v>
      </c>
      <c r="AH96" s="465"/>
      <c r="AI96" s="465"/>
      <c r="AJ96" s="465"/>
      <c r="AK96" s="465"/>
      <c r="AL96" s="465"/>
      <c r="AM96" s="465"/>
      <c r="AN96" s="463">
        <f t="shared" ref="AN96:AN111" si="1">SUM(AG96,AT96)</f>
        <v>0</v>
      </c>
      <c r="AO96" s="463"/>
      <c r="AP96" s="464"/>
      <c r="AQ96" s="66" t="s">
        <v>82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83</v>
      </c>
      <c r="BV96" s="71" t="s">
        <v>77</v>
      </c>
      <c r="BW96" s="71" t="s">
        <v>90</v>
      </c>
      <c r="BX96" s="71" t="s">
        <v>4</v>
      </c>
      <c r="CL96" s="71" t="s">
        <v>1</v>
      </c>
      <c r="CM96" s="71" t="s">
        <v>75</v>
      </c>
    </row>
    <row r="97" spans="1:91" s="6" customFormat="1" ht="16.5" customHeight="1">
      <c r="A97" s="456" t="s">
        <v>79</v>
      </c>
      <c r="B97" s="437"/>
      <c r="C97" s="438"/>
      <c r="D97" s="462" t="s">
        <v>80</v>
      </c>
      <c r="E97" s="462"/>
      <c r="F97" s="462"/>
      <c r="G97" s="462"/>
      <c r="H97" s="462"/>
      <c r="I97" s="65"/>
      <c r="J97" s="462" t="s">
        <v>2124</v>
      </c>
      <c r="K97" s="462"/>
      <c r="L97" s="462"/>
      <c r="M97" s="462"/>
      <c r="N97" s="462"/>
      <c r="O97" s="462"/>
      <c r="P97" s="462"/>
      <c r="Q97" s="462"/>
      <c r="R97" s="462"/>
      <c r="S97" s="462"/>
      <c r="T97" s="462"/>
      <c r="U97" s="462"/>
      <c r="V97" s="462"/>
      <c r="W97" s="462"/>
      <c r="X97" s="462"/>
      <c r="Y97" s="462"/>
      <c r="Z97" s="462"/>
      <c r="AA97" s="462"/>
      <c r="AB97" s="462"/>
      <c r="AC97" s="462"/>
      <c r="AD97" s="462"/>
      <c r="AE97" s="462"/>
      <c r="AF97" s="462"/>
      <c r="AG97" s="463">
        <f>'SO01 - Zdravotechnika'!P27</f>
        <v>0</v>
      </c>
      <c r="AH97" s="463"/>
      <c r="AI97" s="463"/>
      <c r="AJ97" s="463"/>
      <c r="AK97" s="463"/>
      <c r="AL97" s="463"/>
      <c r="AM97" s="463"/>
      <c r="AN97" s="463">
        <f>AG97*1.23</f>
        <v>0</v>
      </c>
      <c r="AO97" s="463"/>
      <c r="AP97" s="464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9">
        <f>'SO01 - Zdravotechnika'!P27</f>
        <v>0</v>
      </c>
      <c r="BB97" s="68"/>
      <c r="BC97" s="68"/>
      <c r="BD97" s="70"/>
      <c r="BF97" s="458"/>
      <c r="BG97" s="458"/>
      <c r="BH97" s="458"/>
      <c r="BT97" s="71"/>
      <c r="BV97" s="71"/>
      <c r="BW97" s="71"/>
      <c r="BX97" s="71"/>
      <c r="CL97" s="71"/>
      <c r="CM97" s="71"/>
    </row>
    <row r="98" spans="1:91" s="6" customFormat="1" ht="16.5" customHeight="1">
      <c r="A98" s="456" t="s">
        <v>79</v>
      </c>
      <c r="B98" s="437"/>
      <c r="C98" s="438"/>
      <c r="D98" s="462" t="s">
        <v>80</v>
      </c>
      <c r="E98" s="462"/>
      <c r="F98" s="462"/>
      <c r="G98" s="462"/>
      <c r="H98" s="462"/>
      <c r="I98" s="65"/>
      <c r="J98" s="462" t="s">
        <v>2125</v>
      </c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2"/>
      <c r="Z98" s="462"/>
      <c r="AA98" s="462"/>
      <c r="AB98" s="462"/>
      <c r="AC98" s="462"/>
      <c r="AD98" s="462"/>
      <c r="AE98" s="462"/>
      <c r="AF98" s="462"/>
      <c r="AG98" s="463">
        <f>'SO01 - Vykurovanie'!P27</f>
        <v>0</v>
      </c>
      <c r="AH98" s="463"/>
      <c r="AI98" s="463"/>
      <c r="AJ98" s="463"/>
      <c r="AK98" s="463"/>
      <c r="AL98" s="463"/>
      <c r="AM98" s="463"/>
      <c r="AN98" s="463">
        <f>AG98*1.23</f>
        <v>0</v>
      </c>
      <c r="AO98" s="463"/>
      <c r="AP98" s="464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9">
        <f>'SO01 - Vykurovanie'!P27</f>
        <v>0</v>
      </c>
      <c r="BB98" s="68"/>
      <c r="BC98" s="68"/>
      <c r="BD98" s="70"/>
      <c r="BF98" s="458"/>
      <c r="BG98" s="458"/>
      <c r="BH98" s="458"/>
      <c r="BT98" s="71"/>
      <c r="BV98" s="71"/>
      <c r="BW98" s="71"/>
      <c r="BX98" s="71"/>
      <c r="CL98" s="71"/>
      <c r="CM98" s="71"/>
    </row>
    <row r="99" spans="1:91" s="6" customFormat="1" ht="16.5" customHeight="1">
      <c r="A99" s="456" t="s">
        <v>79</v>
      </c>
      <c r="B99" s="437"/>
      <c r="C99" s="438"/>
      <c r="D99" s="462" t="s">
        <v>80</v>
      </c>
      <c r="E99" s="462"/>
      <c r="F99" s="462"/>
      <c r="G99" s="462"/>
      <c r="H99" s="462"/>
      <c r="I99" s="65"/>
      <c r="J99" s="462" t="s">
        <v>2126</v>
      </c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62"/>
      <c r="AA99" s="462"/>
      <c r="AB99" s="462"/>
      <c r="AC99" s="462"/>
      <c r="AD99" s="462"/>
      <c r="AE99" s="462"/>
      <c r="AF99" s="462"/>
      <c r="AG99" s="463">
        <f>'SO01 - Vetranie'!P27</f>
        <v>0</v>
      </c>
      <c r="AH99" s="463"/>
      <c r="AI99" s="463"/>
      <c r="AJ99" s="463"/>
      <c r="AK99" s="463"/>
      <c r="AL99" s="463"/>
      <c r="AM99" s="463"/>
      <c r="AN99" s="463">
        <f>AG99*1.23</f>
        <v>0</v>
      </c>
      <c r="AO99" s="463"/>
      <c r="AP99" s="464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9">
        <f>'SO01 - Vetranie'!P27</f>
        <v>0</v>
      </c>
      <c r="BB99" s="68"/>
      <c r="BC99" s="68"/>
      <c r="BD99" s="70"/>
      <c r="BF99" s="458"/>
      <c r="BG99" s="458"/>
      <c r="BH99" s="458"/>
      <c r="BT99" s="71"/>
      <c r="BV99" s="71"/>
      <c r="BW99" s="71"/>
      <c r="BX99" s="71"/>
      <c r="CL99" s="71"/>
      <c r="CM99" s="71"/>
    </row>
    <row r="100" spans="1:91" s="6" customFormat="1" ht="16.5" customHeight="1">
      <c r="A100" s="456" t="s">
        <v>79</v>
      </c>
      <c r="B100" s="437"/>
      <c r="C100" s="438"/>
      <c r="D100" s="462" t="s">
        <v>80</v>
      </c>
      <c r="E100" s="462"/>
      <c r="F100" s="462"/>
      <c r="G100" s="462"/>
      <c r="H100" s="462"/>
      <c r="I100" s="65"/>
      <c r="J100" s="462" t="s">
        <v>2127</v>
      </c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2"/>
      <c r="AA100" s="462"/>
      <c r="AB100" s="462"/>
      <c r="AC100" s="462"/>
      <c r="AD100" s="462"/>
      <c r="AE100" s="462"/>
      <c r="AF100" s="462"/>
      <c r="AG100" s="463">
        <f>'SO01 - Chladenie'!P27</f>
        <v>0</v>
      </c>
      <c r="AH100" s="463"/>
      <c r="AI100" s="463"/>
      <c r="AJ100" s="463"/>
      <c r="AK100" s="463"/>
      <c r="AL100" s="463"/>
      <c r="AM100" s="463"/>
      <c r="AN100" s="463">
        <f>AG100*1.23</f>
        <v>0</v>
      </c>
      <c r="AO100" s="463"/>
      <c r="AP100" s="464"/>
      <c r="AQ100" s="66"/>
      <c r="AR100" s="64"/>
      <c r="AS100" s="67"/>
      <c r="AT100" s="68"/>
      <c r="AU100" s="69"/>
      <c r="AV100" s="68"/>
      <c r="AW100" s="459">
        <f>'SO01 - Chladenie'!P28</f>
        <v>0</v>
      </c>
      <c r="AX100" s="68"/>
      <c r="AY100" s="68"/>
      <c r="AZ100" s="68"/>
      <c r="BA100" s="459">
        <f>'SO01 - Chladenie'!P27</f>
        <v>0</v>
      </c>
      <c r="BB100" s="68"/>
      <c r="BC100" s="68"/>
      <c r="BD100" s="70"/>
      <c r="BF100" s="458"/>
      <c r="BG100" s="458"/>
      <c r="BH100" s="458"/>
      <c r="BT100" s="71"/>
      <c r="BV100" s="71"/>
      <c r="BW100" s="71"/>
      <c r="BX100" s="71"/>
      <c r="CL100" s="71"/>
      <c r="CM100" s="71"/>
    </row>
    <row r="101" spans="1:91" s="6" customFormat="1" ht="16.5" customHeight="1">
      <c r="A101" s="456" t="s">
        <v>79</v>
      </c>
      <c r="B101" s="437"/>
      <c r="C101" s="438"/>
      <c r="D101" s="462" t="s">
        <v>80</v>
      </c>
      <c r="E101" s="462"/>
      <c r="F101" s="462"/>
      <c r="G101" s="462"/>
      <c r="H101" s="462"/>
      <c r="I101" s="65"/>
      <c r="J101" s="462" t="s">
        <v>2128</v>
      </c>
      <c r="K101" s="462"/>
      <c r="L101" s="462"/>
      <c r="M101" s="462"/>
      <c r="N101" s="462"/>
      <c r="O101" s="462"/>
      <c r="P101" s="462"/>
      <c r="Q101" s="462"/>
      <c r="R101" s="462"/>
      <c r="S101" s="462"/>
      <c r="T101" s="462"/>
      <c r="U101" s="462"/>
      <c r="V101" s="462"/>
      <c r="W101" s="462"/>
      <c r="X101" s="462"/>
      <c r="Y101" s="462"/>
      <c r="Z101" s="462"/>
      <c r="AA101" s="462"/>
      <c r="AB101" s="462"/>
      <c r="AC101" s="462"/>
      <c r="AD101" s="462"/>
      <c r="AE101" s="462"/>
      <c r="AF101" s="462"/>
      <c r="AG101" s="463">
        <f>'SO01 - Elektroinštalácie'!K222</f>
        <v>0</v>
      </c>
      <c r="AH101" s="463"/>
      <c r="AI101" s="463"/>
      <c r="AJ101" s="463"/>
      <c r="AK101" s="463"/>
      <c r="AL101" s="463"/>
      <c r="AM101" s="463"/>
      <c r="AN101" s="463">
        <f t="shared" si="1"/>
        <v>0</v>
      </c>
      <c r="AO101" s="463"/>
      <c r="AP101" s="464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9">
        <f>'SO01 - Elektroinštalácie'!K222</f>
        <v>0</v>
      </c>
      <c r="BB101" s="68"/>
      <c r="BC101" s="68"/>
      <c r="BD101" s="70"/>
      <c r="BF101" s="458"/>
      <c r="BG101" s="458"/>
      <c r="BH101" s="458"/>
      <c r="BT101" s="71"/>
      <c r="BV101" s="71"/>
      <c r="BW101" s="71"/>
      <c r="BX101" s="71"/>
      <c r="CL101" s="71"/>
      <c r="CM101" s="71"/>
    </row>
    <row r="102" spans="1:91" s="6" customFormat="1" ht="29" customHeight="1">
      <c r="A102" s="454" t="s">
        <v>79</v>
      </c>
      <c r="B102" s="437"/>
      <c r="C102" s="438"/>
      <c r="D102" s="462" t="s">
        <v>85</v>
      </c>
      <c r="E102" s="462"/>
      <c r="F102" s="462"/>
      <c r="G102" s="462"/>
      <c r="H102" s="462"/>
      <c r="I102" s="65"/>
      <c r="J102" s="462" t="s">
        <v>86</v>
      </c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62"/>
      <c r="AC102" s="462"/>
      <c r="AD102" s="462"/>
      <c r="AE102" s="462"/>
      <c r="AF102" s="462"/>
      <c r="AG102" s="463">
        <f>'SO02 - Komunitný dom s ľu...'!J30</f>
        <v>0</v>
      </c>
      <c r="AH102" s="463"/>
      <c r="AI102" s="463"/>
      <c r="AJ102" s="463"/>
      <c r="AK102" s="463"/>
      <c r="AL102" s="463"/>
      <c r="AM102" s="463"/>
      <c r="AN102" s="463">
        <f t="shared" si="1"/>
        <v>0</v>
      </c>
      <c r="AO102" s="463"/>
      <c r="AP102" s="464"/>
      <c r="AQ102" s="66" t="s">
        <v>82</v>
      </c>
      <c r="AR102" s="64"/>
      <c r="AS102" s="67">
        <v>0</v>
      </c>
      <c r="AT102" s="68">
        <f>ROUND(SUM(AV102:AW102),2)</f>
        <v>0</v>
      </c>
      <c r="AU102" s="69">
        <f>'SO02 - Komunitný dom s ľu...'!P141</f>
        <v>2670.82642373</v>
      </c>
      <c r="AV102" s="68">
        <f>'SO02 - Komunitný dom s ľu...'!J33</f>
        <v>0</v>
      </c>
      <c r="AW102" s="68">
        <f>'SO02 - Komunitný dom s ľu...'!J34</f>
        <v>0</v>
      </c>
      <c r="AX102" s="68">
        <f>'SO02 - Komunitný dom s ľu...'!J35</f>
        <v>0</v>
      </c>
      <c r="AY102" s="68">
        <f>'SO02 - Komunitný dom s ľu...'!J36</f>
        <v>0</v>
      </c>
      <c r="AZ102" s="68">
        <f>'SO02 - Komunitný dom s ľu...'!F33</f>
        <v>0</v>
      </c>
      <c r="BA102" s="68">
        <f>'SO02 - Komunitný dom s ľu...'!F34</f>
        <v>0</v>
      </c>
      <c r="BB102" s="68">
        <f>'SO02 - Komunitný dom s ľu...'!F35</f>
        <v>0</v>
      </c>
      <c r="BC102" s="68">
        <f>'SO02 - Komunitný dom s ľu...'!F36</f>
        <v>0</v>
      </c>
      <c r="BD102" s="70">
        <f>'SO02 - Komunitný dom s ľu...'!F37</f>
        <v>0</v>
      </c>
      <c r="BT102" s="71" t="s">
        <v>83</v>
      </c>
      <c r="BV102" s="71" t="s">
        <v>77</v>
      </c>
      <c r="BW102" s="71" t="s">
        <v>87</v>
      </c>
      <c r="BX102" s="71" t="s">
        <v>4</v>
      </c>
      <c r="CL102" s="71" t="s">
        <v>1</v>
      </c>
      <c r="CM102" s="71" t="s">
        <v>75</v>
      </c>
    </row>
    <row r="103" spans="1:91" s="6" customFormat="1" ht="16.5" customHeight="1">
      <c r="A103" s="456" t="s">
        <v>79</v>
      </c>
      <c r="B103" s="437"/>
      <c r="C103" s="438"/>
      <c r="D103" s="462" t="s">
        <v>85</v>
      </c>
      <c r="E103" s="462"/>
      <c r="F103" s="462"/>
      <c r="G103" s="462"/>
      <c r="H103" s="462"/>
      <c r="I103" s="65"/>
      <c r="J103" s="462" t="s">
        <v>89</v>
      </c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2"/>
      <c r="Z103" s="462"/>
      <c r="AA103" s="462"/>
      <c r="AB103" s="462"/>
      <c r="AC103" s="462"/>
      <c r="AD103" s="462"/>
      <c r="AE103" s="462"/>
      <c r="AF103" s="462"/>
      <c r="AG103" s="463">
        <f>'SO02 - Búracie práce'!J30</f>
        <v>0</v>
      </c>
      <c r="AH103" s="465"/>
      <c r="AI103" s="465"/>
      <c r="AJ103" s="465"/>
      <c r="AK103" s="465"/>
      <c r="AL103" s="465"/>
      <c r="AM103" s="465"/>
      <c r="AN103" s="463">
        <f t="shared" si="1"/>
        <v>0</v>
      </c>
      <c r="AO103" s="463"/>
      <c r="AP103" s="464"/>
      <c r="AQ103" s="66" t="s">
        <v>82</v>
      </c>
      <c r="AR103" s="64"/>
      <c r="AS103" s="67">
        <v>0</v>
      </c>
      <c r="AT103" s="68">
        <f>ROUND(SUM(AV103:AW103),2)</f>
        <v>0</v>
      </c>
      <c r="AU103" s="69">
        <f>'SO02 - Búracie práce'!P127</f>
        <v>1066.9655680000001</v>
      </c>
      <c r="AV103" s="68">
        <f>'SO02 - Búracie práce'!J33</f>
        <v>0</v>
      </c>
      <c r="AW103" s="68">
        <f>'SO02 - Búracie práce'!J34</f>
        <v>0</v>
      </c>
      <c r="AX103" s="68">
        <f>'SO02 - Búracie práce'!J35</f>
        <v>0</v>
      </c>
      <c r="AY103" s="68">
        <f>'SO02 - Búracie práce'!J36</f>
        <v>0</v>
      </c>
      <c r="AZ103" s="68">
        <f>'SO02 - Búracie práce'!F33</f>
        <v>0</v>
      </c>
      <c r="BA103" s="68">
        <f>'SO02 - Búracie práce'!F34</f>
        <v>0</v>
      </c>
      <c r="BB103" s="68">
        <f>'SO02 - Búracie práce'!F35</f>
        <v>0</v>
      </c>
      <c r="BC103" s="68">
        <f>'SO02 - Búracie práce'!F36</f>
        <v>0</v>
      </c>
      <c r="BD103" s="70">
        <f>'SO02 - Búracie práce'!F37</f>
        <v>0</v>
      </c>
      <c r="BT103" s="71" t="s">
        <v>83</v>
      </c>
      <c r="BV103" s="71" t="s">
        <v>77</v>
      </c>
      <c r="BW103" s="71" t="s">
        <v>91</v>
      </c>
      <c r="BX103" s="71" t="s">
        <v>4</v>
      </c>
      <c r="CL103" s="71" t="s">
        <v>1</v>
      </c>
      <c r="CM103" s="71" t="s">
        <v>75</v>
      </c>
    </row>
    <row r="104" spans="1:91" s="6" customFormat="1" ht="16.5" customHeight="1">
      <c r="A104" s="456" t="s">
        <v>79</v>
      </c>
      <c r="B104" s="437"/>
      <c r="C104" s="438"/>
      <c r="D104" s="462" t="s">
        <v>85</v>
      </c>
      <c r="E104" s="462"/>
      <c r="F104" s="462"/>
      <c r="G104" s="462"/>
      <c r="H104" s="462"/>
      <c r="I104" s="65"/>
      <c r="J104" s="462" t="s">
        <v>2124</v>
      </c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  <c r="AB104" s="462"/>
      <c r="AC104" s="462"/>
      <c r="AD104" s="462"/>
      <c r="AE104" s="462"/>
      <c r="AF104" s="462"/>
      <c r="AG104" s="463">
        <f>'SO02 - Zdravotechnika'!P27</f>
        <v>0</v>
      </c>
      <c r="AH104" s="465"/>
      <c r="AI104" s="465"/>
      <c r="AJ104" s="465"/>
      <c r="AK104" s="465"/>
      <c r="AL104" s="465"/>
      <c r="AM104" s="465"/>
      <c r="AN104" s="463">
        <f>AG104*1.23</f>
        <v>0</v>
      </c>
      <c r="AO104" s="463"/>
      <c r="AP104" s="464"/>
      <c r="AQ104" s="66" t="s">
        <v>82</v>
      </c>
      <c r="AR104" s="64"/>
      <c r="AW104" s="68">
        <f>'SO01 - Zdravotechnika'!P28</f>
        <v>0</v>
      </c>
      <c r="AX104" s="68"/>
      <c r="AY104" s="68"/>
      <c r="AZ104" s="68"/>
      <c r="BA104" s="459">
        <f>'SO02 - Zdravotechnika'!P27</f>
        <v>0</v>
      </c>
      <c r="BT104" s="71" t="s">
        <v>83</v>
      </c>
      <c r="BV104" s="71" t="s">
        <v>77</v>
      </c>
      <c r="BW104" s="71" t="s">
        <v>94</v>
      </c>
      <c r="BX104" s="71" t="s">
        <v>4</v>
      </c>
      <c r="CL104" s="71" t="s">
        <v>1</v>
      </c>
      <c r="CM104" s="71" t="s">
        <v>75</v>
      </c>
    </row>
    <row r="105" spans="1:91" s="6" customFormat="1" ht="16.5" customHeight="1">
      <c r="A105" s="456" t="s">
        <v>79</v>
      </c>
      <c r="B105" s="437"/>
      <c r="C105" s="438"/>
      <c r="D105" s="462" t="s">
        <v>85</v>
      </c>
      <c r="E105" s="462"/>
      <c r="F105" s="462"/>
      <c r="G105" s="462"/>
      <c r="H105" s="462"/>
      <c r="I105" s="65"/>
      <c r="J105" s="462" t="s">
        <v>2125</v>
      </c>
      <c r="K105" s="462"/>
      <c r="L105" s="462"/>
      <c r="M105" s="462"/>
      <c r="N105" s="462"/>
      <c r="O105" s="462"/>
      <c r="P105" s="462"/>
      <c r="Q105" s="462"/>
      <c r="R105" s="462"/>
      <c r="S105" s="462"/>
      <c r="T105" s="462"/>
      <c r="U105" s="462"/>
      <c r="V105" s="462"/>
      <c r="W105" s="462"/>
      <c r="X105" s="462"/>
      <c r="Y105" s="462"/>
      <c r="Z105" s="462"/>
      <c r="AA105" s="462"/>
      <c r="AB105" s="462"/>
      <c r="AC105" s="462"/>
      <c r="AD105" s="462"/>
      <c r="AE105" s="462"/>
      <c r="AF105" s="462"/>
      <c r="AG105" s="463">
        <f>'SO02 - Vykurovanie'!P27</f>
        <v>0</v>
      </c>
      <c r="AH105" s="465"/>
      <c r="AI105" s="465"/>
      <c r="AJ105" s="465"/>
      <c r="AK105" s="465"/>
      <c r="AL105" s="465"/>
      <c r="AM105" s="465"/>
      <c r="AN105" s="463">
        <f>AG105*1.23</f>
        <v>0</v>
      </c>
      <c r="AO105" s="463"/>
      <c r="AP105" s="464"/>
      <c r="AQ105" s="66" t="s">
        <v>82</v>
      </c>
      <c r="AR105" s="64"/>
      <c r="AW105" s="68">
        <f>'SO01 - Vykurovanie'!P28</f>
        <v>0</v>
      </c>
      <c r="AX105" s="68"/>
      <c r="AY105" s="68"/>
      <c r="AZ105" s="68"/>
      <c r="BA105" s="459">
        <f>'SO02 - Vykurovanie'!P27</f>
        <v>0</v>
      </c>
      <c r="BT105" s="71" t="s">
        <v>83</v>
      </c>
      <c r="BV105" s="71" t="s">
        <v>77</v>
      </c>
      <c r="BW105" s="71" t="s">
        <v>97</v>
      </c>
      <c r="BX105" s="71" t="s">
        <v>4</v>
      </c>
      <c r="CL105" s="71" t="s">
        <v>1</v>
      </c>
      <c r="CM105" s="71" t="s">
        <v>75</v>
      </c>
    </row>
    <row r="106" spans="1:91" s="6" customFormat="1" ht="16.5" customHeight="1">
      <c r="A106" s="456" t="s">
        <v>79</v>
      </c>
      <c r="B106" s="437"/>
      <c r="C106" s="438"/>
      <c r="D106" s="462" t="s">
        <v>85</v>
      </c>
      <c r="E106" s="462"/>
      <c r="F106" s="462"/>
      <c r="G106" s="462"/>
      <c r="H106" s="462"/>
      <c r="I106" s="65"/>
      <c r="J106" s="462" t="s">
        <v>2126</v>
      </c>
      <c r="K106" s="462"/>
      <c r="L106" s="462"/>
      <c r="M106" s="462"/>
      <c r="N106" s="462"/>
      <c r="O106" s="462"/>
      <c r="P106" s="462"/>
      <c r="Q106" s="462"/>
      <c r="R106" s="462"/>
      <c r="S106" s="462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3">
        <f>'SO02 - Vetranie'!P27</f>
        <v>0</v>
      </c>
      <c r="AH106" s="465"/>
      <c r="AI106" s="465"/>
      <c r="AJ106" s="465"/>
      <c r="AK106" s="465"/>
      <c r="AL106" s="465"/>
      <c r="AM106" s="465"/>
      <c r="AN106" s="463">
        <f>AG106*1.23</f>
        <v>0</v>
      </c>
      <c r="AO106" s="463"/>
      <c r="AP106" s="464"/>
      <c r="AQ106" s="66" t="s">
        <v>82</v>
      </c>
      <c r="AR106" s="64"/>
      <c r="AW106" s="68">
        <f>'SO01 - Vetranie'!P28</f>
        <v>0</v>
      </c>
      <c r="AX106" s="68"/>
      <c r="AY106" s="68"/>
      <c r="AZ106" s="68"/>
      <c r="BA106" s="459">
        <f>'SO02 - Vetranie'!P27</f>
        <v>0</v>
      </c>
      <c r="BT106" s="71" t="s">
        <v>83</v>
      </c>
      <c r="BV106" s="71" t="s">
        <v>77</v>
      </c>
      <c r="BW106" s="71" t="s">
        <v>100</v>
      </c>
      <c r="BX106" s="71" t="s">
        <v>4</v>
      </c>
      <c r="CL106" s="71" t="s">
        <v>1</v>
      </c>
      <c r="CM106" s="71" t="s">
        <v>75</v>
      </c>
    </row>
    <row r="107" spans="1:91" s="1" customFormat="1" ht="14" customHeight="1">
      <c r="A107" s="455" t="s">
        <v>79</v>
      </c>
      <c r="B107" s="427"/>
      <c r="D107" s="462" t="s">
        <v>85</v>
      </c>
      <c r="E107" s="462"/>
      <c r="F107" s="462"/>
      <c r="G107" s="462"/>
      <c r="H107" s="462"/>
      <c r="I107" s="65"/>
      <c r="J107" s="462" t="s">
        <v>2127</v>
      </c>
      <c r="K107" s="462"/>
      <c r="L107" s="462"/>
      <c r="M107" s="462"/>
      <c r="N107" s="462"/>
      <c r="O107" s="462"/>
      <c r="P107" s="462"/>
      <c r="Q107" s="462"/>
      <c r="R107" s="462"/>
      <c r="S107" s="462"/>
      <c r="T107" s="462"/>
      <c r="U107" s="462"/>
      <c r="V107" s="462"/>
      <c r="W107" s="462"/>
      <c r="X107" s="462"/>
      <c r="Y107" s="462"/>
      <c r="Z107" s="462"/>
      <c r="AA107" s="462"/>
      <c r="AB107" s="462"/>
      <c r="AC107" s="462"/>
      <c r="AD107" s="462"/>
      <c r="AE107" s="462"/>
      <c r="AF107" s="462"/>
      <c r="AG107" s="463">
        <f>'SO02 - Chladenie'!P27</f>
        <v>0</v>
      </c>
      <c r="AH107" s="465"/>
      <c r="AI107" s="465"/>
      <c r="AJ107" s="465"/>
      <c r="AK107" s="465"/>
      <c r="AL107" s="465"/>
      <c r="AM107" s="465"/>
      <c r="AN107" s="463">
        <f>AG107*1.23</f>
        <v>0</v>
      </c>
      <c r="AO107" s="463"/>
      <c r="AP107" s="464"/>
      <c r="AR107" s="25"/>
      <c r="AW107" s="459">
        <f>'SO01 - Chladenie'!P28</f>
        <v>0</v>
      </c>
      <c r="AX107" s="68"/>
      <c r="AY107" s="68"/>
      <c r="AZ107" s="68"/>
      <c r="BA107" s="459">
        <f>'SO02 - Chladenie'!P27</f>
        <v>0</v>
      </c>
    </row>
    <row r="108" spans="1:91" s="1" customFormat="1" ht="14" customHeight="1">
      <c r="A108" s="456" t="s">
        <v>79</v>
      </c>
      <c r="B108" s="427"/>
      <c r="D108" s="462" t="s">
        <v>85</v>
      </c>
      <c r="E108" s="462"/>
      <c r="F108" s="462"/>
      <c r="G108" s="462"/>
      <c r="H108" s="462"/>
      <c r="I108" s="65"/>
      <c r="J108" s="462" t="s">
        <v>2128</v>
      </c>
      <c r="K108" s="462"/>
      <c r="L108" s="462"/>
      <c r="M108" s="462"/>
      <c r="N108" s="462"/>
      <c r="O108" s="462"/>
      <c r="P108" s="462"/>
      <c r="Q108" s="462"/>
      <c r="R108" s="462"/>
      <c r="S108" s="462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3">
        <f>'SO02 - Elektroinštalácie'!K132</f>
        <v>0</v>
      </c>
      <c r="AH108" s="463"/>
      <c r="AI108" s="463"/>
      <c r="AJ108" s="463"/>
      <c r="AK108" s="463"/>
      <c r="AL108" s="463"/>
      <c r="AM108" s="463"/>
      <c r="AN108" s="463">
        <f t="shared" si="1"/>
        <v>0</v>
      </c>
      <c r="AO108" s="463"/>
      <c r="AP108" s="464"/>
      <c r="AQ108" s="38"/>
      <c r="AR108" s="25"/>
      <c r="AT108" s="68">
        <f>AG108*0.23</f>
        <v>0</v>
      </c>
      <c r="AW108" s="68">
        <f>AG108*0.23</f>
        <v>0</v>
      </c>
      <c r="AX108" s="68"/>
      <c r="AY108" s="68"/>
      <c r="AZ108" s="68"/>
      <c r="BA108" s="459">
        <f>AG108</f>
        <v>0</v>
      </c>
    </row>
    <row r="109" spans="1:91" ht="23">
      <c r="A109" s="457" t="s">
        <v>79</v>
      </c>
      <c r="B109" s="439"/>
      <c r="D109" s="462" t="s">
        <v>92</v>
      </c>
      <c r="E109" s="462"/>
      <c r="F109" s="462"/>
      <c r="G109" s="462"/>
      <c r="H109" s="462"/>
      <c r="I109" s="65"/>
      <c r="J109" s="462" t="s">
        <v>93</v>
      </c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84">
        <f>'SO05 - Rekonštrukcia vodov.'!P27</f>
        <v>0</v>
      </c>
      <c r="AH109" s="484"/>
      <c r="AI109" s="484"/>
      <c r="AJ109" s="484"/>
      <c r="AK109" s="484"/>
      <c r="AL109" s="484"/>
      <c r="AM109" s="484"/>
      <c r="AN109" s="463">
        <f>AG109*1.23</f>
        <v>0</v>
      </c>
      <c r="AO109" s="463"/>
      <c r="AP109" s="464"/>
      <c r="AS109" s="67">
        <v>0</v>
      </c>
      <c r="AT109" s="68" t="e">
        <f>ROUND(SUM(AV109:AW109),2)</f>
        <v>#REF!</v>
      </c>
      <c r="AU109" s="69" t="e">
        <f>#REF!</f>
        <v>#REF!</v>
      </c>
      <c r="AV109" s="68" t="e">
        <f>#REF!</f>
        <v>#REF!</v>
      </c>
      <c r="AW109" s="68">
        <f>'SO05 - Rekonštrukcia vodov.'!P28</f>
        <v>0</v>
      </c>
      <c r="AX109" s="68" t="e">
        <f>#REF!</f>
        <v>#REF!</v>
      </c>
      <c r="AY109" s="68" t="e">
        <f>#REF!</f>
        <v>#REF!</v>
      </c>
      <c r="AZ109" s="68" t="e">
        <f>#REF!</f>
        <v>#REF!</v>
      </c>
      <c r="BA109" s="68">
        <f>'SO05 - Rekonštrukcia vodov.'!P27</f>
        <v>0</v>
      </c>
      <c r="BB109" s="68" t="e">
        <f>#REF!</f>
        <v>#REF!</v>
      </c>
      <c r="BC109" s="68" t="e">
        <f>#REF!</f>
        <v>#REF!</v>
      </c>
      <c r="BD109" s="70" t="e">
        <f>#REF!</f>
        <v>#REF!</v>
      </c>
    </row>
    <row r="110" spans="1:91" ht="23">
      <c r="A110" s="457" t="s">
        <v>79</v>
      </c>
      <c r="B110" s="439"/>
      <c r="D110" s="462" t="s">
        <v>95</v>
      </c>
      <c r="E110" s="462"/>
      <c r="F110" s="462"/>
      <c r="G110" s="462"/>
      <c r="H110" s="462"/>
      <c r="I110" s="65"/>
      <c r="J110" s="462" t="s">
        <v>96</v>
      </c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3">
        <f>'SO08 - Kanalizačná prípojka'!P27</f>
        <v>0</v>
      </c>
      <c r="AH110" s="465"/>
      <c r="AI110" s="465"/>
      <c r="AJ110" s="465"/>
      <c r="AK110" s="465"/>
      <c r="AL110" s="465"/>
      <c r="AM110" s="465"/>
      <c r="AN110" s="463">
        <f>AG110*1.23</f>
        <v>0</v>
      </c>
      <c r="AO110" s="463"/>
      <c r="AP110" s="464"/>
      <c r="AS110" s="67">
        <v>0</v>
      </c>
      <c r="AT110" s="68" t="e">
        <f>ROUND(SUM(AV110:AW110),2)</f>
        <v>#REF!</v>
      </c>
      <c r="AU110" s="69" t="e">
        <f>#REF!</f>
        <v>#REF!</v>
      </c>
      <c r="AV110" s="68" t="e">
        <f>#REF!</f>
        <v>#REF!</v>
      </c>
      <c r="AW110" s="68">
        <f>'SO08 - Kanalizačná prípojka'!P28</f>
        <v>0</v>
      </c>
      <c r="AX110" s="68" t="e">
        <f>#REF!</f>
        <v>#REF!</v>
      </c>
      <c r="AY110" s="68" t="e">
        <f>#REF!</f>
        <v>#REF!</v>
      </c>
      <c r="AZ110" s="68" t="e">
        <f>#REF!</f>
        <v>#REF!</v>
      </c>
      <c r="BA110" s="68">
        <f>'SO08 - Kanalizačná prípojka'!P27</f>
        <v>0</v>
      </c>
      <c r="BB110" s="68" t="e">
        <f>#REF!</f>
        <v>#REF!</v>
      </c>
      <c r="BC110" s="68" t="e">
        <f>#REF!</f>
        <v>#REF!</v>
      </c>
      <c r="BD110" s="70" t="e">
        <f>#REF!</f>
        <v>#REF!</v>
      </c>
    </row>
    <row r="111" spans="1:91" ht="23">
      <c r="A111" s="457" t="s">
        <v>79</v>
      </c>
      <c r="B111" s="439"/>
      <c r="D111" s="462" t="s">
        <v>98</v>
      </c>
      <c r="E111" s="462"/>
      <c r="F111" s="462"/>
      <c r="G111" s="462"/>
      <c r="H111" s="462"/>
      <c r="I111" s="65"/>
      <c r="J111" s="462" t="s">
        <v>99</v>
      </c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62"/>
      <c r="AA111" s="462"/>
      <c r="AB111" s="462"/>
      <c r="AC111" s="462"/>
      <c r="AD111" s="462"/>
      <c r="AE111" s="462"/>
      <c r="AF111" s="462"/>
      <c r="AG111" s="463">
        <f>'SO09 - Prípojka NN K'!J30</f>
        <v>0</v>
      </c>
      <c r="AH111" s="465"/>
      <c r="AI111" s="465"/>
      <c r="AJ111" s="465"/>
      <c r="AK111" s="465"/>
      <c r="AL111" s="465"/>
      <c r="AM111" s="465"/>
      <c r="AN111" s="463">
        <f t="shared" si="1"/>
        <v>0</v>
      </c>
      <c r="AO111" s="463"/>
      <c r="AP111" s="464"/>
      <c r="AS111" s="72">
        <v>0</v>
      </c>
      <c r="AT111" s="73">
        <f>ROUND(SUM(AV111:AW111),2)</f>
        <v>0</v>
      </c>
      <c r="AU111" s="74">
        <f>'SO09 - Prípojka NN K'!P122</f>
        <v>94.450749999999999</v>
      </c>
      <c r="AV111" s="73">
        <f>'SO09 - Prípojka NN K'!J33</f>
        <v>0</v>
      </c>
      <c r="AW111" s="73">
        <f>'SO09 - Prípojka NN K'!J34</f>
        <v>0</v>
      </c>
      <c r="AX111" s="73">
        <f>'SO09 - Prípojka NN K'!J35</f>
        <v>0</v>
      </c>
      <c r="AY111" s="73">
        <f>'SO09 - Prípojka NN K'!J36</f>
        <v>0</v>
      </c>
      <c r="AZ111" s="73">
        <f>'SO09 - Prípojka NN K'!F33</f>
        <v>0</v>
      </c>
      <c r="BA111" s="73">
        <f>'SO09 - Prípojka NN K'!F34</f>
        <v>0</v>
      </c>
      <c r="BB111" s="73">
        <f>'SO09 - Prípojka NN K'!F35</f>
        <v>0</v>
      </c>
      <c r="BC111" s="73">
        <f>'SO09 - Prípojka NN K'!F36</f>
        <v>0</v>
      </c>
      <c r="BD111" s="75">
        <f>'SO09 - Prípojka NN K'!F37</f>
        <v>0</v>
      </c>
    </row>
    <row r="112" spans="1:91" ht="23">
      <c r="A112" s="452"/>
      <c r="B112" s="43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P112" s="440"/>
    </row>
    <row r="113" spans="2:42">
      <c r="B113" s="441"/>
      <c r="C113" s="442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4"/>
    </row>
  </sheetData>
  <mergeCells count="104">
    <mergeCell ref="D96:H96"/>
    <mergeCell ref="J96:AF96"/>
    <mergeCell ref="AG96:AM96"/>
    <mergeCell ref="AN96:AP96"/>
    <mergeCell ref="AG101:AM101"/>
    <mergeCell ref="D101:H101"/>
    <mergeCell ref="AN101:AP101"/>
    <mergeCell ref="J101:AF101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AM89:AP89"/>
    <mergeCell ref="J100:AF100"/>
    <mergeCell ref="D111:H111"/>
    <mergeCell ref="J111:AF111"/>
    <mergeCell ref="AN103:AP103"/>
    <mergeCell ref="AG103:AM103"/>
    <mergeCell ref="J103:AF103"/>
    <mergeCell ref="D103:H103"/>
    <mergeCell ref="AN104:AP104"/>
    <mergeCell ref="AG104:AM104"/>
    <mergeCell ref="D109:H109"/>
    <mergeCell ref="J109:AF109"/>
    <mergeCell ref="D104:H104"/>
    <mergeCell ref="J104:AF104"/>
    <mergeCell ref="D105:H105"/>
    <mergeCell ref="J105:AF105"/>
    <mergeCell ref="D106:H106"/>
    <mergeCell ref="J106:AF106"/>
    <mergeCell ref="AG111:AM111"/>
    <mergeCell ref="AN111:AP111"/>
    <mergeCell ref="AG110:AM110"/>
    <mergeCell ref="AN110:AP110"/>
    <mergeCell ref="AG109:AM109"/>
    <mergeCell ref="AN109:AP109"/>
    <mergeCell ref="D107:H107"/>
    <mergeCell ref="J107:AF107"/>
    <mergeCell ref="AK26:AO26"/>
    <mergeCell ref="L28:P28"/>
    <mergeCell ref="W28:AE28"/>
    <mergeCell ref="AK28:AO28"/>
    <mergeCell ref="AG97:AM97"/>
    <mergeCell ref="AG98:AM98"/>
    <mergeCell ref="AG99:AM99"/>
    <mergeCell ref="AG100:AM100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L85:AO85"/>
    <mergeCell ref="AM87:AN87"/>
    <mergeCell ref="D110:H110"/>
    <mergeCell ref="J110:AF110"/>
    <mergeCell ref="AN106:AP106"/>
    <mergeCell ref="AG106:AM106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J102:AF102"/>
    <mergeCell ref="D102:H102"/>
    <mergeCell ref="AN102:AP102"/>
    <mergeCell ref="AG102:AM102"/>
    <mergeCell ref="D108:H108"/>
    <mergeCell ref="J108:AF108"/>
    <mergeCell ref="AG107:AM107"/>
    <mergeCell ref="AG108:AM108"/>
    <mergeCell ref="AN107:AP107"/>
    <mergeCell ref="AN108:AP108"/>
    <mergeCell ref="AN105:AP105"/>
    <mergeCell ref="AG105:AM105"/>
  </mergeCells>
  <hyperlinks>
    <hyperlink ref="A102" location="'SO02 - Komunitný dom s ľu...'!C2" display="/" xr:uid="{00000000-0004-0000-0000-000000000000}"/>
    <hyperlink ref="A103" location="'SO02 - Búracie práce'!A1" display="/" xr:uid="{00000000-0004-0000-0000-000001000000}"/>
    <hyperlink ref="A104" location="'SO02 - Zdravotechnika'!A1" display="/" xr:uid="{00000000-0004-0000-0000-000002000000}"/>
    <hyperlink ref="A105" location="'SO02 - Vykurovanie'!A1" display="/" xr:uid="{00000000-0004-0000-0000-000003000000}"/>
    <hyperlink ref="A106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7" location="'SO02 - Chladenie'!A1" display="'SO02 - Chladenie'!A1" xr:uid="{00000000-0004-0000-0000-00000B000000}"/>
    <hyperlink ref="A108" location="'SO02 - Elektroinštalácie'!A1" display="/" xr:uid="{00000000-0004-0000-0000-00000C000000}"/>
    <hyperlink ref="A109" location="'SO05 - Rekonštrukcia vodov.'!A1" display="'SO05 - Rekonštrukcia vodov.'!A1" xr:uid="{00000000-0004-0000-0000-00000D000000}"/>
    <hyperlink ref="A110" location="'SO08 - Kanalizačná prípojka'!A1" display="'SO08 - Kanalizačná prípojka'!A1" xr:uid="{00000000-0004-0000-0000-00000E000000}"/>
    <hyperlink ref="A111" location="'SO09 - Prípojka NN K'!A1" display="'SO09 - Prípojka NN K'!A1" xr:uid="{00000000-0004-0000-0000-00000F000000}"/>
    <hyperlink ref="A95" location="'SO01 - Centrum kultúrneho...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0">
    <pageSetUpPr fitToPage="1"/>
  </sheetPr>
  <dimension ref="B2:BM178"/>
  <sheetViews>
    <sheetView showGridLines="0" topLeftCell="A7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91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81" t="s">
        <v>1191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ROUND(J127,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ROUND((SUM(BE127:BE177)),  2)</f>
        <v>0</v>
      </c>
      <c r="I33" s="80">
        <v>0.23</v>
      </c>
      <c r="J33" s="79">
        <f>ROUND(((SUM(BE127:BE177))*I33),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ROUND((SUM(BF127:BF177)),  2)</f>
        <v>0</v>
      </c>
      <c r="I34" s="80">
        <v>0.23</v>
      </c>
      <c r="J34" s="79">
        <f>ROUND(((SUM(BF127:BF177))*I34),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ROUND((SUM(BG127:BG177)),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ROUND((SUM(BH127:BH177)),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ROUND((SUM(BI127:BI177)),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81" t="str">
        <f>E9</f>
        <v>SO02´ - Búracie práce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J127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>
      <c r="B98" s="96"/>
      <c r="D98" s="97" t="s">
        <v>115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>
      <c r="B99" s="96"/>
      <c r="D99" s="97" t="s">
        <v>116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>
      <c r="B100" s="92"/>
      <c r="D100" s="93" t="s">
        <v>117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>
      <c r="B101" s="96"/>
      <c r="D101" s="97" t="s">
        <v>1055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>
      <c r="B102" s="96"/>
      <c r="D102" s="97" t="s">
        <v>120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121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>
      <c r="B104" s="96"/>
      <c r="D104" s="97" t="s">
        <v>122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>
      <c r="B105" s="96"/>
      <c r="D105" s="97" t="s">
        <v>123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>
      <c r="B106" s="96"/>
      <c r="D106" s="97" t="s">
        <v>124</v>
      </c>
      <c r="E106" s="98"/>
      <c r="F106" s="98"/>
      <c r="G106" s="98"/>
      <c r="H106" s="98"/>
      <c r="I106" s="98"/>
      <c r="J106" s="99">
        <f>J173</f>
        <v>0</v>
      </c>
      <c r="L106" s="96"/>
    </row>
    <row r="107" spans="2:12" s="9" customFormat="1" ht="20" customHeight="1">
      <c r="B107" s="96"/>
      <c r="D107" s="97" t="s">
        <v>130</v>
      </c>
      <c r="E107" s="98"/>
      <c r="F107" s="98"/>
      <c r="G107" s="98"/>
      <c r="H107" s="98"/>
      <c r="I107" s="98"/>
      <c r="J107" s="99">
        <f>J175</f>
        <v>0</v>
      </c>
      <c r="L107" s="96"/>
    </row>
    <row r="108" spans="2:12" s="1" customFormat="1" ht="21.75" customHeight="1">
      <c r="B108" s="25"/>
      <c r="L108" s="25"/>
    </row>
    <row r="109" spans="2:12" s="1" customFormat="1" ht="7" customHeight="1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>
      <c r="B114" s="25"/>
      <c r="C114" s="17" t="s">
        <v>133</v>
      </c>
      <c r="L114" s="25"/>
    </row>
    <row r="115" spans="2:63" s="1" customFormat="1" ht="7" customHeight="1">
      <c r="B115" s="25"/>
      <c r="L115" s="25"/>
    </row>
    <row r="116" spans="2:63" s="1" customFormat="1" ht="12" customHeight="1">
      <c r="B116" s="25"/>
      <c r="C116" s="22" t="s">
        <v>13</v>
      </c>
      <c r="L116" s="25"/>
    </row>
    <row r="117" spans="2:63" s="1" customFormat="1" ht="16.5" customHeight="1">
      <c r="B117" s="25"/>
      <c r="E117" s="501" t="str">
        <f>E7</f>
        <v>Revitalizácia centra s ohľadom na zmenu klímy</v>
      </c>
      <c r="F117" s="502"/>
      <c r="G117" s="502"/>
      <c r="H117" s="502"/>
      <c r="L117" s="25"/>
    </row>
    <row r="118" spans="2:63" s="1" customFormat="1" ht="12" customHeight="1">
      <c r="B118" s="25"/>
      <c r="C118" s="22" t="s">
        <v>102</v>
      </c>
      <c r="L118" s="25"/>
    </row>
    <row r="119" spans="2:63" s="1" customFormat="1" ht="16.5" customHeight="1">
      <c r="B119" s="25"/>
      <c r="E119" s="481" t="str">
        <f>E9</f>
        <v>SO02´ - Búracie práce</v>
      </c>
      <c r="F119" s="503"/>
      <c r="G119" s="503"/>
      <c r="H119" s="503"/>
      <c r="L119" s="25"/>
    </row>
    <row r="120" spans="2:63" s="1" customFormat="1" ht="7" customHeight="1">
      <c r="B120" s="25"/>
      <c r="L120" s="25"/>
    </row>
    <row r="121" spans="2:63" s="1" customFormat="1" ht="12" customHeight="1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 t="str">
        <f>IF(J12="","",J12)</f>
        <v>14. 3. 2025</v>
      </c>
      <c r="L121" s="25"/>
    </row>
    <row r="122" spans="2:63" s="1" customFormat="1" ht="7" customHeight="1">
      <c r="B122" s="25"/>
      <c r="L122" s="25"/>
    </row>
    <row r="123" spans="2:63" s="1" customFormat="1" ht="40" customHeight="1">
      <c r="B123" s="25"/>
      <c r="C123" s="22" t="s">
        <v>21</v>
      </c>
      <c r="F123" s="20" t="str">
        <f>E15</f>
        <v>Obec Kostolná pri Dunaji,59, 903 01</v>
      </c>
      <c r="I123" s="22" t="s">
        <v>29</v>
      </c>
      <c r="J123" s="23" t="str">
        <f>E21</f>
        <v>Ing.arch Zuzana Kierulfová, Ing. Matej Orolín</v>
      </c>
      <c r="L123" s="25"/>
    </row>
    <row r="124" spans="2:63" s="1" customFormat="1" ht="54.5" customHeight="1">
      <c r="B124" s="25"/>
      <c r="C124" s="22" t="s">
        <v>27</v>
      </c>
      <c r="F124" s="20" t="str">
        <f>IF(E18="","",E18)</f>
        <v>Podľa výberu investora</v>
      </c>
      <c r="I124" s="22" t="s">
        <v>32</v>
      </c>
      <c r="J124" s="23"/>
      <c r="L124" s="25"/>
    </row>
    <row r="125" spans="2:63" s="1" customFormat="1" ht="10.25" customHeight="1">
      <c r="B125" s="25"/>
      <c r="L125" s="25"/>
    </row>
    <row r="126" spans="2:63" s="10" customFormat="1" ht="29.25" customHeight="1">
      <c r="B126" s="100"/>
      <c r="C126" s="101" t="s">
        <v>134</v>
      </c>
      <c r="D126" s="102" t="s">
        <v>60</v>
      </c>
      <c r="E126" s="102" t="s">
        <v>56</v>
      </c>
      <c r="F126" s="102" t="s">
        <v>57</v>
      </c>
      <c r="G126" s="102" t="s">
        <v>135</v>
      </c>
      <c r="H126" s="102" t="s">
        <v>136</v>
      </c>
      <c r="I126" s="102" t="s">
        <v>137</v>
      </c>
      <c r="J126" s="103" t="s">
        <v>106</v>
      </c>
      <c r="K126" s="104" t="s">
        <v>138</v>
      </c>
      <c r="L126" s="100"/>
      <c r="M126" s="50" t="s">
        <v>1</v>
      </c>
      <c r="N126" s="51" t="s">
        <v>39</v>
      </c>
      <c r="O126" s="51" t="s">
        <v>139</v>
      </c>
      <c r="P126" s="51" t="s">
        <v>140</v>
      </c>
      <c r="Q126" s="51" t="s">
        <v>141</v>
      </c>
      <c r="R126" s="51" t="s">
        <v>142</v>
      </c>
      <c r="S126" s="51" t="s">
        <v>143</v>
      </c>
      <c r="T126" s="52" t="s">
        <v>144</v>
      </c>
    </row>
    <row r="127" spans="2:63" s="1" customFormat="1" ht="22.75" customHeight="1">
      <c r="B127" s="25"/>
      <c r="C127" s="55" t="s">
        <v>107</v>
      </c>
      <c r="J127" s="105">
        <f>BK127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74</v>
      </c>
      <c r="AU127" s="13" t="s">
        <v>108</v>
      </c>
      <c r="BK127" s="108">
        <f>BK128+BK155</f>
        <v>0</v>
      </c>
    </row>
    <row r="128" spans="2:63" s="11" customFormat="1" ht="26" customHeight="1">
      <c r="B128" s="109"/>
      <c r="D128" s="110" t="s">
        <v>74</v>
      </c>
      <c r="E128" s="111" t="s">
        <v>145</v>
      </c>
      <c r="F128" s="111" t="s">
        <v>146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83</v>
      </c>
      <c r="AT128" s="116" t="s">
        <v>74</v>
      </c>
      <c r="AU128" s="116" t="s">
        <v>75</v>
      </c>
      <c r="AY128" s="110" t="s">
        <v>147</v>
      </c>
      <c r="BK128" s="117">
        <f>BK129+BK153</f>
        <v>0</v>
      </c>
    </row>
    <row r="129" spans="2:65" s="11" customFormat="1" ht="22.75" customHeight="1">
      <c r="B129" s="109"/>
      <c r="D129" s="110" t="s">
        <v>74</v>
      </c>
      <c r="E129" s="118" t="s">
        <v>184</v>
      </c>
      <c r="F129" s="118" t="s">
        <v>297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SUM(BK130:BK152)</f>
        <v>0</v>
      </c>
    </row>
    <row r="130" spans="2:65" s="1" customFormat="1" ht="14.5" customHeight="1">
      <c r="B130" s="120"/>
      <c r="C130" s="121" t="s">
        <v>83</v>
      </c>
      <c r="D130" s="121" t="s">
        <v>149</v>
      </c>
      <c r="E130" s="122" t="s">
        <v>1072</v>
      </c>
      <c r="F130" s="123" t="s">
        <v>1073</v>
      </c>
      <c r="G130" s="124" t="s">
        <v>152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41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154</v>
      </c>
      <c r="BK130" s="133">
        <f t="shared" ref="BK130:BK152" si="9">ROUND(I130*H130,2)</f>
        <v>0</v>
      </c>
      <c r="BL130" s="13" t="s">
        <v>153</v>
      </c>
      <c r="BM130" s="132" t="s">
        <v>1192</v>
      </c>
    </row>
    <row r="131" spans="2:65" s="1" customFormat="1" ht="37.75" customHeight="1">
      <c r="B131" s="120"/>
      <c r="C131" s="121" t="s">
        <v>154</v>
      </c>
      <c r="D131" s="121" t="s">
        <v>149</v>
      </c>
      <c r="E131" s="122" t="s">
        <v>1075</v>
      </c>
      <c r="F131" s="123" t="s">
        <v>1076</v>
      </c>
      <c r="G131" s="124" t="s">
        <v>195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41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154</v>
      </c>
      <c r="BK131" s="133">
        <f t="shared" si="9"/>
        <v>0</v>
      </c>
      <c r="BL131" s="13" t="s">
        <v>153</v>
      </c>
      <c r="BM131" s="132" t="s">
        <v>1193</v>
      </c>
    </row>
    <row r="132" spans="2:65" s="1" customFormat="1" ht="14.5" customHeight="1">
      <c r="B132" s="120"/>
      <c r="C132" s="121" t="s">
        <v>159</v>
      </c>
      <c r="D132" s="121" t="s">
        <v>149</v>
      </c>
      <c r="E132" s="122" t="s">
        <v>315</v>
      </c>
      <c r="F132" s="123" t="s">
        <v>316</v>
      </c>
      <c r="G132" s="124" t="s">
        <v>195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41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154</v>
      </c>
      <c r="BK132" s="133">
        <f t="shared" si="9"/>
        <v>0</v>
      </c>
      <c r="BL132" s="13" t="s">
        <v>153</v>
      </c>
      <c r="BM132" s="132" t="s">
        <v>1194</v>
      </c>
    </row>
    <row r="133" spans="2:65" s="1" customFormat="1" ht="24.25" customHeight="1">
      <c r="B133" s="120"/>
      <c r="C133" s="121" t="s">
        <v>153</v>
      </c>
      <c r="D133" s="121" t="s">
        <v>149</v>
      </c>
      <c r="E133" s="122" t="s">
        <v>1195</v>
      </c>
      <c r="F133" s="123" t="s">
        <v>1196</v>
      </c>
      <c r="G133" s="124" t="s">
        <v>152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41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154</v>
      </c>
      <c r="BK133" s="133">
        <f t="shared" si="9"/>
        <v>0</v>
      </c>
      <c r="BL133" s="13" t="s">
        <v>153</v>
      </c>
      <c r="BM133" s="132" t="s">
        <v>1197</v>
      </c>
    </row>
    <row r="134" spans="2:65" s="1" customFormat="1" ht="37.75" customHeight="1">
      <c r="B134" s="120"/>
      <c r="C134" s="121" t="s">
        <v>166</v>
      </c>
      <c r="D134" s="121" t="s">
        <v>149</v>
      </c>
      <c r="E134" s="122" t="s">
        <v>1079</v>
      </c>
      <c r="F134" s="123" t="s">
        <v>1080</v>
      </c>
      <c r="G134" s="124" t="s">
        <v>195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41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154</v>
      </c>
      <c r="BK134" s="133">
        <f t="shared" si="9"/>
        <v>0</v>
      </c>
      <c r="BL134" s="13" t="s">
        <v>153</v>
      </c>
      <c r="BM134" s="132" t="s">
        <v>1198</v>
      </c>
    </row>
    <row r="135" spans="2:65" s="1" customFormat="1" ht="37.75" customHeight="1">
      <c r="B135" s="120"/>
      <c r="C135" s="121" t="s">
        <v>170</v>
      </c>
      <c r="D135" s="121" t="s">
        <v>149</v>
      </c>
      <c r="E135" s="122" t="s">
        <v>1199</v>
      </c>
      <c r="F135" s="123" t="s">
        <v>1200</v>
      </c>
      <c r="G135" s="124" t="s">
        <v>152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41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154</v>
      </c>
      <c r="BK135" s="133">
        <f t="shared" si="9"/>
        <v>0</v>
      </c>
      <c r="BL135" s="13" t="s">
        <v>153</v>
      </c>
      <c r="BM135" s="132" t="s">
        <v>1201</v>
      </c>
    </row>
    <row r="136" spans="2:65" s="1" customFormat="1" ht="24.25" customHeight="1">
      <c r="B136" s="120"/>
      <c r="C136" s="121" t="s">
        <v>174</v>
      </c>
      <c r="D136" s="121" t="s">
        <v>149</v>
      </c>
      <c r="E136" s="122" t="s">
        <v>1082</v>
      </c>
      <c r="F136" s="123" t="s">
        <v>1083</v>
      </c>
      <c r="G136" s="124" t="s">
        <v>152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41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153</v>
      </c>
      <c r="AT136" s="132" t="s">
        <v>149</v>
      </c>
      <c r="AU136" s="132" t="s">
        <v>154</v>
      </c>
      <c r="AY136" s="13" t="s">
        <v>147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154</v>
      </c>
      <c r="BK136" s="133">
        <f t="shared" si="9"/>
        <v>0</v>
      </c>
      <c r="BL136" s="13" t="s">
        <v>153</v>
      </c>
      <c r="BM136" s="132" t="s">
        <v>1202</v>
      </c>
    </row>
    <row r="137" spans="2:65" s="1" customFormat="1" ht="37.75" customHeight="1">
      <c r="B137" s="120"/>
      <c r="C137" s="121" t="s">
        <v>178</v>
      </c>
      <c r="D137" s="121" t="s">
        <v>149</v>
      </c>
      <c r="E137" s="122" t="s">
        <v>1085</v>
      </c>
      <c r="F137" s="123" t="s">
        <v>1086</v>
      </c>
      <c r="G137" s="124" t="s">
        <v>152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41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154</v>
      </c>
      <c r="BK137" s="133">
        <f t="shared" si="9"/>
        <v>0</v>
      </c>
      <c r="BL137" s="13" t="s">
        <v>153</v>
      </c>
      <c r="BM137" s="132" t="s">
        <v>1203</v>
      </c>
    </row>
    <row r="138" spans="2:65" s="1" customFormat="1" ht="37.75" customHeight="1">
      <c r="B138" s="120"/>
      <c r="C138" s="121" t="s">
        <v>184</v>
      </c>
      <c r="D138" s="121" t="s">
        <v>149</v>
      </c>
      <c r="E138" s="122" t="s">
        <v>1204</v>
      </c>
      <c r="F138" s="123" t="s">
        <v>1205</v>
      </c>
      <c r="G138" s="124" t="s">
        <v>152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1206</v>
      </c>
    </row>
    <row r="139" spans="2:65" s="1" customFormat="1" ht="24.25" customHeight="1">
      <c r="B139" s="120"/>
      <c r="C139" s="121" t="s">
        <v>188</v>
      </c>
      <c r="D139" s="121" t="s">
        <v>149</v>
      </c>
      <c r="E139" s="122" t="s">
        <v>1207</v>
      </c>
      <c r="F139" s="123" t="s">
        <v>1208</v>
      </c>
      <c r="G139" s="124" t="s">
        <v>152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1209</v>
      </c>
    </row>
    <row r="140" spans="2:65" s="1" customFormat="1" ht="24.25" customHeight="1">
      <c r="B140" s="120"/>
      <c r="C140" s="121" t="s">
        <v>192</v>
      </c>
      <c r="D140" s="121" t="s">
        <v>149</v>
      </c>
      <c r="E140" s="122" t="s">
        <v>1088</v>
      </c>
      <c r="F140" s="123" t="s">
        <v>1089</v>
      </c>
      <c r="G140" s="124" t="s">
        <v>152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1210</v>
      </c>
    </row>
    <row r="141" spans="2:65" s="1" customFormat="1" ht="24.25" customHeight="1">
      <c r="B141" s="120"/>
      <c r="C141" s="121" t="s">
        <v>197</v>
      </c>
      <c r="D141" s="121" t="s">
        <v>149</v>
      </c>
      <c r="E141" s="122" t="s">
        <v>1091</v>
      </c>
      <c r="F141" s="123" t="s">
        <v>1092</v>
      </c>
      <c r="G141" s="124" t="s">
        <v>195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1211</v>
      </c>
    </row>
    <row r="142" spans="2:65" s="1" customFormat="1" ht="24.25" customHeight="1">
      <c r="B142" s="120"/>
      <c r="C142" s="121" t="s">
        <v>202</v>
      </c>
      <c r="D142" s="121" t="s">
        <v>149</v>
      </c>
      <c r="E142" s="122" t="s">
        <v>1097</v>
      </c>
      <c r="F142" s="123" t="s">
        <v>1098</v>
      </c>
      <c r="G142" s="124" t="s">
        <v>195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1212</v>
      </c>
    </row>
    <row r="143" spans="2:65" s="1" customFormat="1" ht="14.5" customHeight="1">
      <c r="B143" s="120"/>
      <c r="C143" s="121" t="s">
        <v>206</v>
      </c>
      <c r="D143" s="121" t="s">
        <v>149</v>
      </c>
      <c r="E143" s="122" t="s">
        <v>1100</v>
      </c>
      <c r="F143" s="123" t="s">
        <v>1101</v>
      </c>
      <c r="G143" s="124" t="s">
        <v>218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1213</v>
      </c>
    </row>
    <row r="144" spans="2:65" s="1" customFormat="1" ht="14.5" customHeight="1">
      <c r="B144" s="120"/>
      <c r="C144" s="121" t="s">
        <v>211</v>
      </c>
      <c r="D144" s="121" t="s">
        <v>149</v>
      </c>
      <c r="E144" s="122" t="s">
        <v>1103</v>
      </c>
      <c r="F144" s="123" t="s">
        <v>1104</v>
      </c>
      <c r="G144" s="124" t="s">
        <v>218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1214</v>
      </c>
    </row>
    <row r="145" spans="2:65" s="1" customFormat="1" ht="24.25" customHeight="1">
      <c r="B145" s="120"/>
      <c r="C145" s="121" t="s">
        <v>215</v>
      </c>
      <c r="D145" s="121" t="s">
        <v>149</v>
      </c>
      <c r="E145" s="122" t="s">
        <v>1215</v>
      </c>
      <c r="F145" s="123" t="s">
        <v>1216</v>
      </c>
      <c r="G145" s="124" t="s">
        <v>218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1217</v>
      </c>
    </row>
    <row r="146" spans="2:65" s="1" customFormat="1" ht="24.25" customHeight="1">
      <c r="B146" s="120"/>
      <c r="C146" s="121" t="s">
        <v>221</v>
      </c>
      <c r="D146" s="121" t="s">
        <v>149</v>
      </c>
      <c r="E146" s="122" t="s">
        <v>1106</v>
      </c>
      <c r="F146" s="123" t="s">
        <v>1107</v>
      </c>
      <c r="G146" s="124" t="s">
        <v>195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1218</v>
      </c>
    </row>
    <row r="147" spans="2:65" s="1" customFormat="1" ht="14.5" customHeight="1">
      <c r="B147" s="120"/>
      <c r="C147" s="121" t="s">
        <v>225</v>
      </c>
      <c r="D147" s="121" t="s">
        <v>149</v>
      </c>
      <c r="E147" s="122" t="s">
        <v>1115</v>
      </c>
      <c r="F147" s="123" t="s">
        <v>1116</v>
      </c>
      <c r="G147" s="124" t="s">
        <v>181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1219</v>
      </c>
    </row>
    <row r="148" spans="2:65" s="1" customFormat="1" ht="24.25" customHeight="1">
      <c r="B148" s="120"/>
      <c r="C148" s="121" t="s">
        <v>228</v>
      </c>
      <c r="D148" s="121" t="s">
        <v>149</v>
      </c>
      <c r="E148" s="122" t="s">
        <v>1118</v>
      </c>
      <c r="F148" s="123" t="s">
        <v>1119</v>
      </c>
      <c r="G148" s="124" t="s">
        <v>181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1220</v>
      </c>
    </row>
    <row r="149" spans="2:65" s="1" customFormat="1" ht="24.25" customHeight="1">
      <c r="B149" s="120"/>
      <c r="C149" s="121" t="s">
        <v>232</v>
      </c>
      <c r="D149" s="121" t="s">
        <v>149</v>
      </c>
      <c r="E149" s="122" t="s">
        <v>1121</v>
      </c>
      <c r="F149" s="123" t="s">
        <v>1122</v>
      </c>
      <c r="G149" s="124" t="s">
        <v>181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1221</v>
      </c>
    </row>
    <row r="150" spans="2:65" s="1" customFormat="1" ht="24.25" customHeight="1">
      <c r="B150" s="120"/>
      <c r="C150" s="121" t="s">
        <v>236</v>
      </c>
      <c r="D150" s="121" t="s">
        <v>149</v>
      </c>
      <c r="E150" s="122" t="s">
        <v>1124</v>
      </c>
      <c r="F150" s="123" t="s">
        <v>1125</v>
      </c>
      <c r="G150" s="124" t="s">
        <v>181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1222</v>
      </c>
    </row>
    <row r="151" spans="2:65" s="1" customFormat="1" ht="24.25" customHeight="1">
      <c r="B151" s="120"/>
      <c r="C151" s="121" t="s">
        <v>240</v>
      </c>
      <c r="D151" s="121" t="s">
        <v>149</v>
      </c>
      <c r="E151" s="122" t="s">
        <v>1127</v>
      </c>
      <c r="F151" s="123" t="s">
        <v>1128</v>
      </c>
      <c r="G151" s="124" t="s">
        <v>181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1223</v>
      </c>
    </row>
    <row r="152" spans="2:65" s="1" customFormat="1" ht="14.5" customHeight="1">
      <c r="B152" s="120"/>
      <c r="C152" s="121" t="s">
        <v>7</v>
      </c>
      <c r="D152" s="121" t="s">
        <v>149</v>
      </c>
      <c r="E152" s="122" t="s">
        <v>1130</v>
      </c>
      <c r="F152" s="123" t="s">
        <v>1131</v>
      </c>
      <c r="G152" s="124" t="s">
        <v>247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1224</v>
      </c>
    </row>
    <row r="153" spans="2:65" s="11" customFormat="1" ht="22.75" customHeight="1">
      <c r="B153" s="109"/>
      <c r="D153" s="110" t="s">
        <v>74</v>
      </c>
      <c r="E153" s="118" t="s">
        <v>334</v>
      </c>
      <c r="F153" s="118" t="s">
        <v>335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BK154</f>
        <v>0</v>
      </c>
    </row>
    <row r="154" spans="2:65" s="1" customFormat="1" ht="24.25" customHeight="1">
      <c r="B154" s="120"/>
      <c r="C154" s="121" t="s">
        <v>244</v>
      </c>
      <c r="D154" s="121" t="s">
        <v>149</v>
      </c>
      <c r="E154" s="122" t="s">
        <v>1133</v>
      </c>
      <c r="F154" s="123" t="s">
        <v>1134</v>
      </c>
      <c r="G154" s="124" t="s">
        <v>181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41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154</v>
      </c>
      <c r="BK154" s="133">
        <f>ROUND(I154*H154,2)</f>
        <v>0</v>
      </c>
      <c r="BL154" s="13" t="s">
        <v>153</v>
      </c>
      <c r="BM154" s="132" t="s">
        <v>1225</v>
      </c>
    </row>
    <row r="155" spans="2:65" s="11" customFormat="1" ht="26" customHeight="1">
      <c r="B155" s="109"/>
      <c r="D155" s="110" t="s">
        <v>74</v>
      </c>
      <c r="E155" s="111" t="s">
        <v>340</v>
      </c>
      <c r="F155" s="111" t="s">
        <v>341</v>
      </c>
      <c r="J155" s="112">
        <f>BK155</f>
        <v>0</v>
      </c>
      <c r="L155" s="109"/>
      <c r="M155" s="113"/>
      <c r="P155" s="114">
        <f>P156+P161+P163+P165+P171+P173+P175</f>
        <v>132.99748399999999</v>
      </c>
      <c r="R155" s="114">
        <f>R156+R161+R163+R165+R171+R173+R175</f>
        <v>1.0435760000000001E-2</v>
      </c>
      <c r="T155" s="115">
        <f>T156+T161+T163+T165+T171+T173+T175</f>
        <v>11.70637672</v>
      </c>
      <c r="AR155" s="110" t="s">
        <v>154</v>
      </c>
      <c r="AT155" s="116" t="s">
        <v>74</v>
      </c>
      <c r="AU155" s="116" t="s">
        <v>75</v>
      </c>
      <c r="AY155" s="110" t="s">
        <v>147</v>
      </c>
      <c r="BK155" s="117">
        <f>BK156+BK161+BK163+BK165+BK171+BK173+BK175</f>
        <v>0</v>
      </c>
    </row>
    <row r="156" spans="2:65" s="11" customFormat="1" ht="22.75" customHeight="1">
      <c r="B156" s="109"/>
      <c r="D156" s="110" t="s">
        <v>74</v>
      </c>
      <c r="E156" s="118" t="s">
        <v>1136</v>
      </c>
      <c r="F156" s="118" t="s">
        <v>1137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154</v>
      </c>
      <c r="AT156" s="116" t="s">
        <v>74</v>
      </c>
      <c r="AU156" s="116" t="s">
        <v>83</v>
      </c>
      <c r="AY156" s="110" t="s">
        <v>147</v>
      </c>
      <c r="BK156" s="117">
        <f>SUM(BK157:BK160)</f>
        <v>0</v>
      </c>
    </row>
    <row r="157" spans="2:65" s="1" customFormat="1" ht="24.25" customHeight="1">
      <c r="B157" s="120"/>
      <c r="C157" s="121" t="s">
        <v>245</v>
      </c>
      <c r="D157" s="121" t="s">
        <v>149</v>
      </c>
      <c r="E157" s="122" t="s">
        <v>1138</v>
      </c>
      <c r="F157" s="123" t="s">
        <v>1139</v>
      </c>
      <c r="G157" s="124" t="s">
        <v>247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41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215</v>
      </c>
      <c r="AT157" s="132" t="s">
        <v>149</v>
      </c>
      <c r="AU157" s="132" t="s">
        <v>154</v>
      </c>
      <c r="AY157" s="13" t="s">
        <v>147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154</v>
      </c>
      <c r="BK157" s="133">
        <f>ROUND(I157*H157,2)</f>
        <v>0</v>
      </c>
      <c r="BL157" s="13" t="s">
        <v>215</v>
      </c>
      <c r="BM157" s="132" t="s">
        <v>1226</v>
      </c>
    </row>
    <row r="158" spans="2:65" s="1" customFormat="1" ht="24.25" customHeight="1">
      <c r="B158" s="120"/>
      <c r="C158" s="121" t="s">
        <v>246</v>
      </c>
      <c r="D158" s="121" t="s">
        <v>149</v>
      </c>
      <c r="E158" s="122" t="s">
        <v>1141</v>
      </c>
      <c r="F158" s="123" t="s">
        <v>1142</v>
      </c>
      <c r="G158" s="124" t="s">
        <v>247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41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215</v>
      </c>
      <c r="AT158" s="132" t="s">
        <v>149</v>
      </c>
      <c r="AU158" s="132" t="s">
        <v>154</v>
      </c>
      <c r="AY158" s="13" t="s">
        <v>147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154</v>
      </c>
      <c r="BK158" s="133">
        <f>ROUND(I158*H158,2)</f>
        <v>0</v>
      </c>
      <c r="BL158" s="13" t="s">
        <v>215</v>
      </c>
      <c r="BM158" s="132" t="s">
        <v>1227</v>
      </c>
    </row>
    <row r="159" spans="2:65" s="1" customFormat="1" ht="24.25" customHeight="1">
      <c r="B159" s="120"/>
      <c r="C159" s="121" t="s">
        <v>249</v>
      </c>
      <c r="D159" s="121" t="s">
        <v>149</v>
      </c>
      <c r="E159" s="122" t="s">
        <v>1144</v>
      </c>
      <c r="F159" s="123" t="s">
        <v>1145</v>
      </c>
      <c r="G159" s="124" t="s">
        <v>247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215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215</v>
      </c>
      <c r="BM159" s="132" t="s">
        <v>1228</v>
      </c>
    </row>
    <row r="160" spans="2:65" s="1" customFormat="1" ht="24.25" customHeight="1">
      <c r="B160" s="120"/>
      <c r="C160" s="121" t="s">
        <v>253</v>
      </c>
      <c r="D160" s="121" t="s">
        <v>149</v>
      </c>
      <c r="E160" s="122" t="s">
        <v>1150</v>
      </c>
      <c r="F160" s="123" t="s">
        <v>1151</v>
      </c>
      <c r="G160" s="124" t="s">
        <v>247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41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215</v>
      </c>
      <c r="AT160" s="132" t="s">
        <v>149</v>
      </c>
      <c r="AU160" s="132" t="s">
        <v>154</v>
      </c>
      <c r="AY160" s="13" t="s">
        <v>147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154</v>
      </c>
      <c r="BK160" s="133">
        <f>ROUND(I160*H160,2)</f>
        <v>0</v>
      </c>
      <c r="BL160" s="13" t="s">
        <v>215</v>
      </c>
      <c r="BM160" s="132" t="s">
        <v>1229</v>
      </c>
    </row>
    <row r="161" spans="2:65" s="11" customFormat="1" ht="22.75" customHeight="1">
      <c r="B161" s="109"/>
      <c r="D161" s="110" t="s">
        <v>74</v>
      </c>
      <c r="E161" s="118" t="s">
        <v>390</v>
      </c>
      <c r="F161" s="118" t="s">
        <v>391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BK162</f>
        <v>0</v>
      </c>
    </row>
    <row r="162" spans="2:65" s="1" customFormat="1" ht="24.25" customHeight="1">
      <c r="B162" s="120"/>
      <c r="C162" s="121" t="s">
        <v>257</v>
      </c>
      <c r="D162" s="121" t="s">
        <v>149</v>
      </c>
      <c r="E162" s="122" t="s">
        <v>1230</v>
      </c>
      <c r="F162" s="123" t="s">
        <v>1231</v>
      </c>
      <c r="G162" s="124" t="s">
        <v>195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1232</v>
      </c>
    </row>
    <row r="163" spans="2:65" s="11" customFormat="1" ht="22.75" customHeight="1">
      <c r="B163" s="109"/>
      <c r="D163" s="110" t="s">
        <v>74</v>
      </c>
      <c r="E163" s="118" t="s">
        <v>426</v>
      </c>
      <c r="F163" s="118" t="s">
        <v>427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154</v>
      </c>
      <c r="AT163" s="116" t="s">
        <v>74</v>
      </c>
      <c r="AU163" s="116" t="s">
        <v>83</v>
      </c>
      <c r="AY163" s="110" t="s">
        <v>147</v>
      </c>
      <c r="BK163" s="117">
        <f>BK164</f>
        <v>0</v>
      </c>
    </row>
    <row r="164" spans="2:65" s="1" customFormat="1" ht="24.25" customHeight="1">
      <c r="B164" s="120"/>
      <c r="C164" s="121" t="s">
        <v>261</v>
      </c>
      <c r="D164" s="121" t="s">
        <v>149</v>
      </c>
      <c r="E164" s="122" t="s">
        <v>1233</v>
      </c>
      <c r="F164" s="123" t="s">
        <v>1234</v>
      </c>
      <c r="G164" s="124" t="s">
        <v>195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1235</v>
      </c>
    </row>
    <row r="165" spans="2:65" s="11" customFormat="1" ht="22.75" customHeight="1">
      <c r="B165" s="109"/>
      <c r="D165" s="110" t="s">
        <v>74</v>
      </c>
      <c r="E165" s="118" t="s">
        <v>476</v>
      </c>
      <c r="F165" s="118" t="s">
        <v>477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154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24.25" customHeight="1">
      <c r="B166" s="120"/>
      <c r="C166" s="121" t="s">
        <v>265</v>
      </c>
      <c r="D166" s="121" t="s">
        <v>149</v>
      </c>
      <c r="E166" s="122" t="s">
        <v>1164</v>
      </c>
      <c r="F166" s="123" t="s">
        <v>1165</v>
      </c>
      <c r="G166" s="124" t="s">
        <v>218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1236</v>
      </c>
    </row>
    <row r="167" spans="2:65" s="1" customFormat="1" ht="14.5" customHeight="1">
      <c r="B167" s="120"/>
      <c r="C167" s="121" t="s">
        <v>269</v>
      </c>
      <c r="D167" s="121" t="s">
        <v>149</v>
      </c>
      <c r="E167" s="122" t="s">
        <v>1167</v>
      </c>
      <c r="F167" s="123" t="s">
        <v>1168</v>
      </c>
      <c r="G167" s="124" t="s">
        <v>218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41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215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215</v>
      </c>
      <c r="BM167" s="132" t="s">
        <v>1237</v>
      </c>
    </row>
    <row r="168" spans="2:65" s="1" customFormat="1" ht="24.25" customHeight="1">
      <c r="B168" s="120"/>
      <c r="C168" s="121" t="s">
        <v>273</v>
      </c>
      <c r="D168" s="121" t="s">
        <v>149</v>
      </c>
      <c r="E168" s="122" t="s">
        <v>1170</v>
      </c>
      <c r="F168" s="123" t="s">
        <v>1171</v>
      </c>
      <c r="G168" s="124" t="s">
        <v>247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1238</v>
      </c>
    </row>
    <row r="169" spans="2:65" s="1" customFormat="1" ht="24.25" customHeight="1">
      <c r="B169" s="120"/>
      <c r="C169" s="121" t="s">
        <v>277</v>
      </c>
      <c r="D169" s="121" t="s">
        <v>149</v>
      </c>
      <c r="E169" s="122" t="s">
        <v>1173</v>
      </c>
      <c r="F169" s="123" t="s">
        <v>1174</v>
      </c>
      <c r="G169" s="124" t="s">
        <v>218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1239</v>
      </c>
    </row>
    <row r="170" spans="2:65" s="1" customFormat="1" ht="24.25" customHeight="1">
      <c r="B170" s="120"/>
      <c r="C170" s="121" t="s">
        <v>281</v>
      </c>
      <c r="D170" s="121" t="s">
        <v>149</v>
      </c>
      <c r="E170" s="122" t="s">
        <v>1176</v>
      </c>
      <c r="F170" s="123" t="s">
        <v>1177</v>
      </c>
      <c r="G170" s="124" t="s">
        <v>218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215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215</v>
      </c>
      <c r="BM170" s="132" t="s">
        <v>1240</v>
      </c>
    </row>
    <row r="171" spans="2:65" s="11" customFormat="1" ht="22.75" customHeight="1">
      <c r="B171" s="109"/>
      <c r="D171" s="110" t="s">
        <v>74</v>
      </c>
      <c r="E171" s="118" t="s">
        <v>506</v>
      </c>
      <c r="F171" s="118" t="s">
        <v>507</v>
      </c>
      <c r="J171" s="119">
        <f>BK171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154</v>
      </c>
      <c r="AT171" s="116" t="s">
        <v>74</v>
      </c>
      <c r="AU171" s="116" t="s">
        <v>83</v>
      </c>
      <c r="AY171" s="110" t="s">
        <v>147</v>
      </c>
      <c r="BK171" s="117">
        <f>BK172</f>
        <v>0</v>
      </c>
    </row>
    <row r="172" spans="2:65" s="1" customFormat="1" ht="24.25" customHeight="1">
      <c r="B172" s="120"/>
      <c r="C172" s="121" t="s">
        <v>285</v>
      </c>
      <c r="D172" s="121" t="s">
        <v>149</v>
      </c>
      <c r="E172" s="122" t="s">
        <v>1179</v>
      </c>
      <c r="F172" s="123" t="s">
        <v>1180</v>
      </c>
      <c r="G172" s="124" t="s">
        <v>195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215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215</v>
      </c>
      <c r="BM172" s="132" t="s">
        <v>1241</v>
      </c>
    </row>
    <row r="173" spans="2:65" s="11" customFormat="1" ht="22.75" customHeight="1">
      <c r="B173" s="109"/>
      <c r="D173" s="110" t="s">
        <v>74</v>
      </c>
      <c r="E173" s="118" t="s">
        <v>530</v>
      </c>
      <c r="F173" s="118" t="s">
        <v>531</v>
      </c>
      <c r="J173" s="119">
        <f>BK173</f>
        <v>0</v>
      </c>
      <c r="L173" s="109"/>
      <c r="M173" s="113"/>
      <c r="P173" s="114">
        <f>P174</f>
        <v>0.59099999999999997</v>
      </c>
      <c r="R173" s="114">
        <f>R174</f>
        <v>0</v>
      </c>
      <c r="T173" s="115">
        <f>T174</f>
        <v>2.3640000000000001E-2</v>
      </c>
      <c r="AR173" s="110" t="s">
        <v>154</v>
      </c>
      <c r="AT173" s="116" t="s">
        <v>74</v>
      </c>
      <c r="AU173" s="116" t="s">
        <v>83</v>
      </c>
      <c r="AY173" s="110" t="s">
        <v>147</v>
      </c>
      <c r="BK173" s="117">
        <f>BK174</f>
        <v>0</v>
      </c>
    </row>
    <row r="174" spans="2:65" s="1" customFormat="1" ht="24.25" customHeight="1">
      <c r="B174" s="120"/>
      <c r="C174" s="121" t="s">
        <v>289</v>
      </c>
      <c r="D174" s="121" t="s">
        <v>149</v>
      </c>
      <c r="E174" s="122" t="s">
        <v>1182</v>
      </c>
      <c r="F174" s="123" t="s">
        <v>1183</v>
      </c>
      <c r="G174" s="124" t="s">
        <v>218</v>
      </c>
      <c r="H174" s="125">
        <v>3.94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0.15</v>
      </c>
      <c r="P174" s="130">
        <f>O174*H174</f>
        <v>0.59099999999999997</v>
      </c>
      <c r="Q174" s="130">
        <v>0</v>
      </c>
      <c r="R174" s="130">
        <f>Q174*H174</f>
        <v>0</v>
      </c>
      <c r="S174" s="130">
        <v>6.0000000000000001E-3</v>
      </c>
      <c r="T174" s="131">
        <f>S174*H174</f>
        <v>2.3640000000000001E-2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1242</v>
      </c>
    </row>
    <row r="175" spans="2:65" s="11" customFormat="1" ht="22.75" customHeight="1">
      <c r="B175" s="109"/>
      <c r="D175" s="110" t="s">
        <v>74</v>
      </c>
      <c r="E175" s="118" t="s">
        <v>733</v>
      </c>
      <c r="F175" s="118" t="s">
        <v>734</v>
      </c>
      <c r="J175" s="119">
        <f>BK175</f>
        <v>0</v>
      </c>
      <c r="L175" s="109"/>
      <c r="M175" s="113"/>
      <c r="P175" s="114">
        <f>SUM(P176:P177)</f>
        <v>65.360964999999993</v>
      </c>
      <c r="R175" s="114">
        <f>SUM(R176:R177)</f>
        <v>1.0435760000000001E-2</v>
      </c>
      <c r="T175" s="115">
        <f>SUM(T176:T177)</f>
        <v>0</v>
      </c>
      <c r="AR175" s="110" t="s">
        <v>154</v>
      </c>
      <c r="AT175" s="116" t="s">
        <v>74</v>
      </c>
      <c r="AU175" s="116" t="s">
        <v>83</v>
      </c>
      <c r="AY175" s="110" t="s">
        <v>147</v>
      </c>
      <c r="BK175" s="117">
        <f>SUM(BK176:BK177)</f>
        <v>0</v>
      </c>
    </row>
    <row r="176" spans="2:65" s="1" customFormat="1" ht="24.25" customHeight="1">
      <c r="B176" s="120"/>
      <c r="C176" s="121" t="s">
        <v>293</v>
      </c>
      <c r="D176" s="121" t="s">
        <v>149</v>
      </c>
      <c r="E176" s="122" t="s">
        <v>1185</v>
      </c>
      <c r="F176" s="123" t="s">
        <v>1186</v>
      </c>
      <c r="G176" s="124" t="s">
        <v>195</v>
      </c>
      <c r="H176" s="125">
        <v>49.98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0.54300000000000004</v>
      </c>
      <c r="P176" s="130">
        <f>O176*H176</f>
        <v>27.139140000000001</v>
      </c>
      <c r="Q176" s="130">
        <v>8.0000000000000007E-5</v>
      </c>
      <c r="R176" s="130">
        <f>Q176*H176</f>
        <v>3.9984E-3</v>
      </c>
      <c r="S176" s="130">
        <v>0</v>
      </c>
      <c r="T176" s="131">
        <f>S176*H176</f>
        <v>0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1243</v>
      </c>
    </row>
    <row r="177" spans="2:65" s="1" customFormat="1" ht="24.25" customHeight="1">
      <c r="B177" s="120"/>
      <c r="C177" s="121" t="s">
        <v>298</v>
      </c>
      <c r="D177" s="121" t="s">
        <v>149</v>
      </c>
      <c r="E177" s="122" t="s">
        <v>1188</v>
      </c>
      <c r="F177" s="123" t="s">
        <v>1189</v>
      </c>
      <c r="G177" s="124" t="s">
        <v>195</v>
      </c>
      <c r="H177" s="125">
        <v>80.466999999999999</v>
      </c>
      <c r="I177" s="126"/>
      <c r="J177" s="126">
        <f>ROUND(I177*H177,2)</f>
        <v>0</v>
      </c>
      <c r="K177" s="127"/>
      <c r="L177" s="25"/>
      <c r="M177" s="144" t="s">
        <v>1</v>
      </c>
      <c r="N177" s="145" t="s">
        <v>41</v>
      </c>
      <c r="O177" s="146">
        <v>0.47499999999999998</v>
      </c>
      <c r="P177" s="146">
        <f>O177*H177</f>
        <v>38.221824999999995</v>
      </c>
      <c r="Q177" s="146">
        <v>8.0000000000000007E-5</v>
      </c>
      <c r="R177" s="146">
        <f>Q177*H177</f>
        <v>6.4373600000000005E-3</v>
      </c>
      <c r="S177" s="146">
        <v>0</v>
      </c>
      <c r="T177" s="147">
        <f>S177*H177</f>
        <v>0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1244</v>
      </c>
    </row>
    <row r="178" spans="2:65" s="1" customFormat="1" ht="7" customHeight="1">
      <c r="B178" s="37"/>
      <c r="C178" s="38"/>
      <c r="D178" s="38"/>
      <c r="E178" s="38"/>
      <c r="F178" s="38"/>
      <c r="G178" s="38"/>
      <c r="H178" s="38"/>
      <c r="I178" s="38"/>
      <c r="J178" s="38"/>
      <c r="K178" s="38"/>
      <c r="L178" s="25"/>
    </row>
  </sheetData>
  <autoFilter ref="C126:K177" xr:uid="{00000000-0009-0000-0000-000009000000}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1"/>
  <dimension ref="A1:AA1260"/>
  <sheetViews>
    <sheetView topLeftCell="A247" zoomScale="120" zoomScaleNormal="12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2184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E62</f>
        <v>0</v>
      </c>
      <c r="D15" s="251">
        <f>F62</f>
        <v>0</v>
      </c>
      <c r="E15" s="252">
        <f>G62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E71</f>
        <v>0</v>
      </c>
      <c r="D16" s="258">
        <f>F71</f>
        <v>0</v>
      </c>
      <c r="E16" s="259">
        <f>G71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/>
      <c r="D17" s="251"/>
      <c r="E17" s="252"/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P27-SUM(K88:K259)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2184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1717</v>
      </c>
      <c r="C56" s="524"/>
      <c r="D56" s="524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13.5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1718</v>
      </c>
      <c r="C57" s="524"/>
      <c r="D57" s="524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2.84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1719</v>
      </c>
      <c r="C58" s="524"/>
      <c r="D58" s="524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0.33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1720</v>
      </c>
      <c r="C59" s="524"/>
      <c r="D59" s="524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1721</v>
      </c>
      <c r="C60" s="524"/>
      <c r="D60" s="524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0.85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1722</v>
      </c>
      <c r="C61" s="524"/>
      <c r="D61" s="524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5" t="s">
        <v>1716</v>
      </c>
      <c r="C62" s="526"/>
      <c r="D62" s="526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16.670000000000002</v>
      </c>
      <c r="I62" s="346">
        <f>V137</f>
        <v>0.85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/>
      <c r="C63" s="524"/>
      <c r="D63" s="524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5" t="s">
        <v>1723</v>
      </c>
      <c r="C64" s="526"/>
      <c r="D64" s="526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1724</v>
      </c>
      <c r="C65" s="524"/>
      <c r="D65" s="524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1725</v>
      </c>
      <c r="C66" s="524"/>
      <c r="D66" s="524"/>
      <c r="E66" s="252">
        <f>L182</f>
        <v>0</v>
      </c>
      <c r="F66" s="252">
        <f>M182</f>
        <v>0</v>
      </c>
      <c r="G66" s="252">
        <f>I182</f>
        <v>0</v>
      </c>
      <c r="H66" s="343">
        <f>S182</f>
        <v>0.01</v>
      </c>
      <c r="I66" s="343">
        <f>V182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3" t="s">
        <v>1726</v>
      </c>
      <c r="C67" s="524"/>
      <c r="D67" s="524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0.05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 t="s">
        <v>1727</v>
      </c>
      <c r="C68" s="524"/>
      <c r="D68" s="524"/>
      <c r="E68" s="252">
        <f>L242</f>
        <v>0</v>
      </c>
      <c r="F68" s="252">
        <f>M242</f>
        <v>0</v>
      </c>
      <c r="G68" s="252">
        <f>I242</f>
        <v>0</v>
      </c>
      <c r="H68" s="343">
        <f>S242</f>
        <v>0.03</v>
      </c>
      <c r="I68" s="343">
        <f>V242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23" t="s">
        <v>1728</v>
      </c>
      <c r="C69" s="524"/>
      <c r="D69" s="524"/>
      <c r="E69" s="252">
        <f>L249</f>
        <v>0</v>
      </c>
      <c r="F69" s="252">
        <f>M249</f>
        <v>0</v>
      </c>
      <c r="G69" s="252">
        <f>I249</f>
        <v>0</v>
      </c>
      <c r="H69" s="343">
        <f>S249</f>
        <v>0.01</v>
      </c>
      <c r="I69" s="343">
        <f>V249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23" t="s">
        <v>1729</v>
      </c>
      <c r="C70" s="524"/>
      <c r="D70" s="524"/>
      <c r="E70" s="252">
        <f>L257</f>
        <v>0</v>
      </c>
      <c r="F70" s="252">
        <f>M257</f>
        <v>0</v>
      </c>
      <c r="G70" s="252">
        <f>I257</f>
        <v>0</v>
      </c>
      <c r="H70" s="343">
        <f>S257</f>
        <v>0</v>
      </c>
      <c r="I70" s="343">
        <f>V257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25" t="s">
        <v>1723</v>
      </c>
      <c r="C71" s="526"/>
      <c r="D71" s="526"/>
      <c r="E71" s="345">
        <f>L259</f>
        <v>0</v>
      </c>
      <c r="F71" s="345">
        <f>M259</f>
        <v>0</v>
      </c>
      <c r="G71" s="345">
        <f>I259</f>
        <v>0</v>
      </c>
      <c r="H71" s="346">
        <f>S259</f>
        <v>0.11</v>
      </c>
      <c r="I71" s="346">
        <f>V259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23"/>
      <c r="C72" s="524"/>
      <c r="D72" s="524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27" t="s">
        <v>1730</v>
      </c>
      <c r="C73" s="528"/>
      <c r="D73" s="528"/>
      <c r="E73" s="348">
        <f>L260</f>
        <v>0</v>
      </c>
      <c r="F73" s="348">
        <f>M260</f>
        <v>0</v>
      </c>
      <c r="G73" s="348">
        <f>I260</f>
        <v>0</v>
      </c>
      <c r="H73" s="349">
        <f>S260</f>
        <v>16.78</v>
      </c>
      <c r="I73" s="349">
        <f>V260</f>
        <v>0.85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29" t="s">
        <v>1673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1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12" t="s">
        <v>1682</v>
      </c>
      <c r="C79" s="513"/>
      <c r="D79" s="513"/>
      <c r="E79" s="514"/>
      <c r="F79" s="360"/>
      <c r="G79" s="360"/>
      <c r="H79" s="361" t="s">
        <v>1679</v>
      </c>
      <c r="I79" s="515"/>
      <c r="J79" s="516"/>
      <c r="K79" s="516"/>
      <c r="L79" s="516"/>
      <c r="M79" s="516"/>
      <c r="N79" s="516"/>
      <c r="O79" s="516"/>
      <c r="P79" s="517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18" t="s">
        <v>1685</v>
      </c>
      <c r="C80" s="519"/>
      <c r="D80" s="519"/>
      <c r="E80" s="520"/>
      <c r="F80" s="362"/>
      <c r="G80" s="362"/>
      <c r="H80" s="363" t="s">
        <v>1731</v>
      </c>
      <c r="I80" s="363" t="s">
        <v>1732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18" t="s">
        <v>1686</v>
      </c>
      <c r="C81" s="519"/>
      <c r="D81" s="519"/>
      <c r="E81" s="520"/>
      <c r="F81" s="362"/>
      <c r="G81" s="362"/>
      <c r="H81" s="363" t="s">
        <v>1733</v>
      </c>
      <c r="I81" s="363" t="s">
        <v>1681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1734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2184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1713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1735</v>
      </c>
      <c r="C87" s="335" t="s">
        <v>1736</v>
      </c>
      <c r="D87" s="335" t="s">
        <v>1737</v>
      </c>
      <c r="E87" s="370"/>
      <c r="F87" s="370" t="s">
        <v>1738</v>
      </c>
      <c r="G87" s="370" t="s">
        <v>136</v>
      </c>
      <c r="H87" s="371" t="s">
        <v>1739</v>
      </c>
      <c r="I87" s="371" t="s">
        <v>1740</v>
      </c>
      <c r="J87" s="371"/>
      <c r="K87" s="371"/>
      <c r="L87" s="371"/>
      <c r="M87" s="371"/>
      <c r="N87" s="371"/>
      <c r="O87" s="371"/>
      <c r="P87" s="371" t="s">
        <v>1741</v>
      </c>
      <c r="Q87" s="335"/>
      <c r="R87" s="335"/>
      <c r="S87" s="335" t="s">
        <v>1742</v>
      </c>
      <c r="T87" s="335"/>
      <c r="U87" s="335"/>
      <c r="V87" s="372" t="s">
        <v>1743</v>
      </c>
      <c r="W87" s="220"/>
      <c r="X87" s="221"/>
      <c r="Y87" s="221"/>
      <c r="Z87" s="221"/>
    </row>
    <row r="88" spans="1:26">
      <c r="A88" s="221"/>
      <c r="B88" s="242"/>
      <c r="C88" s="373"/>
      <c r="D88" s="521" t="s">
        <v>1716</v>
      </c>
      <c r="E88" s="521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22" t="s">
        <v>1744</v>
      </c>
      <c r="E89" s="522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787</v>
      </c>
      <c r="D90" s="511" t="s">
        <v>1745</v>
      </c>
      <c r="E90" s="511"/>
      <c r="F90" s="382" t="s">
        <v>152</v>
      </c>
      <c r="G90" s="383">
        <v>9</v>
      </c>
      <c r="H90" s="382"/>
      <c r="I90" s="382">
        <f t="shared" ref="I90:I98" si="0">ROUND(G90*(H90),2)</f>
        <v>0</v>
      </c>
      <c r="J90" s="384">
        <f t="shared" ref="J90:J98" si="1">ROUND(G90*(N90),2)</f>
        <v>369.09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08" t="s">
        <v>1746</v>
      </c>
      <c r="E91" s="508"/>
      <c r="F91" s="389" t="s">
        <v>152</v>
      </c>
      <c r="G91" s="390">
        <v>2.6999999999999997</v>
      </c>
      <c r="H91" s="389"/>
      <c r="I91" s="389">
        <f t="shared" si="0"/>
        <v>0</v>
      </c>
      <c r="J91" s="391">
        <f t="shared" si="1"/>
        <v>30.7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1747</v>
      </c>
      <c r="D92" s="508" t="s">
        <v>1748</v>
      </c>
      <c r="E92" s="508"/>
      <c r="F92" s="389" t="s">
        <v>152</v>
      </c>
      <c r="G92" s="390">
        <v>9</v>
      </c>
      <c r="H92" s="389"/>
      <c r="I92" s="389">
        <f t="shared" si="0"/>
        <v>0</v>
      </c>
      <c r="J92" s="391">
        <f t="shared" si="1"/>
        <v>22.95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1749</v>
      </c>
      <c r="D93" s="508" t="s">
        <v>1750</v>
      </c>
      <c r="E93" s="508"/>
      <c r="F93" s="389" t="s">
        <v>152</v>
      </c>
      <c r="G93" s="390">
        <v>9</v>
      </c>
      <c r="H93" s="389"/>
      <c r="I93" s="389">
        <f t="shared" si="0"/>
        <v>0</v>
      </c>
      <c r="J93" s="391">
        <f t="shared" si="1"/>
        <v>8.73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1751</v>
      </c>
      <c r="D94" s="508" t="s">
        <v>1752</v>
      </c>
      <c r="E94" s="508"/>
      <c r="F94" s="389" t="s">
        <v>152</v>
      </c>
      <c r="G94" s="390">
        <v>9</v>
      </c>
      <c r="H94" s="389"/>
      <c r="I94" s="389">
        <f t="shared" si="0"/>
        <v>0</v>
      </c>
      <c r="J94" s="391">
        <f t="shared" si="1"/>
        <v>49.14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1753</v>
      </c>
      <c r="D95" s="508" t="s">
        <v>1754</v>
      </c>
      <c r="E95" s="508"/>
      <c r="F95" s="389" t="s">
        <v>152</v>
      </c>
      <c r="G95" s="390">
        <v>180</v>
      </c>
      <c r="H95" s="389"/>
      <c r="I95" s="389">
        <f t="shared" si="0"/>
        <v>0</v>
      </c>
      <c r="J95" s="391">
        <f t="shared" si="1"/>
        <v>99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1755</v>
      </c>
      <c r="D96" s="508" t="s">
        <v>2185</v>
      </c>
      <c r="E96" s="508"/>
      <c r="F96" s="389" t="s">
        <v>152</v>
      </c>
      <c r="G96" s="390">
        <v>7.5</v>
      </c>
      <c r="H96" s="389"/>
      <c r="I96" s="389">
        <f t="shared" si="0"/>
        <v>0</v>
      </c>
      <c r="J96" s="391">
        <f t="shared" si="1"/>
        <v>182.33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1757</v>
      </c>
      <c r="D97" s="509" t="s">
        <v>1758</v>
      </c>
      <c r="E97" s="509"/>
      <c r="F97" s="401" t="s">
        <v>181</v>
      </c>
      <c r="G97" s="402">
        <v>13.5</v>
      </c>
      <c r="H97" s="401"/>
      <c r="I97" s="401">
        <f t="shared" si="0"/>
        <v>0</v>
      </c>
      <c r="J97" s="403">
        <f t="shared" si="1"/>
        <v>271.62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13.5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1759</v>
      </c>
      <c r="D98" s="508" t="s">
        <v>1760</v>
      </c>
      <c r="E98" s="508"/>
      <c r="F98" s="389" t="s">
        <v>152</v>
      </c>
      <c r="G98" s="390">
        <v>9</v>
      </c>
      <c r="H98" s="389"/>
      <c r="I98" s="389">
        <f t="shared" si="0"/>
        <v>0</v>
      </c>
      <c r="J98" s="391">
        <f t="shared" si="1"/>
        <v>90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04" t="s">
        <v>1744</v>
      </c>
      <c r="E99" s="504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13.5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04" t="s">
        <v>1761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1762</v>
      </c>
      <c r="D102" s="508" t="s">
        <v>1763</v>
      </c>
      <c r="E102" s="508"/>
      <c r="F102" s="389" t="s">
        <v>152</v>
      </c>
      <c r="G102" s="390">
        <v>1.5</v>
      </c>
      <c r="H102" s="389"/>
      <c r="I102" s="389">
        <f>ROUND(G102*(H102),2)</f>
        <v>0</v>
      </c>
      <c r="J102" s="391">
        <f>ROUND(G102*(N102),2)</f>
        <v>75.959999999999994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2.8359999999999999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04" t="s">
        <v>1761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2.84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04" t="s">
        <v>1764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1765</v>
      </c>
      <c r="D106" s="508" t="s">
        <v>1766</v>
      </c>
      <c r="E106" s="508"/>
      <c r="F106" s="389" t="s">
        <v>195</v>
      </c>
      <c r="G106" s="390">
        <v>8.25</v>
      </c>
      <c r="H106" s="389"/>
      <c r="I106" s="389">
        <f>ROUND(G106*(H106),2)</f>
        <v>0</v>
      </c>
      <c r="J106" s="391">
        <f>ROUND(G106*(N106),2)</f>
        <v>268.79000000000002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0.32900000000000001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04" t="s">
        <v>1764</v>
      </c>
      <c r="E107" s="504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0.33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05"/>
      <c r="E108" s="505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04" t="s">
        <v>1767</v>
      </c>
      <c r="E109" s="504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1768</v>
      </c>
      <c r="D110" s="508" t="s">
        <v>1769</v>
      </c>
      <c r="E110" s="508"/>
      <c r="F110" s="389" t="s">
        <v>218</v>
      </c>
      <c r="G110" s="390">
        <v>25</v>
      </c>
      <c r="H110" s="389"/>
      <c r="I110" s="389">
        <f t="shared" ref="I110:I120" si="6">ROUND(G110*(H110),2)</f>
        <v>0</v>
      </c>
      <c r="J110" s="391">
        <f t="shared" ref="J110:J120" si="7">ROUND(G110*(N110),2)</f>
        <v>33.75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1770</v>
      </c>
      <c r="D111" s="509" t="s">
        <v>1771</v>
      </c>
      <c r="E111" s="509"/>
      <c r="F111" s="401" t="s">
        <v>1772</v>
      </c>
      <c r="G111" s="402">
        <v>10</v>
      </c>
      <c r="H111" s="401"/>
      <c r="I111" s="401">
        <f t="shared" si="6"/>
        <v>0</v>
      </c>
      <c r="J111" s="403">
        <f t="shared" si="7"/>
        <v>75.400000000000006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1773</v>
      </c>
      <c r="D112" s="509" t="s">
        <v>1774</v>
      </c>
      <c r="E112" s="509"/>
      <c r="F112" s="401" t="s">
        <v>1772</v>
      </c>
      <c r="G112" s="402">
        <v>15</v>
      </c>
      <c r="H112" s="401"/>
      <c r="I112" s="401">
        <f t="shared" si="6"/>
        <v>0</v>
      </c>
      <c r="J112" s="403">
        <f t="shared" si="7"/>
        <v>181.95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1775</v>
      </c>
      <c r="D113" s="508" t="s">
        <v>1776</v>
      </c>
      <c r="E113" s="508"/>
      <c r="F113" s="389" t="s">
        <v>1772</v>
      </c>
      <c r="G113" s="390">
        <v>5</v>
      </c>
      <c r="H113" s="389"/>
      <c r="I113" s="389">
        <f t="shared" si="6"/>
        <v>0</v>
      </c>
      <c r="J113" s="391">
        <f t="shared" si="7"/>
        <v>31.8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1777</v>
      </c>
      <c r="D114" s="509" t="s">
        <v>1778</v>
      </c>
      <c r="E114" s="509"/>
      <c r="F114" s="401" t="s">
        <v>1772</v>
      </c>
      <c r="G114" s="402">
        <v>3</v>
      </c>
      <c r="H114" s="401"/>
      <c r="I114" s="401">
        <f t="shared" si="6"/>
        <v>0</v>
      </c>
      <c r="J114" s="403">
        <f t="shared" si="7"/>
        <v>21.12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1779</v>
      </c>
      <c r="D115" s="509" t="s">
        <v>1780</v>
      </c>
      <c r="E115" s="509"/>
      <c r="F115" s="401" t="s">
        <v>1772</v>
      </c>
      <c r="G115" s="402">
        <v>2</v>
      </c>
      <c r="H115" s="401"/>
      <c r="I115" s="401">
        <f t="shared" si="6"/>
        <v>0</v>
      </c>
      <c r="J115" s="403">
        <f t="shared" si="7"/>
        <v>19.98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1781</v>
      </c>
      <c r="D116" s="508" t="s">
        <v>1782</v>
      </c>
      <c r="E116" s="508"/>
      <c r="F116" s="389" t="s">
        <v>1772</v>
      </c>
      <c r="G116" s="390">
        <v>17</v>
      </c>
      <c r="H116" s="389"/>
      <c r="I116" s="389">
        <f t="shared" si="6"/>
        <v>0</v>
      </c>
      <c r="J116" s="391">
        <f t="shared" si="7"/>
        <v>57.8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1783</v>
      </c>
      <c r="D117" s="509" t="s">
        <v>1784</v>
      </c>
      <c r="E117" s="509"/>
      <c r="F117" s="401" t="s">
        <v>1772</v>
      </c>
      <c r="G117" s="402">
        <v>3</v>
      </c>
      <c r="H117" s="401"/>
      <c r="I117" s="401">
        <f t="shared" si="6"/>
        <v>0</v>
      </c>
      <c r="J117" s="403">
        <f t="shared" si="7"/>
        <v>8.52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1785</v>
      </c>
      <c r="D118" s="509" t="s">
        <v>1786</v>
      </c>
      <c r="E118" s="509"/>
      <c r="F118" s="401" t="s">
        <v>1772</v>
      </c>
      <c r="G118" s="402">
        <v>6</v>
      </c>
      <c r="H118" s="401"/>
      <c r="I118" s="401">
        <f t="shared" si="6"/>
        <v>0</v>
      </c>
      <c r="J118" s="403">
        <f t="shared" si="7"/>
        <v>10.92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1787</v>
      </c>
      <c r="D119" s="509" t="s">
        <v>1788</v>
      </c>
      <c r="E119" s="509"/>
      <c r="F119" s="401" t="s">
        <v>1772</v>
      </c>
      <c r="G119" s="402">
        <v>8</v>
      </c>
      <c r="H119" s="401"/>
      <c r="I119" s="401">
        <f t="shared" si="6"/>
        <v>0</v>
      </c>
      <c r="J119" s="403">
        <f t="shared" si="7"/>
        <v>36.08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1789</v>
      </c>
      <c r="D120" s="508" t="s">
        <v>1790</v>
      </c>
      <c r="E120" s="508"/>
      <c r="F120" s="389" t="s">
        <v>218</v>
      </c>
      <c r="G120" s="390">
        <v>25</v>
      </c>
      <c r="H120" s="389"/>
      <c r="I120" s="389">
        <f t="shared" si="6"/>
        <v>0</v>
      </c>
      <c r="J120" s="391">
        <f t="shared" si="7"/>
        <v>49.75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04" t="s">
        <v>1767</v>
      </c>
      <c r="E121" s="504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05"/>
      <c r="E122" s="505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04" t="s">
        <v>1791</v>
      </c>
      <c r="E123" s="504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1792</v>
      </c>
      <c r="D124" s="508" t="s">
        <v>1793</v>
      </c>
      <c r="E124" s="508"/>
      <c r="F124" s="389" t="s">
        <v>218</v>
      </c>
      <c r="G124" s="390">
        <v>25</v>
      </c>
      <c r="H124" s="389"/>
      <c r="I124" s="389">
        <f t="shared" ref="I124:I130" si="11">ROUND(G124*(H124),2)</f>
        <v>0</v>
      </c>
      <c r="J124" s="391">
        <f t="shared" ref="J124:J130" si="12">ROUND(G124*(N124),2)</f>
        <v>85.5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0.4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1794</v>
      </c>
      <c r="D125" s="508" t="s">
        <v>1795</v>
      </c>
      <c r="E125" s="508"/>
      <c r="F125" s="389" t="s">
        <v>218</v>
      </c>
      <c r="G125" s="390">
        <v>30</v>
      </c>
      <c r="H125" s="389"/>
      <c r="I125" s="389">
        <f t="shared" si="11"/>
        <v>0</v>
      </c>
      <c r="J125" s="391">
        <f t="shared" si="12"/>
        <v>111.6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0.45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1115</v>
      </c>
      <c r="D126" s="508" t="s">
        <v>1116</v>
      </c>
      <c r="E126" s="508"/>
      <c r="F126" s="389" t="s">
        <v>181</v>
      </c>
      <c r="G126" s="390">
        <v>0.85</v>
      </c>
      <c r="H126" s="389"/>
      <c r="I126" s="389">
        <f t="shared" si="11"/>
        <v>0</v>
      </c>
      <c r="J126" s="391">
        <f t="shared" si="12"/>
        <v>14.85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1118</v>
      </c>
      <c r="D127" s="508" t="s">
        <v>1119</v>
      </c>
      <c r="E127" s="508"/>
      <c r="F127" s="389" t="s">
        <v>181</v>
      </c>
      <c r="G127" s="390">
        <v>17</v>
      </c>
      <c r="H127" s="389"/>
      <c r="I127" s="389">
        <f t="shared" si="11"/>
        <v>0</v>
      </c>
      <c r="J127" s="391">
        <f t="shared" si="12"/>
        <v>9.01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1796</v>
      </c>
      <c r="D128" s="508" t="s">
        <v>1122</v>
      </c>
      <c r="E128" s="508"/>
      <c r="F128" s="389" t="s">
        <v>181</v>
      </c>
      <c r="G128" s="390">
        <v>0.85</v>
      </c>
      <c r="H128" s="389"/>
      <c r="I128" s="389">
        <f t="shared" si="11"/>
        <v>0</v>
      </c>
      <c r="J128" s="391">
        <f t="shared" si="12"/>
        <v>12.25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1797</v>
      </c>
      <c r="D129" s="508" t="s">
        <v>1125</v>
      </c>
      <c r="E129" s="508"/>
      <c r="F129" s="389" t="s">
        <v>181</v>
      </c>
      <c r="G129" s="390">
        <v>6.8</v>
      </c>
      <c r="H129" s="389"/>
      <c r="I129" s="389">
        <f t="shared" si="11"/>
        <v>0</v>
      </c>
      <c r="J129" s="391">
        <f t="shared" si="12"/>
        <v>11.02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1798</v>
      </c>
      <c r="D130" s="508" t="s">
        <v>1799</v>
      </c>
      <c r="E130" s="508"/>
      <c r="F130" s="389" t="s">
        <v>181</v>
      </c>
      <c r="G130" s="390">
        <v>0.85</v>
      </c>
      <c r="H130" s="389"/>
      <c r="I130" s="389">
        <f t="shared" si="11"/>
        <v>0</v>
      </c>
      <c r="J130" s="391">
        <f t="shared" si="12"/>
        <v>12.75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04" t="s">
        <v>1791</v>
      </c>
      <c r="E131" s="504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0.85</v>
      </c>
      <c r="W131" s="395"/>
      <c r="X131" s="396"/>
      <c r="Y131" s="396"/>
      <c r="Z131" s="396"/>
    </row>
    <row r="132" spans="1:26">
      <c r="A132" s="396"/>
      <c r="B132" s="404"/>
      <c r="C132" s="411"/>
      <c r="D132" s="505"/>
      <c r="E132" s="505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334</v>
      </c>
      <c r="D133" s="504" t="s">
        <v>1800</v>
      </c>
      <c r="E133" s="504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1801</v>
      </c>
      <c r="D134" s="508" t="s">
        <v>1802</v>
      </c>
      <c r="E134" s="508"/>
      <c r="F134" s="389" t="s">
        <v>181</v>
      </c>
      <c r="G134" s="390">
        <v>16.665575</v>
      </c>
      <c r="H134" s="389"/>
      <c r="I134" s="389">
        <f>ROUND(G134*(H134),2)</f>
        <v>0</v>
      </c>
      <c r="J134" s="391">
        <f>ROUND(G134*(N134),2)</f>
        <v>654.96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334</v>
      </c>
      <c r="D135" s="504" t="s">
        <v>1800</v>
      </c>
      <c r="E135" s="504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05"/>
      <c r="E136" s="505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10" t="s">
        <v>1716</v>
      </c>
      <c r="E137" s="510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16.670000000000002</v>
      </c>
      <c r="T137" s="409"/>
      <c r="U137" s="409"/>
      <c r="V137" s="410">
        <f>ROUND((SUM(V88:V136))/2,2)</f>
        <v>0.85</v>
      </c>
      <c r="W137" s="395"/>
      <c r="X137" s="396"/>
      <c r="Y137" s="396"/>
      <c r="Z137" s="396"/>
    </row>
    <row r="138" spans="1:26">
      <c r="A138" s="396"/>
      <c r="B138" s="404"/>
      <c r="C138" s="411"/>
      <c r="D138" s="505"/>
      <c r="E138" s="505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10" t="s">
        <v>1723</v>
      </c>
      <c r="E139" s="510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362</v>
      </c>
      <c r="D140" s="504" t="s">
        <v>1803</v>
      </c>
      <c r="E140" s="504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1804</v>
      </c>
      <c r="D141" s="508" t="s">
        <v>1805</v>
      </c>
      <c r="E141" s="508"/>
      <c r="F141" s="389" t="s">
        <v>218</v>
      </c>
      <c r="G141" s="390">
        <v>90</v>
      </c>
      <c r="H141" s="389"/>
      <c r="I141" s="389">
        <f t="shared" ref="I141:I147" si="17">ROUND(G141*(H141),2)</f>
        <v>0</v>
      </c>
      <c r="J141" s="391">
        <f t="shared" ref="J141:J147" si="18">ROUND(G141*(N141),2)</f>
        <v>344.7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2E-3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1806</v>
      </c>
      <c r="D142" s="509" t="s">
        <v>1807</v>
      </c>
      <c r="E142" s="509"/>
      <c r="F142" s="401" t="s">
        <v>1808</v>
      </c>
      <c r="G142" s="402">
        <v>50</v>
      </c>
      <c r="H142" s="401"/>
      <c r="I142" s="401">
        <f t="shared" si="17"/>
        <v>0</v>
      </c>
      <c r="J142" s="403">
        <f t="shared" si="18"/>
        <v>128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1809</v>
      </c>
      <c r="D143" s="509" t="s">
        <v>1810</v>
      </c>
      <c r="E143" s="509"/>
      <c r="F143" s="401" t="s">
        <v>1808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1811</v>
      </c>
      <c r="D144" s="509" t="s">
        <v>1812</v>
      </c>
      <c r="E144" s="509"/>
      <c r="F144" s="401" t="s">
        <v>1808</v>
      </c>
      <c r="G144" s="402">
        <v>10</v>
      </c>
      <c r="H144" s="401"/>
      <c r="I144" s="401">
        <f t="shared" si="17"/>
        <v>0</v>
      </c>
      <c r="J144" s="403">
        <f t="shared" si="18"/>
        <v>32.700000000000003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1813</v>
      </c>
      <c r="D145" s="508" t="s">
        <v>1814</v>
      </c>
      <c r="E145" s="508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1815</v>
      </c>
      <c r="D146" s="509" t="s">
        <v>1816</v>
      </c>
      <c r="E146" s="509"/>
      <c r="F146" s="401" t="s">
        <v>1808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1817</v>
      </c>
      <c r="D147" s="509" t="s">
        <v>1818</v>
      </c>
      <c r="E147" s="509"/>
      <c r="F147" s="401" t="s">
        <v>1819</v>
      </c>
      <c r="G147" s="402">
        <v>1</v>
      </c>
      <c r="H147" s="401"/>
      <c r="I147" s="401">
        <f t="shared" si="17"/>
        <v>0</v>
      </c>
      <c r="J147" s="403">
        <f t="shared" si="18"/>
        <v>27.22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362</v>
      </c>
      <c r="D148" s="504" t="s">
        <v>1803</v>
      </c>
      <c r="E148" s="504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05"/>
      <c r="E149" s="505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1261</v>
      </c>
      <c r="D150" s="504" t="s">
        <v>1820</v>
      </c>
      <c r="E150" s="504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1821</v>
      </c>
      <c r="D151" s="508" t="s">
        <v>1822</v>
      </c>
      <c r="E151" s="508"/>
      <c r="F151" s="388" t="s">
        <v>1772</v>
      </c>
      <c r="G151" s="390">
        <v>1</v>
      </c>
      <c r="H151" s="389"/>
      <c r="I151" s="389">
        <f t="shared" ref="I151:I181" si="22">ROUND(G151*(H151),2)</f>
        <v>0</v>
      </c>
      <c r="J151" s="388">
        <f t="shared" ref="J151:J181" si="23">ROUND(G151*(N151),2)</f>
        <v>16.43</v>
      </c>
      <c r="K151" s="396">
        <f t="shared" ref="K151:K181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1" si="25">ROUND(G151*(P151),3)</f>
        <v>1E-3</v>
      </c>
      <c r="T151" s="393"/>
      <c r="U151" s="393"/>
      <c r="V151" s="394">
        <f t="shared" ref="V151:V181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2186</v>
      </c>
      <c r="D152" s="509" t="s">
        <v>2187</v>
      </c>
      <c r="E152" s="509"/>
      <c r="F152" s="400" t="s">
        <v>1825</v>
      </c>
      <c r="G152" s="402">
        <v>1</v>
      </c>
      <c r="H152" s="401"/>
      <c r="I152" s="401">
        <f t="shared" si="22"/>
        <v>0</v>
      </c>
      <c r="J152" s="400">
        <f t="shared" si="23"/>
        <v>53.96</v>
      </c>
      <c r="K152" s="396">
        <f t="shared" si="24"/>
        <v>0</v>
      </c>
      <c r="L152" s="393"/>
      <c r="M152" s="393">
        <f>ROUND(G152*(H152),2)</f>
        <v>0</v>
      </c>
      <c r="N152" s="393">
        <v>53.96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1826</v>
      </c>
      <c r="D153" s="508" t="s">
        <v>1827</v>
      </c>
      <c r="E153" s="508"/>
      <c r="F153" s="388" t="s">
        <v>1772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1828</v>
      </c>
      <c r="D154" s="509" t="s">
        <v>1829</v>
      </c>
      <c r="E154" s="509"/>
      <c r="F154" s="400" t="s">
        <v>1825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1830</v>
      </c>
      <c r="D155" s="509" t="s">
        <v>1831</v>
      </c>
      <c r="E155" s="509"/>
      <c r="F155" s="400" t="s">
        <v>1772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1832</v>
      </c>
      <c r="D156" s="508" t="s">
        <v>1833</v>
      </c>
      <c r="E156" s="508"/>
      <c r="F156" s="388" t="s">
        <v>1772</v>
      </c>
      <c r="G156" s="390">
        <v>2</v>
      </c>
      <c r="H156" s="389"/>
      <c r="I156" s="389">
        <f t="shared" si="22"/>
        <v>0</v>
      </c>
      <c r="J156" s="388">
        <f t="shared" si="23"/>
        <v>68.56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2E-3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1834</v>
      </c>
      <c r="D157" s="509" t="s">
        <v>1835</v>
      </c>
      <c r="E157" s="509"/>
      <c r="F157" s="400" t="s">
        <v>1772</v>
      </c>
      <c r="G157" s="402">
        <v>2</v>
      </c>
      <c r="H157" s="401"/>
      <c r="I157" s="401">
        <f t="shared" si="22"/>
        <v>0</v>
      </c>
      <c r="J157" s="400">
        <f t="shared" si="23"/>
        <v>443.6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7.0000000000000001E-3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1836</v>
      </c>
      <c r="D158" s="508" t="s">
        <v>1837</v>
      </c>
      <c r="E158" s="508"/>
      <c r="F158" s="388" t="s">
        <v>218</v>
      </c>
      <c r="G158" s="390">
        <v>5</v>
      </c>
      <c r="H158" s="389"/>
      <c r="I158" s="389">
        <f t="shared" si="22"/>
        <v>0</v>
      </c>
      <c r="J158" s="388">
        <f t="shared" si="23"/>
        <v>57.7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1838</v>
      </c>
      <c r="D159" s="509" t="s">
        <v>1839</v>
      </c>
      <c r="E159" s="509"/>
      <c r="F159" s="400" t="s">
        <v>1772</v>
      </c>
      <c r="G159" s="402">
        <v>5.25</v>
      </c>
      <c r="H159" s="401"/>
      <c r="I159" s="401">
        <f t="shared" si="22"/>
        <v>0</v>
      </c>
      <c r="J159" s="400">
        <f t="shared" si="23"/>
        <v>9.56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1840</v>
      </c>
      <c r="D160" s="508" t="s">
        <v>1841</v>
      </c>
      <c r="E160" s="508"/>
      <c r="F160" s="388" t="s">
        <v>218</v>
      </c>
      <c r="G160" s="390">
        <v>10</v>
      </c>
      <c r="H160" s="389"/>
      <c r="I160" s="389">
        <f t="shared" si="22"/>
        <v>0</v>
      </c>
      <c r="J160" s="388">
        <f t="shared" si="23"/>
        <v>119.1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1842</v>
      </c>
      <c r="D161" s="509" t="s">
        <v>1843</v>
      </c>
      <c r="E161" s="509"/>
      <c r="F161" s="400" t="s">
        <v>1772</v>
      </c>
      <c r="G161" s="402">
        <v>10.5</v>
      </c>
      <c r="H161" s="401"/>
      <c r="I161" s="401">
        <f t="shared" si="22"/>
        <v>0</v>
      </c>
      <c r="J161" s="400">
        <f t="shared" si="23"/>
        <v>21.21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1844</v>
      </c>
      <c r="D162" s="508" t="s">
        <v>1845</v>
      </c>
      <c r="E162" s="508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1846</v>
      </c>
      <c r="D163" s="509" t="s">
        <v>1847</v>
      </c>
      <c r="E163" s="509"/>
      <c r="F163" s="400" t="s">
        <v>1772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1848</v>
      </c>
      <c r="D164" s="508" t="s">
        <v>1849</v>
      </c>
      <c r="E164" s="508"/>
      <c r="F164" s="388" t="s">
        <v>218</v>
      </c>
      <c r="G164" s="390">
        <v>5</v>
      </c>
      <c r="H164" s="389"/>
      <c r="I164" s="389">
        <f t="shared" si="22"/>
        <v>0</v>
      </c>
      <c r="J164" s="388">
        <f t="shared" si="23"/>
        <v>71.3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1850</v>
      </c>
      <c r="D165" s="509" t="s">
        <v>1851</v>
      </c>
      <c r="E165" s="509"/>
      <c r="F165" s="400" t="s">
        <v>1772</v>
      </c>
      <c r="G165" s="402">
        <v>5.25</v>
      </c>
      <c r="H165" s="401"/>
      <c r="I165" s="401">
        <f t="shared" si="22"/>
        <v>0</v>
      </c>
      <c r="J165" s="400">
        <f t="shared" si="23"/>
        <v>31.29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1852</v>
      </c>
      <c r="D166" s="508" t="s">
        <v>1853</v>
      </c>
      <c r="E166" s="508"/>
      <c r="F166" s="388" t="s">
        <v>1772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1854</v>
      </c>
      <c r="D167" s="509" t="s">
        <v>1855</v>
      </c>
      <c r="E167" s="509"/>
      <c r="F167" s="400" t="s">
        <v>1772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1856</v>
      </c>
      <c r="D168" s="508" t="s">
        <v>1857</v>
      </c>
      <c r="E168" s="508"/>
      <c r="F168" s="388" t="s">
        <v>1772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1858</v>
      </c>
      <c r="D169" s="509" t="s">
        <v>1859</v>
      </c>
      <c r="E169" s="509"/>
      <c r="F169" s="400" t="s">
        <v>1772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1860</v>
      </c>
      <c r="D170" s="508" t="s">
        <v>1861</v>
      </c>
      <c r="E170" s="508"/>
      <c r="F170" s="388" t="s">
        <v>1772</v>
      </c>
      <c r="G170" s="390">
        <v>10</v>
      </c>
      <c r="H170" s="389"/>
      <c r="I170" s="389">
        <f t="shared" si="22"/>
        <v>0</v>
      </c>
      <c r="J170" s="388">
        <f t="shared" si="23"/>
        <v>71.599999999999994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1862</v>
      </c>
      <c r="D171" s="509" t="s">
        <v>1863</v>
      </c>
      <c r="E171" s="509"/>
      <c r="F171" s="400" t="s">
        <v>1772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1864</v>
      </c>
      <c r="D172" s="509" t="s">
        <v>1865</v>
      </c>
      <c r="E172" s="509"/>
      <c r="F172" s="400" t="s">
        <v>1772</v>
      </c>
      <c r="G172" s="402">
        <v>3</v>
      </c>
      <c r="H172" s="401"/>
      <c r="I172" s="401">
        <f t="shared" si="22"/>
        <v>0</v>
      </c>
      <c r="J172" s="400">
        <f t="shared" si="23"/>
        <v>12.15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1866</v>
      </c>
      <c r="D173" s="508" t="s">
        <v>1867</v>
      </c>
      <c r="E173" s="508"/>
      <c r="F173" s="388" t="s">
        <v>1772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1868</v>
      </c>
      <c r="D174" s="509" t="s">
        <v>1869</v>
      </c>
      <c r="E174" s="509"/>
      <c r="F174" s="400" t="s">
        <v>1772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1870</v>
      </c>
      <c r="D175" s="508" t="s">
        <v>1871</v>
      </c>
      <c r="E175" s="508"/>
      <c r="F175" s="388" t="s">
        <v>1772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1872</v>
      </c>
      <c r="D176" s="509" t="s">
        <v>1873</v>
      </c>
      <c r="E176" s="509"/>
      <c r="F176" s="400" t="s">
        <v>1772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1874</v>
      </c>
      <c r="D177" s="508" t="s">
        <v>1875</v>
      </c>
      <c r="E177" s="508"/>
      <c r="F177" s="388" t="s">
        <v>1772</v>
      </c>
      <c r="G177" s="390">
        <v>8</v>
      </c>
      <c r="H177" s="389"/>
      <c r="I177" s="389">
        <f t="shared" si="22"/>
        <v>0</v>
      </c>
      <c r="J177" s="388">
        <f t="shared" si="23"/>
        <v>29.6</v>
      </c>
      <c r="K177" s="396">
        <f t="shared" si="24"/>
        <v>0</v>
      </c>
      <c r="L177" s="393">
        <f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1876</v>
      </c>
      <c r="D178" s="508" t="s">
        <v>1877</v>
      </c>
      <c r="E178" s="508"/>
      <c r="F178" s="388" t="s">
        <v>1772</v>
      </c>
      <c r="G178" s="390">
        <v>3</v>
      </c>
      <c r="H178" s="389"/>
      <c r="I178" s="389">
        <f t="shared" si="22"/>
        <v>0</v>
      </c>
      <c r="J178" s="388">
        <f t="shared" si="23"/>
        <v>12.27</v>
      </c>
      <c r="K178" s="396">
        <f t="shared" si="24"/>
        <v>0</v>
      </c>
      <c r="L178" s="393">
        <f>ROUND(G178*(H178),2)</f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1880</v>
      </c>
      <c r="D179" s="508" t="s">
        <v>1881</v>
      </c>
      <c r="E179" s="508"/>
      <c r="F179" s="388" t="s">
        <v>1772</v>
      </c>
      <c r="G179" s="390">
        <v>3</v>
      </c>
      <c r="H179" s="389"/>
      <c r="I179" s="389">
        <f t="shared" si="22"/>
        <v>0</v>
      </c>
      <c r="J179" s="388">
        <f t="shared" si="23"/>
        <v>18.149999999999999</v>
      </c>
      <c r="K179" s="396">
        <f t="shared" si="24"/>
        <v>0</v>
      </c>
      <c r="L179" s="393">
        <f>ROUND(G179*(H179),2)</f>
        <v>0</v>
      </c>
      <c r="M179" s="393"/>
      <c r="N179" s="393">
        <v>6.05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1882</v>
      </c>
      <c r="D180" s="508" t="s">
        <v>1883</v>
      </c>
      <c r="E180" s="508"/>
      <c r="F180" s="388" t="s">
        <v>218</v>
      </c>
      <c r="G180" s="390">
        <v>35</v>
      </c>
      <c r="H180" s="389"/>
      <c r="I180" s="389">
        <f t="shared" si="22"/>
        <v>0</v>
      </c>
      <c r="J180" s="388">
        <f t="shared" si="23"/>
        <v>39.9</v>
      </c>
      <c r="K180" s="396">
        <f t="shared" si="24"/>
        <v>0</v>
      </c>
      <c r="L180" s="393">
        <f>ROUND(G180*(H180),2)</f>
        <v>0</v>
      </c>
      <c r="M180" s="393"/>
      <c r="N180" s="393">
        <v>1.1400000000000001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1884</v>
      </c>
      <c r="D181" s="508" t="s">
        <v>1885</v>
      </c>
      <c r="E181" s="508"/>
      <c r="F181" s="388" t="s">
        <v>360</v>
      </c>
      <c r="G181" s="390">
        <v>15.926618933729344</v>
      </c>
      <c r="H181" s="391"/>
      <c r="I181" s="391">
        <f t="shared" si="22"/>
        <v>0</v>
      </c>
      <c r="J181" s="388">
        <f t="shared" si="23"/>
        <v>79.63</v>
      </c>
      <c r="K181" s="396">
        <f t="shared" si="24"/>
        <v>0</v>
      </c>
      <c r="L181" s="393">
        <f>ROUND(G181*(H181),2)</f>
        <v>0</v>
      </c>
      <c r="M181" s="393"/>
      <c r="N181" s="393">
        <v>5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12">
      <c r="A182" s="396"/>
      <c r="B182" s="404"/>
      <c r="C182" s="405" t="s">
        <v>1261</v>
      </c>
      <c r="D182" s="504" t="s">
        <v>1820</v>
      </c>
      <c r="E182" s="504"/>
      <c r="F182" s="396"/>
      <c r="G182" s="393"/>
      <c r="H182" s="406"/>
      <c r="I182" s="407">
        <f>ROUND((SUM(I150:I181))/1,2)</f>
        <v>0</v>
      </c>
      <c r="J182" s="412"/>
      <c r="K182" s="412"/>
      <c r="L182" s="409">
        <f>ROUND((SUM(L150:L181))/1,2)</f>
        <v>0</v>
      </c>
      <c r="M182" s="409">
        <f>ROUND((SUM(M150:M181))/1,2)</f>
        <v>0</v>
      </c>
      <c r="N182" s="409"/>
      <c r="O182" s="409"/>
      <c r="P182" s="409"/>
      <c r="Q182" s="409"/>
      <c r="R182" s="409"/>
      <c r="S182" s="409">
        <f>ROUND((SUM(S150:S181))/1,2)</f>
        <v>0.01</v>
      </c>
      <c r="T182" s="409"/>
      <c r="U182" s="409"/>
      <c r="V182" s="410">
        <f>ROUND((SUM(V150:V181))/1,2)</f>
        <v>0</v>
      </c>
      <c r="W182" s="395"/>
      <c r="X182" s="396"/>
      <c r="Y182" s="396"/>
      <c r="Z182" s="396"/>
    </row>
    <row r="183" spans="1:26">
      <c r="A183" s="396"/>
      <c r="B183" s="404"/>
      <c r="C183" s="411"/>
      <c r="D183" s="505"/>
      <c r="E183" s="505"/>
      <c r="F183" s="396"/>
      <c r="G183" s="393"/>
      <c r="H183" s="406"/>
      <c r="I183" s="406"/>
      <c r="J183" s="396"/>
      <c r="K183" s="396"/>
      <c r="L183" s="393"/>
      <c r="M183" s="393"/>
      <c r="N183" s="393"/>
      <c r="O183" s="393"/>
      <c r="P183" s="393"/>
      <c r="Q183" s="393"/>
      <c r="R183" s="393"/>
      <c r="S183" s="393"/>
      <c r="T183" s="393"/>
      <c r="U183" s="393"/>
      <c r="V183" s="394"/>
      <c r="W183" s="395"/>
      <c r="X183" s="396"/>
      <c r="Y183" s="396"/>
      <c r="Z183" s="396"/>
    </row>
    <row r="184" spans="1:26" ht="12">
      <c r="A184" s="396"/>
      <c r="B184" s="404"/>
      <c r="C184" s="405" t="s">
        <v>1255</v>
      </c>
      <c r="D184" s="504" t="s">
        <v>1886</v>
      </c>
      <c r="E184" s="504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25" customHeight="1">
      <c r="A185" s="385"/>
      <c r="B185" s="386"/>
      <c r="C185" s="387" t="s">
        <v>1887</v>
      </c>
      <c r="D185" s="508" t="s">
        <v>1888</v>
      </c>
      <c r="E185" s="508"/>
      <c r="F185" s="388" t="s">
        <v>1772</v>
      </c>
      <c r="G185" s="390">
        <v>7</v>
      </c>
      <c r="H185" s="389"/>
      <c r="I185" s="389">
        <f t="shared" ref="I185:I205" si="27">ROUND(G185*(H185),2)</f>
        <v>0</v>
      </c>
      <c r="J185" s="388">
        <f t="shared" ref="J185:J205" si="28">ROUND(G185*(N185),2)</f>
        <v>30.38</v>
      </c>
      <c r="K185" s="396">
        <f t="shared" ref="K185:K205" si="29">ROUND(G185*(O185),2)</f>
        <v>0</v>
      </c>
      <c r="L185" s="393">
        <f>ROUND(G185*(H185),2)</f>
        <v>0</v>
      </c>
      <c r="M185" s="393"/>
      <c r="N185" s="393">
        <v>4.34</v>
      </c>
      <c r="O185" s="393"/>
      <c r="P185" s="393">
        <v>2.0000000000000002E-5</v>
      </c>
      <c r="Q185" s="393"/>
      <c r="R185" s="393">
        <v>2.0000000000000002E-5</v>
      </c>
      <c r="S185" s="393">
        <f t="shared" ref="S185:S205" si="30">ROUND(G185*(P185),3)</f>
        <v>0</v>
      </c>
      <c r="T185" s="393"/>
      <c r="U185" s="393"/>
      <c r="V185" s="394">
        <f t="shared" ref="V185:V205" si="31">ROUND(G185*(X185),3)</f>
        <v>0</v>
      </c>
      <c r="W185" s="395"/>
      <c r="X185" s="396">
        <v>0</v>
      </c>
      <c r="Y185" s="396"/>
      <c r="Z185" s="396">
        <v>0</v>
      </c>
    </row>
    <row r="186" spans="1:26" ht="25" customHeight="1">
      <c r="A186" s="397"/>
      <c r="B186" s="398"/>
      <c r="C186" s="399" t="s">
        <v>1889</v>
      </c>
      <c r="D186" s="509" t="s">
        <v>1890</v>
      </c>
      <c r="E186" s="509"/>
      <c r="F186" s="400" t="s">
        <v>1772</v>
      </c>
      <c r="G186" s="402">
        <v>2</v>
      </c>
      <c r="H186" s="401"/>
      <c r="I186" s="401">
        <f t="shared" si="27"/>
        <v>0</v>
      </c>
      <c r="J186" s="400">
        <f t="shared" si="28"/>
        <v>15.18</v>
      </c>
      <c r="K186" s="396">
        <f t="shared" si="29"/>
        <v>0</v>
      </c>
      <c r="L186" s="393"/>
      <c r="M186" s="393">
        <f>ROUND(G186*(H186),2)</f>
        <v>0</v>
      </c>
      <c r="N186" s="393">
        <v>7.59</v>
      </c>
      <c r="O186" s="393"/>
      <c r="P186" s="393">
        <v>3.3E-4</v>
      </c>
      <c r="Q186" s="393"/>
      <c r="R186" s="393">
        <v>3.3E-4</v>
      </c>
      <c r="S186" s="393">
        <f t="shared" si="30"/>
        <v>1E-3</v>
      </c>
      <c r="T186" s="393"/>
      <c r="U186" s="393"/>
      <c r="V186" s="394">
        <f t="shared" si="31"/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1891</v>
      </c>
      <c r="D187" s="509" t="s">
        <v>1892</v>
      </c>
      <c r="E187" s="509"/>
      <c r="F187" s="400" t="s">
        <v>1772</v>
      </c>
      <c r="G187" s="402">
        <v>1</v>
      </c>
      <c r="H187" s="401"/>
      <c r="I187" s="401">
        <f t="shared" si="27"/>
        <v>0</v>
      </c>
      <c r="J187" s="400">
        <f t="shared" si="28"/>
        <v>14.24</v>
      </c>
      <c r="K187" s="396">
        <f t="shared" si="29"/>
        <v>0</v>
      </c>
      <c r="L187" s="393"/>
      <c r="M187" s="393">
        <f>ROUND(G187*(H187),2)</f>
        <v>0</v>
      </c>
      <c r="N187" s="393">
        <v>14.24</v>
      </c>
      <c r="O187" s="393"/>
      <c r="P187" s="393">
        <v>0</v>
      </c>
      <c r="Q187" s="393"/>
      <c r="R187" s="393">
        <v>0</v>
      </c>
      <c r="S187" s="393">
        <f t="shared" si="30"/>
        <v>0</v>
      </c>
      <c r="T187" s="393"/>
      <c r="U187" s="393"/>
      <c r="V187" s="394">
        <f t="shared" si="31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1893</v>
      </c>
      <c r="D188" s="509" t="s">
        <v>1894</v>
      </c>
      <c r="E188" s="509"/>
      <c r="F188" s="400" t="s">
        <v>1772</v>
      </c>
      <c r="G188" s="402">
        <v>1</v>
      </c>
      <c r="H188" s="401"/>
      <c r="I188" s="401">
        <f t="shared" si="27"/>
        <v>0</v>
      </c>
      <c r="J188" s="400">
        <f t="shared" si="28"/>
        <v>7.3</v>
      </c>
      <c r="K188" s="396">
        <f t="shared" si="29"/>
        <v>0</v>
      </c>
      <c r="L188" s="393"/>
      <c r="M188" s="393">
        <f>ROUND(G188*(H188),2)</f>
        <v>0</v>
      </c>
      <c r="N188" s="393">
        <v>7.3</v>
      </c>
      <c r="O188" s="393"/>
      <c r="P188" s="393">
        <v>0</v>
      </c>
      <c r="Q188" s="393"/>
      <c r="R188" s="393">
        <v>0</v>
      </c>
      <c r="S188" s="393">
        <f t="shared" si="30"/>
        <v>0</v>
      </c>
      <c r="T188" s="393"/>
      <c r="U188" s="393"/>
      <c r="V188" s="394">
        <f t="shared" si="31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2188</v>
      </c>
      <c r="D189" s="509" t="s">
        <v>2189</v>
      </c>
      <c r="E189" s="509"/>
      <c r="F189" s="400" t="s">
        <v>1772</v>
      </c>
      <c r="G189" s="402">
        <v>3</v>
      </c>
      <c r="H189" s="401"/>
      <c r="I189" s="401">
        <f t="shared" si="27"/>
        <v>0</v>
      </c>
      <c r="J189" s="400">
        <f t="shared" si="28"/>
        <v>459</v>
      </c>
      <c r="K189" s="396">
        <f t="shared" si="29"/>
        <v>0</v>
      </c>
      <c r="L189" s="393"/>
      <c r="M189" s="393">
        <f>ROUND(G189*(H189),2)</f>
        <v>0</v>
      </c>
      <c r="N189" s="393">
        <v>153</v>
      </c>
      <c r="O189" s="393"/>
      <c r="P189" s="393">
        <v>0</v>
      </c>
      <c r="Q189" s="393"/>
      <c r="R189" s="393">
        <v>0</v>
      </c>
      <c r="S189" s="393">
        <f t="shared" si="30"/>
        <v>0</v>
      </c>
      <c r="T189" s="393"/>
      <c r="U189" s="393"/>
      <c r="V189" s="394">
        <f t="shared" si="31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1257</v>
      </c>
      <c r="D190" s="508" t="s">
        <v>1895</v>
      </c>
      <c r="E190" s="508"/>
      <c r="F190" s="388" t="s">
        <v>1772</v>
      </c>
      <c r="G190" s="390">
        <v>4</v>
      </c>
      <c r="H190" s="389"/>
      <c r="I190" s="389">
        <f t="shared" si="27"/>
        <v>0</v>
      </c>
      <c r="J190" s="388">
        <f t="shared" si="28"/>
        <v>21.32</v>
      </c>
      <c r="K190" s="396">
        <f t="shared" si="29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0"/>
        <v>0</v>
      </c>
      <c r="T190" s="393"/>
      <c r="U190" s="393"/>
      <c r="V190" s="394">
        <f t="shared" si="31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1896</v>
      </c>
      <c r="D191" s="509" t="s">
        <v>1897</v>
      </c>
      <c r="E191" s="509"/>
      <c r="F191" s="400" t="s">
        <v>1772</v>
      </c>
      <c r="G191" s="402">
        <v>2</v>
      </c>
      <c r="H191" s="401"/>
      <c r="I191" s="401">
        <f t="shared" si="27"/>
        <v>0</v>
      </c>
      <c r="J191" s="400">
        <f t="shared" si="28"/>
        <v>21.46</v>
      </c>
      <c r="K191" s="396">
        <f t="shared" si="29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0"/>
        <v>1E-3</v>
      </c>
      <c r="T191" s="393"/>
      <c r="U191" s="393"/>
      <c r="V191" s="394">
        <f t="shared" si="31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1898</v>
      </c>
      <c r="D192" s="509" t="s">
        <v>1899</v>
      </c>
      <c r="E192" s="509"/>
      <c r="F192" s="400" t="s">
        <v>1772</v>
      </c>
      <c r="G192" s="402">
        <v>1</v>
      </c>
      <c r="H192" s="401"/>
      <c r="I192" s="401">
        <f t="shared" si="27"/>
        <v>0</v>
      </c>
      <c r="J192" s="400">
        <f t="shared" si="28"/>
        <v>19.38</v>
      </c>
      <c r="K192" s="396">
        <f t="shared" si="29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0"/>
        <v>0</v>
      </c>
      <c r="T192" s="393"/>
      <c r="U192" s="393"/>
      <c r="V192" s="394">
        <f t="shared" si="31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1900</v>
      </c>
      <c r="D193" s="509" t="s">
        <v>1901</v>
      </c>
      <c r="E193" s="509"/>
      <c r="F193" s="400" t="s">
        <v>1772</v>
      </c>
      <c r="G193" s="402">
        <v>1</v>
      </c>
      <c r="H193" s="401"/>
      <c r="I193" s="401">
        <f t="shared" si="27"/>
        <v>0</v>
      </c>
      <c r="J193" s="400">
        <f t="shared" si="28"/>
        <v>28.97</v>
      </c>
      <c r="K193" s="396">
        <f t="shared" si="29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0"/>
        <v>0</v>
      </c>
      <c r="T193" s="393"/>
      <c r="U193" s="393"/>
      <c r="V193" s="394">
        <f t="shared" si="31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1258</v>
      </c>
      <c r="D194" s="508" t="s">
        <v>1902</v>
      </c>
      <c r="E194" s="508"/>
      <c r="F194" s="388" t="s">
        <v>1772</v>
      </c>
      <c r="G194" s="390">
        <v>2</v>
      </c>
      <c r="H194" s="389"/>
      <c r="I194" s="389">
        <f t="shared" si="27"/>
        <v>0</v>
      </c>
      <c r="J194" s="388">
        <f t="shared" si="28"/>
        <v>11.56</v>
      </c>
      <c r="K194" s="396">
        <f t="shared" si="29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0"/>
        <v>0</v>
      </c>
      <c r="T194" s="393"/>
      <c r="U194" s="393"/>
      <c r="V194" s="394">
        <f t="shared" si="31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1903</v>
      </c>
      <c r="D195" s="509" t="s">
        <v>1904</v>
      </c>
      <c r="E195" s="509"/>
      <c r="F195" s="400" t="s">
        <v>1772</v>
      </c>
      <c r="G195" s="402">
        <v>1</v>
      </c>
      <c r="H195" s="401"/>
      <c r="I195" s="401">
        <f t="shared" si="27"/>
        <v>0</v>
      </c>
      <c r="J195" s="400">
        <f t="shared" si="28"/>
        <v>16.82</v>
      </c>
      <c r="K195" s="396">
        <f t="shared" si="29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0"/>
        <v>1E-3</v>
      </c>
      <c r="T195" s="393"/>
      <c r="U195" s="393"/>
      <c r="V195" s="394">
        <f t="shared" si="31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1905</v>
      </c>
      <c r="D196" s="509" t="s">
        <v>1906</v>
      </c>
      <c r="E196" s="509"/>
      <c r="F196" s="400" t="s">
        <v>1772</v>
      </c>
      <c r="G196" s="402">
        <v>1</v>
      </c>
      <c r="H196" s="401"/>
      <c r="I196" s="401">
        <f t="shared" si="27"/>
        <v>0</v>
      </c>
      <c r="J196" s="400">
        <f t="shared" si="28"/>
        <v>15.27</v>
      </c>
      <c r="K196" s="396">
        <f t="shared" si="29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0"/>
        <v>0</v>
      </c>
      <c r="T196" s="393"/>
      <c r="U196" s="393"/>
      <c r="V196" s="394">
        <f t="shared" si="31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1907</v>
      </c>
      <c r="D197" s="508" t="s">
        <v>1908</v>
      </c>
      <c r="E197" s="508"/>
      <c r="F197" s="388" t="s">
        <v>1772</v>
      </c>
      <c r="G197" s="390">
        <v>1</v>
      </c>
      <c r="H197" s="389"/>
      <c r="I197" s="389">
        <f t="shared" si="27"/>
        <v>0</v>
      </c>
      <c r="J197" s="388">
        <f t="shared" si="28"/>
        <v>7.99</v>
      </c>
      <c r="K197" s="396">
        <f t="shared" si="29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0"/>
        <v>0</v>
      </c>
      <c r="T197" s="393"/>
      <c r="U197" s="393"/>
      <c r="V197" s="394">
        <f t="shared" si="31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1909</v>
      </c>
      <c r="D198" s="509" t="s">
        <v>1910</v>
      </c>
      <c r="E198" s="509"/>
      <c r="F198" s="400" t="s">
        <v>1772</v>
      </c>
      <c r="G198" s="402">
        <v>1</v>
      </c>
      <c r="H198" s="401"/>
      <c r="I198" s="401">
        <f t="shared" si="27"/>
        <v>0</v>
      </c>
      <c r="J198" s="400">
        <f t="shared" si="28"/>
        <v>6.67</v>
      </c>
      <c r="K198" s="396">
        <f t="shared" si="29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0"/>
        <v>0</v>
      </c>
      <c r="T198" s="393"/>
      <c r="U198" s="393"/>
      <c r="V198" s="394">
        <f t="shared" si="31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1911</v>
      </c>
      <c r="D199" s="508" t="s">
        <v>1912</v>
      </c>
      <c r="E199" s="508"/>
      <c r="F199" s="388" t="s">
        <v>218</v>
      </c>
      <c r="G199" s="390">
        <v>50</v>
      </c>
      <c r="H199" s="389"/>
      <c r="I199" s="389">
        <f t="shared" si="27"/>
        <v>0</v>
      </c>
      <c r="J199" s="388">
        <f t="shared" si="28"/>
        <v>755</v>
      </c>
      <c r="K199" s="396">
        <f t="shared" si="29"/>
        <v>0</v>
      </c>
      <c r="L199" s="393">
        <f t="shared" ref="L199:L205" si="32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0"/>
        <v>1.2999999999999999E-2</v>
      </c>
      <c r="T199" s="393"/>
      <c r="U199" s="393"/>
      <c r="V199" s="394">
        <f t="shared" si="31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1913</v>
      </c>
      <c r="D200" s="508" t="s">
        <v>1914</v>
      </c>
      <c r="E200" s="508"/>
      <c r="F200" s="388" t="s">
        <v>218</v>
      </c>
      <c r="G200" s="390">
        <v>30</v>
      </c>
      <c r="H200" s="389"/>
      <c r="I200" s="389">
        <f t="shared" si="27"/>
        <v>0</v>
      </c>
      <c r="J200" s="388">
        <f t="shared" si="28"/>
        <v>601.20000000000005</v>
      </c>
      <c r="K200" s="396">
        <f t="shared" si="29"/>
        <v>0</v>
      </c>
      <c r="L200" s="393">
        <f t="shared" si="32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0"/>
        <v>1.2999999999999999E-2</v>
      </c>
      <c r="T200" s="393"/>
      <c r="U200" s="393"/>
      <c r="V200" s="394">
        <f t="shared" si="31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1915</v>
      </c>
      <c r="D201" s="508" t="s">
        <v>1916</v>
      </c>
      <c r="E201" s="508"/>
      <c r="F201" s="388" t="s">
        <v>218</v>
      </c>
      <c r="G201" s="390">
        <v>10</v>
      </c>
      <c r="H201" s="389"/>
      <c r="I201" s="389">
        <f t="shared" si="27"/>
        <v>0</v>
      </c>
      <c r="J201" s="388">
        <f t="shared" si="28"/>
        <v>328.5</v>
      </c>
      <c r="K201" s="396">
        <f t="shared" si="29"/>
        <v>0</v>
      </c>
      <c r="L201" s="393">
        <f t="shared" si="32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0"/>
        <v>8.0000000000000002E-3</v>
      </c>
      <c r="T201" s="393"/>
      <c r="U201" s="393"/>
      <c r="V201" s="394">
        <f t="shared" si="31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1917</v>
      </c>
      <c r="D202" s="508" t="s">
        <v>1918</v>
      </c>
      <c r="E202" s="508"/>
      <c r="F202" s="388" t="s">
        <v>1772</v>
      </c>
      <c r="G202" s="390">
        <v>12</v>
      </c>
      <c r="H202" s="389"/>
      <c r="I202" s="389">
        <f t="shared" si="27"/>
        <v>0</v>
      </c>
      <c r="J202" s="388">
        <f t="shared" si="28"/>
        <v>126.96</v>
      </c>
      <c r="K202" s="396">
        <f t="shared" si="29"/>
        <v>0</v>
      </c>
      <c r="L202" s="393">
        <f t="shared" si="32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0"/>
        <v>0</v>
      </c>
      <c r="T202" s="393"/>
      <c r="U202" s="393"/>
      <c r="V202" s="394">
        <f t="shared" si="31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1919</v>
      </c>
      <c r="D203" s="508" t="s">
        <v>1920</v>
      </c>
      <c r="E203" s="508"/>
      <c r="F203" s="388" t="s">
        <v>218</v>
      </c>
      <c r="G203" s="390">
        <v>90</v>
      </c>
      <c r="H203" s="389"/>
      <c r="I203" s="389">
        <f t="shared" si="27"/>
        <v>0</v>
      </c>
      <c r="J203" s="388">
        <f t="shared" si="28"/>
        <v>233.1</v>
      </c>
      <c r="K203" s="396">
        <f t="shared" si="29"/>
        <v>0</v>
      </c>
      <c r="L203" s="393">
        <f t="shared" si="32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0"/>
        <v>1.6E-2</v>
      </c>
      <c r="T203" s="393"/>
      <c r="U203" s="393"/>
      <c r="V203" s="394">
        <f t="shared" si="31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1259</v>
      </c>
      <c r="D204" s="508" t="s">
        <v>1921</v>
      </c>
      <c r="E204" s="508"/>
      <c r="F204" s="388" t="s">
        <v>218</v>
      </c>
      <c r="G204" s="390">
        <v>90</v>
      </c>
      <c r="H204" s="389"/>
      <c r="I204" s="389">
        <f t="shared" si="27"/>
        <v>0</v>
      </c>
      <c r="J204" s="388">
        <f t="shared" si="28"/>
        <v>135</v>
      </c>
      <c r="K204" s="396">
        <f t="shared" si="29"/>
        <v>0</v>
      </c>
      <c r="L204" s="393">
        <f t="shared" si="32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0"/>
        <v>1E-3</v>
      </c>
      <c r="T204" s="393"/>
      <c r="U204" s="393"/>
      <c r="V204" s="394">
        <f t="shared" si="31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1922</v>
      </c>
      <c r="D205" s="508" t="s">
        <v>1260</v>
      </c>
      <c r="E205" s="508"/>
      <c r="F205" s="388" t="s">
        <v>360</v>
      </c>
      <c r="G205" s="390">
        <v>28.550177540920004</v>
      </c>
      <c r="H205" s="391"/>
      <c r="I205" s="391">
        <f t="shared" si="27"/>
        <v>0</v>
      </c>
      <c r="J205" s="388">
        <f t="shared" si="28"/>
        <v>142.75</v>
      </c>
      <c r="K205" s="396">
        <f t="shared" si="29"/>
        <v>0</v>
      </c>
      <c r="L205" s="393">
        <f t="shared" si="32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0"/>
        <v>0</v>
      </c>
      <c r="T205" s="393"/>
      <c r="U205" s="393"/>
      <c r="V205" s="394">
        <f t="shared" si="31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1255</v>
      </c>
      <c r="D206" s="504" t="s">
        <v>1886</v>
      </c>
      <c r="E206" s="504"/>
      <c r="F206" s="396"/>
      <c r="G206" s="393"/>
      <c r="H206" s="406"/>
      <c r="I206" s="407">
        <f>ROUND((SUM(I184:I205))/1,2)</f>
        <v>0</v>
      </c>
      <c r="J206" s="412"/>
      <c r="K206" s="412"/>
      <c r="L206" s="409">
        <f>ROUND((SUM(L184:L205))/1,2)</f>
        <v>0</v>
      </c>
      <c r="M206" s="409">
        <f>ROUND((SUM(M184:M205))/1,2)</f>
        <v>0</v>
      </c>
      <c r="N206" s="409"/>
      <c r="O206" s="409"/>
      <c r="P206" s="409"/>
      <c r="Q206" s="409"/>
      <c r="R206" s="409"/>
      <c r="S206" s="409">
        <f>ROUND((SUM(S184:S205))/1,2)</f>
        <v>0.05</v>
      </c>
      <c r="T206" s="409"/>
      <c r="U206" s="409"/>
      <c r="V206" s="410">
        <f>ROUND((SUM(V184:V205))/1,2)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05"/>
      <c r="E207" s="505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1136</v>
      </c>
      <c r="D208" s="504" t="s">
        <v>1923</v>
      </c>
      <c r="E208" s="504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1924</v>
      </c>
      <c r="D209" s="508" t="s">
        <v>1925</v>
      </c>
      <c r="E209" s="508"/>
      <c r="F209" s="388" t="s">
        <v>1772</v>
      </c>
      <c r="G209" s="390">
        <v>3</v>
      </c>
      <c r="H209" s="389"/>
      <c r="I209" s="389">
        <f t="shared" ref="I209:I241" si="33">ROUND(G209*(H209),2)</f>
        <v>0</v>
      </c>
      <c r="J209" s="388">
        <f t="shared" ref="J209:J241" si="34">ROUND(G209*(N209),2)</f>
        <v>57.96</v>
      </c>
      <c r="K209" s="396">
        <f t="shared" ref="K209:K241" si="35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1" si="36">ROUND(G209*(P209),3)</f>
        <v>5.0000000000000001E-3</v>
      </c>
      <c r="T209" s="393"/>
      <c r="U209" s="393"/>
      <c r="V209" s="394">
        <f t="shared" ref="V209:V241" si="37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1926</v>
      </c>
      <c r="D210" s="509" t="s">
        <v>1927</v>
      </c>
      <c r="E210" s="509"/>
      <c r="F210" s="400" t="s">
        <v>1772</v>
      </c>
      <c r="G210" s="402">
        <v>3</v>
      </c>
      <c r="H210" s="401"/>
      <c r="I210" s="401">
        <f t="shared" si="33"/>
        <v>0</v>
      </c>
      <c r="J210" s="400">
        <f t="shared" si="34"/>
        <v>219.57</v>
      </c>
      <c r="K210" s="396">
        <f t="shared" si="35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6"/>
        <v>0</v>
      </c>
      <c r="T210" s="393"/>
      <c r="U210" s="393"/>
      <c r="V210" s="394">
        <f t="shared" si="37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1928</v>
      </c>
      <c r="D211" s="508" t="s">
        <v>1929</v>
      </c>
      <c r="E211" s="508"/>
      <c r="F211" s="388" t="s">
        <v>1772</v>
      </c>
      <c r="G211" s="390">
        <v>3</v>
      </c>
      <c r="H211" s="389"/>
      <c r="I211" s="389">
        <f t="shared" si="33"/>
        <v>0</v>
      </c>
      <c r="J211" s="388">
        <f t="shared" si="34"/>
        <v>178.47</v>
      </c>
      <c r="K211" s="396">
        <f t="shared" si="35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6"/>
        <v>2E-3</v>
      </c>
      <c r="T211" s="393"/>
      <c r="U211" s="393"/>
      <c r="V211" s="394">
        <f t="shared" si="37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1930</v>
      </c>
      <c r="D212" s="509" t="s">
        <v>1931</v>
      </c>
      <c r="E212" s="509"/>
      <c r="F212" s="400" t="s">
        <v>1772</v>
      </c>
      <c r="G212" s="402">
        <v>3</v>
      </c>
      <c r="H212" s="401"/>
      <c r="I212" s="401">
        <f t="shared" si="33"/>
        <v>0</v>
      </c>
      <c r="J212" s="400">
        <f t="shared" si="34"/>
        <v>578.07000000000005</v>
      </c>
      <c r="K212" s="396">
        <f t="shared" si="35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6"/>
        <v>0</v>
      </c>
      <c r="T212" s="393"/>
      <c r="U212" s="393"/>
      <c r="V212" s="394">
        <f t="shared" si="37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1932</v>
      </c>
      <c r="D213" s="508" t="s">
        <v>1933</v>
      </c>
      <c r="E213" s="508"/>
      <c r="F213" s="388" t="s">
        <v>1934</v>
      </c>
      <c r="G213" s="390">
        <v>3</v>
      </c>
      <c r="H213" s="389"/>
      <c r="I213" s="389">
        <f t="shared" si="33"/>
        <v>0</v>
      </c>
      <c r="J213" s="388">
        <f t="shared" si="34"/>
        <v>24.69</v>
      </c>
      <c r="K213" s="396">
        <f t="shared" si="35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6"/>
        <v>0</v>
      </c>
      <c r="T213" s="393"/>
      <c r="U213" s="393"/>
      <c r="V213" s="394">
        <f t="shared" si="37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1935</v>
      </c>
      <c r="D214" s="509" t="s">
        <v>1936</v>
      </c>
      <c r="E214" s="509"/>
      <c r="F214" s="400" t="s">
        <v>1772</v>
      </c>
      <c r="G214" s="402">
        <v>3</v>
      </c>
      <c r="H214" s="401"/>
      <c r="I214" s="401">
        <f t="shared" si="33"/>
        <v>0</v>
      </c>
      <c r="J214" s="400">
        <f t="shared" si="34"/>
        <v>209.1</v>
      </c>
      <c r="K214" s="396">
        <f t="shared" si="35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6"/>
        <v>0</v>
      </c>
      <c r="T214" s="393"/>
      <c r="U214" s="393"/>
      <c r="V214" s="394">
        <f t="shared" si="37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1937</v>
      </c>
      <c r="D215" s="508" t="s">
        <v>1938</v>
      </c>
      <c r="E215" s="508"/>
      <c r="F215" s="388" t="s">
        <v>1934</v>
      </c>
      <c r="G215" s="390">
        <v>3</v>
      </c>
      <c r="H215" s="389"/>
      <c r="I215" s="389">
        <f t="shared" si="33"/>
        <v>0</v>
      </c>
      <c r="J215" s="388">
        <f t="shared" si="34"/>
        <v>171.75</v>
      </c>
      <c r="K215" s="396">
        <f t="shared" si="35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6"/>
        <v>0</v>
      </c>
      <c r="T215" s="393"/>
      <c r="U215" s="393"/>
      <c r="V215" s="394">
        <f t="shared" si="37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1939</v>
      </c>
      <c r="D216" s="509" t="s">
        <v>1940</v>
      </c>
      <c r="E216" s="509"/>
      <c r="F216" s="400" t="s">
        <v>1772</v>
      </c>
      <c r="G216" s="402">
        <v>3</v>
      </c>
      <c r="H216" s="401"/>
      <c r="I216" s="401">
        <f t="shared" si="33"/>
        <v>0</v>
      </c>
      <c r="J216" s="400">
        <f t="shared" si="34"/>
        <v>1008.42</v>
      </c>
      <c r="K216" s="396">
        <f t="shared" si="35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6"/>
        <v>0</v>
      </c>
      <c r="T216" s="393"/>
      <c r="U216" s="393"/>
      <c r="V216" s="394">
        <f t="shared" si="37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1941</v>
      </c>
      <c r="D217" s="509" t="s">
        <v>1942</v>
      </c>
      <c r="E217" s="509"/>
      <c r="F217" s="400" t="s">
        <v>1772</v>
      </c>
      <c r="G217" s="402">
        <v>3</v>
      </c>
      <c r="H217" s="401"/>
      <c r="I217" s="401">
        <f t="shared" si="33"/>
        <v>0</v>
      </c>
      <c r="J217" s="400">
        <f t="shared" si="34"/>
        <v>35.76</v>
      </c>
      <c r="K217" s="396">
        <f t="shared" si="35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6"/>
        <v>0</v>
      </c>
      <c r="T217" s="393"/>
      <c r="U217" s="393"/>
      <c r="V217" s="394">
        <f t="shared" si="37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1943</v>
      </c>
      <c r="D218" s="508" t="s">
        <v>1944</v>
      </c>
      <c r="E218" s="508"/>
      <c r="F218" s="388" t="s">
        <v>1934</v>
      </c>
      <c r="G218" s="390">
        <v>3</v>
      </c>
      <c r="H218" s="389"/>
      <c r="I218" s="389">
        <f t="shared" si="33"/>
        <v>0</v>
      </c>
      <c r="J218" s="388">
        <f t="shared" si="34"/>
        <v>150.12</v>
      </c>
      <c r="K218" s="396">
        <f t="shared" si="35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6"/>
        <v>1.0999999999999999E-2</v>
      </c>
      <c r="T218" s="393"/>
      <c r="U218" s="393"/>
      <c r="V218" s="394">
        <f t="shared" si="37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1945</v>
      </c>
      <c r="D219" s="509" t="s">
        <v>1946</v>
      </c>
      <c r="E219" s="509"/>
      <c r="F219" s="400" t="s">
        <v>1772</v>
      </c>
      <c r="G219" s="402">
        <v>3</v>
      </c>
      <c r="H219" s="401"/>
      <c r="I219" s="401">
        <f t="shared" si="33"/>
        <v>0</v>
      </c>
      <c r="J219" s="400">
        <f t="shared" si="34"/>
        <v>509.91</v>
      </c>
      <c r="K219" s="396">
        <f t="shared" si="35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6"/>
        <v>0</v>
      </c>
      <c r="T219" s="393"/>
      <c r="U219" s="393"/>
      <c r="V219" s="394">
        <f t="shared" si="37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1947</v>
      </c>
      <c r="D220" s="508" t="s">
        <v>1948</v>
      </c>
      <c r="E220" s="508"/>
      <c r="F220" s="388" t="s">
        <v>1934</v>
      </c>
      <c r="G220" s="390">
        <v>3</v>
      </c>
      <c r="H220" s="389"/>
      <c r="I220" s="389">
        <f t="shared" si="33"/>
        <v>0</v>
      </c>
      <c r="J220" s="388">
        <f t="shared" si="34"/>
        <v>148.86000000000001</v>
      </c>
      <c r="K220" s="396">
        <f t="shared" si="35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6"/>
        <v>0</v>
      </c>
      <c r="T220" s="393"/>
      <c r="U220" s="393"/>
      <c r="V220" s="394">
        <f t="shared" si="37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1949</v>
      </c>
      <c r="D221" s="509" t="s">
        <v>1950</v>
      </c>
      <c r="E221" s="509"/>
      <c r="F221" s="400" t="s">
        <v>1772</v>
      </c>
      <c r="G221" s="402">
        <v>3</v>
      </c>
      <c r="H221" s="401"/>
      <c r="I221" s="401">
        <f t="shared" si="33"/>
        <v>0</v>
      </c>
      <c r="J221" s="400">
        <f t="shared" si="34"/>
        <v>1017.27</v>
      </c>
      <c r="K221" s="396">
        <f t="shared" si="35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6"/>
        <v>0</v>
      </c>
      <c r="T221" s="393"/>
      <c r="U221" s="393"/>
      <c r="V221" s="394">
        <f t="shared" si="37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1951</v>
      </c>
      <c r="D222" s="509" t="s">
        <v>1952</v>
      </c>
      <c r="E222" s="509"/>
      <c r="F222" s="400" t="s">
        <v>1772</v>
      </c>
      <c r="G222" s="402">
        <v>3</v>
      </c>
      <c r="H222" s="401"/>
      <c r="I222" s="401">
        <f t="shared" si="33"/>
        <v>0</v>
      </c>
      <c r="J222" s="400">
        <f t="shared" si="34"/>
        <v>1156.71</v>
      </c>
      <c r="K222" s="396">
        <f t="shared" si="35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6"/>
        <v>0</v>
      </c>
      <c r="T222" s="393"/>
      <c r="U222" s="393"/>
      <c r="V222" s="394">
        <f t="shared" si="37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1953</v>
      </c>
      <c r="D223" s="508" t="s">
        <v>1954</v>
      </c>
      <c r="E223" s="508"/>
      <c r="F223" s="388" t="s">
        <v>1934</v>
      </c>
      <c r="G223" s="390">
        <v>8</v>
      </c>
      <c r="H223" s="389"/>
      <c r="I223" s="389">
        <f t="shared" si="33"/>
        <v>0</v>
      </c>
      <c r="J223" s="388">
        <f t="shared" si="34"/>
        <v>360.8</v>
      </c>
      <c r="K223" s="396">
        <f t="shared" si="35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6"/>
        <v>5.0000000000000001E-3</v>
      </c>
      <c r="T223" s="393"/>
      <c r="U223" s="393"/>
      <c r="V223" s="394">
        <f t="shared" si="37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1955</v>
      </c>
      <c r="D224" s="509" t="s">
        <v>1956</v>
      </c>
      <c r="E224" s="509"/>
      <c r="F224" s="400" t="s">
        <v>1772</v>
      </c>
      <c r="G224" s="402">
        <v>8</v>
      </c>
      <c r="H224" s="401"/>
      <c r="I224" s="401">
        <f t="shared" si="33"/>
        <v>0</v>
      </c>
      <c r="J224" s="400">
        <f t="shared" si="34"/>
        <v>587.67999999999995</v>
      </c>
      <c r="K224" s="396">
        <f t="shared" si="35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6"/>
        <v>0</v>
      </c>
      <c r="T224" s="393"/>
      <c r="U224" s="393"/>
      <c r="V224" s="394">
        <f t="shared" si="37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1957</v>
      </c>
      <c r="D225" s="508" t="s">
        <v>1958</v>
      </c>
      <c r="E225" s="508"/>
      <c r="F225" s="388" t="s">
        <v>1772</v>
      </c>
      <c r="G225" s="390">
        <v>7</v>
      </c>
      <c r="H225" s="389"/>
      <c r="I225" s="389">
        <f t="shared" si="33"/>
        <v>0</v>
      </c>
      <c r="J225" s="388">
        <f t="shared" si="34"/>
        <v>79.73</v>
      </c>
      <c r="K225" s="396">
        <f t="shared" si="35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6"/>
        <v>0</v>
      </c>
      <c r="T225" s="393"/>
      <c r="U225" s="393"/>
      <c r="V225" s="394">
        <f t="shared" si="37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1959</v>
      </c>
      <c r="D226" s="509" t="s">
        <v>2313</v>
      </c>
      <c r="E226" s="509"/>
      <c r="F226" s="400" t="s">
        <v>1772</v>
      </c>
      <c r="G226" s="402">
        <v>5</v>
      </c>
      <c r="H226" s="401"/>
      <c r="I226" s="401">
        <f t="shared" si="33"/>
        <v>0</v>
      </c>
      <c r="J226" s="400">
        <f t="shared" si="34"/>
        <v>351.9</v>
      </c>
      <c r="K226" s="396">
        <f t="shared" si="35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6"/>
        <v>0</v>
      </c>
      <c r="T226" s="393"/>
      <c r="U226" s="393"/>
      <c r="V226" s="394">
        <f t="shared" si="37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1960</v>
      </c>
      <c r="D227" s="509" t="s">
        <v>2314</v>
      </c>
      <c r="E227" s="509"/>
      <c r="F227" s="400" t="s">
        <v>1772</v>
      </c>
      <c r="G227" s="402">
        <v>2</v>
      </c>
      <c r="H227" s="401"/>
      <c r="I227" s="401">
        <f t="shared" si="33"/>
        <v>0</v>
      </c>
      <c r="J227" s="400">
        <f t="shared" si="34"/>
        <v>171.24</v>
      </c>
      <c r="K227" s="396">
        <f t="shared" si="35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6"/>
        <v>0</v>
      </c>
      <c r="T227" s="393"/>
      <c r="U227" s="393"/>
      <c r="V227" s="394">
        <f t="shared" si="37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1961</v>
      </c>
      <c r="D228" s="508" t="s">
        <v>1962</v>
      </c>
      <c r="E228" s="508"/>
      <c r="F228" s="388" t="s">
        <v>1772</v>
      </c>
      <c r="G228" s="390">
        <v>8</v>
      </c>
      <c r="H228" s="389"/>
      <c r="I228" s="389">
        <f t="shared" si="33"/>
        <v>0</v>
      </c>
      <c r="J228" s="388">
        <f t="shared" si="34"/>
        <v>33.44</v>
      </c>
      <c r="K228" s="396">
        <f t="shared" si="35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6"/>
        <v>0</v>
      </c>
      <c r="T228" s="393"/>
      <c r="U228" s="393"/>
      <c r="V228" s="394">
        <f t="shared" si="37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1963</v>
      </c>
      <c r="D229" s="509" t="s">
        <v>1964</v>
      </c>
      <c r="E229" s="509"/>
      <c r="F229" s="400" t="s">
        <v>1772</v>
      </c>
      <c r="G229" s="402">
        <v>8</v>
      </c>
      <c r="H229" s="401"/>
      <c r="I229" s="401">
        <f t="shared" si="33"/>
        <v>0</v>
      </c>
      <c r="J229" s="400">
        <f t="shared" si="34"/>
        <v>46.56</v>
      </c>
      <c r="K229" s="396">
        <f t="shared" si="35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6"/>
        <v>2E-3</v>
      </c>
      <c r="T229" s="393"/>
      <c r="U229" s="393"/>
      <c r="V229" s="394">
        <f t="shared" si="37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1965</v>
      </c>
      <c r="D230" s="508" t="s">
        <v>1966</v>
      </c>
      <c r="E230" s="508"/>
      <c r="F230" s="388" t="s">
        <v>1772</v>
      </c>
      <c r="G230" s="390">
        <v>1</v>
      </c>
      <c r="H230" s="389"/>
      <c r="I230" s="389">
        <f t="shared" si="33"/>
        <v>0</v>
      </c>
      <c r="J230" s="388">
        <f t="shared" si="34"/>
        <v>4.51</v>
      </c>
      <c r="K230" s="396">
        <f t="shared" si="35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6"/>
        <v>0</v>
      </c>
      <c r="T230" s="393"/>
      <c r="U230" s="393"/>
      <c r="V230" s="394">
        <f t="shared" si="37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1967</v>
      </c>
      <c r="D231" s="509" t="s">
        <v>1968</v>
      </c>
      <c r="E231" s="509"/>
      <c r="F231" s="400" t="s">
        <v>1772</v>
      </c>
      <c r="G231" s="402">
        <v>1</v>
      </c>
      <c r="H231" s="401"/>
      <c r="I231" s="401">
        <f t="shared" si="33"/>
        <v>0</v>
      </c>
      <c r="J231" s="400">
        <f t="shared" si="34"/>
        <v>31.96</v>
      </c>
      <c r="K231" s="396">
        <f t="shared" si="35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6"/>
        <v>1E-3</v>
      </c>
      <c r="T231" s="393"/>
      <c r="U231" s="393"/>
      <c r="V231" s="394">
        <f t="shared" si="37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1969</v>
      </c>
      <c r="D232" s="508" t="s">
        <v>1970</v>
      </c>
      <c r="E232" s="508"/>
      <c r="F232" s="388" t="s">
        <v>1934</v>
      </c>
      <c r="G232" s="390">
        <v>1</v>
      </c>
      <c r="H232" s="389"/>
      <c r="I232" s="389">
        <f t="shared" si="33"/>
        <v>0</v>
      </c>
      <c r="J232" s="388">
        <f t="shared" si="34"/>
        <v>36.72</v>
      </c>
      <c r="K232" s="396">
        <f t="shared" si="35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6"/>
        <v>0</v>
      </c>
      <c r="T232" s="393"/>
      <c r="U232" s="393"/>
      <c r="V232" s="394">
        <f t="shared" si="37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1971</v>
      </c>
      <c r="D233" s="509" t="s">
        <v>1972</v>
      </c>
      <c r="E233" s="509"/>
      <c r="F233" s="400" t="s">
        <v>1772</v>
      </c>
      <c r="G233" s="402">
        <v>1</v>
      </c>
      <c r="H233" s="401"/>
      <c r="I233" s="401">
        <f t="shared" si="33"/>
        <v>0</v>
      </c>
      <c r="J233" s="400">
        <f t="shared" si="34"/>
        <v>267.45999999999998</v>
      </c>
      <c r="K233" s="396">
        <f t="shared" si="35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6"/>
        <v>0</v>
      </c>
      <c r="T233" s="393"/>
      <c r="U233" s="393"/>
      <c r="V233" s="394">
        <f t="shared" si="37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1973</v>
      </c>
      <c r="D234" s="508" t="s">
        <v>1974</v>
      </c>
      <c r="E234" s="508"/>
      <c r="F234" s="388" t="s">
        <v>1934</v>
      </c>
      <c r="G234" s="390">
        <v>2</v>
      </c>
      <c r="H234" s="389"/>
      <c r="I234" s="389">
        <f t="shared" si="33"/>
        <v>0</v>
      </c>
      <c r="J234" s="388">
        <f t="shared" si="34"/>
        <v>89.04</v>
      </c>
      <c r="K234" s="396">
        <f t="shared" si="35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6"/>
        <v>1E-3</v>
      </c>
      <c r="T234" s="393"/>
      <c r="U234" s="393"/>
      <c r="V234" s="394">
        <f t="shared" si="37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1975</v>
      </c>
      <c r="D235" s="509" t="s">
        <v>1976</v>
      </c>
      <c r="E235" s="509"/>
      <c r="F235" s="400" t="s">
        <v>1772</v>
      </c>
      <c r="G235" s="402">
        <v>2</v>
      </c>
      <c r="H235" s="401"/>
      <c r="I235" s="401">
        <f t="shared" si="33"/>
        <v>0</v>
      </c>
      <c r="J235" s="400">
        <f t="shared" si="34"/>
        <v>798.4</v>
      </c>
      <c r="K235" s="396">
        <f t="shared" si="35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6"/>
        <v>0</v>
      </c>
      <c r="T235" s="393"/>
      <c r="U235" s="393"/>
      <c r="V235" s="394">
        <f t="shared" si="37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1977</v>
      </c>
      <c r="D236" s="508" t="s">
        <v>1978</v>
      </c>
      <c r="E236" s="508"/>
      <c r="F236" s="388" t="s">
        <v>1772</v>
      </c>
      <c r="G236" s="390">
        <v>2</v>
      </c>
      <c r="H236" s="389"/>
      <c r="I236" s="389">
        <f t="shared" si="33"/>
        <v>0</v>
      </c>
      <c r="J236" s="388">
        <f t="shared" si="34"/>
        <v>41.12</v>
      </c>
      <c r="K236" s="396">
        <f t="shared" si="35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6"/>
        <v>0</v>
      </c>
      <c r="T236" s="393"/>
      <c r="U236" s="393"/>
      <c r="V236" s="394">
        <f t="shared" si="37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1979</v>
      </c>
      <c r="D237" s="509" t="s">
        <v>2315</v>
      </c>
      <c r="E237" s="509"/>
      <c r="F237" s="400" t="s">
        <v>1772</v>
      </c>
      <c r="G237" s="402">
        <v>2</v>
      </c>
      <c r="H237" s="401"/>
      <c r="I237" s="401">
        <f t="shared" si="33"/>
        <v>0</v>
      </c>
      <c r="J237" s="400">
        <f t="shared" si="34"/>
        <v>221.68</v>
      </c>
      <c r="K237" s="396">
        <f t="shared" si="35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6"/>
        <v>0</v>
      </c>
      <c r="T237" s="393"/>
      <c r="U237" s="393"/>
      <c r="V237" s="394">
        <f t="shared" si="37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1980</v>
      </c>
      <c r="D238" s="508" t="s">
        <v>1981</v>
      </c>
      <c r="E238" s="508"/>
      <c r="F238" s="388" t="s">
        <v>1934</v>
      </c>
      <c r="G238" s="390">
        <v>12</v>
      </c>
      <c r="H238" s="389"/>
      <c r="I238" s="389">
        <f t="shared" si="33"/>
        <v>0</v>
      </c>
      <c r="J238" s="388">
        <f t="shared" si="34"/>
        <v>127.56</v>
      </c>
      <c r="K238" s="396">
        <f t="shared" si="35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6"/>
        <v>3.0000000000000001E-3</v>
      </c>
      <c r="T238" s="393"/>
      <c r="U238" s="393"/>
      <c r="V238" s="394">
        <f t="shared" si="37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1984</v>
      </c>
      <c r="D239" s="509" t="s">
        <v>1985</v>
      </c>
      <c r="E239" s="509"/>
      <c r="F239" s="400" t="s">
        <v>1772</v>
      </c>
      <c r="G239" s="402">
        <v>12</v>
      </c>
      <c r="H239" s="401"/>
      <c r="I239" s="401">
        <f t="shared" si="33"/>
        <v>0</v>
      </c>
      <c r="J239" s="400">
        <f t="shared" si="34"/>
        <v>120.84</v>
      </c>
      <c r="K239" s="396">
        <f t="shared" si="35"/>
        <v>0</v>
      </c>
      <c r="L239" s="393"/>
      <c r="M239" s="393">
        <f>ROUND(G239*(H239),2)</f>
        <v>0</v>
      </c>
      <c r="N239" s="393">
        <v>10.07</v>
      </c>
      <c r="O239" s="393"/>
      <c r="P239" s="393">
        <v>0</v>
      </c>
      <c r="Q239" s="393"/>
      <c r="R239" s="393">
        <v>0</v>
      </c>
      <c r="S239" s="393">
        <f t="shared" si="36"/>
        <v>0</v>
      </c>
      <c r="T239" s="393"/>
      <c r="U239" s="393"/>
      <c r="V239" s="394">
        <f t="shared" si="37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1986</v>
      </c>
      <c r="D240" s="509" t="s">
        <v>1987</v>
      </c>
      <c r="E240" s="509"/>
      <c r="F240" s="400" t="s">
        <v>1772</v>
      </c>
      <c r="G240" s="402">
        <v>12</v>
      </c>
      <c r="H240" s="401"/>
      <c r="I240" s="401">
        <f t="shared" si="33"/>
        <v>0</v>
      </c>
      <c r="J240" s="400">
        <f t="shared" si="34"/>
        <v>86.76</v>
      </c>
      <c r="K240" s="396">
        <f t="shared" si="35"/>
        <v>0</v>
      </c>
      <c r="L240" s="393"/>
      <c r="M240" s="393">
        <f>ROUND(G240*(H240),2)</f>
        <v>0</v>
      </c>
      <c r="N240" s="393">
        <v>7.23</v>
      </c>
      <c r="O240" s="393"/>
      <c r="P240" s="393">
        <v>0</v>
      </c>
      <c r="Q240" s="393"/>
      <c r="R240" s="393">
        <v>0</v>
      </c>
      <c r="S240" s="393">
        <f t="shared" si="36"/>
        <v>0</v>
      </c>
      <c r="T240" s="393"/>
      <c r="U240" s="393"/>
      <c r="V240" s="394">
        <f t="shared" si="37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85"/>
      <c r="B241" s="386"/>
      <c r="C241" s="387" t="s">
        <v>1988</v>
      </c>
      <c r="D241" s="508" t="s">
        <v>1989</v>
      </c>
      <c r="E241" s="508"/>
      <c r="F241" s="388" t="s">
        <v>360</v>
      </c>
      <c r="G241" s="390">
        <v>89.239981905139771</v>
      </c>
      <c r="H241" s="391"/>
      <c r="I241" s="391">
        <f t="shared" si="33"/>
        <v>0</v>
      </c>
      <c r="J241" s="388">
        <f t="shared" si="34"/>
        <v>446.2</v>
      </c>
      <c r="K241" s="396">
        <f t="shared" si="35"/>
        <v>0</v>
      </c>
      <c r="L241" s="393">
        <f>ROUND(G241*(H241),2)</f>
        <v>0</v>
      </c>
      <c r="M241" s="393"/>
      <c r="N241" s="393">
        <v>5</v>
      </c>
      <c r="O241" s="393"/>
      <c r="P241" s="393">
        <v>0</v>
      </c>
      <c r="Q241" s="393"/>
      <c r="R241" s="393">
        <v>0</v>
      </c>
      <c r="S241" s="393">
        <f t="shared" si="36"/>
        <v>0</v>
      </c>
      <c r="T241" s="393"/>
      <c r="U241" s="393"/>
      <c r="V241" s="394">
        <f t="shared" si="37"/>
        <v>0</v>
      </c>
      <c r="W241" s="395"/>
      <c r="X241" s="396">
        <v>0</v>
      </c>
      <c r="Y241" s="396"/>
      <c r="Z241" s="396">
        <v>0</v>
      </c>
    </row>
    <row r="242" spans="1:26" ht="12">
      <c r="A242" s="396"/>
      <c r="B242" s="404"/>
      <c r="C242" s="405" t="s">
        <v>1136</v>
      </c>
      <c r="D242" s="504" t="s">
        <v>1923</v>
      </c>
      <c r="E242" s="504"/>
      <c r="F242" s="396"/>
      <c r="G242" s="393"/>
      <c r="H242" s="406"/>
      <c r="I242" s="407">
        <f>ROUND((SUM(I208:I241))/1,2)</f>
        <v>0</v>
      </c>
      <c r="J242" s="412"/>
      <c r="K242" s="412"/>
      <c r="L242" s="409">
        <f>ROUND((SUM(L208:L241))/1,2)</f>
        <v>0</v>
      </c>
      <c r="M242" s="409">
        <f>ROUND((SUM(M208:M241))/1,2)</f>
        <v>0</v>
      </c>
      <c r="N242" s="409"/>
      <c r="O242" s="409"/>
      <c r="P242" s="409"/>
      <c r="Q242" s="409"/>
      <c r="R242" s="409"/>
      <c r="S242" s="409">
        <f>ROUND((SUM(S208:S241))/1,2)</f>
        <v>0.03</v>
      </c>
      <c r="T242" s="409"/>
      <c r="U242" s="409"/>
      <c r="V242" s="410">
        <f>ROUND((SUM(V208:V241))/1,2)</f>
        <v>0</v>
      </c>
      <c r="W242" s="395"/>
      <c r="X242" s="396"/>
      <c r="Y242" s="396"/>
      <c r="Z242" s="396"/>
    </row>
    <row r="243" spans="1:26">
      <c r="A243" s="396"/>
      <c r="B243" s="404"/>
      <c r="C243" s="411"/>
      <c r="D243" s="505"/>
      <c r="E243" s="505"/>
      <c r="F243" s="396"/>
      <c r="G243" s="393"/>
      <c r="H243" s="406"/>
      <c r="I243" s="406"/>
      <c r="J243" s="396"/>
      <c r="K243" s="396"/>
      <c r="L243" s="393"/>
      <c r="M243" s="393"/>
      <c r="N243" s="393"/>
      <c r="O243" s="393"/>
      <c r="P243" s="393"/>
      <c r="Q243" s="393"/>
      <c r="R243" s="393"/>
      <c r="S243" s="393"/>
      <c r="T243" s="393"/>
      <c r="U243" s="393"/>
      <c r="V243" s="394"/>
      <c r="W243" s="395"/>
      <c r="X243" s="396"/>
      <c r="Y243" s="396"/>
      <c r="Z243" s="396"/>
    </row>
    <row r="244" spans="1:26" ht="23.25" customHeight="1">
      <c r="A244" s="396"/>
      <c r="B244" s="404"/>
      <c r="C244" s="405" t="s">
        <v>1990</v>
      </c>
      <c r="D244" s="504" t="s">
        <v>1991</v>
      </c>
      <c r="E244" s="504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5" customHeight="1">
      <c r="A245" s="385"/>
      <c r="B245" s="386"/>
      <c r="C245" s="387" t="s">
        <v>1992</v>
      </c>
      <c r="D245" s="508" t="s">
        <v>1993</v>
      </c>
      <c r="E245" s="508"/>
      <c r="F245" s="388" t="s">
        <v>1772</v>
      </c>
      <c r="G245" s="390">
        <v>1</v>
      </c>
      <c r="H245" s="389"/>
      <c r="I245" s="389">
        <f>ROUND(G245*(H245),2)</f>
        <v>0</v>
      </c>
      <c r="J245" s="388">
        <f>ROUND(G245*(N245),2)</f>
        <v>7.99</v>
      </c>
      <c r="K245" s="396">
        <f>ROUND(G245*(O245),2)</f>
        <v>0</v>
      </c>
      <c r="L245" s="393">
        <f>ROUND(G245*(H245),2)</f>
        <v>0</v>
      </c>
      <c r="M245" s="393"/>
      <c r="N245" s="393">
        <v>7.99</v>
      </c>
      <c r="O245" s="393"/>
      <c r="P245" s="393">
        <v>0</v>
      </c>
      <c r="Q245" s="393"/>
      <c r="R245" s="393">
        <v>0</v>
      </c>
      <c r="S245" s="393">
        <f>ROUND(G245*(P245),3)</f>
        <v>0</v>
      </c>
      <c r="T245" s="393"/>
      <c r="U245" s="393"/>
      <c r="V245" s="394">
        <f>ROUND(G245*(X245),3)</f>
        <v>0</v>
      </c>
      <c r="W245" s="395"/>
      <c r="X245" s="396">
        <v>0</v>
      </c>
      <c r="Y245" s="396"/>
      <c r="Z245" s="396">
        <v>0</v>
      </c>
    </row>
    <row r="246" spans="1:26" ht="25" customHeight="1">
      <c r="A246" s="397"/>
      <c r="B246" s="398"/>
      <c r="C246" s="399" t="s">
        <v>1994</v>
      </c>
      <c r="D246" s="509" t="s">
        <v>1995</v>
      </c>
      <c r="E246" s="509"/>
      <c r="F246" s="400" t="s">
        <v>247</v>
      </c>
      <c r="G246" s="402">
        <v>1</v>
      </c>
      <c r="H246" s="401"/>
      <c r="I246" s="401">
        <f>ROUND(G246*(H246),2)</f>
        <v>0</v>
      </c>
      <c r="J246" s="400">
        <f>ROUND(G246*(N246),2)</f>
        <v>230.62</v>
      </c>
      <c r="K246" s="396">
        <f>ROUND(G246*(O246),2)</f>
        <v>0</v>
      </c>
      <c r="L246" s="393"/>
      <c r="M246" s="393">
        <f>ROUND(G246*(H246),2)</f>
        <v>0</v>
      </c>
      <c r="N246" s="393">
        <v>230.62</v>
      </c>
      <c r="O246" s="393"/>
      <c r="P246" s="393">
        <v>2.16E-3</v>
      </c>
      <c r="Q246" s="393"/>
      <c r="R246" s="393">
        <v>2.16E-3</v>
      </c>
      <c r="S246" s="393">
        <f>ROUND(G246*(P246),3)</f>
        <v>2E-3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85"/>
      <c r="B247" s="386"/>
      <c r="C247" s="387" t="s">
        <v>1996</v>
      </c>
      <c r="D247" s="508" t="s">
        <v>1997</v>
      </c>
      <c r="E247" s="508"/>
      <c r="F247" s="388" t="s">
        <v>1934</v>
      </c>
      <c r="G247" s="390">
        <v>1</v>
      </c>
      <c r="H247" s="389"/>
      <c r="I247" s="389">
        <f>ROUND(G247*(H247),2)</f>
        <v>0</v>
      </c>
      <c r="J247" s="388">
        <f>ROUND(G247*(N247),2)</f>
        <v>132.96</v>
      </c>
      <c r="K247" s="396">
        <f>ROUND(G247*(O247),2)</f>
        <v>0</v>
      </c>
      <c r="L247" s="393">
        <f>ROUND(G247*(H247),2)</f>
        <v>0</v>
      </c>
      <c r="M247" s="393"/>
      <c r="N247" s="393">
        <v>132.96</v>
      </c>
      <c r="O247" s="393"/>
      <c r="P247" s="393">
        <v>8.9499999999999996E-3</v>
      </c>
      <c r="Q247" s="393"/>
      <c r="R247" s="393">
        <v>8.9499999999999996E-3</v>
      </c>
      <c r="S247" s="393">
        <f>ROUND(G247*(P247),3)</f>
        <v>8.9999999999999993E-3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1998</v>
      </c>
      <c r="D248" s="508" t="s">
        <v>1999</v>
      </c>
      <c r="E248" s="508"/>
      <c r="F248" s="388" t="s">
        <v>360</v>
      </c>
      <c r="G248" s="390">
        <v>3.7157</v>
      </c>
      <c r="H248" s="391"/>
      <c r="I248" s="391">
        <f>ROUND(G248*(H248),2)</f>
        <v>0</v>
      </c>
      <c r="J248" s="388">
        <f>ROUND(G248*(N248),2)</f>
        <v>11.15</v>
      </c>
      <c r="K248" s="396">
        <f>ROUND(G248*(O248),2)</f>
        <v>0</v>
      </c>
      <c r="L248" s="393">
        <f>ROUND(G248*(H248),2)</f>
        <v>0</v>
      </c>
      <c r="M248" s="393"/>
      <c r="N248" s="393">
        <v>3</v>
      </c>
      <c r="O248" s="393"/>
      <c r="P248" s="393">
        <v>0</v>
      </c>
      <c r="Q248" s="393"/>
      <c r="R248" s="393">
        <v>0</v>
      </c>
      <c r="S248" s="393">
        <f>ROUND(G248*(P248),3)</f>
        <v>0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3.25" customHeight="1">
      <c r="A249" s="396"/>
      <c r="B249" s="404"/>
      <c r="C249" s="405" t="s">
        <v>1990</v>
      </c>
      <c r="D249" s="504" t="s">
        <v>1991</v>
      </c>
      <c r="E249" s="504"/>
      <c r="F249" s="396"/>
      <c r="G249" s="393"/>
      <c r="H249" s="406"/>
      <c r="I249" s="407">
        <f>ROUND((SUM(I244:I248))/1,2)</f>
        <v>0</v>
      </c>
      <c r="J249" s="412"/>
      <c r="K249" s="412"/>
      <c r="L249" s="409">
        <f>ROUND((SUM(L244:L248))/1,2)</f>
        <v>0</v>
      </c>
      <c r="M249" s="409">
        <f>ROUND((SUM(M244:M248))/1,2)</f>
        <v>0</v>
      </c>
      <c r="N249" s="409"/>
      <c r="O249" s="409"/>
      <c r="P249" s="409"/>
      <c r="Q249" s="409"/>
      <c r="R249" s="409"/>
      <c r="S249" s="409">
        <f>ROUND((SUM(S244:S248))/1,2)</f>
        <v>0.01</v>
      </c>
      <c r="T249" s="409"/>
      <c r="U249" s="409"/>
      <c r="V249" s="410">
        <f>ROUND((SUM(V244:V248))/1,2)</f>
        <v>0</v>
      </c>
      <c r="W249" s="395"/>
      <c r="X249" s="396"/>
      <c r="Y249" s="396"/>
      <c r="Z249" s="396"/>
    </row>
    <row r="250" spans="1:26">
      <c r="A250" s="396"/>
      <c r="B250" s="404"/>
      <c r="C250" s="411"/>
      <c r="D250" s="505"/>
      <c r="E250" s="505"/>
      <c r="F250" s="396"/>
      <c r="G250" s="393"/>
      <c r="H250" s="406"/>
      <c r="I250" s="406"/>
      <c r="J250" s="396"/>
      <c r="K250" s="396"/>
      <c r="L250" s="393"/>
      <c r="M250" s="393"/>
      <c r="N250" s="393"/>
      <c r="O250" s="393"/>
      <c r="P250" s="393"/>
      <c r="Q250" s="393"/>
      <c r="R250" s="393"/>
      <c r="S250" s="393"/>
      <c r="T250" s="393"/>
      <c r="U250" s="393"/>
      <c r="V250" s="394"/>
      <c r="W250" s="395"/>
      <c r="X250" s="396"/>
      <c r="Y250" s="396"/>
      <c r="Z250" s="396"/>
    </row>
    <row r="251" spans="1:26" ht="23.25" customHeight="1">
      <c r="A251" s="396"/>
      <c r="B251" s="404"/>
      <c r="C251" s="405" t="s">
        <v>2000</v>
      </c>
      <c r="D251" s="504" t="s">
        <v>2001</v>
      </c>
      <c r="E251" s="504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5" customHeight="1">
      <c r="A252" s="385"/>
      <c r="B252" s="386"/>
      <c r="C252" s="387" t="s">
        <v>2002</v>
      </c>
      <c r="D252" s="508" t="s">
        <v>2003</v>
      </c>
      <c r="E252" s="508"/>
      <c r="F252" s="388" t="s">
        <v>1772</v>
      </c>
      <c r="G252" s="390">
        <v>1</v>
      </c>
      <c r="H252" s="389"/>
      <c r="I252" s="389">
        <f>ROUND(G252*(H252),2)</f>
        <v>0</v>
      </c>
      <c r="J252" s="388">
        <f>ROUND(G252*(N252),2)</f>
        <v>177.19</v>
      </c>
      <c r="K252" s="396">
        <f>ROUND(G252*(O252),2)</f>
        <v>0</v>
      </c>
      <c r="L252" s="393">
        <f>ROUND(G252*(H252),2)</f>
        <v>0</v>
      </c>
      <c r="M252" s="393"/>
      <c r="N252" s="393">
        <v>177.19</v>
      </c>
      <c r="O252" s="393"/>
      <c r="P252" s="393">
        <v>2.7699999999999999E-3</v>
      </c>
      <c r="Q252" s="393"/>
      <c r="R252" s="393">
        <v>2.7699999999999999E-3</v>
      </c>
      <c r="S252" s="393">
        <f>ROUND(G252*(P252),3)</f>
        <v>3.0000000000000001E-3</v>
      </c>
      <c r="T252" s="393"/>
      <c r="U252" s="393"/>
      <c r="V252" s="394">
        <f>ROUND(G252*(X252),3)</f>
        <v>0</v>
      </c>
      <c r="W252" s="395"/>
      <c r="X252" s="396">
        <v>0</v>
      </c>
      <c r="Y252" s="396"/>
      <c r="Z252" s="396">
        <v>0</v>
      </c>
    </row>
    <row r="253" spans="1:26" ht="25" customHeight="1">
      <c r="A253" s="385"/>
      <c r="B253" s="386"/>
      <c r="C253" s="387" t="s">
        <v>2004</v>
      </c>
      <c r="D253" s="508" t="s">
        <v>2005</v>
      </c>
      <c r="E253" s="508"/>
      <c r="F253" s="388" t="s">
        <v>1772</v>
      </c>
      <c r="G253" s="390">
        <v>1</v>
      </c>
      <c r="H253" s="389"/>
      <c r="I253" s="389">
        <f>ROUND(G253*(H253),2)</f>
        <v>0</v>
      </c>
      <c r="J253" s="388">
        <f>ROUND(G253*(N253),2)</f>
        <v>3.89</v>
      </c>
      <c r="K253" s="396">
        <f>ROUND(G253*(O253),2)</f>
        <v>0</v>
      </c>
      <c r="L253" s="393">
        <f>ROUND(G253*(H253),2)</f>
        <v>0</v>
      </c>
      <c r="M253" s="393"/>
      <c r="N253" s="393">
        <v>3.89</v>
      </c>
      <c r="O253" s="393"/>
      <c r="P253" s="393">
        <v>4.0000000000000003E-5</v>
      </c>
      <c r="Q253" s="393"/>
      <c r="R253" s="393">
        <v>4.0000000000000003E-5</v>
      </c>
      <c r="S253" s="393">
        <f>ROUND(G253*(P253),3)</f>
        <v>0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35" customHeight="1">
      <c r="A254" s="397"/>
      <c r="B254" s="398"/>
      <c r="C254" s="399" t="s">
        <v>2006</v>
      </c>
      <c r="D254" s="509" t="s">
        <v>2007</v>
      </c>
      <c r="E254" s="509"/>
      <c r="F254" s="400" t="s">
        <v>1772</v>
      </c>
      <c r="G254" s="402">
        <v>1</v>
      </c>
      <c r="H254" s="401"/>
      <c r="I254" s="401">
        <f>ROUND(G254*(H254),2)</f>
        <v>0</v>
      </c>
      <c r="J254" s="400">
        <f>ROUND(G254*(N254),2)</f>
        <v>75.25</v>
      </c>
      <c r="K254" s="396">
        <f>ROUND(G254*(O254),2)</f>
        <v>0</v>
      </c>
      <c r="L254" s="393"/>
      <c r="M254" s="393">
        <f>ROUND(G254*(H254),2)</f>
        <v>0</v>
      </c>
      <c r="N254" s="393">
        <v>75.25</v>
      </c>
      <c r="O254" s="393"/>
      <c r="P254" s="393">
        <v>0</v>
      </c>
      <c r="Q254" s="393"/>
      <c r="R254" s="393">
        <v>0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25" customHeight="1">
      <c r="A255" s="385"/>
      <c r="B255" s="386"/>
      <c r="C255" s="387" t="s">
        <v>2008</v>
      </c>
      <c r="D255" s="508" t="s">
        <v>2009</v>
      </c>
      <c r="E255" s="508"/>
      <c r="F255" s="388" t="s">
        <v>1772</v>
      </c>
      <c r="G255" s="390">
        <v>1</v>
      </c>
      <c r="H255" s="389"/>
      <c r="I255" s="389">
        <f>ROUND(G255*(H255),2)</f>
        <v>0</v>
      </c>
      <c r="J255" s="388">
        <f>ROUND(G255*(N255),2)</f>
        <v>33.17</v>
      </c>
      <c r="K255" s="396">
        <f>ROUND(G255*(O255),2)</f>
        <v>0</v>
      </c>
      <c r="L255" s="393">
        <f>ROUND(G255*(H255),2)</f>
        <v>0</v>
      </c>
      <c r="M255" s="393"/>
      <c r="N255" s="393">
        <v>33.17</v>
      </c>
      <c r="O255" s="393"/>
      <c r="P255" s="393">
        <v>3.2000000000000003E-4</v>
      </c>
      <c r="Q255" s="393"/>
      <c r="R255" s="393">
        <v>3.2000000000000003E-4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2010</v>
      </c>
      <c r="D256" s="508" t="s">
        <v>2011</v>
      </c>
      <c r="E256" s="508"/>
      <c r="F256" s="388" t="s">
        <v>360</v>
      </c>
      <c r="G256" s="390">
        <v>2.8950199999999997</v>
      </c>
      <c r="H256" s="391"/>
      <c r="I256" s="391">
        <f>ROUND(G256*(H256),2)</f>
        <v>0</v>
      </c>
      <c r="J256" s="388">
        <f>ROUND(G256*(N256),2)</f>
        <v>8.69</v>
      </c>
      <c r="K256" s="396">
        <f>ROUND(G256*(O256),2)</f>
        <v>0</v>
      </c>
      <c r="L256" s="393">
        <f>ROUND(G256*(H256),2)</f>
        <v>0</v>
      </c>
      <c r="M256" s="393"/>
      <c r="N256" s="393">
        <v>3</v>
      </c>
      <c r="O256" s="393"/>
      <c r="P256" s="393">
        <v>0</v>
      </c>
      <c r="Q256" s="393"/>
      <c r="R256" s="393">
        <v>0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3.25" customHeight="1">
      <c r="A257" s="396"/>
      <c r="B257" s="404"/>
      <c r="C257" s="405" t="s">
        <v>2000</v>
      </c>
      <c r="D257" s="504" t="s">
        <v>2001</v>
      </c>
      <c r="E257" s="504"/>
      <c r="F257" s="396"/>
      <c r="G257" s="393"/>
      <c r="H257" s="406"/>
      <c r="I257" s="407">
        <f>ROUND((SUM(I251:I256))/1,2)</f>
        <v>0</v>
      </c>
      <c r="J257" s="412"/>
      <c r="K257" s="412"/>
      <c r="L257" s="409">
        <f>ROUND((SUM(L251:L256))/1,2)</f>
        <v>0</v>
      </c>
      <c r="M257" s="409">
        <f>ROUND((SUM(M251:M256))/1,2)</f>
        <v>0</v>
      </c>
      <c r="N257" s="409"/>
      <c r="O257" s="409"/>
      <c r="P257" s="409"/>
      <c r="Q257" s="393"/>
      <c r="R257" s="393"/>
      <c r="S257" s="409">
        <f>ROUND((SUM(S251:S256))/1,2)</f>
        <v>0</v>
      </c>
      <c r="T257" s="409"/>
      <c r="U257" s="409"/>
      <c r="V257" s="410">
        <f>ROUND((SUM(V251:V256))/1,2)</f>
        <v>0</v>
      </c>
      <c r="W257" s="395"/>
      <c r="X257" s="396"/>
      <c r="Y257" s="396"/>
      <c r="Z257" s="396"/>
    </row>
    <row r="258" spans="1:26">
      <c r="A258" s="396"/>
      <c r="B258" s="404"/>
      <c r="C258" s="411"/>
      <c r="D258" s="505"/>
      <c r="E258" s="505"/>
      <c r="F258" s="396"/>
      <c r="G258" s="393"/>
      <c r="H258" s="406"/>
      <c r="I258" s="406"/>
      <c r="J258" s="396"/>
      <c r="K258" s="396"/>
      <c r="L258" s="393"/>
      <c r="M258" s="393"/>
      <c r="N258" s="393"/>
      <c r="O258" s="393"/>
      <c r="P258" s="393"/>
      <c r="Q258" s="393"/>
      <c r="R258" s="393"/>
      <c r="S258" s="393"/>
      <c r="T258" s="393"/>
      <c r="U258" s="393"/>
      <c r="V258" s="394"/>
      <c r="W258" s="395"/>
      <c r="X258" s="396"/>
      <c r="Y258" s="396"/>
      <c r="Z258" s="396"/>
    </row>
    <row r="259" spans="1:26">
      <c r="A259" s="396"/>
      <c r="B259" s="404"/>
      <c r="C259" s="411"/>
      <c r="D259" s="506" t="s">
        <v>1723</v>
      </c>
      <c r="E259" s="506"/>
      <c r="F259" s="396"/>
      <c r="G259" s="393"/>
      <c r="H259" s="406"/>
      <c r="I259" s="407">
        <f>ROUND((SUM(I139:I258))/2,2)</f>
        <v>0</v>
      </c>
      <c r="J259" s="396"/>
      <c r="K259" s="396"/>
      <c r="L259" s="393">
        <f>ROUND((SUM(L139:L258))/2,2)</f>
        <v>0</v>
      </c>
      <c r="M259" s="393">
        <f>ROUND((SUM(M139:M258))/2,2)</f>
        <v>0</v>
      </c>
      <c r="N259" s="393"/>
      <c r="O259" s="393"/>
      <c r="P259" s="409"/>
      <c r="Q259" s="393"/>
      <c r="R259" s="393"/>
      <c r="S259" s="409">
        <f>ROUND((SUM(S139:S258))/2,2)</f>
        <v>0.11</v>
      </c>
      <c r="T259" s="393"/>
      <c r="U259" s="393"/>
      <c r="V259" s="410">
        <f>ROUND((SUM(V139:V258))/2,2)</f>
        <v>0</v>
      </c>
      <c r="W259" s="395"/>
      <c r="X259" s="396"/>
      <c r="Y259" s="396"/>
      <c r="Z259" s="396"/>
    </row>
    <row r="260" spans="1:26">
      <c r="A260" s="221"/>
      <c r="B260" s="413"/>
      <c r="C260" s="414"/>
      <c r="D260" s="507" t="s">
        <v>1730</v>
      </c>
      <c r="E260" s="507"/>
      <c r="F260" s="415"/>
      <c r="G260" s="416"/>
      <c r="H260" s="417"/>
      <c r="I260" s="417">
        <f>ROUND((SUM(I88:I259))/3,2)</f>
        <v>0</v>
      </c>
      <c r="J260" s="415"/>
      <c r="K260" s="415">
        <f>ROUND((SUM(K88:K259))/3,2)</f>
        <v>0</v>
      </c>
      <c r="L260" s="416">
        <f>ROUND((SUM(L88:L259))/3,2)</f>
        <v>0</v>
      </c>
      <c r="M260" s="416">
        <f>ROUND((SUM(M88:M259))/3,2)</f>
        <v>0</v>
      </c>
      <c r="N260" s="416"/>
      <c r="O260" s="416"/>
      <c r="P260" s="416"/>
      <c r="Q260" s="416"/>
      <c r="R260" s="416"/>
      <c r="S260" s="416">
        <f>ROUND((SUM(S88:S259))/3,2)</f>
        <v>16.78</v>
      </c>
      <c r="T260" s="416"/>
      <c r="U260" s="416"/>
      <c r="V260" s="418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>
      <c r="A261" s="221"/>
      <c r="B261" s="221"/>
      <c r="C261" s="221"/>
      <c r="D261" s="221"/>
      <c r="E261" s="221"/>
      <c r="F261" s="221"/>
      <c r="G261" s="377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2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A00-000000000000}"/>
    <hyperlink ref="E1:F1" location="A44:A44" tooltip="Klikni na prechod ku rekapitulácii..." display="Rekapitulácia rozpočtu" xr:uid="{00000000-0004-0000-0A00-000001000000}"/>
    <hyperlink ref="H1:I1" location="B77:B77" tooltip="Klikni na prechod k Rozpočet..." display="Rozpočet" xr:uid="{00000000-0004-0000-0A00-000002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2"/>
  <dimension ref="A1:AA1256"/>
  <sheetViews>
    <sheetView topLeftCell="A41" workbookViewId="0">
      <selection activeCell="H86" sqref="H86:H1160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2012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E59</f>
        <v>0</v>
      </c>
      <c r="D15" s="251">
        <f>F59</f>
        <v>0</v>
      </c>
      <c r="E15" s="252">
        <f>G59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E67</f>
        <v>0</v>
      </c>
      <c r="D16" s="258">
        <f>F67</f>
        <v>0</v>
      </c>
      <c r="E16" s="259">
        <f>G67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/>
      <c r="D17" s="251"/>
      <c r="E17" s="252"/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P27-SUM(K84:K169)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2012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1717</v>
      </c>
      <c r="C56" s="524"/>
      <c r="D56" s="524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2013</v>
      </c>
      <c r="C57" s="524"/>
      <c r="D57" s="524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1722</v>
      </c>
      <c r="C58" s="524"/>
      <c r="D58" s="524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1716</v>
      </c>
      <c r="C59" s="526"/>
      <c r="D59" s="526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/>
      <c r="C60" s="524"/>
      <c r="D60" s="524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1723</v>
      </c>
      <c r="C61" s="526"/>
      <c r="D61" s="526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1724</v>
      </c>
      <c r="C62" s="524"/>
      <c r="D62" s="524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 t="s">
        <v>1728</v>
      </c>
      <c r="C63" s="524"/>
      <c r="D63" s="524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 t="s">
        <v>2014</v>
      </c>
      <c r="C64" s="524"/>
      <c r="D64" s="524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1729</v>
      </c>
      <c r="C65" s="524"/>
      <c r="D65" s="524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2015</v>
      </c>
      <c r="C66" s="524"/>
      <c r="D66" s="524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1723</v>
      </c>
      <c r="C67" s="526"/>
      <c r="D67" s="526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1730</v>
      </c>
      <c r="C69" s="528"/>
      <c r="D69" s="528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1673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1682</v>
      </c>
      <c r="C75" s="513"/>
      <c r="D75" s="513"/>
      <c r="E75" s="514"/>
      <c r="F75" s="360"/>
      <c r="G75" s="360"/>
      <c r="H75" s="361" t="s">
        <v>1679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1685</v>
      </c>
      <c r="C76" s="519"/>
      <c r="D76" s="519"/>
      <c r="E76" s="520"/>
      <c r="F76" s="362"/>
      <c r="G76" s="362"/>
      <c r="H76" s="363" t="s">
        <v>1731</v>
      </c>
      <c r="I76" s="363" t="s">
        <v>1732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1686</v>
      </c>
      <c r="C77" s="519"/>
      <c r="D77" s="519"/>
      <c r="E77" s="520"/>
      <c r="F77" s="362"/>
      <c r="G77" s="362"/>
      <c r="H77" s="363" t="s">
        <v>1733</v>
      </c>
      <c r="I77" s="363" t="s">
        <v>1681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1734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2012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1713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1735</v>
      </c>
      <c r="C83" s="335" t="s">
        <v>1736</v>
      </c>
      <c r="D83" s="335" t="s">
        <v>1737</v>
      </c>
      <c r="E83" s="370"/>
      <c r="F83" s="370" t="s">
        <v>1738</v>
      </c>
      <c r="G83" s="370" t="s">
        <v>136</v>
      </c>
      <c r="H83" s="371" t="s">
        <v>1739</v>
      </c>
      <c r="I83" s="371" t="s">
        <v>1740</v>
      </c>
      <c r="J83" s="371"/>
      <c r="K83" s="371"/>
      <c r="L83" s="371"/>
      <c r="M83" s="371"/>
      <c r="N83" s="371"/>
      <c r="O83" s="371"/>
      <c r="P83" s="371" t="s">
        <v>1741</v>
      </c>
      <c r="Q83" s="335"/>
      <c r="R83" s="335"/>
      <c r="S83" s="335" t="s">
        <v>1742</v>
      </c>
      <c r="T83" s="335"/>
      <c r="U83" s="335"/>
      <c r="V83" s="372" t="s">
        <v>1743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1716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22" t="s">
        <v>1744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2016</v>
      </c>
      <c r="D86" s="511" t="s">
        <v>2017</v>
      </c>
      <c r="E86" s="511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2018</v>
      </c>
      <c r="D87" s="508" t="s">
        <v>2019</v>
      </c>
      <c r="E87" s="508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2020</v>
      </c>
      <c r="D88" s="508" t="s">
        <v>2021</v>
      </c>
      <c r="E88" s="508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2022</v>
      </c>
      <c r="D89" s="508" t="s">
        <v>2023</v>
      </c>
      <c r="E89" s="508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04" t="s">
        <v>1744</v>
      </c>
      <c r="E90" s="504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05"/>
      <c r="E91" s="505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04" t="s">
        <v>2024</v>
      </c>
      <c r="E92" s="504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2025</v>
      </c>
      <c r="D93" s="508" t="s">
        <v>2026</v>
      </c>
      <c r="E93" s="508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2027</v>
      </c>
      <c r="D94" s="508" t="s">
        <v>2028</v>
      </c>
      <c r="E94" s="508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04" t="s">
        <v>2024</v>
      </c>
      <c r="E95" s="504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05"/>
      <c r="E96" s="505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334</v>
      </c>
      <c r="D97" s="504" t="s">
        <v>1800</v>
      </c>
      <c r="E97" s="504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2029</v>
      </c>
      <c r="D98" s="508" t="s">
        <v>2030</v>
      </c>
      <c r="E98" s="508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334</v>
      </c>
      <c r="D99" s="504" t="s">
        <v>1800</v>
      </c>
      <c r="E99" s="504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10" t="s">
        <v>1716</v>
      </c>
      <c r="E101" s="510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05"/>
      <c r="E102" s="505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10" t="s">
        <v>1723</v>
      </c>
      <c r="E103" s="510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362</v>
      </c>
      <c r="D104" s="504" t="s">
        <v>1803</v>
      </c>
      <c r="E104" s="504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2031</v>
      </c>
      <c r="D105" s="508" t="s">
        <v>2032</v>
      </c>
      <c r="E105" s="508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2033</v>
      </c>
      <c r="D106" s="509" t="s">
        <v>2034</v>
      </c>
      <c r="E106" s="509"/>
      <c r="F106" s="401" t="s">
        <v>1808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2035</v>
      </c>
      <c r="D107" s="509" t="s">
        <v>2036</v>
      </c>
      <c r="E107" s="509"/>
      <c r="F107" s="401" t="s">
        <v>1808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2037</v>
      </c>
      <c r="D108" s="509" t="s">
        <v>2038</v>
      </c>
      <c r="E108" s="509"/>
      <c r="F108" s="401" t="s">
        <v>1808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2039</v>
      </c>
      <c r="D109" s="509" t="s">
        <v>2040</v>
      </c>
      <c r="E109" s="509"/>
      <c r="F109" s="401" t="s">
        <v>1808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1804</v>
      </c>
      <c r="D110" s="508" t="s">
        <v>1805</v>
      </c>
      <c r="E110" s="508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2041</v>
      </c>
      <c r="D111" s="509" t="s">
        <v>2042</v>
      </c>
      <c r="E111" s="509"/>
      <c r="F111" s="401" t="s">
        <v>1808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1817</v>
      </c>
      <c r="D112" s="509" t="s">
        <v>1818</v>
      </c>
      <c r="E112" s="509"/>
      <c r="F112" s="401" t="s">
        <v>1819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387</v>
      </c>
      <c r="D113" s="508" t="s">
        <v>388</v>
      </c>
      <c r="E113" s="508"/>
      <c r="F113" s="389" t="s">
        <v>360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362</v>
      </c>
      <c r="D114" s="504" t="s">
        <v>1803</v>
      </c>
      <c r="E114" s="504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05"/>
      <c r="E115" s="505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1990</v>
      </c>
      <c r="D116" s="504" t="s">
        <v>1991</v>
      </c>
      <c r="E116" s="504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2043</v>
      </c>
      <c r="D117" s="508" t="s">
        <v>2044</v>
      </c>
      <c r="E117" s="508"/>
      <c r="F117" s="389" t="s">
        <v>1772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2045</v>
      </c>
      <c r="D118" s="509" t="s">
        <v>2046</v>
      </c>
      <c r="E118" s="509"/>
      <c r="F118" s="401" t="s">
        <v>1772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2047</v>
      </c>
      <c r="D119" s="509" t="s">
        <v>2048</v>
      </c>
      <c r="E119" s="509"/>
      <c r="F119" s="401" t="s">
        <v>1772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2049</v>
      </c>
      <c r="D120" s="509" t="s">
        <v>2050</v>
      </c>
      <c r="E120" s="509"/>
      <c r="F120" s="401" t="s">
        <v>1772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2051</v>
      </c>
      <c r="D121" s="509" t="s">
        <v>2052</v>
      </c>
      <c r="E121" s="509"/>
      <c r="F121" s="401" t="s">
        <v>1772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2053</v>
      </c>
      <c r="D122" s="508" t="s">
        <v>2054</v>
      </c>
      <c r="E122" s="508"/>
      <c r="F122" s="389" t="s">
        <v>1772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2055</v>
      </c>
      <c r="D123" s="509" t="s">
        <v>2056</v>
      </c>
      <c r="E123" s="509"/>
      <c r="F123" s="401" t="s">
        <v>1772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2057</v>
      </c>
      <c r="D124" s="509" t="s">
        <v>2058</v>
      </c>
      <c r="E124" s="509"/>
      <c r="F124" s="401" t="s">
        <v>1772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2059</v>
      </c>
      <c r="D125" s="509" t="s">
        <v>2060</v>
      </c>
      <c r="E125" s="509"/>
      <c r="F125" s="401" t="s">
        <v>1772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2061</v>
      </c>
      <c r="D126" s="509" t="s">
        <v>2062</v>
      </c>
      <c r="E126" s="509"/>
      <c r="F126" s="401" t="s">
        <v>1772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2063</v>
      </c>
      <c r="D127" s="508" t="s">
        <v>2064</v>
      </c>
      <c r="E127" s="508"/>
      <c r="F127" s="389" t="s">
        <v>1772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2065</v>
      </c>
      <c r="D128" s="509" t="s">
        <v>2066</v>
      </c>
      <c r="E128" s="509"/>
      <c r="F128" s="401" t="s">
        <v>1513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2067</v>
      </c>
      <c r="D129" s="509" t="s">
        <v>2068</v>
      </c>
      <c r="E129" s="509"/>
      <c r="F129" s="401" t="s">
        <v>1772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2069</v>
      </c>
      <c r="D130" s="508" t="s">
        <v>2070</v>
      </c>
      <c r="E130" s="508"/>
      <c r="F130" s="389" t="s">
        <v>1772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2071</v>
      </c>
      <c r="D131" s="508" t="s">
        <v>2072</v>
      </c>
      <c r="E131" s="508"/>
      <c r="F131" s="389" t="s">
        <v>247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1998</v>
      </c>
      <c r="D132" s="508" t="s">
        <v>1999</v>
      </c>
      <c r="E132" s="508"/>
      <c r="F132" s="389" t="s">
        <v>360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1990</v>
      </c>
      <c r="D133" s="504" t="s">
        <v>1991</v>
      </c>
      <c r="E133" s="504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05"/>
      <c r="E134" s="505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1153</v>
      </c>
      <c r="D135" s="504" t="s">
        <v>2073</v>
      </c>
      <c r="E135" s="504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2074</v>
      </c>
      <c r="D136" s="508" t="s">
        <v>2075</v>
      </c>
      <c r="E136" s="508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2076</v>
      </c>
      <c r="D137" s="508" t="s">
        <v>2077</v>
      </c>
      <c r="E137" s="508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2078</v>
      </c>
      <c r="D138" s="508" t="s">
        <v>2079</v>
      </c>
      <c r="E138" s="508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2080</v>
      </c>
      <c r="D139" s="508" t="s">
        <v>2081</v>
      </c>
      <c r="E139" s="508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2082</v>
      </c>
      <c r="D140" s="508" t="s">
        <v>2083</v>
      </c>
      <c r="E140" s="508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2084</v>
      </c>
      <c r="D141" s="508" t="s">
        <v>2085</v>
      </c>
      <c r="E141" s="508"/>
      <c r="F141" s="389" t="s">
        <v>360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1153</v>
      </c>
      <c r="D142" s="504" t="s">
        <v>2073</v>
      </c>
      <c r="E142" s="504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05"/>
      <c r="E143" s="505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2000</v>
      </c>
      <c r="D144" s="504" t="s">
        <v>2001</v>
      </c>
      <c r="E144" s="504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2086</v>
      </c>
      <c r="D145" s="508" t="s">
        <v>2087</v>
      </c>
      <c r="E145" s="508"/>
      <c r="F145" s="389" t="s">
        <v>1934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2088</v>
      </c>
      <c r="D146" s="509" t="s">
        <v>2089</v>
      </c>
      <c r="E146" s="509"/>
      <c r="F146" s="401" t="s">
        <v>1772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2090</v>
      </c>
      <c r="D147" s="508" t="s">
        <v>2091</v>
      </c>
      <c r="E147" s="508"/>
      <c r="F147" s="389" t="s">
        <v>1772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2092</v>
      </c>
      <c r="D148" s="509" t="s">
        <v>2093</v>
      </c>
      <c r="E148" s="509"/>
      <c r="F148" s="401" t="s">
        <v>1772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1909</v>
      </c>
      <c r="D149" s="509" t="s">
        <v>1910</v>
      </c>
      <c r="E149" s="509"/>
      <c r="F149" s="401" t="s">
        <v>1772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2094</v>
      </c>
      <c r="D150" s="508" t="s">
        <v>2095</v>
      </c>
      <c r="E150" s="508"/>
      <c r="F150" s="388" t="s">
        <v>1772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1905</v>
      </c>
      <c r="D151" s="509" t="s">
        <v>1906</v>
      </c>
      <c r="E151" s="509"/>
      <c r="F151" s="400" t="s">
        <v>1772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2096</v>
      </c>
      <c r="D152" s="508" t="s">
        <v>2097</v>
      </c>
      <c r="E152" s="508"/>
      <c r="F152" s="388" t="s">
        <v>1934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2098</v>
      </c>
      <c r="D153" s="509" t="s">
        <v>2099</v>
      </c>
      <c r="E153" s="509"/>
      <c r="F153" s="400" t="s">
        <v>1772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2100</v>
      </c>
      <c r="D154" s="508" t="s">
        <v>2101</v>
      </c>
      <c r="E154" s="508"/>
      <c r="F154" s="388" t="s">
        <v>1772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2102</v>
      </c>
      <c r="D155" s="509" t="s">
        <v>2103</v>
      </c>
      <c r="E155" s="509"/>
      <c r="F155" s="400" t="s">
        <v>1772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2010</v>
      </c>
      <c r="D156" s="508" t="s">
        <v>2011</v>
      </c>
      <c r="E156" s="508"/>
      <c r="F156" s="388" t="s">
        <v>360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2000</v>
      </c>
      <c r="D157" s="504" t="s">
        <v>2001</v>
      </c>
      <c r="E157" s="504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05"/>
      <c r="E158" s="505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2104</v>
      </c>
      <c r="D159" s="504" t="s">
        <v>2105</v>
      </c>
      <c r="E159" s="504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2106</v>
      </c>
      <c r="D160" s="508" t="s">
        <v>2107</v>
      </c>
      <c r="E160" s="508"/>
      <c r="F160" s="388" t="s">
        <v>1772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2108</v>
      </c>
      <c r="D161" s="509" t="s">
        <v>2109</v>
      </c>
      <c r="E161" s="509"/>
      <c r="F161" s="400" t="s">
        <v>1772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2110</v>
      </c>
      <c r="D162" s="509" t="s">
        <v>2111</v>
      </c>
      <c r="E162" s="509"/>
      <c r="F162" s="400" t="s">
        <v>1772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2112</v>
      </c>
      <c r="D163" s="509" t="s">
        <v>2113</v>
      </c>
      <c r="E163" s="509"/>
      <c r="F163" s="400" t="s">
        <v>1772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2114</v>
      </c>
      <c r="D164" s="509" t="s">
        <v>2115</v>
      </c>
      <c r="E164" s="509"/>
      <c r="F164" s="400" t="s">
        <v>1772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2116</v>
      </c>
      <c r="D165" s="509" t="s">
        <v>2117</v>
      </c>
      <c r="E165" s="509"/>
      <c r="F165" s="400" t="s">
        <v>2118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2119</v>
      </c>
      <c r="D166" s="508" t="s">
        <v>2120</v>
      </c>
      <c r="E166" s="508"/>
      <c r="F166" s="388" t="s">
        <v>2121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2122</v>
      </c>
      <c r="D167" s="508" t="s">
        <v>2123</v>
      </c>
      <c r="E167" s="508"/>
      <c r="F167" s="388" t="s">
        <v>360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2104</v>
      </c>
      <c r="D168" s="504" t="s">
        <v>2105</v>
      </c>
      <c r="E168" s="504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05"/>
      <c r="E169" s="505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06" t="s">
        <v>1723</v>
      </c>
      <c r="E170" s="506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07" t="s">
        <v>1730</v>
      </c>
      <c r="E171" s="507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3:B73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3"/>
  <dimension ref="A1:AA1250"/>
  <sheetViews>
    <sheetView topLeftCell="A95" workbookViewId="0">
      <selection activeCell="H80" sqref="H80:H100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2222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/>
      <c r="D15" s="251"/>
      <c r="E15" s="252"/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E57</f>
        <v>0</v>
      </c>
      <c r="D16" s="258">
        <f>F57</f>
        <v>0</v>
      </c>
      <c r="E16" s="259">
        <f>G57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>
        <f>E61</f>
        <v>0</v>
      </c>
      <c r="D17" s="251">
        <f>F61</f>
        <v>0</v>
      </c>
      <c r="E17" s="252">
        <f>G61</f>
        <v>0</v>
      </c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2222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1723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1724</v>
      </c>
      <c r="C56" s="524"/>
      <c r="D56" s="524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5" t="s">
        <v>1723</v>
      </c>
      <c r="C57" s="526"/>
      <c r="D57" s="526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/>
      <c r="C58" s="524"/>
      <c r="D58" s="524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2130</v>
      </c>
      <c r="C59" s="526"/>
      <c r="D59" s="526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2131</v>
      </c>
      <c r="C60" s="524"/>
      <c r="D60" s="524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2130</v>
      </c>
      <c r="C61" s="526"/>
      <c r="D61" s="526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/>
      <c r="C62" s="524"/>
      <c r="D62" s="524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27" t="s">
        <v>1730</v>
      </c>
      <c r="C63" s="528"/>
      <c r="D63" s="528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29" t="s">
        <v>1673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1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12" t="s">
        <v>1682</v>
      </c>
      <c r="C69" s="513"/>
      <c r="D69" s="513"/>
      <c r="E69" s="514"/>
      <c r="F69" s="360"/>
      <c r="G69" s="360"/>
      <c r="H69" s="361" t="s">
        <v>1679</v>
      </c>
      <c r="I69" s="515"/>
      <c r="J69" s="516"/>
      <c r="K69" s="516"/>
      <c r="L69" s="516"/>
      <c r="M69" s="516"/>
      <c r="N69" s="516"/>
      <c r="O69" s="516"/>
      <c r="P69" s="51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18" t="s">
        <v>1685</v>
      </c>
      <c r="C70" s="519"/>
      <c r="D70" s="519"/>
      <c r="E70" s="520"/>
      <c r="F70" s="362"/>
      <c r="G70" s="362"/>
      <c r="H70" s="363" t="s">
        <v>1731</v>
      </c>
      <c r="I70" s="363" t="s">
        <v>1732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18" t="s">
        <v>1686</v>
      </c>
      <c r="C71" s="519"/>
      <c r="D71" s="519"/>
      <c r="E71" s="520"/>
      <c r="F71" s="362"/>
      <c r="G71" s="362"/>
      <c r="H71" s="363" t="s">
        <v>1733</v>
      </c>
      <c r="I71" s="363" t="s">
        <v>1681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1734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2222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1713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1735</v>
      </c>
      <c r="C77" s="335" t="s">
        <v>1736</v>
      </c>
      <c r="D77" s="335" t="s">
        <v>1737</v>
      </c>
      <c r="E77" s="370"/>
      <c r="F77" s="370" t="s">
        <v>1738</v>
      </c>
      <c r="G77" s="370" t="s">
        <v>136</v>
      </c>
      <c r="H77" s="371" t="s">
        <v>1739</v>
      </c>
      <c r="I77" s="371" t="s">
        <v>1740</v>
      </c>
      <c r="J77" s="371"/>
      <c r="K77" s="371"/>
      <c r="L77" s="371"/>
      <c r="M77" s="371"/>
      <c r="N77" s="371"/>
      <c r="O77" s="371"/>
      <c r="P77" s="371" t="s">
        <v>1741</v>
      </c>
      <c r="Q77" s="335"/>
      <c r="R77" s="335"/>
      <c r="S77" s="335" t="s">
        <v>1742</v>
      </c>
      <c r="T77" s="335"/>
      <c r="U77" s="335"/>
      <c r="V77" s="372" t="s">
        <v>1743</v>
      </c>
      <c r="W77" s="220"/>
      <c r="X77" s="221"/>
      <c r="Y77" s="221"/>
      <c r="Z77" s="221"/>
    </row>
    <row r="78" spans="1:26">
      <c r="A78" s="221"/>
      <c r="B78" s="242"/>
      <c r="C78" s="373"/>
      <c r="D78" s="521" t="s">
        <v>1723</v>
      </c>
      <c r="E78" s="521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362</v>
      </c>
      <c r="D79" s="522" t="s">
        <v>1803</v>
      </c>
      <c r="E79" s="522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2132</v>
      </c>
      <c r="D80" s="511" t="s">
        <v>2133</v>
      </c>
      <c r="E80" s="511"/>
      <c r="F80" s="382" t="s">
        <v>195</v>
      </c>
      <c r="G80" s="383">
        <v>4.5</v>
      </c>
      <c r="H80" s="382"/>
      <c r="I80" s="382">
        <f>ROUND(G80*(H80),2)</f>
        <v>0</v>
      </c>
      <c r="J80" s="384">
        <f>ROUND(G80*(N80),2)</f>
        <v>76.680000000000007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5.0000000000000001E-3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2134</v>
      </c>
      <c r="D81" s="509" t="s">
        <v>2135</v>
      </c>
      <c r="E81" s="509"/>
      <c r="F81" s="401" t="s">
        <v>2136</v>
      </c>
      <c r="G81" s="402">
        <v>4.7249999999999996</v>
      </c>
      <c r="H81" s="401"/>
      <c r="I81" s="401">
        <f>ROUND(G81*(H81),2)</f>
        <v>0</v>
      </c>
      <c r="J81" s="403">
        <f>ROUND(G81*(N81),2)</f>
        <v>111.37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387</v>
      </c>
      <c r="D82" s="508" t="s">
        <v>388</v>
      </c>
      <c r="E82" s="508"/>
      <c r="F82" s="389" t="s">
        <v>360</v>
      </c>
      <c r="G82" s="390">
        <v>1.88</v>
      </c>
      <c r="H82" s="391"/>
      <c r="I82" s="391">
        <f>ROUND(G82*(H82),2)</f>
        <v>0</v>
      </c>
      <c r="J82" s="391">
        <f>ROUND(G82*(N82),2)</f>
        <v>4.3099999999999996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362</v>
      </c>
      <c r="D83" s="504" t="s">
        <v>1803</v>
      </c>
      <c r="E83" s="504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05"/>
      <c r="E84" s="505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10" t="s">
        <v>1723</v>
      </c>
      <c r="E85" s="510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05"/>
      <c r="E86" s="505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10" t="s">
        <v>2130</v>
      </c>
      <c r="E87" s="510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2137</v>
      </c>
      <c r="D88" s="504" t="s">
        <v>2138</v>
      </c>
      <c r="E88" s="504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2139</v>
      </c>
      <c r="D89" s="508" t="s">
        <v>2140</v>
      </c>
      <c r="E89" s="508"/>
      <c r="F89" s="389" t="s">
        <v>1772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2141</v>
      </c>
      <c r="D90" s="509" t="s">
        <v>2142</v>
      </c>
      <c r="E90" s="509"/>
      <c r="F90" s="401" t="s">
        <v>247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2143</v>
      </c>
      <c r="D91" s="508" t="s">
        <v>2144</v>
      </c>
      <c r="E91" s="508"/>
      <c r="F91" s="389" t="s">
        <v>218</v>
      </c>
      <c r="G91" s="390">
        <v>6</v>
      </c>
      <c r="H91" s="389"/>
      <c r="I91" s="389">
        <f t="shared" si="0"/>
        <v>0</v>
      </c>
      <c r="J91" s="391">
        <f t="shared" si="1"/>
        <v>36.96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2145</v>
      </c>
      <c r="D92" s="509" t="s">
        <v>2146</v>
      </c>
      <c r="E92" s="509"/>
      <c r="F92" s="401" t="s">
        <v>218</v>
      </c>
      <c r="G92" s="402">
        <v>6</v>
      </c>
      <c r="H92" s="401"/>
      <c r="I92" s="401">
        <f t="shared" si="0"/>
        <v>0</v>
      </c>
      <c r="J92" s="403">
        <f t="shared" si="1"/>
        <v>36.6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2147</v>
      </c>
      <c r="D93" s="509" t="s">
        <v>2148</v>
      </c>
      <c r="E93" s="509"/>
      <c r="F93" s="401" t="s">
        <v>247</v>
      </c>
      <c r="G93" s="402">
        <v>4</v>
      </c>
      <c r="H93" s="401"/>
      <c r="I93" s="401">
        <f t="shared" si="0"/>
        <v>0</v>
      </c>
      <c r="J93" s="403">
        <f t="shared" si="1"/>
        <v>41.84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2149</v>
      </c>
      <c r="D94" s="509" t="s">
        <v>2150</v>
      </c>
      <c r="E94" s="509"/>
      <c r="F94" s="401" t="s">
        <v>247</v>
      </c>
      <c r="G94" s="402">
        <v>4</v>
      </c>
      <c r="H94" s="401"/>
      <c r="I94" s="401">
        <f t="shared" si="0"/>
        <v>0</v>
      </c>
      <c r="J94" s="403">
        <f t="shared" si="1"/>
        <v>36.56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2151</v>
      </c>
      <c r="D95" s="509" t="s">
        <v>2152</v>
      </c>
      <c r="E95" s="509"/>
      <c r="F95" s="401" t="s">
        <v>247</v>
      </c>
      <c r="G95" s="402">
        <v>7</v>
      </c>
      <c r="H95" s="401"/>
      <c r="I95" s="401">
        <f t="shared" si="0"/>
        <v>0</v>
      </c>
      <c r="J95" s="403">
        <f t="shared" si="1"/>
        <v>25.34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2153</v>
      </c>
      <c r="D96" s="508" t="s">
        <v>2154</v>
      </c>
      <c r="E96" s="508"/>
      <c r="F96" s="389" t="s">
        <v>218</v>
      </c>
      <c r="G96" s="390">
        <v>6</v>
      </c>
      <c r="H96" s="389"/>
      <c r="I96" s="389">
        <f t="shared" si="0"/>
        <v>0</v>
      </c>
      <c r="J96" s="391">
        <f t="shared" si="1"/>
        <v>46.74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2155</v>
      </c>
      <c r="D97" s="509" t="s">
        <v>2156</v>
      </c>
      <c r="E97" s="509"/>
      <c r="F97" s="401" t="s">
        <v>218</v>
      </c>
      <c r="G97" s="402">
        <v>6</v>
      </c>
      <c r="H97" s="401"/>
      <c r="I97" s="401">
        <f t="shared" si="0"/>
        <v>0</v>
      </c>
      <c r="J97" s="403">
        <f t="shared" si="1"/>
        <v>41.28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2157</v>
      </c>
      <c r="D98" s="509" t="s">
        <v>2158</v>
      </c>
      <c r="E98" s="509"/>
      <c r="F98" s="401" t="s">
        <v>247</v>
      </c>
      <c r="G98" s="402">
        <v>4</v>
      </c>
      <c r="H98" s="401"/>
      <c r="I98" s="401">
        <f t="shared" si="0"/>
        <v>0</v>
      </c>
      <c r="J98" s="403">
        <f t="shared" si="1"/>
        <v>58.8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2159</v>
      </c>
      <c r="D99" s="509" t="s">
        <v>2160</v>
      </c>
      <c r="E99" s="509"/>
      <c r="F99" s="401" t="s">
        <v>247</v>
      </c>
      <c r="G99" s="402">
        <v>1</v>
      </c>
      <c r="H99" s="401"/>
      <c r="I99" s="401">
        <f t="shared" si="0"/>
        <v>0</v>
      </c>
      <c r="J99" s="403">
        <f t="shared" si="1"/>
        <v>8.1999999999999993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2161</v>
      </c>
      <c r="D100" s="509" t="s">
        <v>2162</v>
      </c>
      <c r="E100" s="509"/>
      <c r="F100" s="401" t="s">
        <v>247</v>
      </c>
      <c r="G100" s="402">
        <v>7</v>
      </c>
      <c r="H100" s="401"/>
      <c r="I100" s="401">
        <f t="shared" si="0"/>
        <v>0</v>
      </c>
      <c r="J100" s="403">
        <f t="shared" si="1"/>
        <v>28.28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2163</v>
      </c>
      <c r="D101" s="509" t="s">
        <v>2164</v>
      </c>
      <c r="E101" s="509"/>
      <c r="F101" s="401" t="s">
        <v>247</v>
      </c>
      <c r="G101" s="402">
        <v>1</v>
      </c>
      <c r="H101" s="401"/>
      <c r="I101" s="401">
        <f t="shared" si="0"/>
        <v>0</v>
      </c>
      <c r="J101" s="403">
        <f t="shared" si="1"/>
        <v>77.86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2165</v>
      </c>
      <c r="D102" s="508" t="s">
        <v>2166</v>
      </c>
      <c r="E102" s="508"/>
      <c r="F102" s="389" t="s">
        <v>2167</v>
      </c>
      <c r="G102" s="390">
        <v>13.08</v>
      </c>
      <c r="H102" s="391"/>
      <c r="I102" s="391">
        <f t="shared" si="0"/>
        <v>0</v>
      </c>
      <c r="J102" s="391">
        <f t="shared" si="1"/>
        <v>130.80000000000001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2168</v>
      </c>
      <c r="D103" s="508" t="s">
        <v>2169</v>
      </c>
      <c r="E103" s="508"/>
      <c r="F103" s="389" t="s">
        <v>360</v>
      </c>
      <c r="G103" s="390">
        <v>13.08</v>
      </c>
      <c r="H103" s="391"/>
      <c r="I103" s="391">
        <f t="shared" si="0"/>
        <v>0</v>
      </c>
      <c r="J103" s="391">
        <f t="shared" si="1"/>
        <v>91.56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2170</v>
      </c>
      <c r="D104" s="508" t="s">
        <v>2171</v>
      </c>
      <c r="E104" s="508"/>
      <c r="F104" s="389" t="s">
        <v>360</v>
      </c>
      <c r="G104" s="390">
        <v>15.305895283269999</v>
      </c>
      <c r="H104" s="391"/>
      <c r="I104" s="391">
        <f t="shared" si="0"/>
        <v>0</v>
      </c>
      <c r="J104" s="391">
        <f t="shared" si="1"/>
        <v>30.61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2137</v>
      </c>
      <c r="D105" s="504" t="s">
        <v>2138</v>
      </c>
      <c r="E105" s="504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05"/>
      <c r="E106" s="505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06" t="s">
        <v>2130</v>
      </c>
      <c r="E107" s="506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07" t="s">
        <v>1730</v>
      </c>
      <c r="E108" s="507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67:B67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4"/>
  <dimension ref="A1:AA1256"/>
  <sheetViews>
    <sheetView topLeftCell="A71" workbookViewId="0">
      <selection activeCell="H86" sqref="H86:H102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2223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E58</f>
        <v>0</v>
      </c>
      <c r="D15" s="251">
        <f>F58</f>
        <v>0</v>
      </c>
      <c r="E15" s="252">
        <f>G58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E63</f>
        <v>0</v>
      </c>
      <c r="D16" s="258">
        <f>F63</f>
        <v>0</v>
      </c>
      <c r="E16" s="259">
        <f>G63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>
        <f>E67</f>
        <v>0</v>
      </c>
      <c r="D17" s="251">
        <f>F67</f>
        <v>0</v>
      </c>
      <c r="E17" s="252">
        <f>G67</f>
        <v>0</v>
      </c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P27-SUM(K84:K127)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2223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1719</v>
      </c>
      <c r="C56" s="524"/>
      <c r="D56" s="524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0.23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1721</v>
      </c>
      <c r="C57" s="524"/>
      <c r="D57" s="524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0.23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5" t="s">
        <v>1716</v>
      </c>
      <c r="C58" s="526"/>
      <c r="D58" s="526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0.23</v>
      </c>
      <c r="I58" s="346">
        <f>V98</f>
        <v>0.23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/>
      <c r="C59" s="524"/>
      <c r="D59" s="524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5" t="s">
        <v>1723</v>
      </c>
      <c r="C60" s="526"/>
      <c r="D60" s="526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1725</v>
      </c>
      <c r="C61" s="524"/>
      <c r="D61" s="524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1727</v>
      </c>
      <c r="C62" s="524"/>
      <c r="D62" s="524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5" t="s">
        <v>1723</v>
      </c>
      <c r="C63" s="526"/>
      <c r="D63" s="526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/>
      <c r="C64" s="524"/>
      <c r="D64" s="524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5" t="s">
        <v>2130</v>
      </c>
      <c r="C65" s="526"/>
      <c r="D65" s="526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2131</v>
      </c>
      <c r="C66" s="524"/>
      <c r="D66" s="524"/>
      <c r="E66" s="252">
        <f>L125</f>
        <v>0</v>
      </c>
      <c r="F66" s="252">
        <f>M125</f>
        <v>0</v>
      </c>
      <c r="G66" s="252">
        <f>I125</f>
        <v>0</v>
      </c>
      <c r="H66" s="343">
        <f>S125</f>
        <v>0.01</v>
      </c>
      <c r="I66" s="343">
        <f>V125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2130</v>
      </c>
      <c r="C67" s="526"/>
      <c r="D67" s="526"/>
      <c r="E67" s="345">
        <f>L127</f>
        <v>0</v>
      </c>
      <c r="F67" s="345">
        <f>M127</f>
        <v>0</v>
      </c>
      <c r="G67" s="345">
        <f>I127</f>
        <v>0</v>
      </c>
      <c r="H67" s="346">
        <f>S127</f>
        <v>0.01</v>
      </c>
      <c r="I67" s="346">
        <f>V127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1730</v>
      </c>
      <c r="C69" s="528"/>
      <c r="D69" s="528"/>
      <c r="E69" s="348">
        <f>L128</f>
        <v>0</v>
      </c>
      <c r="F69" s="348">
        <f>M128</f>
        <v>0</v>
      </c>
      <c r="G69" s="348">
        <f>I128</f>
        <v>0</v>
      </c>
      <c r="H69" s="349">
        <f>S128</f>
        <v>0.24</v>
      </c>
      <c r="I69" s="349">
        <f>V128</f>
        <v>0.23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1673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1682</v>
      </c>
      <c r="C75" s="513"/>
      <c r="D75" s="513"/>
      <c r="E75" s="514"/>
      <c r="F75" s="360"/>
      <c r="G75" s="360"/>
      <c r="H75" s="361" t="s">
        <v>1679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1685</v>
      </c>
      <c r="C76" s="519"/>
      <c r="D76" s="519"/>
      <c r="E76" s="520"/>
      <c r="F76" s="362"/>
      <c r="G76" s="362"/>
      <c r="H76" s="363" t="s">
        <v>1731</v>
      </c>
      <c r="I76" s="363" t="s">
        <v>1732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1686</v>
      </c>
      <c r="C77" s="519"/>
      <c r="D77" s="519"/>
      <c r="E77" s="520"/>
      <c r="F77" s="362"/>
      <c r="G77" s="362"/>
      <c r="H77" s="363" t="s">
        <v>1733</v>
      </c>
      <c r="I77" s="363" t="s">
        <v>1681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1734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2223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1713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1735</v>
      </c>
      <c r="C83" s="335" t="s">
        <v>1736</v>
      </c>
      <c r="D83" s="335" t="s">
        <v>1737</v>
      </c>
      <c r="E83" s="370"/>
      <c r="F83" s="370" t="s">
        <v>1738</v>
      </c>
      <c r="G83" s="370" t="s">
        <v>136</v>
      </c>
      <c r="H83" s="371" t="s">
        <v>1739</v>
      </c>
      <c r="I83" s="371" t="s">
        <v>1740</v>
      </c>
      <c r="J83" s="371"/>
      <c r="K83" s="371"/>
      <c r="L83" s="371"/>
      <c r="M83" s="371"/>
      <c r="N83" s="371"/>
      <c r="O83" s="371"/>
      <c r="P83" s="371" t="s">
        <v>1741</v>
      </c>
      <c r="Q83" s="335"/>
      <c r="R83" s="335"/>
      <c r="S83" s="335" t="s">
        <v>1742</v>
      </c>
      <c r="T83" s="335"/>
      <c r="U83" s="335"/>
      <c r="V83" s="372" t="s">
        <v>1743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1716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22" t="s">
        <v>1764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1765</v>
      </c>
      <c r="D86" s="511" t="s">
        <v>1766</v>
      </c>
      <c r="E86" s="511"/>
      <c r="F86" s="382" t="s">
        <v>195</v>
      </c>
      <c r="G86" s="383">
        <v>5.85</v>
      </c>
      <c r="H86" s="382"/>
      <c r="I86" s="382">
        <f>ROUND(G86*(H86),2)</f>
        <v>0</v>
      </c>
      <c r="J86" s="384">
        <f>ROUND(G86*(N86),2)</f>
        <v>190.59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3.984E-2</v>
      </c>
      <c r="Q86" s="377"/>
      <c r="R86" s="377">
        <v>3.984E-2</v>
      </c>
      <c r="S86" s="377">
        <f>ROUND(G86*(P86),3)</f>
        <v>0.23300000000000001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04" t="s">
        <v>1764</v>
      </c>
      <c r="E87" s="504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0.23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05"/>
      <c r="E88" s="505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04" t="s">
        <v>1791</v>
      </c>
      <c r="E89" s="504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2191</v>
      </c>
      <c r="D90" s="508" t="s">
        <v>2192</v>
      </c>
      <c r="E90" s="508"/>
      <c r="F90" s="389" t="s">
        <v>218</v>
      </c>
      <c r="G90" s="390">
        <v>39</v>
      </c>
      <c r="H90" s="389"/>
      <c r="I90" s="389">
        <f t="shared" ref="I90:I95" si="0">ROUND(G90*(H90),2)</f>
        <v>0</v>
      </c>
      <c r="J90" s="391">
        <f t="shared" ref="J90:J95" si="1">ROUND(G90*(N90),2)</f>
        <v>113.88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0.23400000000000001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1115</v>
      </c>
      <c r="D91" s="508" t="s">
        <v>1116</v>
      </c>
      <c r="E91" s="508"/>
      <c r="F91" s="389" t="s">
        <v>181</v>
      </c>
      <c r="G91" s="390">
        <v>0.23400000000000001</v>
      </c>
      <c r="H91" s="389"/>
      <c r="I91" s="389">
        <f t="shared" si="0"/>
        <v>0</v>
      </c>
      <c r="J91" s="391">
        <f t="shared" si="1"/>
        <v>4.09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1118</v>
      </c>
      <c r="D92" s="508" t="s">
        <v>1119</v>
      </c>
      <c r="E92" s="508"/>
      <c r="F92" s="389" t="s">
        <v>181</v>
      </c>
      <c r="G92" s="390">
        <v>4.6800000000000006</v>
      </c>
      <c r="H92" s="389"/>
      <c r="I92" s="389">
        <f t="shared" si="0"/>
        <v>0</v>
      </c>
      <c r="J92" s="391">
        <f t="shared" si="1"/>
        <v>2.48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1796</v>
      </c>
      <c r="D93" s="508" t="s">
        <v>1122</v>
      </c>
      <c r="E93" s="508"/>
      <c r="F93" s="389" t="s">
        <v>181</v>
      </c>
      <c r="G93" s="390">
        <v>0.23400000000000001</v>
      </c>
      <c r="H93" s="389"/>
      <c r="I93" s="389">
        <f t="shared" si="0"/>
        <v>0</v>
      </c>
      <c r="J93" s="391">
        <f t="shared" si="1"/>
        <v>3.37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1797</v>
      </c>
      <c r="D94" s="508" t="s">
        <v>1125</v>
      </c>
      <c r="E94" s="508"/>
      <c r="F94" s="389" t="s">
        <v>181</v>
      </c>
      <c r="G94" s="390">
        <v>1.8720000000000001</v>
      </c>
      <c r="H94" s="389"/>
      <c r="I94" s="389">
        <f t="shared" si="0"/>
        <v>0</v>
      </c>
      <c r="J94" s="391">
        <f t="shared" si="1"/>
        <v>3.03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1798</v>
      </c>
      <c r="D95" s="508" t="s">
        <v>1799</v>
      </c>
      <c r="E95" s="508"/>
      <c r="F95" s="389" t="s">
        <v>181</v>
      </c>
      <c r="G95" s="390">
        <v>0.23400000000000001</v>
      </c>
      <c r="H95" s="389"/>
      <c r="I95" s="389">
        <f t="shared" si="0"/>
        <v>0</v>
      </c>
      <c r="J95" s="391">
        <f t="shared" si="1"/>
        <v>3.51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04" t="s">
        <v>1791</v>
      </c>
      <c r="E96" s="504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0.23</v>
      </c>
      <c r="W96" s="395"/>
      <c r="X96" s="396"/>
      <c r="Y96" s="396"/>
      <c r="Z96" s="396"/>
    </row>
    <row r="97" spans="1:26">
      <c r="A97" s="396"/>
      <c r="B97" s="404"/>
      <c r="C97" s="411"/>
      <c r="D97" s="505"/>
      <c r="E97" s="505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10" t="s">
        <v>1716</v>
      </c>
      <c r="E98" s="510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0.23</v>
      </c>
      <c r="T98" s="409"/>
      <c r="U98" s="409"/>
      <c r="V98" s="410">
        <f>ROUND((SUM(V84:V97))/2,2)</f>
        <v>0.23</v>
      </c>
      <c r="W98" s="395"/>
      <c r="X98" s="396"/>
      <c r="Y98" s="396"/>
      <c r="Z98" s="396"/>
    </row>
    <row r="99" spans="1:26">
      <c r="A99" s="396"/>
      <c r="B99" s="404"/>
      <c r="C99" s="411"/>
      <c r="D99" s="505"/>
      <c r="E99" s="505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10" t="s">
        <v>1723</v>
      </c>
      <c r="E100" s="51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1261</v>
      </c>
      <c r="D101" s="504" t="s">
        <v>1820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2193</v>
      </c>
      <c r="D102" s="508" t="s">
        <v>2194</v>
      </c>
      <c r="E102" s="508"/>
      <c r="F102" s="389" t="s">
        <v>218</v>
      </c>
      <c r="G102" s="390">
        <v>4</v>
      </c>
      <c r="H102" s="389"/>
      <c r="I102" s="389">
        <f>ROUND(G102*(H102),2)</f>
        <v>0</v>
      </c>
      <c r="J102" s="391">
        <f>ROUND(G102*(N102),2)</f>
        <v>44.44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3.2000000000000003E-4</v>
      </c>
      <c r="Q102" s="393"/>
      <c r="R102" s="393">
        <v>3.2000000000000003E-4</v>
      </c>
      <c r="S102" s="393">
        <f>ROUND(G102*(P102),3)</f>
        <v>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1261</v>
      </c>
      <c r="D103" s="504" t="s">
        <v>1820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1136</v>
      </c>
      <c r="D105" s="504" t="s">
        <v>1923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2195</v>
      </c>
      <c r="D106" s="508" t="s">
        <v>2196</v>
      </c>
      <c r="E106" s="508"/>
      <c r="F106" s="389" t="s">
        <v>1772</v>
      </c>
      <c r="G106" s="390">
        <v>2</v>
      </c>
      <c r="H106" s="389"/>
      <c r="I106" s="389">
        <f>ROUND(G106*(H106),2)</f>
        <v>0</v>
      </c>
      <c r="J106" s="391">
        <f>ROUND(G106*(N106),2)</f>
        <v>7.12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2197</v>
      </c>
      <c r="D107" s="509" t="s">
        <v>2198</v>
      </c>
      <c r="E107" s="509"/>
      <c r="F107" s="401" t="s">
        <v>1772</v>
      </c>
      <c r="G107" s="402">
        <v>2</v>
      </c>
      <c r="H107" s="401"/>
      <c r="I107" s="401">
        <f>ROUND(G107*(H107),2)</f>
        <v>0</v>
      </c>
      <c r="J107" s="403">
        <f>ROUND(G107*(N107),2)</f>
        <v>100.8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0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1136</v>
      </c>
      <c r="D108" s="504" t="s">
        <v>1923</v>
      </c>
      <c r="E108" s="504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05"/>
      <c r="E109" s="505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10" t="s">
        <v>1723</v>
      </c>
      <c r="E110" s="510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05"/>
      <c r="E111" s="505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10" t="s">
        <v>2130</v>
      </c>
      <c r="E112" s="510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2137</v>
      </c>
      <c r="D113" s="504" t="s">
        <v>2138</v>
      </c>
      <c r="E113" s="504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2199</v>
      </c>
      <c r="D114" s="508" t="s">
        <v>2200</v>
      </c>
      <c r="E114" s="508"/>
      <c r="F114" s="389" t="s">
        <v>1772</v>
      </c>
      <c r="G114" s="390">
        <v>1</v>
      </c>
      <c r="H114" s="389"/>
      <c r="I114" s="389">
        <f t="shared" ref="I114:I124" si="6">ROUND(G114*(H114),2)</f>
        <v>0</v>
      </c>
      <c r="J114" s="391">
        <f t="shared" ref="J114:J124" si="7">ROUND(G114*(N114),2)</f>
        <v>493.65</v>
      </c>
      <c r="K114" s="392">
        <f t="shared" ref="K114:K124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4" si="9">ROUND(G114*(P114),3)</f>
        <v>0</v>
      </c>
      <c r="T114" s="393"/>
      <c r="U114" s="393"/>
      <c r="V114" s="394">
        <f t="shared" ref="V114:V124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2224</v>
      </c>
      <c r="D115" s="509" t="s">
        <v>2225</v>
      </c>
      <c r="E115" s="509"/>
      <c r="F115" s="401" t="s">
        <v>1513</v>
      </c>
      <c r="G115" s="402">
        <v>1</v>
      </c>
      <c r="H115" s="401"/>
      <c r="I115" s="401">
        <f t="shared" si="6"/>
        <v>0</v>
      </c>
      <c r="J115" s="403">
        <f t="shared" si="7"/>
        <v>1929.08</v>
      </c>
      <c r="K115" s="392">
        <f t="shared" si="8"/>
        <v>0</v>
      </c>
      <c r="L115" s="393"/>
      <c r="M115" s="393">
        <f>ROUND(G115*(H115),2)</f>
        <v>0</v>
      </c>
      <c r="N115" s="393">
        <v>1929.08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2203</v>
      </c>
      <c r="D116" s="508" t="s">
        <v>2204</v>
      </c>
      <c r="E116" s="508"/>
      <c r="F116" s="389" t="s">
        <v>1772</v>
      </c>
      <c r="G116" s="390">
        <v>2</v>
      </c>
      <c r="H116" s="389"/>
      <c r="I116" s="389">
        <f t="shared" si="6"/>
        <v>0</v>
      </c>
      <c r="J116" s="391">
        <f t="shared" si="7"/>
        <v>634.02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2207</v>
      </c>
      <c r="D117" s="509" t="s">
        <v>2208</v>
      </c>
      <c r="E117" s="509"/>
      <c r="F117" s="401" t="s">
        <v>1513</v>
      </c>
      <c r="G117" s="402">
        <v>2</v>
      </c>
      <c r="H117" s="401"/>
      <c r="I117" s="401">
        <f t="shared" si="6"/>
        <v>0</v>
      </c>
      <c r="J117" s="403">
        <f t="shared" si="7"/>
        <v>531.28</v>
      </c>
      <c r="K117" s="392">
        <f t="shared" si="8"/>
        <v>0</v>
      </c>
      <c r="L117" s="393"/>
      <c r="M117" s="393">
        <f>ROUND(G117*(H117),2)</f>
        <v>0</v>
      </c>
      <c r="N117" s="393">
        <v>265.64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2209</v>
      </c>
      <c r="D118" s="508" t="s">
        <v>2210</v>
      </c>
      <c r="E118" s="508"/>
      <c r="F118" s="389" t="s">
        <v>1772</v>
      </c>
      <c r="G118" s="390">
        <v>1</v>
      </c>
      <c r="H118" s="389"/>
      <c r="I118" s="389">
        <f t="shared" si="6"/>
        <v>0</v>
      </c>
      <c r="J118" s="391">
        <f t="shared" si="7"/>
        <v>52.77</v>
      </c>
      <c r="K118" s="392">
        <f t="shared" si="8"/>
        <v>0</v>
      </c>
      <c r="L118" s="393">
        <f>ROUND(G118*(H118),2)</f>
        <v>0</v>
      </c>
      <c r="M118" s="393"/>
      <c r="N118" s="393">
        <v>52.77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2211</v>
      </c>
      <c r="D119" s="509" t="s">
        <v>2212</v>
      </c>
      <c r="E119" s="509"/>
      <c r="F119" s="401" t="s">
        <v>247</v>
      </c>
      <c r="G119" s="402">
        <v>1</v>
      </c>
      <c r="H119" s="401"/>
      <c r="I119" s="401">
        <f t="shared" si="6"/>
        <v>0</v>
      </c>
      <c r="J119" s="403">
        <f t="shared" si="7"/>
        <v>385</v>
      </c>
      <c r="K119" s="392">
        <f t="shared" si="8"/>
        <v>0</v>
      </c>
      <c r="L119" s="393"/>
      <c r="M119" s="393">
        <f>ROUND(G119*(H119),2)</f>
        <v>0</v>
      </c>
      <c r="N119" s="393">
        <v>385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35" customHeight="1">
      <c r="A120" s="385"/>
      <c r="B120" s="386"/>
      <c r="C120" s="387" t="s">
        <v>2213</v>
      </c>
      <c r="D120" s="508" t="s">
        <v>2221</v>
      </c>
      <c r="E120" s="508"/>
      <c r="F120" s="389" t="s">
        <v>218</v>
      </c>
      <c r="G120" s="390">
        <v>35</v>
      </c>
      <c r="H120" s="389"/>
      <c r="I120" s="389">
        <f t="shared" si="6"/>
        <v>0</v>
      </c>
      <c r="J120" s="391">
        <f t="shared" si="7"/>
        <v>859.95</v>
      </c>
      <c r="K120" s="392">
        <f t="shared" si="8"/>
        <v>0</v>
      </c>
      <c r="L120" s="393">
        <f>ROUND(G120*(H120),2)</f>
        <v>0</v>
      </c>
      <c r="M120" s="393"/>
      <c r="N120" s="393">
        <v>24.57</v>
      </c>
      <c r="O120" s="393"/>
      <c r="P120" s="393">
        <v>2.8045000000000001E-4</v>
      </c>
      <c r="Q120" s="393"/>
      <c r="R120" s="393">
        <v>2.8045000000000001E-4</v>
      </c>
      <c r="S120" s="393">
        <f t="shared" si="9"/>
        <v>0.01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2214</v>
      </c>
      <c r="D121" s="508" t="s">
        <v>2215</v>
      </c>
      <c r="E121" s="508"/>
      <c r="F121" s="389" t="s">
        <v>2216</v>
      </c>
      <c r="G121" s="390">
        <v>1</v>
      </c>
      <c r="H121" s="389"/>
      <c r="I121" s="389">
        <f t="shared" si="6"/>
        <v>0</v>
      </c>
      <c r="J121" s="391">
        <f t="shared" si="7"/>
        <v>178</v>
      </c>
      <c r="K121" s="392">
        <f t="shared" si="8"/>
        <v>0</v>
      </c>
      <c r="L121" s="393">
        <f>ROUND(G121*(H121),2)</f>
        <v>0</v>
      </c>
      <c r="M121" s="393"/>
      <c r="N121" s="393">
        <v>178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2217</v>
      </c>
      <c r="D122" s="508" t="s">
        <v>2218</v>
      </c>
      <c r="E122" s="508"/>
      <c r="F122" s="389" t="s">
        <v>360</v>
      </c>
      <c r="G122" s="390">
        <v>50.63</v>
      </c>
      <c r="H122" s="391"/>
      <c r="I122" s="391">
        <f t="shared" si="6"/>
        <v>0</v>
      </c>
      <c r="J122" s="391">
        <f t="shared" si="7"/>
        <v>253.15</v>
      </c>
      <c r="K122" s="392">
        <f t="shared" si="8"/>
        <v>0</v>
      </c>
      <c r="L122" s="393">
        <f>ROUND(G122*(H122),2)</f>
        <v>0</v>
      </c>
      <c r="M122" s="393"/>
      <c r="N122" s="393">
        <v>5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2219</v>
      </c>
      <c r="D123" s="508" t="s">
        <v>2220</v>
      </c>
      <c r="E123" s="508"/>
      <c r="F123" s="389" t="s">
        <v>247</v>
      </c>
      <c r="G123" s="390">
        <v>1</v>
      </c>
      <c r="H123" s="389"/>
      <c r="I123" s="389">
        <f t="shared" si="6"/>
        <v>0</v>
      </c>
      <c r="J123" s="391">
        <f t="shared" si="7"/>
        <v>350</v>
      </c>
      <c r="K123" s="392">
        <f t="shared" si="8"/>
        <v>0</v>
      </c>
      <c r="L123" s="393">
        <f>ROUND(G123*(H123),2)</f>
        <v>0</v>
      </c>
      <c r="M123" s="393"/>
      <c r="N123" s="393">
        <v>350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2170</v>
      </c>
      <c r="D124" s="508" t="s">
        <v>2171</v>
      </c>
      <c r="E124" s="508"/>
      <c r="F124" s="389" t="s">
        <v>360</v>
      </c>
      <c r="G124" s="390">
        <v>53.169060000000009</v>
      </c>
      <c r="H124" s="391"/>
      <c r="I124" s="391">
        <f t="shared" si="6"/>
        <v>0</v>
      </c>
      <c r="J124" s="391">
        <f t="shared" si="7"/>
        <v>106.34</v>
      </c>
      <c r="K124" s="392">
        <f t="shared" si="8"/>
        <v>0</v>
      </c>
      <c r="L124" s="393">
        <f>ROUND(G124*(H124),2)</f>
        <v>0</v>
      </c>
      <c r="M124" s="393"/>
      <c r="N124" s="393">
        <v>2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34.5" customHeight="1">
      <c r="A125" s="396"/>
      <c r="B125" s="404"/>
      <c r="C125" s="405" t="s">
        <v>2137</v>
      </c>
      <c r="D125" s="504" t="s">
        <v>2138</v>
      </c>
      <c r="E125" s="504"/>
      <c r="F125" s="406"/>
      <c r="G125" s="393"/>
      <c r="H125" s="406"/>
      <c r="I125" s="407">
        <f>ROUND((SUM(I113:I124))/1,2)</f>
        <v>0</v>
      </c>
      <c r="J125" s="408"/>
      <c r="K125" s="408"/>
      <c r="L125" s="409">
        <f>ROUND((SUM(L113:L124))/1,2)</f>
        <v>0</v>
      </c>
      <c r="M125" s="409">
        <f>ROUND((SUM(M113:M124))/1,2)</f>
        <v>0</v>
      </c>
      <c r="N125" s="409"/>
      <c r="O125" s="409"/>
      <c r="P125" s="409"/>
      <c r="Q125" s="393"/>
      <c r="R125" s="393"/>
      <c r="S125" s="409">
        <f>ROUND((SUM(S113:S124))/1,2)</f>
        <v>0.01</v>
      </c>
      <c r="T125" s="409"/>
      <c r="U125" s="409"/>
      <c r="V125" s="410">
        <f>ROUND((SUM(V113:V124))/1,2)</f>
        <v>0</v>
      </c>
      <c r="W125" s="395"/>
      <c r="X125" s="396"/>
      <c r="Y125" s="396"/>
      <c r="Z125" s="396"/>
    </row>
    <row r="126" spans="1:26">
      <c r="A126" s="396"/>
      <c r="B126" s="404"/>
      <c r="C126" s="411"/>
      <c r="D126" s="505"/>
      <c r="E126" s="505"/>
      <c r="F126" s="406"/>
      <c r="G126" s="393"/>
      <c r="H126" s="406"/>
      <c r="I126" s="406"/>
      <c r="J126" s="392"/>
      <c r="K126" s="392"/>
      <c r="L126" s="393"/>
      <c r="M126" s="393"/>
      <c r="N126" s="393"/>
      <c r="O126" s="393"/>
      <c r="P126" s="393"/>
      <c r="Q126" s="393"/>
      <c r="R126" s="393"/>
      <c r="S126" s="393"/>
      <c r="T126" s="393"/>
      <c r="U126" s="393"/>
      <c r="V126" s="394"/>
      <c r="W126" s="395"/>
      <c r="X126" s="396"/>
      <c r="Y126" s="396"/>
      <c r="Z126" s="396"/>
    </row>
    <row r="127" spans="1:26">
      <c r="A127" s="396"/>
      <c r="B127" s="404"/>
      <c r="C127" s="411"/>
      <c r="D127" s="506" t="s">
        <v>2130</v>
      </c>
      <c r="E127" s="506"/>
      <c r="F127" s="406"/>
      <c r="G127" s="393"/>
      <c r="H127" s="406"/>
      <c r="I127" s="407">
        <f>ROUND((SUM(I112:I126))/2,2)</f>
        <v>0</v>
      </c>
      <c r="J127" s="392"/>
      <c r="K127" s="392"/>
      <c r="L127" s="393">
        <f>ROUND((SUM(L112:L126))/2,2)</f>
        <v>0</v>
      </c>
      <c r="M127" s="393">
        <f>ROUND((SUM(M112:M126))/2,2)</f>
        <v>0</v>
      </c>
      <c r="N127" s="393"/>
      <c r="O127" s="393"/>
      <c r="P127" s="409"/>
      <c r="Q127" s="393"/>
      <c r="R127" s="393"/>
      <c r="S127" s="409">
        <f>ROUND((SUM(S112:S126))/2,2)</f>
        <v>0.01</v>
      </c>
      <c r="T127" s="393"/>
      <c r="U127" s="393"/>
      <c r="V127" s="410">
        <f>ROUND((SUM(V112:V126))/2,2)</f>
        <v>0</v>
      </c>
      <c r="W127" s="395"/>
      <c r="X127" s="396"/>
      <c r="Y127" s="396"/>
      <c r="Z127" s="396"/>
    </row>
    <row r="128" spans="1:26">
      <c r="A128" s="221"/>
      <c r="B128" s="413"/>
      <c r="C128" s="414"/>
      <c r="D128" s="507" t="s">
        <v>1730</v>
      </c>
      <c r="E128" s="507"/>
      <c r="F128" s="417"/>
      <c r="G128" s="416"/>
      <c r="H128" s="417"/>
      <c r="I128" s="417">
        <f>ROUND((SUM(I84:I127))/3,2)</f>
        <v>0</v>
      </c>
      <c r="J128" s="445"/>
      <c r="K128" s="445">
        <f>ROUND((SUM(K84:K127))/3,2)</f>
        <v>0</v>
      </c>
      <c r="L128" s="416">
        <f>ROUND((SUM(L84:L127))/3,2)</f>
        <v>0</v>
      </c>
      <c r="M128" s="416">
        <f>ROUND((SUM(M84:M127))/3,2)</f>
        <v>0</v>
      </c>
      <c r="N128" s="416"/>
      <c r="O128" s="416"/>
      <c r="P128" s="416"/>
      <c r="Q128" s="416"/>
      <c r="R128" s="416"/>
      <c r="S128" s="416">
        <f>ROUND((SUM(S84:S127))/3,2)</f>
        <v>0.24</v>
      </c>
      <c r="T128" s="416"/>
      <c r="U128" s="416"/>
      <c r="V128" s="418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0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73:B73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5"/>
  <dimension ref="A1:K222"/>
  <sheetViews>
    <sheetView topLeftCell="A106" workbookViewId="0">
      <selection activeCell="G8" sqref="G8:H122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11" max="11" width="11.25" bestFit="1" customWidth="1"/>
  </cols>
  <sheetData>
    <row r="1" spans="1:11" ht="12">
      <c r="A1" s="150"/>
      <c r="B1" s="151" t="s">
        <v>2295</v>
      </c>
      <c r="C1" s="447"/>
      <c r="D1" s="150"/>
      <c r="E1" s="152"/>
      <c r="F1" s="150"/>
      <c r="G1" s="152"/>
      <c r="H1" s="152"/>
      <c r="I1" s="152"/>
      <c r="J1" s="152"/>
      <c r="K1" s="152"/>
    </row>
    <row r="2" spans="1:11">
      <c r="A2" s="150"/>
      <c r="B2" s="150" t="s">
        <v>1290</v>
      </c>
      <c r="C2" s="150" t="s">
        <v>2296</v>
      </c>
      <c r="D2" s="150"/>
      <c r="E2" s="152"/>
      <c r="F2" s="150"/>
      <c r="G2" s="152"/>
      <c r="H2" s="152"/>
      <c r="I2" s="152"/>
      <c r="J2" s="152"/>
      <c r="K2" s="152"/>
    </row>
    <row r="3" spans="1:11">
      <c r="A3" s="150"/>
      <c r="B3" s="150" t="s">
        <v>1292</v>
      </c>
      <c r="C3" s="150" t="s">
        <v>2297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2298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1295</v>
      </c>
      <c r="B5" s="156" t="s">
        <v>60</v>
      </c>
      <c r="C5" s="156" t="s">
        <v>1296</v>
      </c>
      <c r="D5" s="156" t="s">
        <v>57</v>
      </c>
      <c r="E5" s="156" t="s">
        <v>1297</v>
      </c>
      <c r="F5" s="157" t="s">
        <v>1298</v>
      </c>
      <c r="G5" s="158" t="s">
        <v>1299</v>
      </c>
      <c r="H5" s="159"/>
      <c r="I5" s="158" t="s">
        <v>1300</v>
      </c>
      <c r="J5" s="159"/>
      <c r="K5" s="160" t="s">
        <v>1301</v>
      </c>
    </row>
    <row r="6" spans="1:11" ht="12" thickBot="1">
      <c r="A6" s="161"/>
      <c r="B6" s="162"/>
      <c r="C6" s="163"/>
      <c r="D6" s="162"/>
      <c r="E6" s="162"/>
      <c r="F6" s="164"/>
      <c r="G6" s="165" t="s">
        <v>1302</v>
      </c>
      <c r="H6" s="166" t="s">
        <v>1303</v>
      </c>
      <c r="I6" s="167" t="s">
        <v>1302</v>
      </c>
      <c r="J6" s="168" t="s">
        <v>1303</v>
      </c>
      <c r="K6" s="169" t="s">
        <v>1304</v>
      </c>
    </row>
    <row r="7" spans="1:11" ht="12">
      <c r="A7" s="152"/>
      <c r="B7" s="170" t="s">
        <v>1305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1306</v>
      </c>
      <c r="C8" s="176" t="s">
        <v>1307</v>
      </c>
      <c r="D8" s="177" t="s">
        <v>1308</v>
      </c>
      <c r="E8" s="174">
        <v>9</v>
      </c>
      <c r="F8" s="174" t="s">
        <v>247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4">
      <c r="A9" s="174">
        <v>2</v>
      </c>
      <c r="B9" s="175" t="s">
        <v>1309</v>
      </c>
      <c r="C9" s="179" t="s">
        <v>1310</v>
      </c>
      <c r="D9" s="177" t="s">
        <v>1311</v>
      </c>
      <c r="E9" s="174">
        <v>15</v>
      </c>
      <c r="F9" s="174" t="s">
        <v>247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1312</v>
      </c>
      <c r="C10" s="175">
        <v>8595568930644</v>
      </c>
      <c r="D10" s="177" t="s">
        <v>1313</v>
      </c>
      <c r="E10" s="174">
        <v>8</v>
      </c>
      <c r="F10" s="174" t="s">
        <v>247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1314</v>
      </c>
      <c r="C11" s="179" t="s">
        <v>1315</v>
      </c>
      <c r="D11" s="177" t="s">
        <v>1316</v>
      </c>
      <c r="E11" s="174">
        <v>15</v>
      </c>
      <c r="F11" s="174" t="s">
        <v>247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1317</v>
      </c>
      <c r="C12" s="179">
        <v>8595568930828</v>
      </c>
      <c r="D12" s="177" t="s">
        <v>1318</v>
      </c>
      <c r="E12" s="174">
        <v>1</v>
      </c>
      <c r="F12" s="174" t="s">
        <v>247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1319</v>
      </c>
      <c r="C13" s="175" t="s">
        <v>1320</v>
      </c>
      <c r="D13" s="177" t="s">
        <v>1321</v>
      </c>
      <c r="E13" s="174">
        <v>35</v>
      </c>
      <c r="F13" s="174" t="s">
        <v>247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1322</v>
      </c>
      <c r="C14" s="175">
        <v>752101</v>
      </c>
      <c r="D14" s="177" t="s">
        <v>1323</v>
      </c>
      <c r="E14" s="174">
        <v>6</v>
      </c>
      <c r="F14" s="174" t="s">
        <v>247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1322</v>
      </c>
      <c r="C15" s="175">
        <v>752108</v>
      </c>
      <c r="D15" s="177" t="s">
        <v>1325</v>
      </c>
      <c r="E15" s="174">
        <v>4</v>
      </c>
      <c r="F15" s="174" t="s">
        <v>247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1322</v>
      </c>
      <c r="C16" s="175">
        <v>753180</v>
      </c>
      <c r="D16" s="175" t="s">
        <v>1329</v>
      </c>
      <c r="E16" s="174">
        <v>20</v>
      </c>
      <c r="F16" s="174" t="s">
        <v>247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12">
      <c r="A17" s="174">
        <v>10</v>
      </c>
      <c r="B17" s="175" t="s">
        <v>1331</v>
      </c>
      <c r="C17" s="175" t="s">
        <v>1332</v>
      </c>
      <c r="D17" s="175" t="s">
        <v>1333</v>
      </c>
      <c r="E17" s="174">
        <v>2</v>
      </c>
      <c r="F17" s="174" t="s">
        <v>247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12">
      <c r="A18" s="174">
        <v>11</v>
      </c>
      <c r="B18" s="175" t="s">
        <v>1322</v>
      </c>
      <c r="C18" s="181">
        <v>754001</v>
      </c>
      <c r="D18" s="175" t="s">
        <v>1334</v>
      </c>
      <c r="E18" s="174">
        <v>26</v>
      </c>
      <c r="F18" s="174" t="s">
        <v>247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1322</v>
      </c>
      <c r="C19" s="181">
        <v>754002</v>
      </c>
      <c r="D19" s="175" t="s">
        <v>1335</v>
      </c>
      <c r="E19" s="174">
        <v>2</v>
      </c>
      <c r="F19" s="174" t="s">
        <v>247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52"/>
      <c r="B20" s="170" t="s">
        <v>1337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>
      <c r="A21" s="174">
        <v>13</v>
      </c>
      <c r="B21" s="175" t="s">
        <v>1338</v>
      </c>
      <c r="C21" s="175"/>
      <c r="D21" s="177" t="s">
        <v>1339</v>
      </c>
      <c r="E21" s="174">
        <v>15</v>
      </c>
      <c r="F21" s="174" t="s">
        <v>247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>
      <c r="A22" s="174">
        <v>14</v>
      </c>
      <c r="B22" s="175" t="s">
        <v>1340</v>
      </c>
      <c r="C22" s="175"/>
      <c r="D22" s="177" t="s">
        <v>2172</v>
      </c>
      <c r="E22" s="174">
        <v>8</v>
      </c>
      <c r="F22" s="174" t="s">
        <v>247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>
      <c r="A23" s="174">
        <v>15</v>
      </c>
      <c r="B23" s="175" t="s">
        <v>1342</v>
      </c>
      <c r="C23" s="175"/>
      <c r="D23" s="177" t="s">
        <v>1343</v>
      </c>
      <c r="E23" s="174">
        <v>1</v>
      </c>
      <c r="F23" s="174" t="s">
        <v>247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>
      <c r="A24" s="174">
        <v>16</v>
      </c>
      <c r="B24" s="175" t="s">
        <v>1346</v>
      </c>
      <c r="C24" s="175"/>
      <c r="D24" s="177" t="s">
        <v>1347</v>
      </c>
      <c r="E24" s="174">
        <v>6</v>
      </c>
      <c r="F24" s="174" t="s">
        <v>247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>
      <c r="A25" s="174">
        <v>17</v>
      </c>
      <c r="B25" s="175" t="s">
        <v>1348</v>
      </c>
      <c r="C25" s="175" t="s">
        <v>1349</v>
      </c>
      <c r="D25" s="177" t="s">
        <v>1350</v>
      </c>
      <c r="E25" s="174">
        <v>8</v>
      </c>
      <c r="F25" s="174" t="s">
        <v>247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>
      <c r="A26" s="152"/>
      <c r="B26" s="170" t="s">
        <v>1351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12">
      <c r="A27" s="184" t="s">
        <v>225</v>
      </c>
      <c r="B27" s="183" t="s">
        <v>1354</v>
      </c>
      <c r="C27" s="185"/>
      <c r="D27" s="183" t="s">
        <v>1355</v>
      </c>
      <c r="E27" s="174">
        <v>30</v>
      </c>
      <c r="F27" s="186" t="s">
        <v>1356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>
      <c r="A28" s="184" t="s">
        <v>228</v>
      </c>
      <c r="B28" s="183" t="s">
        <v>1357</v>
      </c>
      <c r="C28" s="185" t="s">
        <v>1358</v>
      </c>
      <c r="D28" s="183" t="s">
        <v>1359</v>
      </c>
      <c r="E28" s="174">
        <v>30</v>
      </c>
      <c r="F28" s="186" t="s">
        <v>247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>
      <c r="A29" s="184" t="s">
        <v>232</v>
      </c>
      <c r="B29" s="183" t="s">
        <v>1360</v>
      </c>
      <c r="C29" s="183">
        <v>8595057616035</v>
      </c>
      <c r="D29" s="177" t="s">
        <v>1361</v>
      </c>
      <c r="E29" s="174">
        <v>200</v>
      </c>
      <c r="F29" s="174" t="s">
        <v>1356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>
      <c r="A30" s="184" t="s">
        <v>236</v>
      </c>
      <c r="B30" s="183" t="s">
        <v>1362</v>
      </c>
      <c r="C30" s="183">
        <v>8595057616042</v>
      </c>
      <c r="D30" s="177" t="s">
        <v>1363</v>
      </c>
      <c r="E30" s="174">
        <v>30</v>
      </c>
      <c r="F30" s="174" t="s">
        <v>1356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>
      <c r="A31" s="152"/>
      <c r="B31" s="170" t="s">
        <v>1364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>
      <c r="A32" s="174">
        <v>22</v>
      </c>
      <c r="B32" s="175" t="s">
        <v>1365</v>
      </c>
      <c r="C32" s="175" t="s">
        <v>1366</v>
      </c>
      <c r="D32" s="177" t="s">
        <v>1367</v>
      </c>
      <c r="E32" s="174">
        <v>40</v>
      </c>
      <c r="F32" s="174" t="s">
        <v>1356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4">
      <c r="A33" s="174"/>
      <c r="B33" s="175" t="s">
        <v>1368</v>
      </c>
      <c r="C33" s="175" t="s">
        <v>1369</v>
      </c>
      <c r="D33" s="177" t="s">
        <v>1370</v>
      </c>
      <c r="E33" s="174">
        <v>40</v>
      </c>
      <c r="F33" s="174" t="s">
        <v>1356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>
      <c r="A34" s="174">
        <v>23</v>
      </c>
      <c r="B34" s="175" t="s">
        <v>1371</v>
      </c>
      <c r="C34" s="175" t="s">
        <v>1372</v>
      </c>
      <c r="D34" s="177" t="s">
        <v>1370</v>
      </c>
      <c r="E34" s="174">
        <v>300</v>
      </c>
      <c r="F34" s="174" t="s">
        <v>1356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>
      <c r="A35" s="174">
        <v>24</v>
      </c>
      <c r="B35" s="175" t="s">
        <v>1373</v>
      </c>
      <c r="C35" s="175" t="s">
        <v>1374</v>
      </c>
      <c r="D35" s="177" t="s">
        <v>1370</v>
      </c>
      <c r="E35" s="174">
        <v>200</v>
      </c>
      <c r="F35" s="174" t="s">
        <v>1356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>
      <c r="A36" s="174">
        <v>25</v>
      </c>
      <c r="B36" s="175" t="s">
        <v>1375</v>
      </c>
      <c r="C36" s="175" t="s">
        <v>1376</v>
      </c>
      <c r="D36" s="177" t="s">
        <v>1370</v>
      </c>
      <c r="E36" s="174">
        <v>20</v>
      </c>
      <c r="F36" s="174" t="s">
        <v>1356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>
      <c r="A37" s="174"/>
      <c r="B37" s="175" t="s">
        <v>1377</v>
      </c>
      <c r="C37" s="175" t="s">
        <v>1378</v>
      </c>
      <c r="D37" s="177" t="s">
        <v>1367</v>
      </c>
      <c r="E37" s="174">
        <v>15</v>
      </c>
      <c r="F37" s="174" t="s">
        <v>1356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>
      <c r="A38" s="174">
        <v>26</v>
      </c>
      <c r="B38" s="175" t="s">
        <v>1381</v>
      </c>
      <c r="C38" s="175" t="s">
        <v>1382</v>
      </c>
      <c r="D38" s="177" t="s">
        <v>1367</v>
      </c>
      <c r="E38" s="174">
        <v>10</v>
      </c>
      <c r="F38" s="174" t="s">
        <v>1356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>
      <c r="A39" s="174">
        <v>27</v>
      </c>
      <c r="B39" s="175" t="s">
        <v>2173</v>
      </c>
      <c r="C39" s="175" t="s">
        <v>2174</v>
      </c>
      <c r="D39" s="177" t="s">
        <v>1367</v>
      </c>
      <c r="E39" s="174">
        <v>35</v>
      </c>
      <c r="F39" s="174" t="s">
        <v>1356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>
      <c r="A40" s="174">
        <v>28</v>
      </c>
      <c r="B40" s="175" t="s">
        <v>1383</v>
      </c>
      <c r="C40" s="175"/>
      <c r="D40" s="177" t="s">
        <v>1367</v>
      </c>
      <c r="E40" s="174">
        <v>15</v>
      </c>
      <c r="F40" s="174" t="s">
        <v>1356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>
      <c r="A41" s="174">
        <v>29</v>
      </c>
      <c r="B41" s="175" t="s">
        <v>1384</v>
      </c>
      <c r="C41" s="175"/>
      <c r="D41" s="177" t="s">
        <v>1367</v>
      </c>
      <c r="E41" s="174">
        <v>10</v>
      </c>
      <c r="F41" s="174" t="s">
        <v>1356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>
      <c r="A42" s="174">
        <v>30</v>
      </c>
      <c r="B42" s="175" t="s">
        <v>2175</v>
      </c>
      <c r="C42" s="175" t="s">
        <v>2176</v>
      </c>
      <c r="D42" s="177" t="s">
        <v>1367</v>
      </c>
      <c r="E42" s="174">
        <v>5</v>
      </c>
      <c r="F42" s="174" t="s">
        <v>1356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>
      <c r="A43" s="174">
        <v>31</v>
      </c>
      <c r="B43" s="175" t="s">
        <v>1385</v>
      </c>
      <c r="C43" s="175" t="s">
        <v>1386</v>
      </c>
      <c r="D43" s="177" t="s">
        <v>1367</v>
      </c>
      <c r="E43" s="174">
        <v>5</v>
      </c>
      <c r="F43" s="174" t="s">
        <v>1356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>
      <c r="A44" s="174">
        <v>32</v>
      </c>
      <c r="B44" s="175" t="s">
        <v>1389</v>
      </c>
      <c r="C44" s="175" t="s">
        <v>1390</v>
      </c>
      <c r="D44" s="177" t="s">
        <v>1367</v>
      </c>
      <c r="E44" s="174">
        <v>5</v>
      </c>
      <c r="F44" s="174" t="s">
        <v>1356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>
      <c r="A45" s="174">
        <v>33</v>
      </c>
      <c r="B45" s="175" t="s">
        <v>1395</v>
      </c>
      <c r="C45" s="175"/>
      <c r="D45" s="177" t="s">
        <v>1396</v>
      </c>
      <c r="E45" s="174">
        <v>25</v>
      </c>
      <c r="F45" s="174" t="s">
        <v>1356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>
      <c r="A46" s="174">
        <v>34</v>
      </c>
      <c r="B46" s="175" t="s">
        <v>1399</v>
      </c>
      <c r="C46" s="175"/>
      <c r="D46" s="177" t="s">
        <v>1400</v>
      </c>
      <c r="E46" s="174">
        <v>15</v>
      </c>
      <c r="F46" s="174" t="s">
        <v>1356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>
      <c r="A47" s="174">
        <v>35</v>
      </c>
      <c r="B47" s="175" t="s">
        <v>1401</v>
      </c>
      <c r="C47" s="175"/>
      <c r="D47" s="177" t="s">
        <v>1402</v>
      </c>
      <c r="E47" s="174">
        <v>15</v>
      </c>
      <c r="F47" s="174" t="s">
        <v>1356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>
      <c r="A48" s="152"/>
      <c r="B48" s="170" t="s">
        <v>1419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>
      <c r="A49" s="184" t="s">
        <v>285</v>
      </c>
      <c r="B49" s="177" t="s">
        <v>1420</v>
      </c>
      <c r="C49" s="177" t="s">
        <v>1421</v>
      </c>
      <c r="D49" s="177" t="s">
        <v>1422</v>
      </c>
      <c r="E49" s="174">
        <v>30</v>
      </c>
      <c r="F49" s="186" t="s">
        <v>1356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>
      <c r="A50" s="184" t="s">
        <v>289</v>
      </c>
      <c r="B50" s="177" t="s">
        <v>1423</v>
      </c>
      <c r="C50" s="177" t="s">
        <v>1424</v>
      </c>
      <c r="D50" s="177" t="s">
        <v>1425</v>
      </c>
      <c r="E50" s="174">
        <v>55</v>
      </c>
      <c r="F50" s="186" t="s">
        <v>1356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84" t="s">
        <v>293</v>
      </c>
      <c r="B51" s="177" t="s">
        <v>1426</v>
      </c>
      <c r="C51" s="177" t="s">
        <v>1427</v>
      </c>
      <c r="D51" s="177" t="s">
        <v>1428</v>
      </c>
      <c r="E51" s="174">
        <v>60</v>
      </c>
      <c r="F51" s="186" t="s">
        <v>1356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84" t="s">
        <v>298</v>
      </c>
      <c r="B52" s="177" t="s">
        <v>1429</v>
      </c>
      <c r="C52" s="177" t="s">
        <v>1430</v>
      </c>
      <c r="D52" s="187" t="s">
        <v>1431</v>
      </c>
      <c r="E52" s="174">
        <v>20</v>
      </c>
      <c r="F52" s="186" t="s">
        <v>1356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84" t="s">
        <v>302</v>
      </c>
      <c r="B53" s="175" t="s">
        <v>1432</v>
      </c>
      <c r="C53" s="175" t="s">
        <v>1433</v>
      </c>
      <c r="D53" s="177" t="s">
        <v>1434</v>
      </c>
      <c r="E53" s="174">
        <v>5</v>
      </c>
      <c r="F53" s="174" t="s">
        <v>247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84" t="s">
        <v>306</v>
      </c>
      <c r="B54" s="175" t="s">
        <v>1435</v>
      </c>
      <c r="C54" s="175" t="s">
        <v>1436</v>
      </c>
      <c r="D54" s="177" t="s">
        <v>1437</v>
      </c>
      <c r="E54" s="174">
        <v>20</v>
      </c>
      <c r="F54" s="174" t="s">
        <v>247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84" t="s">
        <v>310</v>
      </c>
      <c r="B55" s="175" t="s">
        <v>1438</v>
      </c>
      <c r="C55" s="175" t="s">
        <v>1439</v>
      </c>
      <c r="D55" s="177" t="s">
        <v>1440</v>
      </c>
      <c r="E55" s="174">
        <v>8</v>
      </c>
      <c r="F55" s="174" t="s">
        <v>247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84" t="s">
        <v>314</v>
      </c>
      <c r="B56" s="175" t="s">
        <v>1441</v>
      </c>
      <c r="C56" s="175" t="s">
        <v>1442</v>
      </c>
      <c r="D56" s="177" t="s">
        <v>1443</v>
      </c>
      <c r="E56" s="174">
        <v>4</v>
      </c>
      <c r="F56" s="174" t="s">
        <v>247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84" t="s">
        <v>318</v>
      </c>
      <c r="B57" s="183" t="s">
        <v>1444</v>
      </c>
      <c r="C57" s="183" t="s">
        <v>1445</v>
      </c>
      <c r="D57" s="183" t="s">
        <v>1446</v>
      </c>
      <c r="E57" s="174">
        <v>18</v>
      </c>
      <c r="F57" s="174" t="s">
        <v>247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84" t="s">
        <v>322</v>
      </c>
      <c r="B58" s="183" t="s">
        <v>1447</v>
      </c>
      <c r="C58" s="183" t="s">
        <v>1448</v>
      </c>
      <c r="D58" s="183" t="s">
        <v>1449</v>
      </c>
      <c r="E58" s="174">
        <v>15</v>
      </c>
      <c r="F58" s="174" t="s">
        <v>247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84" t="s">
        <v>326</v>
      </c>
      <c r="B59" s="183" t="s">
        <v>1450</v>
      </c>
      <c r="C59" s="183" t="s">
        <v>1451</v>
      </c>
      <c r="D59" s="183" t="s">
        <v>1452</v>
      </c>
      <c r="E59" s="174">
        <v>25</v>
      </c>
      <c r="F59" s="174" t="s">
        <v>247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>
      <c r="A60" s="184" t="s">
        <v>330</v>
      </c>
      <c r="B60" s="175" t="s">
        <v>1456</v>
      </c>
      <c r="C60" s="175" t="s">
        <v>1457</v>
      </c>
      <c r="D60" s="177" t="s">
        <v>1458</v>
      </c>
      <c r="E60" s="174">
        <v>5</v>
      </c>
      <c r="F60" s="174" t="s">
        <v>247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>
      <c r="A61" s="184" t="s">
        <v>336</v>
      </c>
      <c r="B61" s="175" t="s">
        <v>1459</v>
      </c>
      <c r="C61" s="175" t="s">
        <v>1460</v>
      </c>
      <c r="D61" s="177" t="s">
        <v>1461</v>
      </c>
      <c r="E61" s="174">
        <v>10</v>
      </c>
      <c r="F61" s="174" t="s">
        <v>247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>
      <c r="A62" s="184" t="s">
        <v>344</v>
      </c>
      <c r="B62" s="175" t="s">
        <v>1462</v>
      </c>
      <c r="C62" s="175" t="s">
        <v>1463</v>
      </c>
      <c r="D62" s="177" t="s">
        <v>1464</v>
      </c>
      <c r="E62" s="174">
        <v>2</v>
      </c>
      <c r="F62" s="174" t="s">
        <v>247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>
      <c r="A63" s="184" t="s">
        <v>348</v>
      </c>
      <c r="B63" s="175" t="s">
        <v>1465</v>
      </c>
      <c r="C63" s="175" t="s">
        <v>1466</v>
      </c>
      <c r="D63" s="177" t="s">
        <v>1467</v>
      </c>
      <c r="E63" s="174">
        <v>3</v>
      </c>
      <c r="F63" s="174" t="s">
        <v>247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>
      <c r="A64" s="184" t="s">
        <v>352</v>
      </c>
      <c r="B64" s="175" t="s">
        <v>1468</v>
      </c>
      <c r="C64" s="175">
        <v>612117</v>
      </c>
      <c r="D64" s="177" t="s">
        <v>1469</v>
      </c>
      <c r="E64" s="174">
        <v>3</v>
      </c>
      <c r="F64" s="174" t="s">
        <v>247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>
      <c r="A65" s="184" t="s">
        <v>357</v>
      </c>
      <c r="B65" s="175" t="s">
        <v>1470</v>
      </c>
      <c r="C65" s="175" t="s">
        <v>1471</v>
      </c>
      <c r="D65" s="177" t="s">
        <v>1472</v>
      </c>
      <c r="E65" s="174">
        <v>8</v>
      </c>
      <c r="F65" s="174" t="s">
        <v>247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>
      <c r="A66" s="184" t="s">
        <v>364</v>
      </c>
      <c r="B66" s="175" t="s">
        <v>1473</v>
      </c>
      <c r="C66" s="175" t="s">
        <v>1474</v>
      </c>
      <c r="D66" s="177" t="s">
        <v>1475</v>
      </c>
      <c r="E66" s="174">
        <v>11</v>
      </c>
      <c r="F66" s="174" t="s">
        <v>247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>
      <c r="A67" s="152"/>
      <c r="B67" s="170" t="s">
        <v>1485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>
      <c r="A68" s="174">
        <v>54</v>
      </c>
      <c r="B68" s="175"/>
      <c r="C68" s="175"/>
      <c r="D68" s="177" t="s">
        <v>1487</v>
      </c>
      <c r="E68" s="174">
        <v>35</v>
      </c>
      <c r="F68" s="174" t="s">
        <v>1356</v>
      </c>
      <c r="G68" s="178"/>
      <c r="H68" s="178"/>
      <c r="I68" s="178">
        <f t="shared" ref="I68:I82" si="9">E68*G68</f>
        <v>0</v>
      </c>
      <c r="J68" s="178">
        <f t="shared" ref="J68:J82" si="10">E68*H68</f>
        <v>0</v>
      </c>
      <c r="K68" s="178">
        <f t="shared" ref="K68:K82" si="11">SUM(I68:J68)</f>
        <v>0</v>
      </c>
    </row>
    <row r="69" spans="1:11" ht="12" customHeight="1">
      <c r="A69" s="174">
        <v>55</v>
      </c>
      <c r="B69" s="175"/>
      <c r="C69" s="175"/>
      <c r="D69" s="177" t="s">
        <v>1488</v>
      </c>
      <c r="E69" s="174">
        <v>19</v>
      </c>
      <c r="F69" s="174" t="s">
        <v>247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56</v>
      </c>
      <c r="B70" s="175"/>
      <c r="C70" s="175"/>
      <c r="D70" s="177" t="s">
        <v>1489</v>
      </c>
      <c r="E70" s="174">
        <v>19</v>
      </c>
      <c r="F70" s="174" t="s">
        <v>247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57</v>
      </c>
      <c r="B71" s="175"/>
      <c r="C71" s="175"/>
      <c r="D71" s="177" t="s">
        <v>1490</v>
      </c>
      <c r="E71" s="174">
        <v>2</v>
      </c>
      <c r="F71" s="174" t="s">
        <v>247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74">
        <v>58</v>
      </c>
      <c r="B72" s="175"/>
      <c r="C72" s="175"/>
      <c r="D72" s="177" t="s">
        <v>1491</v>
      </c>
      <c r="E72" s="174">
        <v>16</v>
      </c>
      <c r="F72" s="174" t="s">
        <v>1492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>
      <c r="A73" s="174">
        <v>59</v>
      </c>
      <c r="B73" s="175"/>
      <c r="C73" s="175"/>
      <c r="D73" s="177" t="s">
        <v>1493</v>
      </c>
      <c r="E73" s="174">
        <v>1</v>
      </c>
      <c r="F73" s="174" t="s">
        <v>247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>
      <c r="A74" s="174">
        <v>60</v>
      </c>
      <c r="B74" s="188" t="s">
        <v>1494</v>
      </c>
      <c r="C74" s="188"/>
      <c r="D74" s="177" t="s">
        <v>1495</v>
      </c>
      <c r="E74" s="174">
        <v>16</v>
      </c>
      <c r="F74" s="174" t="s">
        <v>1492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>
      <c r="A75" s="174">
        <v>61</v>
      </c>
      <c r="B75" s="175"/>
      <c r="C75" s="189"/>
      <c r="D75" s="177" t="s">
        <v>1496</v>
      </c>
      <c r="E75" s="174">
        <v>30</v>
      </c>
      <c r="F75" s="186" t="s">
        <v>1356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>
      <c r="A76" s="174">
        <v>62</v>
      </c>
      <c r="B76" s="175"/>
      <c r="C76" s="189"/>
      <c r="D76" s="177" t="s">
        <v>1497</v>
      </c>
      <c r="E76" s="174">
        <v>60</v>
      </c>
      <c r="F76" s="186" t="s">
        <v>1356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>
      <c r="A77" s="174">
        <v>63</v>
      </c>
      <c r="B77" s="175"/>
      <c r="C77" s="189"/>
      <c r="D77" s="177" t="s">
        <v>1498</v>
      </c>
      <c r="E77" s="174">
        <v>10</v>
      </c>
      <c r="F77" s="186" t="s">
        <v>1356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>
      <c r="A78" s="174">
        <v>64</v>
      </c>
      <c r="B78" s="175"/>
      <c r="C78" s="189"/>
      <c r="D78" s="177" t="s">
        <v>1499</v>
      </c>
      <c r="E78" s="174">
        <v>30</v>
      </c>
      <c r="F78" s="186" t="s">
        <v>1356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>
      <c r="A79" s="174">
        <v>65</v>
      </c>
      <c r="B79" s="175"/>
      <c r="C79" s="189"/>
      <c r="D79" s="177" t="s">
        <v>1500</v>
      </c>
      <c r="E79" s="174">
        <v>30</v>
      </c>
      <c r="F79" s="186" t="s">
        <v>1356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>
      <c r="A80" s="174">
        <v>66</v>
      </c>
      <c r="B80" s="175"/>
      <c r="C80" s="189"/>
      <c r="D80" s="177" t="s">
        <v>1501</v>
      </c>
      <c r="E80" s="174">
        <v>30</v>
      </c>
      <c r="F80" s="186" t="s">
        <v>1356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>
      <c r="A81" s="174">
        <v>67</v>
      </c>
      <c r="B81" s="175"/>
      <c r="C81" s="189"/>
      <c r="D81" s="177" t="s">
        <v>1502</v>
      </c>
      <c r="E81" s="174">
        <v>30</v>
      </c>
      <c r="F81" s="186" t="s">
        <v>1356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>
      <c r="A82" s="174">
        <v>68</v>
      </c>
      <c r="B82" s="175"/>
      <c r="C82" s="189"/>
      <c r="D82" s="177" t="s">
        <v>1503</v>
      </c>
      <c r="E82" s="174">
        <v>1</v>
      </c>
      <c r="F82" s="186" t="s">
        <v>247</v>
      </c>
      <c r="G82" s="178"/>
      <c r="H82" s="178"/>
      <c r="I82" s="178">
        <f t="shared" si="9"/>
        <v>0</v>
      </c>
      <c r="J82" s="178">
        <f t="shared" si="10"/>
        <v>0</v>
      </c>
      <c r="K82" s="178">
        <f t="shared" si="11"/>
        <v>0</v>
      </c>
    </row>
    <row r="83" spans="1:11" ht="12" customHeight="1">
      <c r="A83" s="190"/>
      <c r="B83" s="191" t="s">
        <v>2177</v>
      </c>
      <c r="C83" s="192"/>
      <c r="D83" s="193"/>
      <c r="E83" s="152"/>
      <c r="F83" s="194"/>
      <c r="G83" s="173"/>
      <c r="H83" s="173"/>
      <c r="I83" s="173"/>
      <c r="J83" s="173"/>
      <c r="K83" s="173"/>
    </row>
    <row r="84" spans="1:11" ht="12" customHeight="1">
      <c r="A84" s="184" t="s">
        <v>422</v>
      </c>
      <c r="B84" s="175" t="s">
        <v>2178</v>
      </c>
      <c r="C84" s="175">
        <v>283049</v>
      </c>
      <c r="D84" s="177" t="s">
        <v>2179</v>
      </c>
      <c r="E84" s="174">
        <v>1</v>
      </c>
      <c r="F84" s="174" t="s">
        <v>247</v>
      </c>
      <c r="G84" s="178"/>
      <c r="H84" s="178"/>
      <c r="I84" s="178">
        <f t="shared" ref="I84:I110" si="12">E84*G84</f>
        <v>0</v>
      </c>
      <c r="J84" s="178">
        <f t="shared" ref="J84:J110" si="13">E84*H84</f>
        <v>0</v>
      </c>
      <c r="K84" s="178">
        <f t="shared" ref="K84:K110" si="14">SUM(I84:J84)</f>
        <v>0</v>
      </c>
    </row>
    <row r="85" spans="1:11" ht="12" customHeight="1">
      <c r="A85" s="184" t="s">
        <v>428</v>
      </c>
      <c r="B85" s="175" t="s">
        <v>1551</v>
      </c>
      <c r="C85" s="175">
        <v>8595090550945</v>
      </c>
      <c r="D85" s="177" t="s">
        <v>1552</v>
      </c>
      <c r="E85" s="174">
        <v>1</v>
      </c>
      <c r="F85" s="174" t="s">
        <v>247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432</v>
      </c>
      <c r="B86" s="175" t="s">
        <v>1553</v>
      </c>
      <c r="C86" s="175">
        <v>5093594</v>
      </c>
      <c r="D86" s="177" t="s">
        <v>1554</v>
      </c>
      <c r="E86" s="174">
        <v>1</v>
      </c>
      <c r="F86" s="174" t="s">
        <v>247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436</v>
      </c>
      <c r="B87" s="175" t="s">
        <v>2180</v>
      </c>
      <c r="C87" s="175">
        <v>406466</v>
      </c>
      <c r="D87" s="177" t="s">
        <v>2181</v>
      </c>
      <c r="E87" s="174">
        <v>1</v>
      </c>
      <c r="F87" s="174" t="s">
        <v>247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440</v>
      </c>
      <c r="B88" s="175" t="s">
        <v>1557</v>
      </c>
      <c r="C88" s="175">
        <v>403545</v>
      </c>
      <c r="D88" s="177" t="s">
        <v>1558</v>
      </c>
      <c r="E88" s="174">
        <v>2</v>
      </c>
      <c r="F88" s="174" t="s">
        <v>247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444</v>
      </c>
      <c r="B89" s="175" t="s">
        <v>1559</v>
      </c>
      <c r="C89" s="175">
        <v>403353</v>
      </c>
      <c r="D89" s="177" t="s">
        <v>1560</v>
      </c>
      <c r="E89" s="174">
        <v>1</v>
      </c>
      <c r="F89" s="174" t="s">
        <v>247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448</v>
      </c>
      <c r="B90" s="175" t="s">
        <v>1561</v>
      </c>
      <c r="C90" s="175">
        <v>403357</v>
      </c>
      <c r="D90" s="177" t="s">
        <v>1562</v>
      </c>
      <c r="E90" s="174">
        <v>1</v>
      </c>
      <c r="F90" s="174" t="s">
        <v>247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452</v>
      </c>
      <c r="B91" s="175" t="s">
        <v>1563</v>
      </c>
      <c r="C91" s="175">
        <v>403358</v>
      </c>
      <c r="D91" s="177" t="s">
        <v>1564</v>
      </c>
      <c r="E91" s="174">
        <v>1</v>
      </c>
      <c r="F91" s="174" t="s">
        <v>247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456</v>
      </c>
      <c r="B92" s="175" t="s">
        <v>2182</v>
      </c>
      <c r="C92" s="175">
        <v>411795</v>
      </c>
      <c r="D92" s="177" t="s">
        <v>2183</v>
      </c>
      <c r="E92" s="174">
        <v>1</v>
      </c>
      <c r="F92" s="174" t="s">
        <v>247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460</v>
      </c>
      <c r="B93" s="177" t="s">
        <v>1574</v>
      </c>
      <c r="C93" s="175" t="s">
        <v>1575</v>
      </c>
      <c r="D93" s="177" t="s">
        <v>1576</v>
      </c>
      <c r="E93" s="174">
        <v>9</v>
      </c>
      <c r="F93" s="174" t="s">
        <v>247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/>
      <c r="B94" s="177" t="s">
        <v>1577</v>
      </c>
      <c r="C94" s="175" t="s">
        <v>1578</v>
      </c>
      <c r="D94" s="177" t="s">
        <v>1579</v>
      </c>
      <c r="E94" s="174">
        <v>1</v>
      </c>
      <c r="F94" s="174" t="s">
        <v>247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84" t="s">
        <v>464</v>
      </c>
      <c r="B95" s="177" t="s">
        <v>1580</v>
      </c>
      <c r="C95" s="175">
        <v>411059</v>
      </c>
      <c r="D95" s="177" t="s">
        <v>1581</v>
      </c>
      <c r="E95" s="174">
        <v>5</v>
      </c>
      <c r="F95" s="174" t="s">
        <v>247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>
      <c r="A96" s="184" t="s">
        <v>468</v>
      </c>
      <c r="B96" s="175"/>
      <c r="C96" s="175">
        <v>412533</v>
      </c>
      <c r="D96" s="177" t="s">
        <v>1582</v>
      </c>
      <c r="E96" s="174">
        <v>1</v>
      </c>
      <c r="F96" s="174" t="s">
        <v>247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>
      <c r="A97" s="184" t="s">
        <v>472</v>
      </c>
      <c r="B97" s="175" t="s">
        <v>1590</v>
      </c>
      <c r="C97" s="183" t="s">
        <v>1591</v>
      </c>
      <c r="D97" s="177" t="s">
        <v>1592</v>
      </c>
      <c r="E97" s="174">
        <v>4</v>
      </c>
      <c r="F97" s="174" t="s">
        <v>247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>
      <c r="A98" s="184" t="s">
        <v>478</v>
      </c>
      <c r="B98" s="175" t="s">
        <v>1590</v>
      </c>
      <c r="C98" s="183" t="s">
        <v>1593</v>
      </c>
      <c r="D98" s="177" t="s">
        <v>1594</v>
      </c>
      <c r="E98" s="174">
        <v>1</v>
      </c>
      <c r="F98" s="174" t="s">
        <v>247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>
      <c r="A99" s="184" t="s">
        <v>482</v>
      </c>
      <c r="B99" s="175" t="s">
        <v>1590</v>
      </c>
      <c r="C99" s="183" t="s">
        <v>1595</v>
      </c>
      <c r="D99" s="177" t="s">
        <v>1596</v>
      </c>
      <c r="E99" s="174">
        <v>1</v>
      </c>
      <c r="F99" s="174" t="s">
        <v>247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>
      <c r="A100" s="184" t="s">
        <v>486</v>
      </c>
      <c r="B100" s="175" t="s">
        <v>1590</v>
      </c>
      <c r="C100" s="183" t="s">
        <v>1597</v>
      </c>
      <c r="D100" s="177" t="s">
        <v>1598</v>
      </c>
      <c r="E100" s="174">
        <v>2</v>
      </c>
      <c r="F100" s="174" t="s">
        <v>247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>
      <c r="A101" s="184" t="s">
        <v>490</v>
      </c>
      <c r="B101" s="175" t="s">
        <v>1590</v>
      </c>
      <c r="C101" s="183" t="s">
        <v>1599</v>
      </c>
      <c r="D101" s="177" t="s">
        <v>1600</v>
      </c>
      <c r="E101" s="174">
        <v>2</v>
      </c>
      <c r="F101" s="174" t="s">
        <v>247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12" customHeight="1">
      <c r="A102" s="184" t="s">
        <v>494</v>
      </c>
      <c r="B102" s="175" t="s">
        <v>1590</v>
      </c>
      <c r="C102" s="183" t="s">
        <v>1601</v>
      </c>
      <c r="D102" s="177" t="s">
        <v>1602</v>
      </c>
      <c r="E102" s="174">
        <v>2</v>
      </c>
      <c r="F102" s="174" t="s">
        <v>247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24" customHeight="1">
      <c r="A103" s="184" t="s">
        <v>498</v>
      </c>
      <c r="B103" s="175"/>
      <c r="C103" s="175"/>
      <c r="D103" s="177" t="s">
        <v>1540</v>
      </c>
      <c r="E103" s="174">
        <v>50</v>
      </c>
      <c r="F103" s="174" t="s">
        <v>247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>
      <c r="A104" s="184" t="s">
        <v>502</v>
      </c>
      <c r="B104" s="175"/>
      <c r="C104" s="175"/>
      <c r="D104" s="177" t="s">
        <v>1541</v>
      </c>
      <c r="E104" s="174">
        <v>1</v>
      </c>
      <c r="F104" s="174" t="s">
        <v>247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>
      <c r="A105" s="184" t="s">
        <v>514</v>
      </c>
      <c r="B105" s="175"/>
      <c r="C105" s="175"/>
      <c r="D105" s="177" t="s">
        <v>1542</v>
      </c>
      <c r="E105" s="174">
        <v>15</v>
      </c>
      <c r="F105" s="174" t="s">
        <v>247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>
      <c r="A106" s="184" t="s">
        <v>518</v>
      </c>
      <c r="B106" s="175"/>
      <c r="C106" s="175"/>
      <c r="D106" s="177" t="s">
        <v>1543</v>
      </c>
      <c r="E106" s="174">
        <v>2</v>
      </c>
      <c r="F106" s="174" t="s">
        <v>247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>
      <c r="A107" s="184" t="s">
        <v>522</v>
      </c>
      <c r="B107" s="175"/>
      <c r="C107" s="175"/>
      <c r="D107" s="177" t="s">
        <v>1544</v>
      </c>
      <c r="E107" s="174">
        <v>1</v>
      </c>
      <c r="F107" s="174" t="s">
        <v>247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>
      <c r="A108" s="184" t="s">
        <v>526</v>
      </c>
      <c r="B108" s="175"/>
      <c r="C108" s="175"/>
      <c r="D108" s="177" t="s">
        <v>1545</v>
      </c>
      <c r="E108" s="174">
        <v>1</v>
      </c>
      <c r="F108" s="174" t="s">
        <v>247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>
      <c r="A109" s="184" t="s">
        <v>532</v>
      </c>
      <c r="B109" s="175"/>
      <c r="C109" s="175"/>
      <c r="D109" s="177" t="s">
        <v>1546</v>
      </c>
      <c r="E109" s="174">
        <v>1</v>
      </c>
      <c r="F109" s="174" t="s">
        <v>247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>
      <c r="A110" s="184" t="s">
        <v>536</v>
      </c>
      <c r="B110" s="175"/>
      <c r="C110" s="175"/>
      <c r="D110" s="177" t="s">
        <v>1547</v>
      </c>
      <c r="E110" s="174">
        <v>1</v>
      </c>
      <c r="F110" s="174" t="s">
        <v>247</v>
      </c>
      <c r="G110" s="178"/>
      <c r="H110" s="178"/>
      <c r="I110" s="178">
        <f t="shared" si="12"/>
        <v>0</v>
      </c>
      <c r="J110" s="178">
        <f t="shared" si="13"/>
        <v>0</v>
      </c>
      <c r="K110" s="178">
        <f t="shared" si="14"/>
        <v>0</v>
      </c>
    </row>
    <row r="111" spans="1:11" ht="12" customHeight="1">
      <c r="A111" s="190"/>
      <c r="B111" s="196" t="s">
        <v>1638</v>
      </c>
      <c r="C111" s="197"/>
      <c r="D111" s="195"/>
      <c r="E111" s="152"/>
      <c r="F111" s="194"/>
      <c r="G111" s="173"/>
      <c r="H111" s="173"/>
      <c r="I111" s="173"/>
      <c r="J111" s="173"/>
      <c r="K111" s="173"/>
    </row>
    <row r="112" spans="1:11" ht="24" customHeight="1">
      <c r="A112" s="184" t="s">
        <v>540</v>
      </c>
      <c r="B112" s="175"/>
      <c r="C112" s="175">
        <v>170101</v>
      </c>
      <c r="D112" s="177" t="s">
        <v>1640</v>
      </c>
      <c r="E112" s="174">
        <v>0.5</v>
      </c>
      <c r="F112" s="186" t="s">
        <v>1641</v>
      </c>
      <c r="G112" s="178"/>
      <c r="H112" s="178"/>
      <c r="I112" s="178">
        <f t="shared" ref="I112:I122" si="15">E112*G112</f>
        <v>0</v>
      </c>
      <c r="J112" s="178">
        <f t="shared" ref="J112:J122" si="16">E112*H112</f>
        <v>0</v>
      </c>
      <c r="K112" s="178">
        <f t="shared" ref="K112:K122" si="17">SUM(I112:J112)</f>
        <v>0</v>
      </c>
    </row>
    <row r="113" spans="1:11" ht="24" customHeight="1">
      <c r="A113" s="184" t="s">
        <v>544</v>
      </c>
      <c r="B113" s="175"/>
      <c r="C113" s="175">
        <v>170302</v>
      </c>
      <c r="D113" s="177" t="s">
        <v>1643</v>
      </c>
      <c r="E113" s="174">
        <v>0.5</v>
      </c>
      <c r="F113" s="186" t="s">
        <v>1641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>
      <c r="A114" s="184" t="s">
        <v>334</v>
      </c>
      <c r="B114" s="175"/>
      <c r="C114" s="175">
        <v>170504</v>
      </c>
      <c r="D114" s="177" t="s">
        <v>1645</v>
      </c>
      <c r="E114" s="174">
        <v>0.5</v>
      </c>
      <c r="F114" s="186" t="s">
        <v>1641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24" customHeight="1">
      <c r="A115" s="184" t="s">
        <v>551</v>
      </c>
      <c r="B115" s="175"/>
      <c r="C115" s="175">
        <v>170506</v>
      </c>
      <c r="D115" s="177" t="s">
        <v>1647</v>
      </c>
      <c r="E115" s="174">
        <v>0.5</v>
      </c>
      <c r="F115" s="186" t="s">
        <v>1641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>
      <c r="A116" s="184" t="s">
        <v>555</v>
      </c>
      <c r="B116" s="175"/>
      <c r="C116" s="175">
        <v>170604</v>
      </c>
      <c r="D116" s="177" t="s">
        <v>1649</v>
      </c>
      <c r="E116" s="174">
        <v>0.1</v>
      </c>
      <c r="F116" s="186" t="s">
        <v>1641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12" customHeight="1">
      <c r="A117" s="184" t="s">
        <v>559</v>
      </c>
      <c r="B117" s="175"/>
      <c r="C117" s="175">
        <v>170904</v>
      </c>
      <c r="D117" s="177" t="s">
        <v>1651</v>
      </c>
      <c r="E117" s="174">
        <v>0.2</v>
      </c>
      <c r="F117" s="186" t="s">
        <v>1641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>
      <c r="A118" s="184" t="s">
        <v>563</v>
      </c>
      <c r="B118" s="175"/>
      <c r="C118" s="175">
        <v>200307</v>
      </c>
      <c r="D118" s="177" t="s">
        <v>1653</v>
      </c>
      <c r="E118" s="174">
        <v>0.2</v>
      </c>
      <c r="F118" s="186" t="s">
        <v>1641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>
      <c r="A119" s="184" t="s">
        <v>567</v>
      </c>
      <c r="B119" s="175"/>
      <c r="C119" s="175"/>
      <c r="D119" s="177" t="s">
        <v>1655</v>
      </c>
      <c r="E119" s="174">
        <v>0.1</v>
      </c>
      <c r="F119" s="186" t="s">
        <v>1641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24" customHeight="1">
      <c r="A120" s="184" t="s">
        <v>571</v>
      </c>
      <c r="B120" s="175"/>
      <c r="C120" s="175"/>
      <c r="D120" s="177" t="s">
        <v>1657</v>
      </c>
      <c r="E120" s="174">
        <v>0.1</v>
      </c>
      <c r="F120" s="186" t="s">
        <v>1641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>
      <c r="A121" s="184" t="s">
        <v>575</v>
      </c>
      <c r="B121" s="175"/>
      <c r="C121" s="175"/>
      <c r="D121" s="177" t="s">
        <v>1659</v>
      </c>
      <c r="E121" s="174">
        <v>1</v>
      </c>
      <c r="F121" s="186" t="s">
        <v>247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 thickBot="1">
      <c r="A122" s="184" t="s">
        <v>579</v>
      </c>
      <c r="B122" s="175"/>
      <c r="C122" s="175"/>
      <c r="D122" s="177" t="s">
        <v>1661</v>
      </c>
      <c r="E122" s="174">
        <v>30</v>
      </c>
      <c r="F122" s="186" t="s">
        <v>1662</v>
      </c>
      <c r="G122" s="178"/>
      <c r="H122" s="178"/>
      <c r="I122" s="178">
        <f t="shared" si="15"/>
        <v>0</v>
      </c>
      <c r="J122" s="178">
        <f t="shared" si="16"/>
        <v>0</v>
      </c>
      <c r="K122" s="178">
        <f t="shared" si="17"/>
        <v>0</v>
      </c>
    </row>
    <row r="123" spans="1:11" ht="12" customHeight="1">
      <c r="A123" s="152"/>
      <c r="B123" s="182"/>
      <c r="C123" s="198"/>
      <c r="D123" s="172"/>
      <c r="E123" s="152"/>
      <c r="F123" s="152"/>
      <c r="G123" s="199"/>
      <c r="H123" s="200"/>
      <c r="I123" s="201" t="s">
        <v>1300</v>
      </c>
      <c r="J123" s="202" t="s">
        <v>1304</v>
      </c>
      <c r="K123" s="203"/>
    </row>
    <row r="124" spans="1:11" ht="24" customHeight="1" thickBot="1">
      <c r="A124" s="152"/>
      <c r="B124" s="182"/>
      <c r="C124" s="198"/>
      <c r="D124" s="172"/>
      <c r="E124" s="152"/>
      <c r="F124" s="152"/>
      <c r="G124" s="204" t="s">
        <v>1663</v>
      </c>
      <c r="H124" s="205"/>
      <c r="I124" s="206" t="s">
        <v>1302</v>
      </c>
      <c r="J124" s="207" t="s">
        <v>1303</v>
      </c>
      <c r="K124" s="208" t="s">
        <v>1301</v>
      </c>
    </row>
    <row r="125" spans="1:11" ht="24" customHeight="1">
      <c r="A125" s="152"/>
      <c r="B125" s="182"/>
      <c r="C125" s="198"/>
      <c r="D125" s="172"/>
      <c r="E125" s="152"/>
      <c r="F125" s="152"/>
      <c r="G125" s="204" t="s">
        <v>1664</v>
      </c>
      <c r="H125" s="205"/>
      <c r="I125" s="209">
        <f>SUM(I8:I122)</f>
        <v>0</v>
      </c>
      <c r="J125" s="209">
        <f>SUM(J8:J122)</f>
        <v>0</v>
      </c>
      <c r="K125" s="210"/>
    </row>
    <row r="126" spans="1:11" ht="24" customHeight="1">
      <c r="A126" s="152"/>
      <c r="B126" s="182"/>
      <c r="C126" s="198"/>
      <c r="D126" s="172"/>
      <c r="E126" s="152"/>
      <c r="F126" s="152"/>
      <c r="G126" s="204" t="s">
        <v>1665</v>
      </c>
      <c r="H126" s="205"/>
      <c r="I126" s="209"/>
      <c r="J126" s="209"/>
      <c r="K126" s="210">
        <f>I125+J125</f>
        <v>0</v>
      </c>
    </row>
    <row r="127" spans="1:11" ht="24" customHeight="1">
      <c r="A127" s="152"/>
      <c r="B127" s="182"/>
      <c r="C127" s="198"/>
      <c r="D127" s="172"/>
      <c r="E127" s="152"/>
      <c r="F127" s="152"/>
      <c r="G127" s="204" t="s">
        <v>1666</v>
      </c>
      <c r="H127" s="205"/>
      <c r="I127" s="209"/>
      <c r="J127" s="209"/>
      <c r="K127" s="210">
        <v>0</v>
      </c>
    </row>
    <row r="128" spans="1:11" ht="12" customHeight="1">
      <c r="A128" s="152"/>
      <c r="B128" s="182"/>
      <c r="C128" s="198"/>
      <c r="D128" s="172"/>
      <c r="E128" s="152"/>
      <c r="F128" s="152"/>
      <c r="G128" s="204" t="s">
        <v>1667</v>
      </c>
      <c r="H128" s="205"/>
      <c r="I128" s="209"/>
      <c r="J128" s="209"/>
      <c r="K128" s="210">
        <v>0</v>
      </c>
    </row>
    <row r="129" spans="1:11" ht="12" customHeight="1">
      <c r="A129" s="152"/>
      <c r="B129" s="152"/>
      <c r="C129" s="211"/>
      <c r="D129" s="152"/>
      <c r="E129" s="152"/>
      <c r="F129" s="152"/>
      <c r="G129" s="204" t="s">
        <v>1668</v>
      </c>
      <c r="H129" s="205"/>
      <c r="I129" s="209"/>
      <c r="J129" s="209"/>
      <c r="K129" s="210">
        <v>0</v>
      </c>
    </row>
    <row r="130" spans="1:11" ht="12" customHeight="1">
      <c r="A130" s="152"/>
      <c r="B130" s="152"/>
      <c r="C130" s="211"/>
      <c r="D130" s="152"/>
      <c r="E130" s="152"/>
      <c r="F130" s="152"/>
      <c r="G130" s="204" t="s">
        <v>1546</v>
      </c>
      <c r="H130" s="205"/>
      <c r="I130" s="209"/>
      <c r="J130" s="209"/>
      <c r="K130" s="210">
        <v>0</v>
      </c>
    </row>
    <row r="131" spans="1:11" ht="12" customHeight="1">
      <c r="A131" s="152"/>
      <c r="B131" s="152"/>
      <c r="C131" s="211"/>
      <c r="D131" s="152"/>
      <c r="E131" s="152"/>
      <c r="F131" s="152"/>
      <c r="G131" s="204" t="s">
        <v>1669</v>
      </c>
      <c r="H131" s="205"/>
      <c r="I131" s="209"/>
      <c r="J131" s="209">
        <v>3.8</v>
      </c>
      <c r="K131" s="210">
        <f>J131*K126/100</f>
        <v>0</v>
      </c>
    </row>
    <row r="132" spans="1:11" ht="12" customHeight="1" thickBot="1">
      <c r="A132" s="152"/>
      <c r="B132" s="152"/>
      <c r="C132" s="211"/>
      <c r="D132" s="152"/>
      <c r="E132" s="152"/>
      <c r="F132" s="152"/>
      <c r="G132" s="212" t="s">
        <v>1670</v>
      </c>
      <c r="H132" s="213"/>
      <c r="I132" s="214"/>
      <c r="J132" s="214"/>
      <c r="K132" s="215">
        <f>SUM(K126:K131)</f>
        <v>0</v>
      </c>
    </row>
    <row r="133" spans="1:11" ht="12" customHeight="1">
      <c r="A133" s="184"/>
      <c r="B133" s="175"/>
      <c r="C133" s="175"/>
      <c r="D133" s="177"/>
      <c r="E133" s="174"/>
      <c r="F133" s="174"/>
    </row>
    <row r="134" spans="1:11" ht="12" customHeight="1">
      <c r="A134" s="184"/>
      <c r="B134" s="175"/>
      <c r="C134" s="175"/>
      <c r="D134" s="177"/>
      <c r="E134" s="174"/>
      <c r="F134" s="174"/>
    </row>
    <row r="135" spans="1:11" ht="12" customHeight="1">
      <c r="A135" s="184"/>
      <c r="B135" s="175"/>
      <c r="C135" s="175"/>
      <c r="D135" s="177"/>
      <c r="E135" s="174"/>
      <c r="F135" s="174"/>
    </row>
    <row r="136" spans="1:11" ht="12" customHeight="1">
      <c r="A136" s="184"/>
      <c r="B136" s="175"/>
      <c r="C136" s="175"/>
      <c r="D136" s="177"/>
      <c r="E136" s="174"/>
      <c r="F136" s="174"/>
    </row>
    <row r="137" spans="1:11" ht="12" customHeight="1">
      <c r="A137" s="184"/>
      <c r="B137" s="175"/>
      <c r="C137" s="175"/>
      <c r="D137" s="177"/>
      <c r="E137" s="174"/>
      <c r="F137" s="174"/>
    </row>
    <row r="138" spans="1:11" ht="12" customHeight="1">
      <c r="A138" s="184"/>
      <c r="B138" s="175"/>
      <c r="C138" s="175"/>
      <c r="D138" s="177"/>
      <c r="E138" s="174"/>
      <c r="F138" s="174"/>
    </row>
    <row r="139" spans="1:11" ht="12" customHeight="1">
      <c r="A139" s="184"/>
      <c r="B139" s="175"/>
      <c r="C139" s="175"/>
      <c r="D139" s="177"/>
      <c r="E139" s="174"/>
      <c r="F139" s="174"/>
    </row>
    <row r="140" spans="1:11" ht="12">
      <c r="A140" s="190"/>
      <c r="B140" s="191"/>
      <c r="C140" s="192"/>
      <c r="D140" s="193"/>
      <c r="E140" s="152"/>
      <c r="F140" s="194"/>
    </row>
    <row r="141" spans="1:11" ht="24" customHeight="1">
      <c r="A141" s="184"/>
      <c r="B141" s="175"/>
      <c r="C141" s="175"/>
      <c r="D141" s="177"/>
      <c r="E141" s="174"/>
      <c r="F141" s="174"/>
    </row>
    <row r="142" spans="1:11" ht="12" customHeight="1">
      <c r="A142" s="184"/>
      <c r="B142" s="175"/>
      <c r="C142" s="175"/>
      <c r="D142" s="177"/>
      <c r="E142" s="174"/>
      <c r="F142" s="174"/>
    </row>
    <row r="143" spans="1:11" ht="12" customHeight="1">
      <c r="A143" s="184"/>
      <c r="B143" s="175"/>
      <c r="C143" s="175"/>
      <c r="D143" s="177"/>
      <c r="E143" s="174"/>
      <c r="F143" s="174"/>
    </row>
    <row r="144" spans="1:11" ht="12" customHeight="1">
      <c r="A144" s="184"/>
      <c r="B144" s="175"/>
      <c r="C144" s="175"/>
      <c r="D144" s="177"/>
      <c r="E144" s="174"/>
      <c r="F144" s="174"/>
    </row>
    <row r="145" spans="1:6" ht="12" customHeight="1">
      <c r="A145" s="184"/>
      <c r="B145" s="175"/>
      <c r="C145" s="175"/>
      <c r="D145" s="177"/>
      <c r="E145" s="174"/>
      <c r="F145" s="174"/>
    </row>
    <row r="146" spans="1:6" ht="12" customHeight="1">
      <c r="A146" s="184"/>
      <c r="B146" s="175"/>
      <c r="C146" s="175"/>
      <c r="D146" s="177"/>
      <c r="E146" s="174"/>
      <c r="F146" s="174"/>
    </row>
    <row r="147" spans="1:6" ht="12" customHeight="1">
      <c r="A147" s="184"/>
      <c r="B147" s="175"/>
      <c r="C147" s="175"/>
      <c r="D147" s="177"/>
      <c r="E147" s="174"/>
      <c r="F147" s="174"/>
    </row>
    <row r="148" spans="1:6" ht="12" customHeight="1">
      <c r="A148" s="184"/>
      <c r="B148" s="175"/>
      <c r="C148" s="175"/>
      <c r="D148" s="177"/>
      <c r="E148" s="174"/>
      <c r="F148" s="174"/>
    </row>
    <row r="149" spans="1:6">
      <c r="A149" s="184"/>
      <c r="B149" s="175"/>
      <c r="C149" s="175"/>
      <c r="D149" s="177"/>
      <c r="E149" s="174"/>
      <c r="F149" s="174"/>
    </row>
    <row r="150" spans="1:6" ht="24" customHeight="1">
      <c r="A150" s="184"/>
      <c r="B150" s="177"/>
      <c r="C150" s="175"/>
      <c r="D150" s="177"/>
      <c r="E150" s="174"/>
      <c r="F150" s="174"/>
    </row>
    <row r="151" spans="1:6" ht="24" customHeight="1">
      <c r="A151" s="184"/>
      <c r="B151" s="177"/>
      <c r="C151" s="175"/>
      <c r="D151" s="177"/>
      <c r="E151" s="174"/>
      <c r="F151" s="174"/>
    </row>
    <row r="152" spans="1:6" ht="24" customHeight="1">
      <c r="A152" s="184"/>
      <c r="B152" s="177"/>
      <c r="C152" s="175"/>
      <c r="D152" s="177"/>
      <c r="E152" s="174"/>
      <c r="F152" s="174"/>
    </row>
    <row r="153" spans="1:6" ht="24" customHeight="1">
      <c r="A153" s="184"/>
      <c r="B153" s="177"/>
      <c r="C153" s="175"/>
      <c r="D153" s="177"/>
      <c r="E153" s="174"/>
      <c r="F153" s="174"/>
    </row>
    <row r="154" spans="1:6" ht="24" customHeight="1">
      <c r="A154" s="184"/>
      <c r="B154" s="177"/>
      <c r="C154" s="175"/>
      <c r="D154" s="177"/>
      <c r="E154" s="174"/>
      <c r="F154" s="174"/>
    </row>
    <row r="155" spans="1:6" ht="24" customHeight="1">
      <c r="A155" s="184"/>
      <c r="B155" s="177"/>
      <c r="C155" s="175"/>
      <c r="D155" s="177"/>
      <c r="E155" s="174"/>
      <c r="F155" s="174"/>
    </row>
    <row r="156" spans="1:6" ht="12" customHeight="1">
      <c r="A156" s="184"/>
      <c r="B156" s="175"/>
      <c r="C156" s="175"/>
      <c r="D156" s="177"/>
      <c r="E156" s="174"/>
      <c r="F156" s="174"/>
    </row>
    <row r="157" spans="1:6" ht="12" customHeight="1">
      <c r="A157" s="184"/>
      <c r="B157" s="175"/>
      <c r="C157" s="175"/>
      <c r="D157" s="177"/>
      <c r="E157" s="174"/>
      <c r="F157" s="174"/>
    </row>
    <row r="158" spans="1:6" ht="12" customHeight="1">
      <c r="A158" s="184"/>
      <c r="B158" s="175"/>
      <c r="C158" s="175"/>
      <c r="D158" s="177"/>
      <c r="E158" s="174"/>
      <c r="F158" s="174"/>
    </row>
    <row r="159" spans="1:6" ht="12" customHeight="1">
      <c r="A159" s="184"/>
      <c r="B159" s="175"/>
      <c r="C159" s="175"/>
      <c r="D159" s="177"/>
      <c r="E159" s="174"/>
      <c r="F159" s="174"/>
    </row>
    <row r="160" spans="1:6" ht="24" customHeight="1">
      <c r="A160" s="184"/>
      <c r="B160" s="175"/>
      <c r="C160" s="175"/>
      <c r="D160" s="177"/>
      <c r="E160" s="174"/>
      <c r="F160" s="174"/>
    </row>
    <row r="161" spans="1:6" ht="24" customHeight="1">
      <c r="A161" s="184"/>
      <c r="B161" s="175"/>
      <c r="C161" s="183"/>
      <c r="D161" s="177"/>
      <c r="E161" s="174"/>
      <c r="F161" s="174"/>
    </row>
    <row r="162" spans="1:6" ht="24" customHeight="1">
      <c r="A162" s="184"/>
      <c r="B162" s="175"/>
      <c r="C162" s="183"/>
      <c r="D162" s="177"/>
      <c r="E162" s="174"/>
      <c r="F162" s="174"/>
    </row>
    <row r="163" spans="1:6" ht="24" customHeight="1">
      <c r="A163" s="184"/>
      <c r="B163" s="175"/>
      <c r="C163" s="183"/>
      <c r="D163" s="177"/>
      <c r="E163" s="174"/>
      <c r="F163" s="174"/>
    </row>
    <row r="164" spans="1:6" ht="24" customHeight="1">
      <c r="A164" s="184"/>
      <c r="B164" s="175"/>
      <c r="C164" s="183"/>
      <c r="D164" s="177"/>
      <c r="E164" s="174"/>
      <c r="F164" s="174"/>
    </row>
    <row r="165" spans="1:6" ht="24" customHeight="1">
      <c r="A165" s="184"/>
      <c r="B165" s="175"/>
      <c r="C165" s="183"/>
      <c r="D165" s="177"/>
      <c r="E165" s="174"/>
      <c r="F165" s="174"/>
    </row>
    <row r="166" spans="1:6" ht="24" customHeight="1">
      <c r="A166" s="184"/>
      <c r="B166" s="175"/>
      <c r="C166" s="183"/>
      <c r="D166" s="177"/>
      <c r="E166" s="174"/>
      <c r="F166" s="174"/>
    </row>
    <row r="167" spans="1:6" ht="12" customHeight="1">
      <c r="A167" s="184"/>
      <c r="B167" s="175"/>
      <c r="C167" s="175"/>
      <c r="D167" s="177"/>
      <c r="E167" s="174"/>
      <c r="F167" s="174"/>
    </row>
    <row r="168" spans="1:6" ht="12" customHeight="1">
      <c r="A168" s="184"/>
      <c r="B168" s="175"/>
      <c r="C168" s="175"/>
      <c r="D168" s="177"/>
      <c r="E168" s="174"/>
      <c r="F168" s="174"/>
    </row>
    <row r="169" spans="1:6" ht="12" customHeight="1">
      <c r="A169" s="184"/>
      <c r="B169" s="175"/>
      <c r="C169" s="175"/>
      <c r="D169" s="177"/>
      <c r="E169" s="174"/>
      <c r="F169" s="174"/>
    </row>
    <row r="170" spans="1:6" ht="12" customHeight="1">
      <c r="A170" s="184"/>
      <c r="B170" s="175"/>
      <c r="C170" s="175"/>
      <c r="D170" s="177"/>
      <c r="E170" s="174"/>
      <c r="F170" s="174"/>
    </row>
    <row r="171" spans="1:6" ht="12" customHeight="1">
      <c r="A171" s="184"/>
      <c r="B171" s="175"/>
      <c r="C171" s="175"/>
      <c r="D171" s="177"/>
      <c r="E171" s="174"/>
      <c r="F171" s="174"/>
    </row>
    <row r="172" spans="1:6" ht="12" customHeight="1">
      <c r="A172" s="184"/>
      <c r="B172" s="175"/>
      <c r="C172" s="175"/>
      <c r="D172" s="177"/>
      <c r="E172" s="174"/>
      <c r="F172" s="174"/>
    </row>
    <row r="173" spans="1:6" ht="12" customHeight="1">
      <c r="A173" s="184"/>
      <c r="B173" s="175"/>
      <c r="C173" s="175"/>
      <c r="D173" s="177"/>
      <c r="E173" s="174"/>
      <c r="F173" s="174"/>
    </row>
    <row r="174" spans="1:6" ht="12" customHeight="1">
      <c r="A174" s="184"/>
      <c r="B174" s="175"/>
      <c r="C174" s="175"/>
      <c r="D174" s="177"/>
      <c r="E174" s="174"/>
      <c r="F174" s="174"/>
    </row>
    <row r="175" spans="1:6" ht="12" customHeight="1">
      <c r="A175" s="184"/>
      <c r="B175" s="175"/>
      <c r="C175" s="175"/>
      <c r="D175" s="177"/>
      <c r="E175" s="174"/>
      <c r="F175" s="174"/>
    </row>
    <row r="176" spans="1:6">
      <c r="A176" s="184"/>
      <c r="B176" s="175"/>
      <c r="C176" s="175"/>
      <c r="D176" s="177"/>
      <c r="E176" s="174"/>
      <c r="F176" s="174"/>
    </row>
    <row r="177" spans="1:6">
      <c r="A177" s="184"/>
      <c r="B177" s="175"/>
      <c r="C177" s="175"/>
      <c r="D177" s="177"/>
      <c r="E177" s="174"/>
      <c r="F177" s="174"/>
    </row>
    <row r="178" spans="1:6">
      <c r="A178" s="184"/>
      <c r="B178" s="175"/>
      <c r="C178" s="175"/>
      <c r="D178" s="177"/>
      <c r="E178" s="174"/>
      <c r="F178" s="174"/>
    </row>
    <row r="179" spans="1:6" ht="12">
      <c r="A179" s="190"/>
      <c r="B179" s="191"/>
      <c r="C179" s="192"/>
      <c r="D179" s="193"/>
      <c r="E179" s="152"/>
      <c r="F179" s="194"/>
    </row>
    <row r="180" spans="1:6">
      <c r="A180" s="184"/>
      <c r="B180" s="175"/>
      <c r="C180" s="175"/>
      <c r="D180" s="177"/>
      <c r="E180" s="174"/>
      <c r="F180" s="174"/>
    </row>
    <row r="181" spans="1:6" ht="12" customHeight="1">
      <c r="A181" s="184"/>
      <c r="B181" s="175"/>
      <c r="C181" s="175"/>
      <c r="D181" s="177"/>
      <c r="E181" s="174"/>
      <c r="F181" s="174"/>
    </row>
    <row r="182" spans="1:6" ht="12" customHeight="1">
      <c r="A182" s="184"/>
      <c r="B182" s="175"/>
      <c r="C182" s="175"/>
      <c r="D182" s="177"/>
      <c r="E182" s="174"/>
      <c r="F182" s="174"/>
    </row>
    <row r="183" spans="1:6" ht="12" customHeight="1">
      <c r="A183" s="184"/>
      <c r="B183" s="175"/>
      <c r="C183" s="175"/>
      <c r="D183" s="177"/>
      <c r="E183" s="174"/>
      <c r="F183" s="174"/>
    </row>
    <row r="184" spans="1:6" ht="12" customHeight="1">
      <c r="A184" s="184"/>
      <c r="B184" s="175"/>
      <c r="C184" s="175"/>
      <c r="D184" s="177"/>
      <c r="E184" s="174"/>
      <c r="F184" s="174"/>
    </row>
    <row r="185" spans="1:6" ht="12" customHeight="1">
      <c r="A185" s="184"/>
      <c r="B185" s="175"/>
      <c r="C185" s="175"/>
      <c r="D185" s="177"/>
      <c r="E185" s="174"/>
      <c r="F185" s="174"/>
    </row>
    <row r="186" spans="1:6" ht="12" customHeight="1">
      <c r="A186" s="184"/>
      <c r="B186" s="175"/>
      <c r="C186" s="175"/>
      <c r="D186" s="177"/>
      <c r="E186" s="174"/>
      <c r="F186" s="174"/>
    </row>
    <row r="187" spans="1:6" ht="12" customHeight="1">
      <c r="A187" s="184"/>
      <c r="B187" s="175"/>
      <c r="C187" s="175"/>
      <c r="D187" s="177"/>
      <c r="E187" s="174"/>
      <c r="F187" s="174"/>
    </row>
    <row r="188" spans="1:6">
      <c r="A188" s="184"/>
      <c r="B188" s="175"/>
      <c r="C188" s="175"/>
      <c r="D188" s="177"/>
      <c r="E188" s="174"/>
      <c r="F188" s="174"/>
    </row>
    <row r="189" spans="1:6" ht="12" customHeight="1">
      <c r="A189" s="184"/>
      <c r="B189" s="175"/>
      <c r="C189" s="175"/>
      <c r="D189" s="177"/>
      <c r="E189" s="174"/>
      <c r="F189" s="174"/>
    </row>
    <row r="190" spans="1:6" ht="12" customHeight="1">
      <c r="A190" s="184"/>
      <c r="B190" s="175"/>
      <c r="C190" s="175"/>
      <c r="D190" s="177"/>
      <c r="E190" s="174"/>
      <c r="F190" s="174"/>
    </row>
    <row r="191" spans="1:6" ht="12" customHeight="1">
      <c r="A191" s="184"/>
      <c r="B191" s="175"/>
      <c r="C191" s="175"/>
      <c r="D191" s="177"/>
      <c r="E191" s="174"/>
      <c r="F191" s="174"/>
    </row>
    <row r="192" spans="1:6" ht="12" customHeight="1">
      <c r="A192" s="184"/>
      <c r="B192" s="175"/>
      <c r="C192" s="175"/>
      <c r="D192" s="177"/>
      <c r="E192" s="174"/>
      <c r="F192" s="174"/>
    </row>
    <row r="193" spans="1:6" ht="12" customHeight="1">
      <c r="A193" s="184"/>
      <c r="B193" s="175"/>
      <c r="C193" s="175"/>
      <c r="D193" s="177"/>
      <c r="E193" s="174"/>
      <c r="F193" s="174"/>
    </row>
    <row r="194" spans="1:6" ht="12" customHeight="1">
      <c r="A194" s="184"/>
      <c r="B194" s="175"/>
      <c r="C194" s="175"/>
      <c r="D194" s="177"/>
      <c r="E194" s="174"/>
      <c r="F194" s="174"/>
    </row>
    <row r="195" spans="1:6" ht="12" customHeight="1">
      <c r="A195" s="184"/>
      <c r="B195" s="175"/>
      <c r="C195" s="175"/>
      <c r="D195" s="177"/>
      <c r="E195" s="174"/>
      <c r="F195" s="174"/>
    </row>
    <row r="196" spans="1:6" ht="12" customHeight="1">
      <c r="A196" s="184"/>
      <c r="B196" s="175"/>
      <c r="C196" s="175"/>
      <c r="D196" s="177"/>
      <c r="E196" s="174"/>
      <c r="F196" s="174"/>
    </row>
    <row r="197" spans="1:6" ht="12" customHeight="1">
      <c r="A197" s="184"/>
      <c r="B197" s="175"/>
      <c r="C197" s="175"/>
      <c r="D197" s="177"/>
      <c r="E197" s="174"/>
      <c r="F197" s="174"/>
    </row>
    <row r="198" spans="1:6" ht="12" customHeight="1">
      <c r="A198" s="184"/>
      <c r="B198" s="175"/>
      <c r="C198" s="175"/>
      <c r="D198" s="177"/>
      <c r="E198" s="174"/>
      <c r="F198" s="174"/>
    </row>
    <row r="199" spans="1:6" ht="12" customHeight="1">
      <c r="A199" s="184"/>
      <c r="B199" s="175"/>
      <c r="C199" s="175"/>
      <c r="D199" s="177"/>
      <c r="E199" s="174"/>
      <c r="F199" s="174"/>
    </row>
    <row r="200" spans="1:6" ht="12" customHeight="1">
      <c r="A200" s="184"/>
      <c r="B200" s="175"/>
      <c r="C200" s="175"/>
      <c r="D200" s="177"/>
      <c r="E200" s="174"/>
      <c r="F200" s="174"/>
    </row>
    <row r="201" spans="1:6" ht="12">
      <c r="A201" s="190"/>
      <c r="B201" s="196"/>
      <c r="C201" s="197"/>
      <c r="D201" s="195"/>
      <c r="E201" s="152"/>
      <c r="F201" s="194"/>
    </row>
    <row r="202" spans="1:6" ht="24" customHeight="1">
      <c r="A202" s="184"/>
      <c r="B202" s="175"/>
      <c r="C202" s="175"/>
      <c r="D202" s="177"/>
      <c r="E202" s="174"/>
      <c r="F202" s="186"/>
    </row>
    <row r="203" spans="1:6" ht="24" customHeight="1">
      <c r="A203" s="184"/>
      <c r="B203" s="175"/>
      <c r="C203" s="175"/>
      <c r="D203" s="177"/>
      <c r="E203" s="174"/>
      <c r="F203" s="186"/>
    </row>
    <row r="204" spans="1:6" ht="24" customHeight="1">
      <c r="A204" s="184"/>
      <c r="B204" s="175"/>
      <c r="C204" s="175"/>
      <c r="D204" s="177"/>
      <c r="E204" s="174"/>
      <c r="F204" s="186"/>
    </row>
    <row r="205" spans="1:6" ht="24" customHeight="1">
      <c r="A205" s="184"/>
      <c r="B205" s="175"/>
      <c r="C205" s="175"/>
      <c r="D205" s="177"/>
      <c r="E205" s="174"/>
      <c r="F205" s="186"/>
    </row>
    <row r="206" spans="1:6" ht="24" customHeight="1">
      <c r="A206" s="184"/>
      <c r="B206" s="175"/>
      <c r="C206" s="175"/>
      <c r="D206" s="177"/>
      <c r="E206" s="174"/>
      <c r="F206" s="186"/>
    </row>
    <row r="207" spans="1:6">
      <c r="A207" s="184"/>
      <c r="B207" s="175"/>
      <c r="C207" s="175"/>
      <c r="D207" s="177"/>
      <c r="E207" s="174"/>
      <c r="F207" s="186"/>
    </row>
    <row r="208" spans="1:6">
      <c r="A208" s="184"/>
      <c r="B208" s="175"/>
      <c r="C208" s="175"/>
      <c r="D208" s="177"/>
      <c r="E208" s="174"/>
      <c r="F208" s="186"/>
    </row>
    <row r="209" spans="1:6" ht="24" customHeight="1">
      <c r="A209" s="184"/>
      <c r="B209" s="175"/>
      <c r="C209" s="175"/>
      <c r="D209" s="177"/>
      <c r="E209" s="174"/>
      <c r="F209" s="186"/>
    </row>
    <row r="210" spans="1:6" ht="24" customHeight="1">
      <c r="A210" s="184"/>
      <c r="B210" s="175"/>
      <c r="C210" s="175"/>
      <c r="D210" s="177"/>
      <c r="E210" s="174"/>
      <c r="F210" s="186"/>
    </row>
    <row r="211" spans="1:6">
      <c r="A211" s="184"/>
      <c r="B211" s="175"/>
      <c r="C211" s="175"/>
      <c r="D211" s="177"/>
      <c r="E211" s="174"/>
      <c r="F211" s="186"/>
    </row>
    <row r="212" spans="1:6">
      <c r="A212" s="184"/>
      <c r="B212" s="175"/>
      <c r="C212" s="175"/>
      <c r="D212" s="177"/>
      <c r="E212" s="174"/>
      <c r="F212" s="186"/>
    </row>
    <row r="213" spans="1:6">
      <c r="A213" s="152"/>
      <c r="B213" s="182"/>
      <c r="C213" s="198"/>
      <c r="D213" s="172"/>
      <c r="E213" s="152"/>
      <c r="F213" s="152"/>
    </row>
    <row r="214" spans="1:6">
      <c r="A214" s="152"/>
      <c r="B214" s="182"/>
      <c r="C214" s="198"/>
      <c r="D214" s="172"/>
      <c r="E214" s="152"/>
      <c r="F214" s="152"/>
    </row>
    <row r="215" spans="1:6">
      <c r="A215" s="152"/>
      <c r="B215" s="182"/>
      <c r="C215" s="198"/>
      <c r="D215" s="172"/>
      <c r="E215" s="152"/>
      <c r="F215" s="152"/>
    </row>
    <row r="216" spans="1:6">
      <c r="A216" s="152"/>
      <c r="B216" s="182"/>
      <c r="C216" s="198"/>
      <c r="D216" s="172"/>
      <c r="E216" s="152"/>
      <c r="F216" s="152"/>
    </row>
    <row r="217" spans="1:6">
      <c r="A217" s="152"/>
      <c r="B217" s="182"/>
      <c r="C217" s="198"/>
      <c r="D217" s="172"/>
      <c r="E217" s="152"/>
      <c r="F217" s="152"/>
    </row>
    <row r="218" spans="1:6">
      <c r="A218" s="152"/>
      <c r="B218" s="182"/>
      <c r="C218" s="198"/>
      <c r="D218" s="172"/>
      <c r="E218" s="152"/>
      <c r="F218" s="152"/>
    </row>
    <row r="219" spans="1:6">
      <c r="A219" s="152"/>
      <c r="B219" s="152"/>
      <c r="C219" s="211"/>
      <c r="D219" s="152"/>
      <c r="E219" s="152"/>
      <c r="F219" s="152"/>
    </row>
    <row r="220" spans="1:6">
      <c r="A220" s="152"/>
      <c r="B220" s="152"/>
      <c r="C220" s="211"/>
      <c r="D220" s="152"/>
      <c r="E220" s="152"/>
      <c r="F220" s="152"/>
    </row>
    <row r="221" spans="1:6">
      <c r="A221" s="152"/>
      <c r="B221" s="152"/>
      <c r="C221" s="211"/>
      <c r="D221" s="152"/>
      <c r="E221" s="152"/>
      <c r="F221" s="152"/>
    </row>
    <row r="222" spans="1:6">
      <c r="A222" s="152"/>
      <c r="B222" s="152"/>
      <c r="C222" s="211"/>
      <c r="D222" s="152"/>
      <c r="E222" s="152"/>
      <c r="F222" s="152"/>
    </row>
  </sheetData>
  <conditionalFormatting sqref="G8:K19">
    <cfRule type="cellIs" dxfId="7" priority="5" stopIfTrue="1" operator="equal">
      <formula>0</formula>
    </cfRule>
  </conditionalFormatting>
  <conditionalFormatting sqref="G21:K25">
    <cfRule type="cellIs" dxfId="6" priority="11" stopIfTrue="1" operator="equal">
      <formula>0</formula>
    </cfRule>
  </conditionalFormatting>
  <conditionalFormatting sqref="G27:K30">
    <cfRule type="cellIs" dxfId="5" priority="8" stopIfTrue="1" operator="equal">
      <formula>0</formula>
    </cfRule>
  </conditionalFormatting>
  <conditionalFormatting sqref="G32:K47">
    <cfRule type="cellIs" dxfId="4" priority="1" stopIfTrue="1" operator="equal">
      <formula>0</formula>
    </cfRule>
  </conditionalFormatting>
  <conditionalFormatting sqref="G49:K66">
    <cfRule type="cellIs" dxfId="3" priority="29" stopIfTrue="1" operator="equal">
      <formula>0</formula>
    </cfRule>
  </conditionalFormatting>
  <conditionalFormatting sqref="G68:K82">
    <cfRule type="cellIs" dxfId="2" priority="12" stopIfTrue="1" operator="equal">
      <formula>0</formula>
    </cfRule>
  </conditionalFormatting>
  <conditionalFormatting sqref="G84:K110">
    <cfRule type="cellIs" dxfId="1" priority="10" stopIfTrue="1" operator="equal">
      <formula>0</formula>
    </cfRule>
  </conditionalFormatting>
  <conditionalFormatting sqref="G112:K122">
    <cfRule type="cellIs" dxfId="0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6"/>
  <dimension ref="A1:AA1253"/>
  <sheetViews>
    <sheetView topLeftCell="A68" workbookViewId="0">
      <selection activeCell="H83" sqref="H83:H1015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2226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E60</f>
        <v>0</v>
      </c>
      <c r="D15" s="251">
        <f>F60</f>
        <v>0</v>
      </c>
      <c r="E15" s="252">
        <f>G60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E64</f>
        <v>0</v>
      </c>
      <c r="D16" s="258">
        <f>F64</f>
        <v>0</v>
      </c>
      <c r="E16" s="259">
        <f>G64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/>
      <c r="D17" s="251"/>
      <c r="E17" s="252"/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P27-SUM(K81:K126)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2226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1717</v>
      </c>
      <c r="C56" s="524"/>
      <c r="D56" s="524"/>
      <c r="E56" s="252">
        <f>L98</f>
        <v>0</v>
      </c>
      <c r="F56" s="252">
        <f>M98</f>
        <v>0</v>
      </c>
      <c r="G56" s="252">
        <f>I98</f>
        <v>0</v>
      </c>
      <c r="H56" s="343">
        <f>S98</f>
        <v>42.08</v>
      </c>
      <c r="I56" s="343">
        <f>V98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1718</v>
      </c>
      <c r="C57" s="524"/>
      <c r="D57" s="524"/>
      <c r="E57" s="252">
        <f>L102</f>
        <v>0</v>
      </c>
      <c r="F57" s="252">
        <f>M102</f>
        <v>0</v>
      </c>
      <c r="G57" s="252">
        <f>I102</f>
        <v>0</v>
      </c>
      <c r="H57" s="343">
        <f>S102</f>
        <v>9.61</v>
      </c>
      <c r="I57" s="343">
        <f>V102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1720</v>
      </c>
      <c r="C58" s="524"/>
      <c r="D58" s="524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3.65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1722</v>
      </c>
      <c r="C59" s="524"/>
      <c r="D59" s="524"/>
      <c r="E59" s="252">
        <f>L111</f>
        <v>0</v>
      </c>
      <c r="F59" s="252">
        <f>M111</f>
        <v>0</v>
      </c>
      <c r="G59" s="252">
        <f>I111</f>
        <v>0</v>
      </c>
      <c r="H59" s="343">
        <f>S111</f>
        <v>0</v>
      </c>
      <c r="I59" s="343">
        <f>V111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5" t="s">
        <v>1716</v>
      </c>
      <c r="C60" s="526"/>
      <c r="D60" s="526"/>
      <c r="E60" s="345">
        <f>L113</f>
        <v>0</v>
      </c>
      <c r="F60" s="345">
        <f>M113</f>
        <v>0</v>
      </c>
      <c r="G60" s="345">
        <f>I113</f>
        <v>0</v>
      </c>
      <c r="H60" s="346">
        <f>S113</f>
        <v>55.34</v>
      </c>
      <c r="I60" s="346">
        <f>V113</f>
        <v>0</v>
      </c>
      <c r="J60" s="346"/>
      <c r="K60" s="346"/>
      <c r="L60" s="346"/>
      <c r="M60" s="346"/>
      <c r="N60" s="346"/>
      <c r="O60" s="346"/>
      <c r="P60" s="346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/>
      <c r="C61" s="524"/>
      <c r="D61" s="524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5" t="s">
        <v>1723</v>
      </c>
      <c r="C62" s="526"/>
      <c r="D62" s="526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 t="s">
        <v>1726</v>
      </c>
      <c r="C63" s="524"/>
      <c r="D63" s="524"/>
      <c r="E63" s="252">
        <f>L124</f>
        <v>0</v>
      </c>
      <c r="F63" s="252">
        <f>M124</f>
        <v>0</v>
      </c>
      <c r="G63" s="252">
        <f>I124</f>
        <v>0</v>
      </c>
      <c r="H63" s="343">
        <f>S124</f>
        <v>0.05</v>
      </c>
      <c r="I63" s="343">
        <f>V124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5" t="s">
        <v>1723</v>
      </c>
      <c r="C64" s="526"/>
      <c r="D64" s="526"/>
      <c r="E64" s="345">
        <f>L126</f>
        <v>0</v>
      </c>
      <c r="F64" s="345">
        <f>M126</f>
        <v>0</v>
      </c>
      <c r="G64" s="345">
        <f>I126</f>
        <v>0</v>
      </c>
      <c r="H64" s="346">
        <f>S126</f>
        <v>0.05</v>
      </c>
      <c r="I64" s="346">
        <f>V126</f>
        <v>0</v>
      </c>
      <c r="J64" s="346"/>
      <c r="K64" s="346"/>
      <c r="L64" s="346"/>
      <c r="M64" s="346"/>
      <c r="N64" s="346"/>
      <c r="O64" s="346"/>
      <c r="P64" s="346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/>
      <c r="C65" s="524"/>
      <c r="D65" s="524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347"/>
      <c r="B66" s="527" t="s">
        <v>1730</v>
      </c>
      <c r="C66" s="528"/>
      <c r="D66" s="528"/>
      <c r="E66" s="348">
        <f>L127</f>
        <v>0</v>
      </c>
      <c r="F66" s="348">
        <f>M127</f>
        <v>0</v>
      </c>
      <c r="G66" s="348">
        <f>I127</f>
        <v>0</v>
      </c>
      <c r="H66" s="349">
        <f>S127</f>
        <v>55.39</v>
      </c>
      <c r="I66" s="349">
        <f>V127</f>
        <v>0</v>
      </c>
      <c r="J66" s="350"/>
      <c r="K66" s="350"/>
      <c r="L66" s="350"/>
      <c r="M66" s="350"/>
      <c r="N66" s="350"/>
      <c r="O66" s="350"/>
      <c r="P66" s="350"/>
      <c r="Q66" s="351"/>
      <c r="R66" s="351"/>
      <c r="S66" s="351"/>
      <c r="T66" s="351"/>
      <c r="U66" s="351"/>
      <c r="V66" s="352"/>
      <c r="W66" s="220"/>
      <c r="X66" s="221"/>
      <c r="Y66" s="221"/>
      <c r="Z66" s="221"/>
    </row>
    <row r="67" spans="1:26" ht="20" customHeight="1">
      <c r="A67" s="319"/>
      <c r="B67" s="319"/>
      <c r="C67" s="319"/>
      <c r="D67" s="319"/>
      <c r="E67" s="353"/>
      <c r="F67" s="353"/>
      <c r="G67" s="353"/>
      <c r="H67" s="354"/>
      <c r="I67" s="354"/>
      <c r="J67" s="354"/>
      <c r="K67" s="354"/>
      <c r="L67" s="354"/>
      <c r="M67" s="354"/>
      <c r="N67" s="354"/>
      <c r="O67" s="354"/>
      <c r="P67" s="354"/>
      <c r="Q67" s="319"/>
      <c r="R67" s="319"/>
      <c r="S67" s="319"/>
      <c r="T67" s="319"/>
      <c r="U67" s="319"/>
      <c r="V67" s="319"/>
      <c r="W67" s="220"/>
      <c r="X67" s="221"/>
      <c r="Y67" s="221"/>
      <c r="Z67" s="221"/>
    </row>
    <row r="68" spans="1:26" ht="20" customHeight="1">
      <c r="A68" s="319"/>
      <c r="B68" s="319"/>
      <c r="C68" s="319"/>
      <c r="D68" s="319"/>
      <c r="E68" s="353"/>
      <c r="F68" s="353"/>
      <c r="G68" s="353"/>
      <c r="H68" s="354"/>
      <c r="I68" s="354"/>
      <c r="J68" s="354"/>
      <c r="K68" s="354"/>
      <c r="L68" s="354"/>
      <c r="M68" s="354"/>
      <c r="N68" s="354"/>
      <c r="O68" s="354"/>
      <c r="P68" s="354"/>
      <c r="Q68" s="319"/>
      <c r="R68" s="319"/>
      <c r="S68" s="319"/>
      <c r="T68" s="319"/>
      <c r="U68" s="319"/>
      <c r="V68" s="319"/>
      <c r="W68" s="220"/>
      <c r="X68" s="221"/>
      <c r="Y68" s="221"/>
      <c r="Z68" s="221"/>
    </row>
    <row r="69" spans="1:26" ht="20" customHeight="1">
      <c r="A69" s="319"/>
      <c r="B69" s="321"/>
      <c r="C69" s="321"/>
      <c r="D69" s="321"/>
      <c r="E69" s="355"/>
      <c r="F69" s="355"/>
      <c r="G69" s="355"/>
      <c r="H69" s="356"/>
      <c r="I69" s="356"/>
      <c r="J69" s="356"/>
      <c r="K69" s="356"/>
      <c r="L69" s="356"/>
      <c r="M69" s="356"/>
      <c r="N69" s="356"/>
      <c r="O69" s="356"/>
      <c r="P69" s="356"/>
      <c r="Q69" s="321"/>
      <c r="R69" s="321"/>
      <c r="S69" s="321"/>
      <c r="T69" s="321"/>
      <c r="U69" s="321"/>
      <c r="V69" s="321"/>
      <c r="W69" s="220"/>
      <c r="X69" s="221"/>
      <c r="Y69" s="221"/>
      <c r="Z69" s="221"/>
    </row>
    <row r="70" spans="1:26" ht="35" customHeight="1">
      <c r="A70" s="221"/>
      <c r="B70" s="529" t="s">
        <v>1673</v>
      </c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1"/>
      <c r="W70" s="220"/>
      <c r="X70" s="221"/>
      <c r="Y70" s="221"/>
      <c r="Z70" s="221"/>
    </row>
    <row r="71" spans="1:26" ht="20" customHeight="1">
      <c r="A71" s="227"/>
      <c r="B71" s="315"/>
      <c r="C71" s="317"/>
      <c r="D71" s="317"/>
      <c r="E71" s="357"/>
      <c r="F71" s="357"/>
      <c r="G71" s="357"/>
      <c r="H71" s="358"/>
      <c r="I71" s="358"/>
      <c r="J71" s="358"/>
      <c r="K71" s="358"/>
      <c r="L71" s="358"/>
      <c r="M71" s="358"/>
      <c r="N71" s="358"/>
      <c r="O71" s="358"/>
      <c r="P71" s="358"/>
      <c r="Q71" s="317"/>
      <c r="R71" s="317"/>
      <c r="S71" s="317"/>
      <c r="T71" s="317"/>
      <c r="U71" s="317"/>
      <c r="V71" s="318"/>
      <c r="W71" s="220"/>
      <c r="X71" s="221"/>
      <c r="Y71" s="221"/>
      <c r="Z71" s="221"/>
    </row>
    <row r="72" spans="1:26" ht="20" customHeight="1">
      <c r="A72" s="359"/>
      <c r="B72" s="512" t="s">
        <v>1682</v>
      </c>
      <c r="C72" s="513"/>
      <c r="D72" s="513"/>
      <c r="E72" s="514"/>
      <c r="F72" s="360"/>
      <c r="G72" s="360"/>
      <c r="H72" s="361" t="s">
        <v>1679</v>
      </c>
      <c r="I72" s="515"/>
      <c r="J72" s="516"/>
      <c r="K72" s="516"/>
      <c r="L72" s="516"/>
      <c r="M72" s="516"/>
      <c r="N72" s="516"/>
      <c r="O72" s="516"/>
      <c r="P72" s="517"/>
      <c r="Q72" s="298"/>
      <c r="R72" s="298"/>
      <c r="S72" s="298"/>
      <c r="T72" s="298"/>
      <c r="U72" s="298"/>
      <c r="V72" s="299"/>
      <c r="W72" s="220"/>
      <c r="X72" s="221"/>
      <c r="Y72" s="221"/>
      <c r="Z72" s="221"/>
    </row>
    <row r="73" spans="1:26" ht="20" customHeight="1">
      <c r="A73" s="359"/>
      <c r="B73" s="518" t="s">
        <v>1685</v>
      </c>
      <c r="C73" s="519"/>
      <c r="D73" s="519"/>
      <c r="E73" s="520"/>
      <c r="F73" s="362"/>
      <c r="G73" s="362"/>
      <c r="H73" s="363" t="s">
        <v>1731</v>
      </c>
      <c r="I73" s="363" t="s">
        <v>1732</v>
      </c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359"/>
      <c r="B74" s="518" t="s">
        <v>1686</v>
      </c>
      <c r="C74" s="519"/>
      <c r="D74" s="519"/>
      <c r="E74" s="520"/>
      <c r="F74" s="362"/>
      <c r="G74" s="362"/>
      <c r="H74" s="363" t="s">
        <v>1733</v>
      </c>
      <c r="I74" s="363" t="s">
        <v>1681</v>
      </c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 t="s">
        <v>1734</v>
      </c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32" t="s">
        <v>2226</v>
      </c>
      <c r="C76" s="364"/>
      <c r="D76" s="364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227"/>
      <c r="B77" s="332"/>
      <c r="C77" s="364"/>
      <c r="D77" s="364"/>
      <c r="E77" s="365"/>
      <c r="F77" s="365"/>
      <c r="G77" s="365"/>
      <c r="H77" s="366"/>
      <c r="I77" s="366"/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/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67" t="s">
        <v>1713</v>
      </c>
      <c r="C79" s="368"/>
      <c r="D79" s="368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>
      <c r="A80" s="334"/>
      <c r="B80" s="369" t="s">
        <v>1735</v>
      </c>
      <c r="C80" s="335" t="s">
        <v>1736</v>
      </c>
      <c r="D80" s="335" t="s">
        <v>1737</v>
      </c>
      <c r="E80" s="370"/>
      <c r="F80" s="370" t="s">
        <v>1738</v>
      </c>
      <c r="G80" s="370" t="s">
        <v>136</v>
      </c>
      <c r="H80" s="371" t="s">
        <v>1739</v>
      </c>
      <c r="I80" s="371" t="s">
        <v>1740</v>
      </c>
      <c r="J80" s="371"/>
      <c r="K80" s="371"/>
      <c r="L80" s="371"/>
      <c r="M80" s="371"/>
      <c r="N80" s="371"/>
      <c r="O80" s="371"/>
      <c r="P80" s="371" t="s">
        <v>1741</v>
      </c>
      <c r="Q80" s="335"/>
      <c r="R80" s="335"/>
      <c r="S80" s="335" t="s">
        <v>1742</v>
      </c>
      <c r="T80" s="335"/>
      <c r="U80" s="335"/>
      <c r="V80" s="372" t="s">
        <v>1743</v>
      </c>
      <c r="W80" s="220"/>
      <c r="X80" s="221"/>
      <c r="Y80" s="221"/>
      <c r="Z80" s="221"/>
    </row>
    <row r="81" spans="1:26">
      <c r="A81" s="221"/>
      <c r="B81" s="242"/>
      <c r="C81" s="373"/>
      <c r="D81" s="521" t="s">
        <v>1716</v>
      </c>
      <c r="E81" s="521"/>
      <c r="F81" s="339"/>
      <c r="G81" s="374"/>
      <c r="H81" s="339"/>
      <c r="I81" s="339"/>
      <c r="J81" s="340"/>
      <c r="K81" s="340"/>
      <c r="L81" s="374"/>
      <c r="M81" s="374"/>
      <c r="N81" s="374"/>
      <c r="O81" s="374"/>
      <c r="P81" s="374"/>
      <c r="Q81" s="374"/>
      <c r="R81" s="374"/>
      <c r="S81" s="374"/>
      <c r="T81" s="374"/>
      <c r="U81" s="374"/>
      <c r="V81" s="375"/>
      <c r="W81" s="220"/>
      <c r="X81" s="221"/>
      <c r="Y81" s="221"/>
      <c r="Z81" s="221"/>
    </row>
    <row r="82" spans="1:26">
      <c r="A82" s="221"/>
      <c r="B82" s="249"/>
      <c r="C82" s="376" t="s">
        <v>83</v>
      </c>
      <c r="D82" s="522" t="s">
        <v>1744</v>
      </c>
      <c r="E82" s="522"/>
      <c r="F82" s="252"/>
      <c r="G82" s="377"/>
      <c r="H82" s="252"/>
      <c r="I82" s="252"/>
      <c r="J82" s="343"/>
      <c r="K82" s="343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8"/>
      <c r="W82" s="220"/>
      <c r="X82" s="221"/>
      <c r="Y82" s="221"/>
      <c r="Z82" s="221"/>
    </row>
    <row r="83" spans="1:26" ht="25" customHeight="1">
      <c r="A83" s="379"/>
      <c r="B83" s="380"/>
      <c r="C83" s="381" t="s">
        <v>787</v>
      </c>
      <c r="D83" s="511" t="s">
        <v>1745</v>
      </c>
      <c r="E83" s="511"/>
      <c r="F83" s="382" t="s">
        <v>152</v>
      </c>
      <c r="G83" s="383">
        <v>54.6</v>
      </c>
      <c r="H83" s="382"/>
      <c r="I83" s="382">
        <f t="shared" ref="I83:I97" si="0">ROUND(G83*(H83),2)</f>
        <v>0</v>
      </c>
      <c r="J83" s="384">
        <f t="shared" ref="J83:J97" si="1">ROUND(G83*(N83),2)</f>
        <v>2239.15</v>
      </c>
      <c r="K83" s="343">
        <f t="shared" ref="K83:K97" si="2">ROUND(G83*(O83),2)</f>
        <v>0</v>
      </c>
      <c r="L83" s="377">
        <f t="shared" ref="L83:L95" si="3">ROUND(G83*(H83),2)</f>
        <v>0</v>
      </c>
      <c r="M83" s="377"/>
      <c r="N83" s="377">
        <v>41.01</v>
      </c>
      <c r="O83" s="377"/>
      <c r="P83" s="377">
        <v>0</v>
      </c>
      <c r="Q83" s="377"/>
      <c r="R83" s="377">
        <v>0</v>
      </c>
      <c r="S83" s="377">
        <f t="shared" ref="S83:S97" si="4">ROUND(G83*(P83),3)</f>
        <v>0</v>
      </c>
      <c r="T83" s="377"/>
      <c r="U83" s="377"/>
      <c r="V83" s="378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>
      <c r="A84" s="385"/>
      <c r="B84" s="386"/>
      <c r="C84" s="387" t="s">
        <v>156</v>
      </c>
      <c r="D84" s="508" t="s">
        <v>1746</v>
      </c>
      <c r="E84" s="508"/>
      <c r="F84" s="389" t="s">
        <v>152</v>
      </c>
      <c r="G84" s="390">
        <v>16.38</v>
      </c>
      <c r="H84" s="389"/>
      <c r="I84" s="389">
        <f t="shared" si="0"/>
        <v>0</v>
      </c>
      <c r="J84" s="391">
        <f t="shared" si="1"/>
        <v>186.24</v>
      </c>
      <c r="K84" s="392">
        <f t="shared" si="2"/>
        <v>0</v>
      </c>
      <c r="L84" s="393">
        <f t="shared" si="3"/>
        <v>0</v>
      </c>
      <c r="M84" s="393"/>
      <c r="N84" s="393">
        <v>11.37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2227</v>
      </c>
      <c r="D85" s="508" t="s">
        <v>2228</v>
      </c>
      <c r="E85" s="508"/>
      <c r="F85" s="389" t="s">
        <v>152</v>
      </c>
      <c r="G85" s="390">
        <v>12.5</v>
      </c>
      <c r="H85" s="389"/>
      <c r="I85" s="389">
        <f t="shared" si="0"/>
        <v>0</v>
      </c>
      <c r="J85" s="391">
        <f t="shared" si="1"/>
        <v>102.13</v>
      </c>
      <c r="K85" s="392">
        <f t="shared" si="2"/>
        <v>0</v>
      </c>
      <c r="L85" s="393">
        <f t="shared" si="3"/>
        <v>0</v>
      </c>
      <c r="M85" s="393"/>
      <c r="N85" s="393">
        <v>8.17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2229</v>
      </c>
      <c r="D86" s="508" t="s">
        <v>2230</v>
      </c>
      <c r="E86" s="508"/>
      <c r="F86" s="389" t="s">
        <v>152</v>
      </c>
      <c r="G86" s="390">
        <v>3.75</v>
      </c>
      <c r="H86" s="389"/>
      <c r="I86" s="389">
        <f t="shared" si="0"/>
        <v>0</v>
      </c>
      <c r="J86" s="391">
        <f t="shared" si="1"/>
        <v>4.3499999999999996</v>
      </c>
      <c r="K86" s="392">
        <f t="shared" si="2"/>
        <v>0</v>
      </c>
      <c r="L86" s="393">
        <f t="shared" si="3"/>
        <v>0</v>
      </c>
      <c r="M86" s="393"/>
      <c r="N86" s="393">
        <v>1.1599999999999999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1747</v>
      </c>
      <c r="D87" s="508" t="s">
        <v>1748</v>
      </c>
      <c r="E87" s="508"/>
      <c r="F87" s="389" t="s">
        <v>152</v>
      </c>
      <c r="G87" s="390">
        <v>28.457999999999991</v>
      </c>
      <c r="H87" s="389"/>
      <c r="I87" s="389">
        <f t="shared" si="0"/>
        <v>0</v>
      </c>
      <c r="J87" s="391">
        <f t="shared" si="1"/>
        <v>72.569999999999993</v>
      </c>
      <c r="K87" s="392">
        <f t="shared" si="2"/>
        <v>0</v>
      </c>
      <c r="L87" s="393">
        <f t="shared" si="3"/>
        <v>0</v>
      </c>
      <c r="M87" s="393"/>
      <c r="N87" s="393">
        <v>2.5499999999999998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1749</v>
      </c>
      <c r="D88" s="508" t="s">
        <v>1750</v>
      </c>
      <c r="E88" s="508"/>
      <c r="F88" s="389" t="s">
        <v>152</v>
      </c>
      <c r="G88" s="390">
        <v>28.457999999999998</v>
      </c>
      <c r="H88" s="389"/>
      <c r="I88" s="389">
        <f t="shared" si="0"/>
        <v>0</v>
      </c>
      <c r="J88" s="391">
        <f t="shared" si="1"/>
        <v>27.6</v>
      </c>
      <c r="K88" s="392">
        <f t="shared" si="2"/>
        <v>0</v>
      </c>
      <c r="L88" s="393">
        <f t="shared" si="3"/>
        <v>0</v>
      </c>
      <c r="M88" s="393"/>
      <c r="N88" s="393">
        <v>0.97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2231</v>
      </c>
      <c r="D89" s="508" t="s">
        <v>2232</v>
      </c>
      <c r="E89" s="508"/>
      <c r="F89" s="389" t="s">
        <v>152</v>
      </c>
      <c r="G89" s="390">
        <v>38.641999999999996</v>
      </c>
      <c r="H89" s="389"/>
      <c r="I89" s="389">
        <f t="shared" si="0"/>
        <v>0</v>
      </c>
      <c r="J89" s="391">
        <f t="shared" si="1"/>
        <v>199.39</v>
      </c>
      <c r="K89" s="392">
        <f t="shared" si="2"/>
        <v>0</v>
      </c>
      <c r="L89" s="393">
        <f t="shared" si="3"/>
        <v>0</v>
      </c>
      <c r="M89" s="393"/>
      <c r="N89" s="393">
        <v>5.16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25" customHeight="1">
      <c r="A90" s="385"/>
      <c r="B90" s="386"/>
      <c r="C90" s="387" t="s">
        <v>2233</v>
      </c>
      <c r="D90" s="508" t="s">
        <v>2234</v>
      </c>
      <c r="E90" s="508"/>
      <c r="F90" s="389" t="s">
        <v>195</v>
      </c>
      <c r="G90" s="390">
        <v>44</v>
      </c>
      <c r="H90" s="389"/>
      <c r="I90" s="389">
        <f t="shared" si="0"/>
        <v>0</v>
      </c>
      <c r="J90" s="391">
        <f t="shared" si="1"/>
        <v>14.52</v>
      </c>
      <c r="K90" s="392">
        <f t="shared" si="2"/>
        <v>0</v>
      </c>
      <c r="L90" s="393">
        <f t="shared" si="3"/>
        <v>0</v>
      </c>
      <c r="M90" s="393"/>
      <c r="N90" s="393">
        <v>0.33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2235</v>
      </c>
      <c r="D91" s="508" t="s">
        <v>2236</v>
      </c>
      <c r="E91" s="508"/>
      <c r="F91" s="389" t="s">
        <v>152</v>
      </c>
      <c r="G91" s="390">
        <v>44</v>
      </c>
      <c r="H91" s="389"/>
      <c r="I91" s="389">
        <f t="shared" si="0"/>
        <v>0</v>
      </c>
      <c r="J91" s="391">
        <f t="shared" si="1"/>
        <v>86.68</v>
      </c>
      <c r="K91" s="392">
        <f t="shared" si="2"/>
        <v>0</v>
      </c>
      <c r="L91" s="393">
        <f t="shared" si="3"/>
        <v>0</v>
      </c>
      <c r="M91" s="393"/>
      <c r="N91" s="393">
        <v>1.97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1751</v>
      </c>
      <c r="D92" s="508" t="s">
        <v>1752</v>
      </c>
      <c r="E92" s="508"/>
      <c r="F92" s="389" t="s">
        <v>152</v>
      </c>
      <c r="G92" s="390">
        <v>28.457999999999998</v>
      </c>
      <c r="H92" s="389"/>
      <c r="I92" s="389">
        <f t="shared" si="0"/>
        <v>0</v>
      </c>
      <c r="J92" s="391">
        <f t="shared" si="1"/>
        <v>155.38</v>
      </c>
      <c r="K92" s="392">
        <f t="shared" si="2"/>
        <v>0</v>
      </c>
      <c r="L92" s="393">
        <f t="shared" si="3"/>
        <v>0</v>
      </c>
      <c r="M92" s="393"/>
      <c r="N92" s="393">
        <v>5.46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35" customHeight="1">
      <c r="A93" s="385"/>
      <c r="B93" s="386"/>
      <c r="C93" s="387" t="s">
        <v>1753</v>
      </c>
      <c r="D93" s="508" t="s">
        <v>1754</v>
      </c>
      <c r="E93" s="508"/>
      <c r="F93" s="389" t="s">
        <v>152</v>
      </c>
      <c r="G93" s="390">
        <v>569.16</v>
      </c>
      <c r="H93" s="389"/>
      <c r="I93" s="389">
        <f t="shared" si="0"/>
        <v>0</v>
      </c>
      <c r="J93" s="391">
        <f t="shared" si="1"/>
        <v>313.04000000000002</v>
      </c>
      <c r="K93" s="392">
        <f t="shared" si="2"/>
        <v>0</v>
      </c>
      <c r="L93" s="393">
        <f t="shared" si="3"/>
        <v>0</v>
      </c>
      <c r="M93" s="393"/>
      <c r="N93" s="393">
        <v>0.55000000000000004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1755</v>
      </c>
      <c r="D94" s="508" t="s">
        <v>2185</v>
      </c>
      <c r="E94" s="508"/>
      <c r="F94" s="389" t="s">
        <v>152</v>
      </c>
      <c r="G94" s="390">
        <v>13.65</v>
      </c>
      <c r="H94" s="389"/>
      <c r="I94" s="389">
        <f t="shared" si="0"/>
        <v>0</v>
      </c>
      <c r="J94" s="391">
        <f t="shared" si="1"/>
        <v>331.83</v>
      </c>
      <c r="K94" s="392">
        <f t="shared" si="2"/>
        <v>0</v>
      </c>
      <c r="L94" s="393">
        <f t="shared" si="3"/>
        <v>0</v>
      </c>
      <c r="M94" s="393"/>
      <c r="N94" s="393">
        <v>24.31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85"/>
      <c r="B95" s="386"/>
      <c r="C95" s="387" t="s">
        <v>2237</v>
      </c>
      <c r="D95" s="508" t="s">
        <v>2238</v>
      </c>
      <c r="E95" s="508"/>
      <c r="F95" s="389" t="s">
        <v>152</v>
      </c>
      <c r="G95" s="390">
        <v>9.7279999999999998</v>
      </c>
      <c r="H95" s="389"/>
      <c r="I95" s="389">
        <f t="shared" si="0"/>
        <v>0</v>
      </c>
      <c r="J95" s="391">
        <f t="shared" si="1"/>
        <v>347.29</v>
      </c>
      <c r="K95" s="392">
        <f t="shared" si="2"/>
        <v>0</v>
      </c>
      <c r="L95" s="393">
        <f t="shared" si="3"/>
        <v>0</v>
      </c>
      <c r="M95" s="393"/>
      <c r="N95" s="393">
        <v>35.700000000000003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97"/>
      <c r="B96" s="398"/>
      <c r="C96" s="399" t="s">
        <v>1757</v>
      </c>
      <c r="D96" s="509" t="s">
        <v>1758</v>
      </c>
      <c r="E96" s="509"/>
      <c r="F96" s="401" t="s">
        <v>181</v>
      </c>
      <c r="G96" s="402">
        <v>42.080400000000004</v>
      </c>
      <c r="H96" s="401"/>
      <c r="I96" s="401">
        <f t="shared" si="0"/>
        <v>0</v>
      </c>
      <c r="J96" s="403">
        <f t="shared" si="1"/>
        <v>846.66</v>
      </c>
      <c r="K96" s="392">
        <f t="shared" si="2"/>
        <v>0</v>
      </c>
      <c r="L96" s="393"/>
      <c r="M96" s="393">
        <f>ROUND(G96*(H96),2)</f>
        <v>0</v>
      </c>
      <c r="N96" s="393">
        <v>20.12</v>
      </c>
      <c r="O96" s="393"/>
      <c r="P96" s="393">
        <v>1</v>
      </c>
      <c r="Q96" s="393"/>
      <c r="R96" s="393">
        <v>1</v>
      </c>
      <c r="S96" s="393">
        <f t="shared" si="4"/>
        <v>42.08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85"/>
      <c r="B97" s="386"/>
      <c r="C97" s="387" t="s">
        <v>1759</v>
      </c>
      <c r="D97" s="508" t="s">
        <v>1760</v>
      </c>
      <c r="E97" s="508"/>
      <c r="F97" s="389" t="s">
        <v>152</v>
      </c>
      <c r="G97" s="390">
        <v>28.457999999999998</v>
      </c>
      <c r="H97" s="389"/>
      <c r="I97" s="389">
        <f t="shared" si="0"/>
        <v>0</v>
      </c>
      <c r="J97" s="391">
        <f t="shared" si="1"/>
        <v>284.58</v>
      </c>
      <c r="K97" s="392">
        <f t="shared" si="2"/>
        <v>0</v>
      </c>
      <c r="L97" s="393">
        <f>ROUND(G97*(H97),2)</f>
        <v>0</v>
      </c>
      <c r="M97" s="393"/>
      <c r="N97" s="393">
        <v>10</v>
      </c>
      <c r="O97" s="393"/>
      <c r="P97" s="393">
        <v>0</v>
      </c>
      <c r="Q97" s="393"/>
      <c r="R97" s="393">
        <v>0</v>
      </c>
      <c r="S97" s="393">
        <f t="shared" si="4"/>
        <v>0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12">
      <c r="A98" s="396"/>
      <c r="B98" s="404"/>
      <c r="C98" s="405" t="s">
        <v>83</v>
      </c>
      <c r="D98" s="504" t="s">
        <v>1744</v>
      </c>
      <c r="E98" s="504"/>
      <c r="F98" s="406"/>
      <c r="G98" s="393"/>
      <c r="H98" s="406"/>
      <c r="I98" s="407">
        <f>ROUND((SUM(I82:I97))/1,2)</f>
        <v>0</v>
      </c>
      <c r="J98" s="408"/>
      <c r="K98" s="408"/>
      <c r="L98" s="409">
        <f>ROUND((SUM(L82:L97))/1,2)</f>
        <v>0</v>
      </c>
      <c r="M98" s="409">
        <f>ROUND((SUM(M82:M97))/1,2)</f>
        <v>0</v>
      </c>
      <c r="N98" s="409"/>
      <c r="O98" s="409"/>
      <c r="P98" s="409"/>
      <c r="Q98" s="409"/>
      <c r="R98" s="409"/>
      <c r="S98" s="409">
        <f>ROUND((SUM(S82:S97))/1,2)</f>
        <v>42.08</v>
      </c>
      <c r="T98" s="409"/>
      <c r="U98" s="409"/>
      <c r="V98" s="410">
        <f>ROUND((SUM(V82:V97))/1,2)</f>
        <v>0</v>
      </c>
      <c r="W98" s="395"/>
      <c r="X98" s="396"/>
      <c r="Y98" s="396"/>
      <c r="Z98" s="396"/>
    </row>
    <row r="99" spans="1:26">
      <c r="A99" s="396"/>
      <c r="B99" s="404"/>
      <c r="C99" s="411"/>
      <c r="D99" s="505"/>
      <c r="E99" s="505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 ht="12">
      <c r="A100" s="396"/>
      <c r="B100" s="404"/>
      <c r="C100" s="405" t="s">
        <v>153</v>
      </c>
      <c r="D100" s="504" t="s">
        <v>1761</v>
      </c>
      <c r="E100" s="504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25" customHeight="1">
      <c r="A101" s="385"/>
      <c r="B101" s="386"/>
      <c r="C101" s="387" t="s">
        <v>1762</v>
      </c>
      <c r="D101" s="508" t="s">
        <v>1763</v>
      </c>
      <c r="E101" s="508"/>
      <c r="F101" s="389" t="s">
        <v>152</v>
      </c>
      <c r="G101" s="390">
        <v>5.08</v>
      </c>
      <c r="H101" s="389"/>
      <c r="I101" s="389">
        <f>ROUND(G101*(H101),2)</f>
        <v>0</v>
      </c>
      <c r="J101" s="391">
        <f>ROUND(G101*(N101),2)</f>
        <v>257.25</v>
      </c>
      <c r="K101" s="392">
        <f>ROUND(G101*(O101),2)</f>
        <v>0</v>
      </c>
      <c r="L101" s="393">
        <f>ROUND(G101*(H101),2)</f>
        <v>0</v>
      </c>
      <c r="M101" s="393"/>
      <c r="N101" s="393">
        <v>50.64</v>
      </c>
      <c r="O101" s="393"/>
      <c r="P101" s="393">
        <v>1.8907700000000001</v>
      </c>
      <c r="Q101" s="393"/>
      <c r="R101" s="393">
        <v>1.8907700000000001</v>
      </c>
      <c r="S101" s="393">
        <f>ROUND(G101*(P101),3)</f>
        <v>9.6050000000000004</v>
      </c>
      <c r="T101" s="393"/>
      <c r="U101" s="393"/>
      <c r="V101" s="394">
        <f>ROUND(G101*(X101),3)</f>
        <v>0</v>
      </c>
      <c r="W101" s="395"/>
      <c r="X101" s="396">
        <v>0</v>
      </c>
      <c r="Y101" s="396"/>
      <c r="Z101" s="396">
        <v>0</v>
      </c>
    </row>
    <row r="102" spans="1:26" ht="12">
      <c r="A102" s="396"/>
      <c r="B102" s="404"/>
      <c r="C102" s="405" t="s">
        <v>153</v>
      </c>
      <c r="D102" s="504" t="s">
        <v>1761</v>
      </c>
      <c r="E102" s="504"/>
      <c r="F102" s="406"/>
      <c r="G102" s="393"/>
      <c r="H102" s="406"/>
      <c r="I102" s="407">
        <f>ROUND((SUM(I100:I101))/1,2)</f>
        <v>0</v>
      </c>
      <c r="J102" s="408"/>
      <c r="K102" s="408"/>
      <c r="L102" s="409">
        <f>ROUND((SUM(L100:L101))/1,2)</f>
        <v>0</v>
      </c>
      <c r="M102" s="409">
        <f>ROUND((SUM(M100:M101))/1,2)</f>
        <v>0</v>
      </c>
      <c r="N102" s="409"/>
      <c r="O102" s="409"/>
      <c r="P102" s="409"/>
      <c r="Q102" s="409"/>
      <c r="R102" s="409"/>
      <c r="S102" s="409">
        <f>ROUND((SUM(S100:S101))/1,2)</f>
        <v>9.61</v>
      </c>
      <c r="T102" s="409"/>
      <c r="U102" s="409"/>
      <c r="V102" s="410">
        <f>ROUND((SUM(V100:V101))/1,2)</f>
        <v>0</v>
      </c>
      <c r="W102" s="395"/>
      <c r="X102" s="396"/>
      <c r="Y102" s="396"/>
      <c r="Z102" s="396"/>
    </row>
    <row r="103" spans="1:26">
      <c r="A103" s="396"/>
      <c r="B103" s="404"/>
      <c r="C103" s="411"/>
      <c r="D103" s="505"/>
      <c r="E103" s="505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12">
      <c r="A104" s="396"/>
      <c r="B104" s="404"/>
      <c r="C104" s="405" t="s">
        <v>178</v>
      </c>
      <c r="D104" s="504" t="s">
        <v>1767</v>
      </c>
      <c r="E104" s="504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2239</v>
      </c>
      <c r="D105" s="508" t="s">
        <v>2240</v>
      </c>
      <c r="E105" s="508"/>
      <c r="F105" s="389" t="s">
        <v>1772</v>
      </c>
      <c r="G105" s="390">
        <v>1</v>
      </c>
      <c r="H105" s="389"/>
      <c r="I105" s="389">
        <f>ROUND(G105*(H105),2)</f>
        <v>0</v>
      </c>
      <c r="J105" s="391">
        <f>ROUND(G105*(N105),2)</f>
        <v>834.29</v>
      </c>
      <c r="K105" s="392">
        <f>ROUND(G105*(O105),2)</f>
        <v>0</v>
      </c>
      <c r="L105" s="393">
        <f>ROUND(G105*(H105),2)</f>
        <v>0</v>
      </c>
      <c r="M105" s="393"/>
      <c r="N105" s="393">
        <v>834.29</v>
      </c>
      <c r="O105" s="393"/>
      <c r="P105" s="393">
        <v>1</v>
      </c>
      <c r="Q105" s="393"/>
      <c r="R105" s="393">
        <v>1</v>
      </c>
      <c r="S105" s="393">
        <f>ROUND(G105*(P105),3)</f>
        <v>1</v>
      </c>
      <c r="T105" s="393"/>
      <c r="U105" s="393"/>
      <c r="V105" s="394">
        <f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2241</v>
      </c>
      <c r="D106" s="509" t="s">
        <v>2242</v>
      </c>
      <c r="E106" s="509"/>
      <c r="F106" s="401" t="s">
        <v>1772</v>
      </c>
      <c r="G106" s="402">
        <v>1</v>
      </c>
      <c r="H106" s="401"/>
      <c r="I106" s="401">
        <f>ROUND(G106*(H106),2)</f>
        <v>0</v>
      </c>
      <c r="J106" s="403">
        <f>ROUND(G106*(N106),2)</f>
        <v>853</v>
      </c>
      <c r="K106" s="392">
        <f>ROUND(G106*(O106),2)</f>
        <v>0</v>
      </c>
      <c r="L106" s="393"/>
      <c r="M106" s="393">
        <f>ROUND(G106*(H106),2)</f>
        <v>0</v>
      </c>
      <c r="N106" s="393">
        <v>853</v>
      </c>
      <c r="O106" s="393"/>
      <c r="P106" s="393">
        <v>2.65</v>
      </c>
      <c r="Q106" s="393"/>
      <c r="R106" s="393">
        <v>2.65</v>
      </c>
      <c r="S106" s="393">
        <f>ROUND(G106*(P106),3)</f>
        <v>2.65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178</v>
      </c>
      <c r="D107" s="504" t="s">
        <v>1767</v>
      </c>
      <c r="E107" s="504"/>
      <c r="F107" s="406"/>
      <c r="G107" s="393"/>
      <c r="H107" s="406"/>
      <c r="I107" s="407">
        <f>ROUND((SUM(I104:I106))/1,2)</f>
        <v>0</v>
      </c>
      <c r="J107" s="408"/>
      <c r="K107" s="408"/>
      <c r="L107" s="409">
        <f>ROUND((SUM(L104:L106))/1,2)</f>
        <v>0</v>
      </c>
      <c r="M107" s="409">
        <f>ROUND((SUM(M104:M106))/1,2)</f>
        <v>0</v>
      </c>
      <c r="N107" s="409"/>
      <c r="O107" s="409"/>
      <c r="P107" s="409"/>
      <c r="Q107" s="409"/>
      <c r="R107" s="409"/>
      <c r="S107" s="409">
        <f>ROUND((SUM(S104:S106))/1,2)</f>
        <v>3.65</v>
      </c>
      <c r="T107" s="409"/>
      <c r="U107" s="409"/>
      <c r="V107" s="410">
        <f>ROUND((SUM(V104:V106))/1,2)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05"/>
      <c r="E108" s="505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334</v>
      </c>
      <c r="D109" s="504" t="s">
        <v>1800</v>
      </c>
      <c r="E109" s="504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1801</v>
      </c>
      <c r="D110" s="508" t="s">
        <v>1802</v>
      </c>
      <c r="E110" s="508"/>
      <c r="F110" s="389" t="s">
        <v>181</v>
      </c>
      <c r="G110" s="390">
        <v>55.335511600000004</v>
      </c>
      <c r="H110" s="389"/>
      <c r="I110" s="389">
        <f>ROUND(G110*(H110),2)</f>
        <v>0</v>
      </c>
      <c r="J110" s="391">
        <f>ROUND(G110*(N110),2)</f>
        <v>2174.69</v>
      </c>
      <c r="K110" s="392">
        <f>ROUND(G110*(O110),2)</f>
        <v>0</v>
      </c>
      <c r="L110" s="393">
        <f>ROUND(G110*(H110),2)</f>
        <v>0</v>
      </c>
      <c r="M110" s="393"/>
      <c r="N110" s="393">
        <v>39.299999999999997</v>
      </c>
      <c r="O110" s="393"/>
      <c r="P110" s="393">
        <v>0</v>
      </c>
      <c r="Q110" s="393"/>
      <c r="R110" s="393">
        <v>0</v>
      </c>
      <c r="S110" s="393">
        <f>ROUND(G110*(P110),3)</f>
        <v>0</v>
      </c>
      <c r="T110" s="393"/>
      <c r="U110" s="393"/>
      <c r="V110" s="394">
        <f>ROUND(G110*(X110),3)</f>
        <v>0</v>
      </c>
      <c r="W110" s="395"/>
      <c r="X110" s="396">
        <v>0</v>
      </c>
      <c r="Y110" s="396"/>
      <c r="Z110" s="396">
        <v>0</v>
      </c>
    </row>
    <row r="111" spans="1:26" ht="12">
      <c r="A111" s="396"/>
      <c r="B111" s="404"/>
      <c r="C111" s="405" t="s">
        <v>334</v>
      </c>
      <c r="D111" s="504" t="s">
        <v>1800</v>
      </c>
      <c r="E111" s="504"/>
      <c r="F111" s="406"/>
      <c r="G111" s="393"/>
      <c r="H111" s="406"/>
      <c r="I111" s="407">
        <f>ROUND((SUM(I109:I110))/1,2)</f>
        <v>0</v>
      </c>
      <c r="J111" s="408"/>
      <c r="K111" s="408"/>
      <c r="L111" s="409">
        <f>ROUND((SUM(L109:L110))/1,2)</f>
        <v>0</v>
      </c>
      <c r="M111" s="409">
        <f>ROUND((SUM(M109:M110))/1,2)</f>
        <v>0</v>
      </c>
      <c r="N111" s="409"/>
      <c r="O111" s="409"/>
      <c r="P111" s="409"/>
      <c r="Q111" s="409"/>
      <c r="R111" s="409"/>
      <c r="S111" s="409">
        <f>ROUND((SUM(S109:S110))/1,2)</f>
        <v>0</v>
      </c>
      <c r="T111" s="409"/>
      <c r="U111" s="409"/>
      <c r="V111" s="410">
        <f>ROUND((SUM(V109:V110))/1,2)</f>
        <v>0</v>
      </c>
      <c r="W111" s="395"/>
      <c r="X111" s="396"/>
      <c r="Y111" s="396"/>
      <c r="Z111" s="396"/>
    </row>
    <row r="112" spans="1:26">
      <c r="A112" s="396"/>
      <c r="B112" s="404"/>
      <c r="C112" s="411"/>
      <c r="D112" s="505"/>
      <c r="E112" s="505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>
      <c r="A113" s="396"/>
      <c r="B113" s="404"/>
      <c r="C113" s="411"/>
      <c r="D113" s="510" t="s">
        <v>1716</v>
      </c>
      <c r="E113" s="510"/>
      <c r="F113" s="406"/>
      <c r="G113" s="393"/>
      <c r="H113" s="406"/>
      <c r="I113" s="407">
        <f>ROUND((SUM(I81:I112))/2,2)</f>
        <v>0</v>
      </c>
      <c r="J113" s="408"/>
      <c r="K113" s="408"/>
      <c r="L113" s="409">
        <f>ROUND((SUM(L81:L112))/2,2)</f>
        <v>0</v>
      </c>
      <c r="M113" s="409">
        <f>ROUND((SUM(M81:M112))/2,2)</f>
        <v>0</v>
      </c>
      <c r="N113" s="409"/>
      <c r="O113" s="409"/>
      <c r="P113" s="409"/>
      <c r="Q113" s="409"/>
      <c r="R113" s="409"/>
      <c r="S113" s="409">
        <f>ROUND((SUM(S81:S112))/2,2)</f>
        <v>55.34</v>
      </c>
      <c r="T113" s="409"/>
      <c r="U113" s="409"/>
      <c r="V113" s="410">
        <f>ROUND((SUM(V81:V112))/2,2)</f>
        <v>0</v>
      </c>
      <c r="W113" s="395"/>
      <c r="X113" s="396"/>
      <c r="Y113" s="396"/>
      <c r="Z113" s="396"/>
    </row>
    <row r="114" spans="1:26">
      <c r="A114" s="396"/>
      <c r="B114" s="404"/>
      <c r="C114" s="411"/>
      <c r="D114" s="505"/>
      <c r="E114" s="505"/>
      <c r="F114" s="406"/>
      <c r="G114" s="393"/>
      <c r="H114" s="406"/>
      <c r="I114" s="406"/>
      <c r="J114" s="392"/>
      <c r="K114" s="392"/>
      <c r="L114" s="393"/>
      <c r="M114" s="393"/>
      <c r="N114" s="393"/>
      <c r="O114" s="393"/>
      <c r="P114" s="393"/>
      <c r="Q114" s="393"/>
      <c r="R114" s="393"/>
      <c r="S114" s="393"/>
      <c r="T114" s="393"/>
      <c r="U114" s="393"/>
      <c r="V114" s="394"/>
      <c r="W114" s="395"/>
      <c r="X114" s="396"/>
      <c r="Y114" s="396"/>
      <c r="Z114" s="396"/>
    </row>
    <row r="115" spans="1:26">
      <c r="A115" s="396"/>
      <c r="B115" s="404"/>
      <c r="C115" s="411"/>
      <c r="D115" s="510" t="s">
        <v>1723</v>
      </c>
      <c r="E115" s="510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12">
      <c r="A116" s="396"/>
      <c r="B116" s="404"/>
      <c r="C116" s="405" t="s">
        <v>1255</v>
      </c>
      <c r="D116" s="504" t="s">
        <v>1886</v>
      </c>
      <c r="E116" s="504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25" customHeight="1">
      <c r="A117" s="385"/>
      <c r="B117" s="386"/>
      <c r="C117" s="387" t="s">
        <v>1256</v>
      </c>
      <c r="D117" s="508" t="s">
        <v>2243</v>
      </c>
      <c r="E117" s="508"/>
      <c r="F117" s="389" t="s">
        <v>218</v>
      </c>
      <c r="G117" s="390">
        <v>20</v>
      </c>
      <c r="H117" s="389"/>
      <c r="I117" s="389">
        <f t="shared" ref="I117:I123" si="6">ROUND(G117*(H117),2)</f>
        <v>0</v>
      </c>
      <c r="J117" s="391">
        <f t="shared" ref="J117:J123" si="7">ROUND(G117*(N117),2)</f>
        <v>427.4</v>
      </c>
      <c r="K117" s="392">
        <f t="shared" ref="K117:K123" si="8">ROUND(G117*(O117),2)</f>
        <v>0</v>
      </c>
      <c r="L117" s="393">
        <f>ROUND(G117*(H117),2)</f>
        <v>0</v>
      </c>
      <c r="M117" s="393"/>
      <c r="N117" s="393">
        <v>21.37</v>
      </c>
      <c r="O117" s="393"/>
      <c r="P117" s="393">
        <v>4.2999999999999999E-4</v>
      </c>
      <c r="Q117" s="393"/>
      <c r="R117" s="393">
        <v>4.2999999999999999E-4</v>
      </c>
      <c r="S117" s="393">
        <f t="shared" ref="S117:S123" si="9">ROUND(G117*(P117),3)</f>
        <v>8.9999999999999993E-3</v>
      </c>
      <c r="T117" s="393"/>
      <c r="U117" s="393"/>
      <c r="V117" s="394">
        <f t="shared" ref="V117:V123" si="10">ROUND(G117*(X117),3)</f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2244</v>
      </c>
      <c r="D118" s="508" t="s">
        <v>2245</v>
      </c>
      <c r="E118" s="508"/>
      <c r="F118" s="389" t="s">
        <v>218</v>
      </c>
      <c r="G118" s="390">
        <v>45</v>
      </c>
      <c r="H118" s="389"/>
      <c r="I118" s="389">
        <f t="shared" si="6"/>
        <v>0</v>
      </c>
      <c r="J118" s="391">
        <f t="shared" si="7"/>
        <v>1086.75</v>
      </c>
      <c r="K118" s="392">
        <f t="shared" si="8"/>
        <v>0</v>
      </c>
      <c r="L118" s="393">
        <f>ROUND(G118*(H118),2)</f>
        <v>0</v>
      </c>
      <c r="M118" s="393"/>
      <c r="N118" s="393">
        <v>24.15</v>
      </c>
      <c r="O118" s="393"/>
      <c r="P118" s="393">
        <v>6.0999999999999997E-4</v>
      </c>
      <c r="Q118" s="393"/>
      <c r="R118" s="393">
        <v>6.0999999999999997E-4</v>
      </c>
      <c r="S118" s="393">
        <f t="shared" si="9"/>
        <v>2.7E-2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2246</v>
      </c>
      <c r="D119" s="508" t="s">
        <v>2247</v>
      </c>
      <c r="E119" s="508"/>
      <c r="F119" s="389" t="s">
        <v>1772</v>
      </c>
      <c r="G119" s="390">
        <v>1</v>
      </c>
      <c r="H119" s="389"/>
      <c r="I119" s="389">
        <f t="shared" si="6"/>
        <v>0</v>
      </c>
      <c r="J119" s="391">
        <f t="shared" si="7"/>
        <v>50.35</v>
      </c>
      <c r="K119" s="392">
        <f t="shared" si="8"/>
        <v>0</v>
      </c>
      <c r="L119" s="393">
        <f>ROUND(G119*(H119),2)</f>
        <v>0</v>
      </c>
      <c r="M119" s="393"/>
      <c r="N119" s="393">
        <v>50.35</v>
      </c>
      <c r="O119" s="393"/>
      <c r="P119" s="393">
        <v>2.7439999999999999E-3</v>
      </c>
      <c r="Q119" s="393"/>
      <c r="R119" s="393">
        <v>2.7439999999999999E-3</v>
      </c>
      <c r="S119" s="393">
        <f t="shared" si="9"/>
        <v>3.0000000000000001E-3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2248</v>
      </c>
      <c r="D120" s="509" t="s">
        <v>2249</v>
      </c>
      <c r="E120" s="509"/>
      <c r="F120" s="401" t="s">
        <v>247</v>
      </c>
      <c r="G120" s="402">
        <v>1</v>
      </c>
      <c r="H120" s="401"/>
      <c r="I120" s="401">
        <f t="shared" si="6"/>
        <v>0</v>
      </c>
      <c r="J120" s="403">
        <f t="shared" si="7"/>
        <v>233</v>
      </c>
      <c r="K120" s="392">
        <f t="shared" si="8"/>
        <v>0</v>
      </c>
      <c r="L120" s="393"/>
      <c r="M120" s="393">
        <f>ROUND(G120*(H120),2)</f>
        <v>0</v>
      </c>
      <c r="N120" s="393">
        <v>233</v>
      </c>
      <c r="O120" s="393"/>
      <c r="P120" s="393">
        <v>1E-3</v>
      </c>
      <c r="Q120" s="393"/>
      <c r="R120" s="393">
        <v>1E-3</v>
      </c>
      <c r="S120" s="393">
        <f t="shared" si="9"/>
        <v>1E-3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1919</v>
      </c>
      <c r="D121" s="508" t="s">
        <v>1920</v>
      </c>
      <c r="E121" s="508"/>
      <c r="F121" s="389" t="s">
        <v>218</v>
      </c>
      <c r="G121" s="390">
        <v>65</v>
      </c>
      <c r="H121" s="389"/>
      <c r="I121" s="389">
        <f t="shared" si="6"/>
        <v>0</v>
      </c>
      <c r="J121" s="391">
        <f t="shared" si="7"/>
        <v>168.35</v>
      </c>
      <c r="K121" s="392">
        <f t="shared" si="8"/>
        <v>0</v>
      </c>
      <c r="L121" s="393">
        <f>ROUND(G121*(H121),2)</f>
        <v>0</v>
      </c>
      <c r="M121" s="393"/>
      <c r="N121" s="393">
        <v>2.59</v>
      </c>
      <c r="O121" s="393"/>
      <c r="P121" s="393">
        <v>1.8000000000000001E-4</v>
      </c>
      <c r="Q121" s="393"/>
      <c r="R121" s="393">
        <v>1.8000000000000001E-4</v>
      </c>
      <c r="S121" s="393">
        <f t="shared" si="9"/>
        <v>1.2E-2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1259</v>
      </c>
      <c r="D122" s="508" t="s">
        <v>1921</v>
      </c>
      <c r="E122" s="508"/>
      <c r="F122" s="389" t="s">
        <v>218</v>
      </c>
      <c r="G122" s="390">
        <v>65</v>
      </c>
      <c r="H122" s="389"/>
      <c r="I122" s="389">
        <f t="shared" si="6"/>
        <v>0</v>
      </c>
      <c r="J122" s="391">
        <f t="shared" si="7"/>
        <v>97.5</v>
      </c>
      <c r="K122" s="392">
        <f t="shared" si="8"/>
        <v>0</v>
      </c>
      <c r="L122" s="393">
        <f>ROUND(G122*(H122),2)</f>
        <v>0</v>
      </c>
      <c r="M122" s="393"/>
      <c r="N122" s="393">
        <v>1.5</v>
      </c>
      <c r="O122" s="393"/>
      <c r="P122" s="393">
        <v>1.0000000000000001E-5</v>
      </c>
      <c r="Q122" s="393"/>
      <c r="R122" s="393">
        <v>1.0000000000000001E-5</v>
      </c>
      <c r="S122" s="393">
        <f t="shared" si="9"/>
        <v>1E-3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1922</v>
      </c>
      <c r="D123" s="508" t="s">
        <v>1260</v>
      </c>
      <c r="E123" s="508"/>
      <c r="F123" s="389" t="s">
        <v>360</v>
      </c>
      <c r="G123" s="390">
        <v>93.291515081840004</v>
      </c>
      <c r="H123" s="391"/>
      <c r="I123" s="391">
        <f t="shared" si="6"/>
        <v>0</v>
      </c>
      <c r="J123" s="391">
        <f t="shared" si="7"/>
        <v>466.46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12">
      <c r="A124" s="396"/>
      <c r="B124" s="404"/>
      <c r="C124" s="405" t="s">
        <v>1255</v>
      </c>
      <c r="D124" s="504" t="s">
        <v>1886</v>
      </c>
      <c r="E124" s="504"/>
      <c r="F124" s="406"/>
      <c r="G124" s="393"/>
      <c r="H124" s="406"/>
      <c r="I124" s="407">
        <f>ROUND((SUM(I116:I123))/1,2)</f>
        <v>0</v>
      </c>
      <c r="J124" s="408"/>
      <c r="K124" s="408"/>
      <c r="L124" s="409">
        <f>ROUND((SUM(L116:L123))/1,2)</f>
        <v>0</v>
      </c>
      <c r="M124" s="409">
        <f>ROUND((SUM(M116:M123))/1,2)</f>
        <v>0</v>
      </c>
      <c r="N124" s="409"/>
      <c r="O124" s="409"/>
      <c r="P124" s="409"/>
      <c r="Q124" s="393"/>
      <c r="R124" s="393"/>
      <c r="S124" s="409">
        <f>ROUND((SUM(S116:S123))/1,2)</f>
        <v>0.05</v>
      </c>
      <c r="T124" s="409"/>
      <c r="U124" s="409"/>
      <c r="V124" s="410">
        <f>ROUND((SUM(V116:V123))/1,2)</f>
        <v>0</v>
      </c>
      <c r="W124" s="395"/>
      <c r="X124" s="396"/>
      <c r="Y124" s="396"/>
      <c r="Z124" s="396"/>
    </row>
    <row r="125" spans="1:26">
      <c r="A125" s="396"/>
      <c r="B125" s="404"/>
      <c r="C125" s="411"/>
      <c r="D125" s="505"/>
      <c r="E125" s="505"/>
      <c r="F125" s="406"/>
      <c r="G125" s="393"/>
      <c r="H125" s="406"/>
      <c r="I125" s="406"/>
      <c r="J125" s="392"/>
      <c r="K125" s="392"/>
      <c r="L125" s="393"/>
      <c r="M125" s="393"/>
      <c r="N125" s="393"/>
      <c r="O125" s="393"/>
      <c r="P125" s="393"/>
      <c r="Q125" s="393"/>
      <c r="R125" s="393"/>
      <c r="S125" s="393"/>
      <c r="T125" s="393"/>
      <c r="U125" s="393"/>
      <c r="V125" s="394"/>
      <c r="W125" s="395"/>
      <c r="X125" s="396"/>
      <c r="Y125" s="396"/>
      <c r="Z125" s="396"/>
    </row>
    <row r="126" spans="1:26">
      <c r="A126" s="396"/>
      <c r="B126" s="404"/>
      <c r="C126" s="411"/>
      <c r="D126" s="506" t="s">
        <v>1723</v>
      </c>
      <c r="E126" s="506"/>
      <c r="F126" s="406"/>
      <c r="G126" s="393"/>
      <c r="H126" s="406"/>
      <c r="I126" s="407">
        <f>ROUND((SUM(I115:I125))/2,2)</f>
        <v>0</v>
      </c>
      <c r="J126" s="392"/>
      <c r="K126" s="392"/>
      <c r="L126" s="393">
        <f>ROUND((SUM(L115:L125))/2,2)</f>
        <v>0</v>
      </c>
      <c r="M126" s="393">
        <f>ROUND((SUM(M115:M125))/2,2)</f>
        <v>0</v>
      </c>
      <c r="N126" s="393"/>
      <c r="O126" s="393"/>
      <c r="P126" s="409"/>
      <c r="Q126" s="393"/>
      <c r="R126" s="393"/>
      <c r="S126" s="409">
        <f>ROUND((SUM(S115:S125))/2,2)</f>
        <v>0.05</v>
      </c>
      <c r="T126" s="393"/>
      <c r="U126" s="393"/>
      <c r="V126" s="410">
        <f>ROUND((SUM(V115:V125))/2,2)</f>
        <v>0</v>
      </c>
      <c r="W126" s="395"/>
      <c r="X126" s="396"/>
      <c r="Y126" s="396"/>
      <c r="Z126" s="396"/>
    </row>
    <row r="127" spans="1:26">
      <c r="A127" s="221"/>
      <c r="B127" s="413"/>
      <c r="C127" s="414"/>
      <c r="D127" s="507" t="s">
        <v>1730</v>
      </c>
      <c r="E127" s="507"/>
      <c r="F127" s="417"/>
      <c r="G127" s="416"/>
      <c r="H127" s="417"/>
      <c r="I127" s="417">
        <f>ROUND((SUM(I81:I126))/3,2)</f>
        <v>0</v>
      </c>
      <c r="J127" s="445"/>
      <c r="K127" s="445">
        <f>ROUND((SUM(K81:K126))/3,2)</f>
        <v>0</v>
      </c>
      <c r="L127" s="416">
        <f>ROUND((SUM(L81:L126))/3,2)</f>
        <v>0</v>
      </c>
      <c r="M127" s="416">
        <f>ROUND((SUM(M81:M126))/3,2)</f>
        <v>0</v>
      </c>
      <c r="N127" s="416"/>
      <c r="O127" s="416"/>
      <c r="P127" s="416"/>
      <c r="Q127" s="416"/>
      <c r="R127" s="416"/>
      <c r="S127" s="416">
        <f>ROUND((SUM(S81:S126))/3,2)</f>
        <v>55.39</v>
      </c>
      <c r="T127" s="416"/>
      <c r="U127" s="416"/>
      <c r="V127" s="418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>
      <c r="A128" s="221"/>
      <c r="B128" s="221"/>
      <c r="C128" s="221"/>
      <c r="D128" s="221"/>
      <c r="E128" s="252"/>
      <c r="F128" s="252"/>
      <c r="G128" s="377"/>
      <c r="H128" s="252"/>
      <c r="I128" s="252"/>
      <c r="J128" s="343"/>
      <c r="K128" s="343"/>
      <c r="L128" s="343"/>
      <c r="M128" s="343"/>
      <c r="N128" s="343"/>
      <c r="O128" s="343"/>
      <c r="P128" s="343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/>
    <row r="1250"/>
    <row r="1251"/>
    <row r="1252"/>
    <row r="1253"/>
  </sheetData>
  <mergeCells count="99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7:E127"/>
    <mergeCell ref="D121:E121"/>
    <mergeCell ref="D122:E122"/>
    <mergeCell ref="D123:E123"/>
    <mergeCell ref="D124:E124"/>
    <mergeCell ref="D125:E125"/>
    <mergeCell ref="D126:E126"/>
  </mergeCells>
  <hyperlinks>
    <hyperlink ref="B1:C1" location="A2:A2" tooltip="Klikni na prechod ku Kryciemu listu..." display="Krycí list rozpočtu" xr:uid="{00000000-0004-0000-0F00-000000000000}"/>
    <hyperlink ref="E1:F1" location="A44:A44" tooltip="Klikni na prechod ku rekapitulácii..." display="Rekapitulácia rozpočtu" xr:uid="{00000000-0004-0000-0F00-000001000000}"/>
    <hyperlink ref="H1:I1" location="B70:B70" tooltip="Klikni na prechod k Rozpočet..." display="Rozpočet" xr:uid="{00000000-0004-0000-0F00-000002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árok18"/>
  <dimension ref="A1:AA1250"/>
  <sheetViews>
    <sheetView topLeftCell="A65" workbookViewId="0">
      <selection activeCell="H80" sqref="H80:H1193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2250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E61</f>
        <v>0</v>
      </c>
      <c r="D15" s="251">
        <f>F61</f>
        <v>0</v>
      </c>
      <c r="E15" s="252">
        <f>G61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/>
      <c r="D16" s="258"/>
      <c r="E16" s="259"/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/>
      <c r="D17" s="251"/>
      <c r="E17" s="252"/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P27-SUM(K78:K138)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2250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1717</v>
      </c>
      <c r="C56" s="524"/>
      <c r="D56" s="524"/>
      <c r="E56" s="252">
        <f>L95</f>
        <v>0</v>
      </c>
      <c r="F56" s="252">
        <f>M95</f>
        <v>0</v>
      </c>
      <c r="G56" s="252">
        <f>I95</f>
        <v>0</v>
      </c>
      <c r="H56" s="343">
        <f>S95</f>
        <v>174.77</v>
      </c>
      <c r="I56" s="343">
        <f>V95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2013</v>
      </c>
      <c r="C57" s="524"/>
      <c r="D57" s="524"/>
      <c r="E57" s="252">
        <f>L100</f>
        <v>0</v>
      </c>
      <c r="F57" s="252">
        <f>M100</f>
        <v>0</v>
      </c>
      <c r="G57" s="252">
        <f>I100</f>
        <v>0</v>
      </c>
      <c r="H57" s="343">
        <f>S100</f>
        <v>0.01</v>
      </c>
      <c r="I57" s="343">
        <f>V100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1718</v>
      </c>
      <c r="C58" s="524"/>
      <c r="D58" s="524"/>
      <c r="E58" s="252">
        <f>L104</f>
        <v>0</v>
      </c>
      <c r="F58" s="252">
        <f>M104</f>
        <v>0</v>
      </c>
      <c r="G58" s="252">
        <f>I104</f>
        <v>0</v>
      </c>
      <c r="H58" s="343">
        <f>S104</f>
        <v>38.96</v>
      </c>
      <c r="I58" s="343">
        <f>V104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1720</v>
      </c>
      <c r="C59" s="524"/>
      <c r="D59" s="524"/>
      <c r="E59" s="252">
        <f>L132</f>
        <v>0</v>
      </c>
      <c r="F59" s="252">
        <f>M132</f>
        <v>0</v>
      </c>
      <c r="G59" s="252">
        <f>I132</f>
        <v>0</v>
      </c>
      <c r="H59" s="343">
        <f>S132</f>
        <v>0.75</v>
      </c>
      <c r="I59" s="343">
        <f>V132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1722</v>
      </c>
      <c r="C60" s="524"/>
      <c r="D60" s="524"/>
      <c r="E60" s="252">
        <f>L136</f>
        <v>0</v>
      </c>
      <c r="F60" s="252">
        <f>M136</f>
        <v>0</v>
      </c>
      <c r="G60" s="252">
        <f>I136</f>
        <v>0</v>
      </c>
      <c r="H60" s="343">
        <f>S136</f>
        <v>0</v>
      </c>
      <c r="I60" s="343">
        <f>V136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1716</v>
      </c>
      <c r="C61" s="526"/>
      <c r="D61" s="526"/>
      <c r="E61" s="345">
        <f>L138</f>
        <v>0</v>
      </c>
      <c r="F61" s="345">
        <f>M138</f>
        <v>0</v>
      </c>
      <c r="G61" s="345">
        <f>I138</f>
        <v>0</v>
      </c>
      <c r="H61" s="346">
        <f>S138</f>
        <v>214.49</v>
      </c>
      <c r="I61" s="346">
        <f>V138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/>
      <c r="C62" s="524"/>
      <c r="D62" s="524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27" t="s">
        <v>1730</v>
      </c>
      <c r="C63" s="528"/>
      <c r="D63" s="528"/>
      <c r="E63" s="348">
        <f>L139</f>
        <v>0</v>
      </c>
      <c r="F63" s="348">
        <f>M139</f>
        <v>0</v>
      </c>
      <c r="G63" s="348">
        <f>I139</f>
        <v>0</v>
      </c>
      <c r="H63" s="349">
        <f>S139</f>
        <v>214.49</v>
      </c>
      <c r="I63" s="349">
        <f>V139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29" t="s">
        <v>1673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1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12" t="s">
        <v>1682</v>
      </c>
      <c r="C69" s="513"/>
      <c r="D69" s="513"/>
      <c r="E69" s="514"/>
      <c r="F69" s="360"/>
      <c r="G69" s="360"/>
      <c r="H69" s="361" t="s">
        <v>1679</v>
      </c>
      <c r="I69" s="515"/>
      <c r="J69" s="516"/>
      <c r="K69" s="516"/>
      <c r="L69" s="516"/>
      <c r="M69" s="516"/>
      <c r="N69" s="516"/>
      <c r="O69" s="516"/>
      <c r="P69" s="51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18" t="s">
        <v>1685</v>
      </c>
      <c r="C70" s="519"/>
      <c r="D70" s="519"/>
      <c r="E70" s="520"/>
      <c r="F70" s="362"/>
      <c r="G70" s="362"/>
      <c r="H70" s="363" t="s">
        <v>1731</v>
      </c>
      <c r="I70" s="363" t="s">
        <v>1732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18" t="s">
        <v>1686</v>
      </c>
      <c r="C71" s="519"/>
      <c r="D71" s="519"/>
      <c r="E71" s="520"/>
      <c r="F71" s="362"/>
      <c r="G71" s="362"/>
      <c r="H71" s="363" t="s">
        <v>1733</v>
      </c>
      <c r="I71" s="363" t="s">
        <v>1681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1734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2250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1713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1735</v>
      </c>
      <c r="C77" s="335" t="s">
        <v>1736</v>
      </c>
      <c r="D77" s="335" t="s">
        <v>1737</v>
      </c>
      <c r="E77" s="370"/>
      <c r="F77" s="370" t="s">
        <v>1738</v>
      </c>
      <c r="G77" s="370" t="s">
        <v>136</v>
      </c>
      <c r="H77" s="371" t="s">
        <v>1739</v>
      </c>
      <c r="I77" s="371" t="s">
        <v>1740</v>
      </c>
      <c r="J77" s="371"/>
      <c r="K77" s="371"/>
      <c r="L77" s="371"/>
      <c r="M77" s="371"/>
      <c r="N77" s="371"/>
      <c r="O77" s="371"/>
      <c r="P77" s="371" t="s">
        <v>1741</v>
      </c>
      <c r="Q77" s="335"/>
      <c r="R77" s="335"/>
      <c r="S77" s="335" t="s">
        <v>1742</v>
      </c>
      <c r="T77" s="335"/>
      <c r="U77" s="335"/>
      <c r="V77" s="372" t="s">
        <v>1743</v>
      </c>
      <c r="W77" s="220"/>
      <c r="X77" s="221"/>
      <c r="Y77" s="221"/>
      <c r="Z77" s="221"/>
    </row>
    <row r="78" spans="1:26">
      <c r="A78" s="221"/>
      <c r="B78" s="242"/>
      <c r="C78" s="373"/>
      <c r="D78" s="521" t="s">
        <v>1716</v>
      </c>
      <c r="E78" s="521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83</v>
      </c>
      <c r="D79" s="522" t="s">
        <v>1744</v>
      </c>
      <c r="E79" s="522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787</v>
      </c>
      <c r="D80" s="511" t="s">
        <v>1745</v>
      </c>
      <c r="E80" s="511"/>
      <c r="F80" s="382" t="s">
        <v>152</v>
      </c>
      <c r="G80" s="383">
        <v>129.88499999999999</v>
      </c>
      <c r="H80" s="382"/>
      <c r="I80" s="382">
        <f t="shared" ref="I80:I94" si="0">ROUND(G80*(H80),2)</f>
        <v>0</v>
      </c>
      <c r="J80" s="384">
        <f t="shared" ref="J80:J94" si="1">ROUND(G80*(N80),2)</f>
        <v>5326.58</v>
      </c>
      <c r="K80" s="343">
        <f t="shared" ref="K80:K94" si="2">ROUND(G80*(O80),2)</f>
        <v>0</v>
      </c>
      <c r="L80" s="377">
        <f t="shared" ref="L80:L92" si="3">ROUND(G80*(H80),2)</f>
        <v>0</v>
      </c>
      <c r="M80" s="377"/>
      <c r="N80" s="377">
        <v>41.01</v>
      </c>
      <c r="O80" s="377"/>
      <c r="P80" s="377">
        <v>0</v>
      </c>
      <c r="Q80" s="377"/>
      <c r="R80" s="377">
        <v>0</v>
      </c>
      <c r="S80" s="377">
        <f t="shared" ref="S80:S94" si="4">ROUND(G80*(P80),3)</f>
        <v>0</v>
      </c>
      <c r="T80" s="377"/>
      <c r="U80" s="377"/>
      <c r="V80" s="378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85"/>
      <c r="B81" s="386"/>
      <c r="C81" s="387" t="s">
        <v>156</v>
      </c>
      <c r="D81" s="508" t="s">
        <v>1746</v>
      </c>
      <c r="E81" s="508"/>
      <c r="F81" s="389" t="s">
        <v>152</v>
      </c>
      <c r="G81" s="390">
        <v>38.965499999999999</v>
      </c>
      <c r="H81" s="389"/>
      <c r="I81" s="389">
        <f t="shared" si="0"/>
        <v>0</v>
      </c>
      <c r="J81" s="391">
        <f t="shared" si="1"/>
        <v>443.04</v>
      </c>
      <c r="K81" s="392">
        <f t="shared" si="2"/>
        <v>0</v>
      </c>
      <c r="L81" s="393">
        <f t="shared" si="3"/>
        <v>0</v>
      </c>
      <c r="M81" s="393"/>
      <c r="N81" s="393">
        <v>11.37</v>
      </c>
      <c r="O81" s="393"/>
      <c r="P81" s="393">
        <v>0</v>
      </c>
      <c r="Q81" s="393"/>
      <c r="R81" s="393">
        <v>0</v>
      </c>
      <c r="S81" s="393">
        <f t="shared" si="4"/>
        <v>0</v>
      </c>
      <c r="T81" s="393"/>
      <c r="U81" s="393"/>
      <c r="V81" s="394">
        <f t="shared" si="5"/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2227</v>
      </c>
      <c r="D82" s="508" t="s">
        <v>2228</v>
      </c>
      <c r="E82" s="508"/>
      <c r="F82" s="389" t="s">
        <v>152</v>
      </c>
      <c r="G82" s="390">
        <v>204.88799999999998</v>
      </c>
      <c r="H82" s="389"/>
      <c r="I82" s="389">
        <f t="shared" si="0"/>
        <v>0</v>
      </c>
      <c r="J82" s="391">
        <f t="shared" si="1"/>
        <v>1673.93</v>
      </c>
      <c r="K82" s="392">
        <f t="shared" si="2"/>
        <v>0</v>
      </c>
      <c r="L82" s="393">
        <f t="shared" si="3"/>
        <v>0</v>
      </c>
      <c r="M82" s="393"/>
      <c r="N82" s="393">
        <v>8.17</v>
      </c>
      <c r="O82" s="393"/>
      <c r="P82" s="393">
        <v>0</v>
      </c>
      <c r="Q82" s="393"/>
      <c r="R82" s="393">
        <v>0</v>
      </c>
      <c r="S82" s="393">
        <f t="shared" si="4"/>
        <v>0</v>
      </c>
      <c r="T82" s="393"/>
      <c r="U82" s="393"/>
      <c r="V82" s="394">
        <f t="shared" si="5"/>
        <v>0</v>
      </c>
      <c r="W82" s="395"/>
      <c r="X82" s="396">
        <v>0</v>
      </c>
      <c r="Y82" s="396"/>
      <c r="Z82" s="396">
        <v>0</v>
      </c>
    </row>
    <row r="83" spans="1:26" ht="25" customHeight="1">
      <c r="A83" s="385"/>
      <c r="B83" s="386"/>
      <c r="C83" s="387" t="s">
        <v>2229</v>
      </c>
      <c r="D83" s="508" t="s">
        <v>2230</v>
      </c>
      <c r="E83" s="508"/>
      <c r="F83" s="389" t="s">
        <v>152</v>
      </c>
      <c r="G83" s="390">
        <v>61.4664</v>
      </c>
      <c r="H83" s="389"/>
      <c r="I83" s="389">
        <f t="shared" si="0"/>
        <v>0</v>
      </c>
      <c r="J83" s="391">
        <f t="shared" si="1"/>
        <v>71.3</v>
      </c>
      <c r="K83" s="392">
        <f t="shared" si="2"/>
        <v>0</v>
      </c>
      <c r="L83" s="393">
        <f t="shared" si="3"/>
        <v>0</v>
      </c>
      <c r="M83" s="393"/>
      <c r="N83" s="393">
        <v>1.1599999999999999</v>
      </c>
      <c r="O83" s="393"/>
      <c r="P83" s="393">
        <v>0</v>
      </c>
      <c r="Q83" s="393"/>
      <c r="R83" s="393">
        <v>0</v>
      </c>
      <c r="S83" s="393">
        <f t="shared" si="4"/>
        <v>0</v>
      </c>
      <c r="T83" s="393"/>
      <c r="U83" s="393"/>
      <c r="V83" s="394">
        <f t="shared" si="5"/>
        <v>0</v>
      </c>
      <c r="W83" s="395"/>
      <c r="X83" s="396">
        <v>0</v>
      </c>
      <c r="Y83" s="396"/>
      <c r="Z83" s="396">
        <v>0</v>
      </c>
    </row>
    <row r="84" spans="1:26" ht="25" customHeight="1">
      <c r="A84" s="385"/>
      <c r="B84" s="386"/>
      <c r="C84" s="387" t="s">
        <v>1747</v>
      </c>
      <c r="D84" s="508" t="s">
        <v>1748</v>
      </c>
      <c r="E84" s="508"/>
      <c r="F84" s="389" t="s">
        <v>152</v>
      </c>
      <c r="G84" s="390">
        <v>117.69700000000003</v>
      </c>
      <c r="H84" s="389"/>
      <c r="I84" s="389">
        <f t="shared" si="0"/>
        <v>0</v>
      </c>
      <c r="J84" s="391">
        <f t="shared" si="1"/>
        <v>300.13</v>
      </c>
      <c r="K84" s="392">
        <f t="shared" si="2"/>
        <v>0</v>
      </c>
      <c r="L84" s="393">
        <f t="shared" si="3"/>
        <v>0</v>
      </c>
      <c r="M84" s="393"/>
      <c r="N84" s="393">
        <v>2.5499999999999998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1749</v>
      </c>
      <c r="D85" s="508" t="s">
        <v>1750</v>
      </c>
      <c r="E85" s="508"/>
      <c r="F85" s="389" t="s">
        <v>152</v>
      </c>
      <c r="G85" s="390">
        <v>117.697</v>
      </c>
      <c r="H85" s="389"/>
      <c r="I85" s="389">
        <f t="shared" si="0"/>
        <v>0</v>
      </c>
      <c r="J85" s="391">
        <f t="shared" si="1"/>
        <v>114.17</v>
      </c>
      <c r="K85" s="392">
        <f t="shared" si="2"/>
        <v>0</v>
      </c>
      <c r="L85" s="393">
        <f t="shared" si="3"/>
        <v>0</v>
      </c>
      <c r="M85" s="393"/>
      <c r="N85" s="393">
        <v>0.97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2231</v>
      </c>
      <c r="D86" s="508" t="s">
        <v>2232</v>
      </c>
      <c r="E86" s="508"/>
      <c r="F86" s="389" t="s">
        <v>152</v>
      </c>
      <c r="G86" s="390">
        <v>217.07600000000002</v>
      </c>
      <c r="H86" s="389"/>
      <c r="I86" s="389">
        <f t="shared" si="0"/>
        <v>0</v>
      </c>
      <c r="J86" s="391">
        <f t="shared" si="1"/>
        <v>1120.1099999999999</v>
      </c>
      <c r="K86" s="392">
        <f t="shared" si="2"/>
        <v>0</v>
      </c>
      <c r="L86" s="393">
        <f t="shared" si="3"/>
        <v>0</v>
      </c>
      <c r="M86" s="393"/>
      <c r="N86" s="393">
        <v>5.16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2233</v>
      </c>
      <c r="D87" s="508" t="s">
        <v>2234</v>
      </c>
      <c r="E87" s="508"/>
      <c r="F87" s="389" t="s">
        <v>195</v>
      </c>
      <c r="G87" s="390">
        <v>131.32</v>
      </c>
      <c r="H87" s="389"/>
      <c r="I87" s="389">
        <f t="shared" si="0"/>
        <v>0</v>
      </c>
      <c r="J87" s="391">
        <f t="shared" si="1"/>
        <v>43.34</v>
      </c>
      <c r="K87" s="392">
        <f t="shared" si="2"/>
        <v>0</v>
      </c>
      <c r="L87" s="393">
        <f t="shared" si="3"/>
        <v>0</v>
      </c>
      <c r="M87" s="393"/>
      <c r="N87" s="393">
        <v>0.33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2235</v>
      </c>
      <c r="D88" s="508" t="s">
        <v>2236</v>
      </c>
      <c r="E88" s="508"/>
      <c r="F88" s="389" t="s">
        <v>152</v>
      </c>
      <c r="G88" s="390">
        <v>131.32</v>
      </c>
      <c r="H88" s="389"/>
      <c r="I88" s="389">
        <f t="shared" si="0"/>
        <v>0</v>
      </c>
      <c r="J88" s="391">
        <f t="shared" si="1"/>
        <v>258.7</v>
      </c>
      <c r="K88" s="392">
        <f t="shared" si="2"/>
        <v>0</v>
      </c>
      <c r="L88" s="393">
        <f t="shared" si="3"/>
        <v>0</v>
      </c>
      <c r="M88" s="393"/>
      <c r="N88" s="393">
        <v>1.97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1751</v>
      </c>
      <c r="D89" s="508" t="s">
        <v>1752</v>
      </c>
      <c r="E89" s="508"/>
      <c r="F89" s="389" t="s">
        <v>152</v>
      </c>
      <c r="G89" s="390">
        <v>117.697</v>
      </c>
      <c r="H89" s="389"/>
      <c r="I89" s="389">
        <f t="shared" si="0"/>
        <v>0</v>
      </c>
      <c r="J89" s="391">
        <f t="shared" si="1"/>
        <v>642.63</v>
      </c>
      <c r="K89" s="392">
        <f t="shared" si="2"/>
        <v>0</v>
      </c>
      <c r="L89" s="393">
        <f t="shared" si="3"/>
        <v>0</v>
      </c>
      <c r="M89" s="393"/>
      <c r="N89" s="393">
        <v>5.46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35" customHeight="1">
      <c r="A90" s="385"/>
      <c r="B90" s="386"/>
      <c r="C90" s="387" t="s">
        <v>1753</v>
      </c>
      <c r="D90" s="508" t="s">
        <v>1754</v>
      </c>
      <c r="E90" s="508"/>
      <c r="F90" s="389" t="s">
        <v>152</v>
      </c>
      <c r="G90" s="390">
        <v>2353.94</v>
      </c>
      <c r="H90" s="389"/>
      <c r="I90" s="389">
        <f t="shared" si="0"/>
        <v>0</v>
      </c>
      <c r="J90" s="391">
        <f t="shared" si="1"/>
        <v>1294.67</v>
      </c>
      <c r="K90" s="392">
        <f t="shared" si="2"/>
        <v>0</v>
      </c>
      <c r="L90" s="393">
        <f t="shared" si="3"/>
        <v>0</v>
      </c>
      <c r="M90" s="393"/>
      <c r="N90" s="393">
        <v>0.55000000000000004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1755</v>
      </c>
      <c r="D91" s="508" t="s">
        <v>2185</v>
      </c>
      <c r="E91" s="508"/>
      <c r="F91" s="389" t="s">
        <v>152</v>
      </c>
      <c r="G91" s="390">
        <v>39.42</v>
      </c>
      <c r="H91" s="389"/>
      <c r="I91" s="389">
        <f t="shared" si="0"/>
        <v>0</v>
      </c>
      <c r="J91" s="391">
        <f t="shared" si="1"/>
        <v>958.3</v>
      </c>
      <c r="K91" s="392">
        <f t="shared" si="2"/>
        <v>0</v>
      </c>
      <c r="L91" s="393">
        <f t="shared" si="3"/>
        <v>0</v>
      </c>
      <c r="M91" s="393"/>
      <c r="N91" s="393">
        <v>24.31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2237</v>
      </c>
      <c r="D92" s="508" t="s">
        <v>2238</v>
      </c>
      <c r="E92" s="508"/>
      <c r="F92" s="389" t="s">
        <v>152</v>
      </c>
      <c r="G92" s="390">
        <v>57.672800000000002</v>
      </c>
      <c r="H92" s="389"/>
      <c r="I92" s="389">
        <f t="shared" si="0"/>
        <v>0</v>
      </c>
      <c r="J92" s="391">
        <f t="shared" si="1"/>
        <v>2058.92</v>
      </c>
      <c r="K92" s="392">
        <f t="shared" si="2"/>
        <v>0</v>
      </c>
      <c r="L92" s="393">
        <f t="shared" si="3"/>
        <v>0</v>
      </c>
      <c r="M92" s="393"/>
      <c r="N92" s="393">
        <v>35.700000000000003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1757</v>
      </c>
      <c r="D93" s="509" t="s">
        <v>1758</v>
      </c>
      <c r="E93" s="509"/>
      <c r="F93" s="401" t="s">
        <v>181</v>
      </c>
      <c r="G93" s="402">
        <v>174.76740000000001</v>
      </c>
      <c r="H93" s="401"/>
      <c r="I93" s="401">
        <f t="shared" si="0"/>
        <v>0</v>
      </c>
      <c r="J93" s="403">
        <f t="shared" si="1"/>
        <v>3516.32</v>
      </c>
      <c r="K93" s="392">
        <f t="shared" si="2"/>
        <v>0</v>
      </c>
      <c r="L93" s="393"/>
      <c r="M93" s="393">
        <f>ROUND(G93*(H93),2)</f>
        <v>0</v>
      </c>
      <c r="N93" s="393">
        <v>20.12</v>
      </c>
      <c r="O93" s="393"/>
      <c r="P93" s="393">
        <v>1</v>
      </c>
      <c r="Q93" s="393"/>
      <c r="R93" s="393">
        <v>1</v>
      </c>
      <c r="S93" s="393">
        <f t="shared" si="4"/>
        <v>174.767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1759</v>
      </c>
      <c r="D94" s="508" t="s">
        <v>1760</v>
      </c>
      <c r="E94" s="508"/>
      <c r="F94" s="389" t="s">
        <v>152</v>
      </c>
      <c r="G94" s="390">
        <v>117.697</v>
      </c>
      <c r="H94" s="389"/>
      <c r="I94" s="389">
        <f t="shared" si="0"/>
        <v>0</v>
      </c>
      <c r="J94" s="391">
        <f t="shared" si="1"/>
        <v>1176.97</v>
      </c>
      <c r="K94" s="392">
        <f t="shared" si="2"/>
        <v>0</v>
      </c>
      <c r="L94" s="393">
        <f>ROUND(G94*(H94),2)</f>
        <v>0</v>
      </c>
      <c r="M94" s="393"/>
      <c r="N94" s="393">
        <v>10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83</v>
      </c>
      <c r="D95" s="504" t="s">
        <v>1744</v>
      </c>
      <c r="E95" s="504"/>
      <c r="F95" s="406"/>
      <c r="G95" s="393"/>
      <c r="H95" s="406"/>
      <c r="I95" s="407">
        <f>ROUND((SUM(I79:I94))/1,2)</f>
        <v>0</v>
      </c>
      <c r="J95" s="408"/>
      <c r="K95" s="408"/>
      <c r="L95" s="409">
        <f>ROUND((SUM(L79:L94))/1,2)</f>
        <v>0</v>
      </c>
      <c r="M95" s="409">
        <f>ROUND((SUM(M79:M94))/1,2)</f>
        <v>0</v>
      </c>
      <c r="N95" s="409"/>
      <c r="O95" s="409"/>
      <c r="P95" s="409"/>
      <c r="Q95" s="409"/>
      <c r="R95" s="409"/>
      <c r="S95" s="409">
        <f>ROUND((SUM(S79:S94))/1,2)</f>
        <v>174.77</v>
      </c>
      <c r="T95" s="409"/>
      <c r="U95" s="409"/>
      <c r="V95" s="410">
        <f>ROUND((SUM(V79:V94))/1,2)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05"/>
      <c r="E96" s="505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154</v>
      </c>
      <c r="D97" s="504" t="s">
        <v>2024</v>
      </c>
      <c r="E97" s="504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2251</v>
      </c>
      <c r="D98" s="508" t="s">
        <v>2252</v>
      </c>
      <c r="E98" s="508"/>
      <c r="F98" s="389" t="s">
        <v>195</v>
      </c>
      <c r="G98" s="390">
        <v>30</v>
      </c>
      <c r="H98" s="389"/>
      <c r="I98" s="389">
        <f>ROUND(G98*(H98),2)</f>
        <v>0</v>
      </c>
      <c r="J98" s="391">
        <f>ROUND(G98*(N98),2)</f>
        <v>50.7</v>
      </c>
      <c r="K98" s="392">
        <f>ROUND(G98*(O98),2)</f>
        <v>0</v>
      </c>
      <c r="L98" s="393">
        <f>ROUND(G98*(H98),2)</f>
        <v>0</v>
      </c>
      <c r="M98" s="393"/>
      <c r="N98" s="393">
        <v>1.69</v>
      </c>
      <c r="O98" s="393"/>
      <c r="P98" s="393">
        <v>1.8000000000000001E-4</v>
      </c>
      <c r="Q98" s="393"/>
      <c r="R98" s="393">
        <v>1.8000000000000001E-4</v>
      </c>
      <c r="S98" s="393">
        <f>ROUND(G98*(P98),3)</f>
        <v>5.0000000000000001E-3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2253</v>
      </c>
      <c r="D99" s="509" t="s">
        <v>2254</v>
      </c>
      <c r="E99" s="509"/>
      <c r="F99" s="401" t="s">
        <v>195</v>
      </c>
      <c r="G99" s="402">
        <v>34.5</v>
      </c>
      <c r="H99" s="401"/>
      <c r="I99" s="401">
        <f>ROUND(G99*(H99),2)</f>
        <v>0</v>
      </c>
      <c r="J99" s="403">
        <f>ROUND(G99*(N99),2)</f>
        <v>69</v>
      </c>
      <c r="K99" s="392">
        <f>ROUND(G99*(O99),2)</f>
        <v>0</v>
      </c>
      <c r="L99" s="393"/>
      <c r="M99" s="393">
        <f>ROUND(G99*(H99),2)</f>
        <v>0</v>
      </c>
      <c r="N99" s="393">
        <v>2</v>
      </c>
      <c r="O99" s="393"/>
      <c r="P99" s="393">
        <v>2.0000000000000001E-4</v>
      </c>
      <c r="Q99" s="393"/>
      <c r="R99" s="393">
        <v>2.0000000000000001E-4</v>
      </c>
      <c r="S99" s="393">
        <f>ROUND(G99*(P99),3)</f>
        <v>7.0000000000000001E-3</v>
      </c>
      <c r="T99" s="393"/>
      <c r="U99" s="393"/>
      <c r="V99" s="394">
        <f>ROUND(G99*(X99),3)</f>
        <v>0</v>
      </c>
      <c r="W99" s="395"/>
      <c r="X99" s="396">
        <v>0</v>
      </c>
      <c r="Y99" s="396"/>
      <c r="Z99" s="396">
        <v>0</v>
      </c>
    </row>
    <row r="100" spans="1:26" ht="12">
      <c r="A100" s="396"/>
      <c r="B100" s="404"/>
      <c r="C100" s="405" t="s">
        <v>154</v>
      </c>
      <c r="D100" s="504" t="s">
        <v>2024</v>
      </c>
      <c r="E100" s="504"/>
      <c r="F100" s="406"/>
      <c r="G100" s="393"/>
      <c r="H100" s="406"/>
      <c r="I100" s="407">
        <f>ROUND((SUM(I97:I99))/1,2)</f>
        <v>0</v>
      </c>
      <c r="J100" s="408"/>
      <c r="K100" s="408"/>
      <c r="L100" s="409">
        <f>ROUND((SUM(L97:L99))/1,2)</f>
        <v>0</v>
      </c>
      <c r="M100" s="409">
        <f>ROUND((SUM(M97:M99))/1,2)</f>
        <v>0</v>
      </c>
      <c r="N100" s="409"/>
      <c r="O100" s="409"/>
      <c r="P100" s="409"/>
      <c r="Q100" s="409"/>
      <c r="R100" s="409"/>
      <c r="S100" s="409">
        <f>ROUND((SUM(S97:S99))/1,2)</f>
        <v>0.01</v>
      </c>
      <c r="T100" s="409"/>
      <c r="U100" s="409"/>
      <c r="V100" s="410">
        <f>ROUND((SUM(V97:V99))/1,2)</f>
        <v>0</v>
      </c>
      <c r="W100" s="395"/>
      <c r="X100" s="396"/>
      <c r="Y100" s="396"/>
      <c r="Z100" s="396"/>
    </row>
    <row r="101" spans="1:26">
      <c r="A101" s="396"/>
      <c r="B101" s="404"/>
      <c r="C101" s="411"/>
      <c r="D101" s="505"/>
      <c r="E101" s="505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12">
      <c r="A102" s="396"/>
      <c r="B102" s="404"/>
      <c r="C102" s="405" t="s">
        <v>153</v>
      </c>
      <c r="D102" s="504" t="s">
        <v>1761</v>
      </c>
      <c r="E102" s="504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 ht="25" customHeight="1">
      <c r="A103" s="385"/>
      <c r="B103" s="386"/>
      <c r="C103" s="387" t="s">
        <v>1762</v>
      </c>
      <c r="D103" s="508" t="s">
        <v>1763</v>
      </c>
      <c r="E103" s="508"/>
      <c r="F103" s="389" t="s">
        <v>152</v>
      </c>
      <c r="G103" s="390">
        <v>20.603999999999999</v>
      </c>
      <c r="H103" s="389"/>
      <c r="I103" s="389">
        <f>ROUND(G103*(H103),2)</f>
        <v>0</v>
      </c>
      <c r="J103" s="391">
        <f>ROUND(G103*(N103),2)</f>
        <v>1043.3900000000001</v>
      </c>
      <c r="K103" s="392">
        <f>ROUND(G103*(O103),2)</f>
        <v>0</v>
      </c>
      <c r="L103" s="393">
        <f>ROUND(G103*(H103),2)</f>
        <v>0</v>
      </c>
      <c r="M103" s="393"/>
      <c r="N103" s="393">
        <v>50.64</v>
      </c>
      <c r="O103" s="393"/>
      <c r="P103" s="393">
        <v>1.8907700000000001</v>
      </c>
      <c r="Q103" s="393"/>
      <c r="R103" s="393">
        <v>1.8907700000000001</v>
      </c>
      <c r="S103" s="393">
        <f>ROUND(G103*(P103),3)</f>
        <v>38.957000000000001</v>
      </c>
      <c r="T103" s="393"/>
      <c r="U103" s="393"/>
      <c r="V103" s="394">
        <f>ROUND(G103*(X103),3)</f>
        <v>0</v>
      </c>
      <c r="W103" s="395"/>
      <c r="X103" s="396">
        <v>0</v>
      </c>
      <c r="Y103" s="396"/>
      <c r="Z103" s="396">
        <v>0</v>
      </c>
    </row>
    <row r="104" spans="1:26" ht="12">
      <c r="A104" s="396"/>
      <c r="B104" s="404"/>
      <c r="C104" s="405" t="s">
        <v>153</v>
      </c>
      <c r="D104" s="504" t="s">
        <v>1761</v>
      </c>
      <c r="E104" s="504"/>
      <c r="F104" s="406"/>
      <c r="G104" s="393"/>
      <c r="H104" s="406"/>
      <c r="I104" s="407">
        <f>ROUND((SUM(I102:I103))/1,2)</f>
        <v>0</v>
      </c>
      <c r="J104" s="408"/>
      <c r="K104" s="408"/>
      <c r="L104" s="409">
        <f>ROUND((SUM(L102:L103))/1,2)</f>
        <v>0</v>
      </c>
      <c r="M104" s="409">
        <f>ROUND((SUM(M102:M103))/1,2)</f>
        <v>0</v>
      </c>
      <c r="N104" s="409"/>
      <c r="O104" s="409"/>
      <c r="P104" s="409"/>
      <c r="Q104" s="409"/>
      <c r="R104" s="409"/>
      <c r="S104" s="409">
        <f>ROUND((SUM(S102:S103))/1,2)</f>
        <v>38.96</v>
      </c>
      <c r="T104" s="409"/>
      <c r="U104" s="409"/>
      <c r="V104" s="410">
        <f>ROUND((SUM(V102:V103))/1,2)</f>
        <v>0</v>
      </c>
      <c r="W104" s="395"/>
      <c r="X104" s="396"/>
      <c r="Y104" s="396"/>
      <c r="Z104" s="396"/>
    </row>
    <row r="105" spans="1:26">
      <c r="A105" s="396"/>
      <c r="B105" s="404"/>
      <c r="C105" s="411"/>
      <c r="D105" s="505"/>
      <c r="E105" s="505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12">
      <c r="A106" s="396"/>
      <c r="B106" s="404"/>
      <c r="C106" s="405" t="s">
        <v>178</v>
      </c>
      <c r="D106" s="504" t="s">
        <v>1767</v>
      </c>
      <c r="E106" s="504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 ht="25" customHeight="1">
      <c r="A107" s="385"/>
      <c r="B107" s="386"/>
      <c r="C107" s="387" t="s">
        <v>1768</v>
      </c>
      <c r="D107" s="508" t="s">
        <v>1769</v>
      </c>
      <c r="E107" s="508"/>
      <c r="F107" s="389" t="s">
        <v>218</v>
      </c>
      <c r="G107" s="390">
        <v>150</v>
      </c>
      <c r="H107" s="389"/>
      <c r="I107" s="389">
        <f t="shared" ref="I107:I131" si="6">ROUND(G107*(H107),2)</f>
        <v>0</v>
      </c>
      <c r="J107" s="391">
        <f t="shared" ref="J107:J131" si="7">ROUND(G107*(N107),2)</f>
        <v>202.5</v>
      </c>
      <c r="K107" s="392">
        <f t="shared" ref="K107:K131" si="8">ROUND(G107*(O107),2)</f>
        <v>0</v>
      </c>
      <c r="L107" s="393">
        <f>ROUND(G107*(H107),2)</f>
        <v>0</v>
      </c>
      <c r="M107" s="393"/>
      <c r="N107" s="393">
        <v>1.35</v>
      </c>
      <c r="O107" s="393"/>
      <c r="P107" s="393">
        <v>1.0000000000000001E-5</v>
      </c>
      <c r="Q107" s="393"/>
      <c r="R107" s="393">
        <v>1.0000000000000001E-5</v>
      </c>
      <c r="S107" s="393">
        <f t="shared" ref="S107:S131" si="9">ROUND(G107*(P107),3)</f>
        <v>2E-3</v>
      </c>
      <c r="T107" s="393"/>
      <c r="U107" s="393"/>
      <c r="V107" s="394">
        <f t="shared" ref="V107:V131" si="10">ROUND(G107*(X107),3)</f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2255</v>
      </c>
      <c r="D108" s="509" t="s">
        <v>2256</v>
      </c>
      <c r="E108" s="509"/>
      <c r="F108" s="401" t="s">
        <v>1772</v>
      </c>
      <c r="G108" s="402">
        <v>90</v>
      </c>
      <c r="H108" s="401"/>
      <c r="I108" s="401">
        <f t="shared" si="6"/>
        <v>0</v>
      </c>
      <c r="J108" s="403">
        <f t="shared" si="7"/>
        <v>776.7</v>
      </c>
      <c r="K108" s="392">
        <f t="shared" si="8"/>
        <v>0</v>
      </c>
      <c r="L108" s="393"/>
      <c r="M108" s="393">
        <f>ROUND(G108*(H108),2)</f>
        <v>0</v>
      </c>
      <c r="N108" s="393">
        <v>8.6300000000000008</v>
      </c>
      <c r="O108" s="393"/>
      <c r="P108" s="393">
        <v>0</v>
      </c>
      <c r="Q108" s="393"/>
      <c r="R108" s="393">
        <v>0</v>
      </c>
      <c r="S108" s="393">
        <f t="shared" si="9"/>
        <v>0</v>
      </c>
      <c r="T108" s="393"/>
      <c r="U108" s="393"/>
      <c r="V108" s="394">
        <f t="shared" si="10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1773</v>
      </c>
      <c r="D109" s="509" t="s">
        <v>1774</v>
      </c>
      <c r="E109" s="509"/>
      <c r="F109" s="401" t="s">
        <v>1772</v>
      </c>
      <c r="G109" s="402">
        <v>50</v>
      </c>
      <c r="H109" s="401"/>
      <c r="I109" s="401">
        <f t="shared" si="6"/>
        <v>0</v>
      </c>
      <c r="J109" s="403">
        <f t="shared" si="7"/>
        <v>606.5</v>
      </c>
      <c r="K109" s="392">
        <f t="shared" si="8"/>
        <v>0</v>
      </c>
      <c r="L109" s="393"/>
      <c r="M109" s="393">
        <f>ROUND(G109*(H109),2)</f>
        <v>0</v>
      </c>
      <c r="N109" s="393">
        <v>12.13</v>
      </c>
      <c r="O109" s="393"/>
      <c r="P109" s="393">
        <v>0</v>
      </c>
      <c r="Q109" s="393"/>
      <c r="R109" s="393">
        <v>0</v>
      </c>
      <c r="S109" s="393">
        <f t="shared" si="9"/>
        <v>0</v>
      </c>
      <c r="T109" s="393"/>
      <c r="U109" s="393"/>
      <c r="V109" s="394">
        <f t="shared" si="10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97"/>
      <c r="B110" s="398"/>
      <c r="C110" s="399" t="s">
        <v>2257</v>
      </c>
      <c r="D110" s="509" t="s">
        <v>2258</v>
      </c>
      <c r="E110" s="509"/>
      <c r="F110" s="401" t="s">
        <v>1772</v>
      </c>
      <c r="G110" s="402">
        <v>10</v>
      </c>
      <c r="H110" s="401"/>
      <c r="I110" s="401">
        <f t="shared" si="6"/>
        <v>0</v>
      </c>
      <c r="J110" s="403">
        <f t="shared" si="7"/>
        <v>118.4</v>
      </c>
      <c r="K110" s="392">
        <f t="shared" si="8"/>
        <v>0</v>
      </c>
      <c r="L110" s="393"/>
      <c r="M110" s="393">
        <f>ROUND(G110*(H110),2)</f>
        <v>0</v>
      </c>
      <c r="N110" s="393">
        <v>11.84</v>
      </c>
      <c r="O110" s="393"/>
      <c r="P110" s="393">
        <v>0</v>
      </c>
      <c r="Q110" s="393"/>
      <c r="R110" s="393">
        <v>0</v>
      </c>
      <c r="S110" s="393">
        <f t="shared" si="9"/>
        <v>0</v>
      </c>
      <c r="T110" s="393"/>
      <c r="U110" s="393"/>
      <c r="V110" s="394">
        <f t="shared" si="10"/>
        <v>0</v>
      </c>
      <c r="W110" s="395"/>
      <c r="X110" s="396">
        <v>0</v>
      </c>
      <c r="Y110" s="396"/>
      <c r="Z110" s="396">
        <v>0</v>
      </c>
    </row>
    <row r="111" spans="1:26" ht="35" customHeight="1">
      <c r="A111" s="385"/>
      <c r="B111" s="386"/>
      <c r="C111" s="387" t="s">
        <v>1775</v>
      </c>
      <c r="D111" s="508" t="s">
        <v>1776</v>
      </c>
      <c r="E111" s="508"/>
      <c r="F111" s="389" t="s">
        <v>1772</v>
      </c>
      <c r="G111" s="390">
        <v>8</v>
      </c>
      <c r="H111" s="389"/>
      <c r="I111" s="389">
        <f t="shared" si="6"/>
        <v>0</v>
      </c>
      <c r="J111" s="391">
        <f t="shared" si="7"/>
        <v>50.88</v>
      </c>
      <c r="K111" s="392">
        <f t="shared" si="8"/>
        <v>0</v>
      </c>
      <c r="L111" s="393">
        <f>ROUND(G111*(H111),2)</f>
        <v>0</v>
      </c>
      <c r="M111" s="393"/>
      <c r="N111" s="393">
        <v>6.36</v>
      </c>
      <c r="O111" s="393"/>
      <c r="P111" s="393">
        <v>3.0000000000000001E-5</v>
      </c>
      <c r="Q111" s="393"/>
      <c r="R111" s="393">
        <v>3.0000000000000001E-5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2259</v>
      </c>
      <c r="D112" s="509" t="s">
        <v>2260</v>
      </c>
      <c r="E112" s="509"/>
      <c r="F112" s="401" t="s">
        <v>1772</v>
      </c>
      <c r="G112" s="402">
        <v>8</v>
      </c>
      <c r="H112" s="401"/>
      <c r="I112" s="401">
        <f t="shared" si="6"/>
        <v>0</v>
      </c>
      <c r="J112" s="403">
        <f t="shared" si="7"/>
        <v>44.56</v>
      </c>
      <c r="K112" s="392">
        <f t="shared" si="8"/>
        <v>0</v>
      </c>
      <c r="L112" s="393"/>
      <c r="M112" s="393">
        <f>ROUND(G112*(H112),2)</f>
        <v>0</v>
      </c>
      <c r="N112" s="393">
        <v>5.57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1781</v>
      </c>
      <c r="D113" s="508" t="s">
        <v>1782</v>
      </c>
      <c r="E113" s="508"/>
      <c r="F113" s="389" t="s">
        <v>1772</v>
      </c>
      <c r="G113" s="390">
        <v>20</v>
      </c>
      <c r="H113" s="389"/>
      <c r="I113" s="389">
        <f t="shared" si="6"/>
        <v>0</v>
      </c>
      <c r="J113" s="391">
        <f t="shared" si="7"/>
        <v>68</v>
      </c>
      <c r="K113" s="392">
        <f t="shared" si="8"/>
        <v>0</v>
      </c>
      <c r="L113" s="393">
        <f>ROUND(G113*(H113),2)</f>
        <v>0</v>
      </c>
      <c r="M113" s="393"/>
      <c r="N113" s="393">
        <v>3.4</v>
      </c>
      <c r="O113" s="393"/>
      <c r="P113" s="393">
        <v>2.0000000000000002E-5</v>
      </c>
      <c r="Q113" s="393"/>
      <c r="R113" s="393">
        <v>2.0000000000000002E-5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2261</v>
      </c>
      <c r="D114" s="509" t="s">
        <v>2262</v>
      </c>
      <c r="E114" s="509"/>
      <c r="F114" s="401" t="s">
        <v>1772</v>
      </c>
      <c r="G114" s="402">
        <v>20</v>
      </c>
      <c r="H114" s="401"/>
      <c r="I114" s="401">
        <f t="shared" si="6"/>
        <v>0</v>
      </c>
      <c r="J114" s="403">
        <f t="shared" si="7"/>
        <v>46.8</v>
      </c>
      <c r="K114" s="392">
        <f t="shared" si="8"/>
        <v>0</v>
      </c>
      <c r="L114" s="393"/>
      <c r="M114" s="393">
        <f>ROUND(G114*(H114),2)</f>
        <v>0</v>
      </c>
      <c r="N114" s="393">
        <v>2.34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85"/>
      <c r="B115" s="386"/>
      <c r="C115" s="387" t="s">
        <v>2263</v>
      </c>
      <c r="D115" s="508" t="s">
        <v>2264</v>
      </c>
      <c r="E115" s="508"/>
      <c r="F115" s="389" t="s">
        <v>1772</v>
      </c>
      <c r="G115" s="390">
        <v>6</v>
      </c>
      <c r="H115" s="389"/>
      <c r="I115" s="389">
        <f t="shared" si="6"/>
        <v>0</v>
      </c>
      <c r="J115" s="391">
        <f t="shared" si="7"/>
        <v>385.98</v>
      </c>
      <c r="K115" s="392">
        <f t="shared" si="8"/>
        <v>0</v>
      </c>
      <c r="L115" s="393">
        <f>ROUND(G115*(H115),2)</f>
        <v>0</v>
      </c>
      <c r="M115" s="393"/>
      <c r="N115" s="393">
        <v>64.33</v>
      </c>
      <c r="O115" s="393"/>
      <c r="P115" s="393">
        <v>3.0000000000000001E-5</v>
      </c>
      <c r="Q115" s="393"/>
      <c r="R115" s="393">
        <v>3.0000000000000001E-5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97"/>
      <c r="B116" s="398"/>
      <c r="C116" s="399" t="s">
        <v>2265</v>
      </c>
      <c r="D116" s="509" t="s">
        <v>2266</v>
      </c>
      <c r="E116" s="509"/>
      <c r="F116" s="401" t="s">
        <v>1772</v>
      </c>
      <c r="G116" s="402">
        <v>6</v>
      </c>
      <c r="H116" s="401"/>
      <c r="I116" s="401">
        <f t="shared" si="6"/>
        <v>0</v>
      </c>
      <c r="J116" s="403">
        <f t="shared" si="7"/>
        <v>1915.14</v>
      </c>
      <c r="K116" s="392">
        <f t="shared" si="8"/>
        <v>0</v>
      </c>
      <c r="L116" s="393"/>
      <c r="M116" s="393">
        <f t="shared" ref="M116:M123" si="11">ROUND(G116*(H116),2)</f>
        <v>0</v>
      </c>
      <c r="N116" s="393">
        <v>319.19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2267</v>
      </c>
      <c r="D117" s="509" t="s">
        <v>2268</v>
      </c>
      <c r="E117" s="509"/>
      <c r="F117" s="401" t="s">
        <v>1772</v>
      </c>
      <c r="G117" s="402">
        <v>4</v>
      </c>
      <c r="H117" s="401"/>
      <c r="I117" s="401">
        <f t="shared" si="6"/>
        <v>0</v>
      </c>
      <c r="J117" s="403">
        <f t="shared" si="7"/>
        <v>763.6</v>
      </c>
      <c r="K117" s="392">
        <f t="shared" si="8"/>
        <v>0</v>
      </c>
      <c r="L117" s="393"/>
      <c r="M117" s="393">
        <f t="shared" si="11"/>
        <v>0</v>
      </c>
      <c r="N117" s="393">
        <v>190.9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2269</v>
      </c>
      <c r="D118" s="509" t="s">
        <v>2270</v>
      </c>
      <c r="E118" s="509"/>
      <c r="F118" s="401" t="s">
        <v>1819</v>
      </c>
      <c r="G118" s="402">
        <v>6</v>
      </c>
      <c r="H118" s="401"/>
      <c r="I118" s="401">
        <f t="shared" si="6"/>
        <v>0</v>
      </c>
      <c r="J118" s="403">
        <f t="shared" si="7"/>
        <v>307.26</v>
      </c>
      <c r="K118" s="392">
        <f t="shared" si="8"/>
        <v>0</v>
      </c>
      <c r="L118" s="393"/>
      <c r="M118" s="393">
        <f t="shared" si="11"/>
        <v>0</v>
      </c>
      <c r="N118" s="393">
        <v>51.21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2271</v>
      </c>
      <c r="D119" s="509" t="s">
        <v>2272</v>
      </c>
      <c r="E119" s="509"/>
      <c r="F119" s="401" t="s">
        <v>1772</v>
      </c>
      <c r="G119" s="402">
        <v>2</v>
      </c>
      <c r="H119" s="401"/>
      <c r="I119" s="401">
        <f t="shared" si="6"/>
        <v>0</v>
      </c>
      <c r="J119" s="403">
        <f t="shared" si="7"/>
        <v>244.36</v>
      </c>
      <c r="K119" s="392">
        <f t="shared" si="8"/>
        <v>0</v>
      </c>
      <c r="L119" s="393"/>
      <c r="M119" s="393">
        <f t="shared" si="11"/>
        <v>0</v>
      </c>
      <c r="N119" s="393">
        <v>122.18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2273</v>
      </c>
      <c r="D120" s="509" t="s">
        <v>2274</v>
      </c>
      <c r="E120" s="509"/>
      <c r="F120" s="401" t="s">
        <v>1772</v>
      </c>
      <c r="G120" s="402">
        <v>6</v>
      </c>
      <c r="H120" s="401"/>
      <c r="I120" s="401">
        <f t="shared" si="6"/>
        <v>0</v>
      </c>
      <c r="J120" s="403">
        <f t="shared" si="7"/>
        <v>1328.7</v>
      </c>
      <c r="K120" s="392">
        <f t="shared" si="8"/>
        <v>0</v>
      </c>
      <c r="L120" s="393"/>
      <c r="M120" s="393">
        <f t="shared" si="11"/>
        <v>0</v>
      </c>
      <c r="N120" s="393">
        <v>221.45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2275</v>
      </c>
      <c r="D121" s="509" t="s">
        <v>2276</v>
      </c>
      <c r="E121" s="509"/>
      <c r="F121" s="401" t="s">
        <v>1772</v>
      </c>
      <c r="G121" s="402">
        <v>6</v>
      </c>
      <c r="H121" s="401"/>
      <c r="I121" s="401">
        <f t="shared" si="6"/>
        <v>0</v>
      </c>
      <c r="J121" s="403">
        <f t="shared" si="7"/>
        <v>178.68</v>
      </c>
      <c r="K121" s="392">
        <f t="shared" si="8"/>
        <v>0</v>
      </c>
      <c r="L121" s="393"/>
      <c r="M121" s="393">
        <f t="shared" si="11"/>
        <v>0</v>
      </c>
      <c r="N121" s="393">
        <v>29.78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97"/>
      <c r="B122" s="398"/>
      <c r="C122" s="399" t="s">
        <v>2277</v>
      </c>
      <c r="D122" s="509" t="s">
        <v>2278</v>
      </c>
      <c r="E122" s="509"/>
      <c r="F122" s="401" t="s">
        <v>1772</v>
      </c>
      <c r="G122" s="402">
        <v>4</v>
      </c>
      <c r="H122" s="401"/>
      <c r="I122" s="401">
        <f t="shared" si="6"/>
        <v>0</v>
      </c>
      <c r="J122" s="403">
        <f t="shared" si="7"/>
        <v>791.12</v>
      </c>
      <c r="K122" s="392">
        <f t="shared" si="8"/>
        <v>0</v>
      </c>
      <c r="L122" s="393"/>
      <c r="M122" s="393">
        <f t="shared" si="11"/>
        <v>0</v>
      </c>
      <c r="N122" s="393">
        <v>197.78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2279</v>
      </c>
      <c r="D123" s="509" t="s">
        <v>2280</v>
      </c>
      <c r="E123" s="509"/>
      <c r="F123" s="401" t="s">
        <v>1772</v>
      </c>
      <c r="G123" s="402">
        <v>2</v>
      </c>
      <c r="H123" s="401"/>
      <c r="I123" s="401">
        <f t="shared" si="6"/>
        <v>0</v>
      </c>
      <c r="J123" s="403">
        <f t="shared" si="7"/>
        <v>522.32000000000005</v>
      </c>
      <c r="K123" s="392">
        <f t="shared" si="8"/>
        <v>0</v>
      </c>
      <c r="L123" s="393"/>
      <c r="M123" s="393">
        <f t="shared" si="11"/>
        <v>0</v>
      </c>
      <c r="N123" s="393">
        <v>261.16000000000003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2281</v>
      </c>
      <c r="D124" s="508" t="s">
        <v>2282</v>
      </c>
      <c r="E124" s="508"/>
      <c r="F124" s="389" t="s">
        <v>152</v>
      </c>
      <c r="G124" s="390">
        <v>11.664</v>
      </c>
      <c r="H124" s="389"/>
      <c r="I124" s="389">
        <f t="shared" si="6"/>
        <v>0</v>
      </c>
      <c r="J124" s="391">
        <f t="shared" si="7"/>
        <v>124.34</v>
      </c>
      <c r="K124" s="392">
        <f t="shared" si="8"/>
        <v>0</v>
      </c>
      <c r="L124" s="393">
        <f>ROUND(G124*(H124),2)</f>
        <v>0</v>
      </c>
      <c r="M124" s="393"/>
      <c r="N124" s="393">
        <v>10.66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2283</v>
      </c>
      <c r="D125" s="509" t="s">
        <v>2284</v>
      </c>
      <c r="E125" s="509"/>
      <c r="F125" s="401" t="s">
        <v>1772</v>
      </c>
      <c r="G125" s="402">
        <v>54</v>
      </c>
      <c r="H125" s="401"/>
      <c r="I125" s="401">
        <f t="shared" si="6"/>
        <v>0</v>
      </c>
      <c r="J125" s="403">
        <f t="shared" si="7"/>
        <v>3748.14</v>
      </c>
      <c r="K125" s="392">
        <f t="shared" si="8"/>
        <v>0</v>
      </c>
      <c r="L125" s="393"/>
      <c r="M125" s="393">
        <f>ROUND(G125*(H125),2)</f>
        <v>0</v>
      </c>
      <c r="N125" s="393">
        <v>69.41</v>
      </c>
      <c r="O125" s="393"/>
      <c r="P125" s="393">
        <v>1.2999999999999999E-2</v>
      </c>
      <c r="Q125" s="393"/>
      <c r="R125" s="393">
        <v>1.2999999999999999E-2</v>
      </c>
      <c r="S125" s="393">
        <f t="shared" si="9"/>
        <v>0.70199999999999996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85"/>
      <c r="B126" s="386"/>
      <c r="C126" s="387" t="s">
        <v>2285</v>
      </c>
      <c r="D126" s="508" t="s">
        <v>2286</v>
      </c>
      <c r="E126" s="508"/>
      <c r="F126" s="389" t="s">
        <v>1772</v>
      </c>
      <c r="G126" s="390">
        <v>2</v>
      </c>
      <c r="H126" s="389"/>
      <c r="I126" s="389">
        <f t="shared" si="6"/>
        <v>0</v>
      </c>
      <c r="J126" s="391">
        <f t="shared" si="7"/>
        <v>34.880000000000003</v>
      </c>
      <c r="K126" s="392">
        <f t="shared" si="8"/>
        <v>0</v>
      </c>
      <c r="L126" s="393">
        <f>ROUND(G126*(H126),2)</f>
        <v>0</v>
      </c>
      <c r="M126" s="393"/>
      <c r="N126" s="393">
        <v>17.440000000000001</v>
      </c>
      <c r="O126" s="393"/>
      <c r="P126" s="393">
        <v>0</v>
      </c>
      <c r="Q126" s="393"/>
      <c r="R126" s="393">
        <v>0</v>
      </c>
      <c r="S126" s="393">
        <f t="shared" si="9"/>
        <v>0</v>
      </c>
      <c r="T126" s="393"/>
      <c r="U126" s="393"/>
      <c r="V126" s="394">
        <f t="shared" si="10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97"/>
      <c r="B127" s="398"/>
      <c r="C127" s="399" t="s">
        <v>2287</v>
      </c>
      <c r="D127" s="509" t="s">
        <v>2288</v>
      </c>
      <c r="E127" s="509"/>
      <c r="F127" s="401" t="s">
        <v>1772</v>
      </c>
      <c r="G127" s="402">
        <v>2</v>
      </c>
      <c r="H127" s="401"/>
      <c r="I127" s="401">
        <f t="shared" si="6"/>
        <v>0</v>
      </c>
      <c r="J127" s="403">
        <f t="shared" si="7"/>
        <v>1569.48</v>
      </c>
      <c r="K127" s="392">
        <f t="shared" si="8"/>
        <v>0</v>
      </c>
      <c r="L127" s="393"/>
      <c r="M127" s="393">
        <f>ROUND(G127*(H127),2)</f>
        <v>0</v>
      </c>
      <c r="N127" s="393">
        <v>784.74</v>
      </c>
      <c r="O127" s="393"/>
      <c r="P127" s="393">
        <v>0.02</v>
      </c>
      <c r="Q127" s="393"/>
      <c r="R127" s="393">
        <v>0.02</v>
      </c>
      <c r="S127" s="393">
        <f t="shared" si="9"/>
        <v>0.04</v>
      </c>
      <c r="T127" s="393"/>
      <c r="U127" s="393"/>
      <c r="V127" s="394">
        <f t="shared" si="10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2289</v>
      </c>
      <c r="D128" s="508" t="s">
        <v>2290</v>
      </c>
      <c r="E128" s="508"/>
      <c r="F128" s="389" t="s">
        <v>1772</v>
      </c>
      <c r="G128" s="390">
        <v>8</v>
      </c>
      <c r="H128" s="389"/>
      <c r="I128" s="389">
        <f t="shared" si="6"/>
        <v>0</v>
      </c>
      <c r="J128" s="391">
        <f t="shared" si="7"/>
        <v>58.08</v>
      </c>
      <c r="K128" s="392">
        <f t="shared" si="8"/>
        <v>0</v>
      </c>
      <c r="L128" s="393">
        <f>ROUND(G128*(H128),2)</f>
        <v>0</v>
      </c>
      <c r="M128" s="393"/>
      <c r="N128" s="393">
        <v>7.26</v>
      </c>
      <c r="O128" s="393"/>
      <c r="P128" s="393">
        <v>2.0000000000000002E-5</v>
      </c>
      <c r="Q128" s="393"/>
      <c r="R128" s="393">
        <v>2.0000000000000002E-5</v>
      </c>
      <c r="S128" s="393">
        <f t="shared" si="9"/>
        <v>0</v>
      </c>
      <c r="T128" s="393"/>
      <c r="U128" s="393"/>
      <c r="V128" s="394">
        <f t="shared" si="10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2291</v>
      </c>
      <c r="D129" s="509" t="s">
        <v>2292</v>
      </c>
      <c r="E129" s="509"/>
      <c r="F129" s="401" t="s">
        <v>1772</v>
      </c>
      <c r="G129" s="402">
        <v>8</v>
      </c>
      <c r="H129" s="401"/>
      <c r="I129" s="401">
        <f t="shared" si="6"/>
        <v>0</v>
      </c>
      <c r="J129" s="403">
        <f t="shared" si="7"/>
        <v>166</v>
      </c>
      <c r="K129" s="392">
        <f t="shared" si="8"/>
        <v>0</v>
      </c>
      <c r="L129" s="393"/>
      <c r="M129" s="393">
        <f>ROUND(G129*(H129),2)</f>
        <v>0</v>
      </c>
      <c r="N129" s="393">
        <v>20.75</v>
      </c>
      <c r="O129" s="393"/>
      <c r="P129" s="393">
        <v>1.24E-3</v>
      </c>
      <c r="Q129" s="393"/>
      <c r="R129" s="393">
        <v>1.24E-3</v>
      </c>
      <c r="S129" s="393">
        <f t="shared" si="9"/>
        <v>0.01</v>
      </c>
      <c r="T129" s="393"/>
      <c r="U129" s="393"/>
      <c r="V129" s="394">
        <f t="shared" si="10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1789</v>
      </c>
      <c r="D130" s="508" t="s">
        <v>1790</v>
      </c>
      <c r="E130" s="508"/>
      <c r="F130" s="389" t="s">
        <v>218</v>
      </c>
      <c r="G130" s="390">
        <v>90</v>
      </c>
      <c r="H130" s="389"/>
      <c r="I130" s="389">
        <f t="shared" si="6"/>
        <v>0</v>
      </c>
      <c r="J130" s="391">
        <f t="shared" si="7"/>
        <v>179.1</v>
      </c>
      <c r="K130" s="392">
        <f t="shared" si="8"/>
        <v>0</v>
      </c>
      <c r="L130" s="393">
        <f>ROUND(G130*(H130),2)</f>
        <v>0</v>
      </c>
      <c r="M130" s="393"/>
      <c r="N130" s="393">
        <v>1.99</v>
      </c>
      <c r="O130" s="393"/>
      <c r="P130" s="393">
        <v>0</v>
      </c>
      <c r="Q130" s="393"/>
      <c r="R130" s="393">
        <v>0</v>
      </c>
      <c r="S130" s="393">
        <f t="shared" si="9"/>
        <v>0</v>
      </c>
      <c r="T130" s="393"/>
      <c r="U130" s="393"/>
      <c r="V130" s="394">
        <f t="shared" si="10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2293</v>
      </c>
      <c r="D131" s="508" t="s">
        <v>2294</v>
      </c>
      <c r="E131" s="508"/>
      <c r="F131" s="389" t="s">
        <v>218</v>
      </c>
      <c r="G131" s="390">
        <v>60</v>
      </c>
      <c r="H131" s="389"/>
      <c r="I131" s="389">
        <f t="shared" si="6"/>
        <v>0</v>
      </c>
      <c r="J131" s="391">
        <f t="shared" si="7"/>
        <v>150</v>
      </c>
      <c r="K131" s="392">
        <f t="shared" si="8"/>
        <v>0</v>
      </c>
      <c r="L131" s="393">
        <f>ROUND(G131*(H131),2)</f>
        <v>0</v>
      </c>
      <c r="M131" s="393"/>
      <c r="N131" s="393">
        <v>2.5</v>
      </c>
      <c r="O131" s="393"/>
      <c r="P131" s="393">
        <v>0</v>
      </c>
      <c r="Q131" s="393"/>
      <c r="R131" s="393">
        <v>0</v>
      </c>
      <c r="S131" s="393">
        <f t="shared" si="9"/>
        <v>0</v>
      </c>
      <c r="T131" s="393"/>
      <c r="U131" s="393"/>
      <c r="V131" s="394">
        <f t="shared" si="10"/>
        <v>0</v>
      </c>
      <c r="W131" s="395"/>
      <c r="X131" s="396">
        <v>0</v>
      </c>
      <c r="Y131" s="396"/>
      <c r="Z131" s="396">
        <v>0</v>
      </c>
    </row>
    <row r="132" spans="1:26" ht="12">
      <c r="A132" s="396"/>
      <c r="B132" s="404"/>
      <c r="C132" s="405" t="s">
        <v>178</v>
      </c>
      <c r="D132" s="504" t="s">
        <v>1767</v>
      </c>
      <c r="E132" s="504"/>
      <c r="F132" s="406"/>
      <c r="G132" s="393"/>
      <c r="H132" s="406"/>
      <c r="I132" s="407">
        <f>ROUND((SUM(I106:I131))/1,2)</f>
        <v>0</v>
      </c>
      <c r="J132" s="408"/>
      <c r="K132" s="408"/>
      <c r="L132" s="409">
        <f>ROUND((SUM(L106:L131))/1,2)</f>
        <v>0</v>
      </c>
      <c r="M132" s="409">
        <f>ROUND((SUM(M106:M131))/1,2)</f>
        <v>0</v>
      </c>
      <c r="N132" s="409"/>
      <c r="O132" s="409"/>
      <c r="P132" s="409"/>
      <c r="Q132" s="409"/>
      <c r="R132" s="409"/>
      <c r="S132" s="409">
        <f>ROUND((SUM(S106:S131))/1,2)</f>
        <v>0.75</v>
      </c>
      <c r="T132" s="409"/>
      <c r="U132" s="409"/>
      <c r="V132" s="410">
        <f>ROUND((SUM(V106:V131))/1,2)</f>
        <v>0</v>
      </c>
      <c r="W132" s="395"/>
      <c r="X132" s="396"/>
      <c r="Y132" s="396"/>
      <c r="Z132" s="396"/>
    </row>
    <row r="133" spans="1:26">
      <c r="A133" s="396"/>
      <c r="B133" s="404"/>
      <c r="C133" s="411"/>
      <c r="D133" s="505"/>
      <c r="E133" s="505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12">
      <c r="A134" s="396"/>
      <c r="B134" s="404"/>
      <c r="C134" s="405" t="s">
        <v>334</v>
      </c>
      <c r="D134" s="504" t="s">
        <v>1800</v>
      </c>
      <c r="E134" s="504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5" customHeight="1">
      <c r="A135" s="385"/>
      <c r="B135" s="386"/>
      <c r="C135" s="387" t="s">
        <v>1801</v>
      </c>
      <c r="D135" s="508" t="s">
        <v>1802</v>
      </c>
      <c r="E135" s="508"/>
      <c r="F135" s="389" t="s">
        <v>181</v>
      </c>
      <c r="G135" s="390">
        <v>214.49152508000003</v>
      </c>
      <c r="H135" s="389"/>
      <c r="I135" s="389">
        <f>ROUND(G135*(H135),2)</f>
        <v>0</v>
      </c>
      <c r="J135" s="391">
        <f>ROUND(G135*(N135),2)</f>
        <v>8429.52</v>
      </c>
      <c r="K135" s="392">
        <f>ROUND(G135*(O135),2)</f>
        <v>0</v>
      </c>
      <c r="L135" s="393">
        <f>ROUND(G135*(H135),2)</f>
        <v>0</v>
      </c>
      <c r="M135" s="393"/>
      <c r="N135" s="393">
        <v>39.299999999999997</v>
      </c>
      <c r="O135" s="393"/>
      <c r="P135" s="393">
        <v>0</v>
      </c>
      <c r="Q135" s="393"/>
      <c r="R135" s="393">
        <v>0</v>
      </c>
      <c r="S135" s="393">
        <f>ROUND(G135*(P135),3)</f>
        <v>0</v>
      </c>
      <c r="T135" s="393"/>
      <c r="U135" s="393"/>
      <c r="V135" s="394">
        <f>ROUND(G135*(X135),3)</f>
        <v>0</v>
      </c>
      <c r="W135" s="395"/>
      <c r="X135" s="396">
        <v>0</v>
      </c>
      <c r="Y135" s="396"/>
      <c r="Z135" s="396">
        <v>0</v>
      </c>
    </row>
    <row r="136" spans="1:26" ht="12">
      <c r="A136" s="396"/>
      <c r="B136" s="404"/>
      <c r="C136" s="405" t="s">
        <v>334</v>
      </c>
      <c r="D136" s="504" t="s">
        <v>1800</v>
      </c>
      <c r="E136" s="504"/>
      <c r="F136" s="406"/>
      <c r="G136" s="393"/>
      <c r="H136" s="406"/>
      <c r="I136" s="407">
        <f>ROUND((SUM(I134:I135))/1,2)</f>
        <v>0</v>
      </c>
      <c r="J136" s="408"/>
      <c r="K136" s="408"/>
      <c r="L136" s="409">
        <f>ROUND((SUM(L134:L135))/1,2)</f>
        <v>0</v>
      </c>
      <c r="M136" s="409">
        <f>ROUND((SUM(M134:M135))/1,2)</f>
        <v>0</v>
      </c>
      <c r="N136" s="409"/>
      <c r="O136" s="409"/>
      <c r="P136" s="409"/>
      <c r="Q136" s="393"/>
      <c r="R136" s="393"/>
      <c r="S136" s="409">
        <f>ROUND((SUM(S134:S135))/1,2)</f>
        <v>0</v>
      </c>
      <c r="T136" s="409"/>
      <c r="U136" s="409"/>
      <c r="V136" s="410">
        <f>ROUND((SUM(V134:V135))/1,2)</f>
        <v>0</v>
      </c>
      <c r="W136" s="395"/>
      <c r="X136" s="396"/>
      <c r="Y136" s="396"/>
      <c r="Z136" s="396"/>
    </row>
    <row r="137" spans="1:26">
      <c r="A137" s="396"/>
      <c r="B137" s="404"/>
      <c r="C137" s="411"/>
      <c r="D137" s="505"/>
      <c r="E137" s="505"/>
      <c r="F137" s="406"/>
      <c r="G137" s="393"/>
      <c r="H137" s="406"/>
      <c r="I137" s="406"/>
      <c r="J137" s="392"/>
      <c r="K137" s="392"/>
      <c r="L137" s="393"/>
      <c r="M137" s="393"/>
      <c r="N137" s="393"/>
      <c r="O137" s="393"/>
      <c r="P137" s="393"/>
      <c r="Q137" s="393"/>
      <c r="R137" s="393"/>
      <c r="S137" s="393"/>
      <c r="T137" s="393"/>
      <c r="U137" s="393"/>
      <c r="V137" s="394"/>
      <c r="W137" s="395"/>
      <c r="X137" s="396"/>
      <c r="Y137" s="396"/>
      <c r="Z137" s="396"/>
    </row>
    <row r="138" spans="1:26">
      <c r="A138" s="396"/>
      <c r="B138" s="404"/>
      <c r="C138" s="411"/>
      <c r="D138" s="506" t="s">
        <v>1716</v>
      </c>
      <c r="E138" s="506"/>
      <c r="F138" s="406"/>
      <c r="G138" s="393"/>
      <c r="H138" s="406"/>
      <c r="I138" s="407">
        <f>ROUND((SUM(I78:I137))/2,2)</f>
        <v>0</v>
      </c>
      <c r="J138" s="392"/>
      <c r="K138" s="392"/>
      <c r="L138" s="393">
        <f>ROUND((SUM(L78:L137))/2,2)</f>
        <v>0</v>
      </c>
      <c r="M138" s="393">
        <f>ROUND((SUM(M78:M137))/2,2)</f>
        <v>0</v>
      </c>
      <c r="N138" s="393"/>
      <c r="O138" s="393"/>
      <c r="P138" s="409"/>
      <c r="Q138" s="393"/>
      <c r="R138" s="393"/>
      <c r="S138" s="409">
        <f>ROUND((SUM(S78:S137))/2,2)</f>
        <v>214.49</v>
      </c>
      <c r="T138" s="393"/>
      <c r="U138" s="393"/>
      <c r="V138" s="410">
        <f>ROUND((SUM(V78:V137))/2,2)</f>
        <v>0</v>
      </c>
      <c r="W138" s="395"/>
      <c r="X138" s="396"/>
      <c r="Y138" s="396"/>
      <c r="Z138" s="396"/>
    </row>
    <row r="139" spans="1:26">
      <c r="A139" s="221"/>
      <c r="B139" s="413"/>
      <c r="C139" s="414"/>
      <c r="D139" s="507" t="s">
        <v>1730</v>
      </c>
      <c r="E139" s="507"/>
      <c r="F139" s="417"/>
      <c r="G139" s="416"/>
      <c r="H139" s="417"/>
      <c r="I139" s="417">
        <f>ROUND((SUM(I78:I138))/3,2)</f>
        <v>0</v>
      </c>
      <c r="J139" s="445"/>
      <c r="K139" s="445">
        <f>ROUND((SUM(K78:K138))/3,2)</f>
        <v>0</v>
      </c>
      <c r="L139" s="416">
        <f>ROUND((SUM(L78:L138))/3,2)</f>
        <v>0</v>
      </c>
      <c r="M139" s="416">
        <f>ROUND((SUM(M78:M138))/3,2)</f>
        <v>0</v>
      </c>
      <c r="N139" s="416"/>
      <c r="O139" s="416"/>
      <c r="P139" s="416"/>
      <c r="Q139" s="416"/>
      <c r="R139" s="416"/>
      <c r="S139" s="416">
        <f>ROUND((SUM(S78:S138))/3,2)</f>
        <v>214.49</v>
      </c>
      <c r="T139" s="416"/>
      <c r="U139" s="416"/>
      <c r="V139" s="418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>
      <c r="A140" s="221"/>
      <c r="B140" s="221"/>
      <c r="C140" s="221"/>
      <c r="D140" s="221"/>
      <c r="E140" s="252"/>
      <c r="F140" s="252"/>
      <c r="G140" s="377"/>
      <c r="H140" s="252"/>
      <c r="I140" s="252"/>
      <c r="J140" s="343"/>
      <c r="K140" s="343"/>
      <c r="L140" s="343"/>
      <c r="M140" s="343"/>
      <c r="N140" s="343"/>
      <c r="O140" s="343"/>
      <c r="P140" s="343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>
      <c r="A141" s="221"/>
      <c r="B141" s="221"/>
      <c r="C141" s="221"/>
      <c r="D141" s="221"/>
      <c r="E141" s="252"/>
      <c r="F141" s="252"/>
      <c r="G141" s="377"/>
      <c r="H141" s="252"/>
      <c r="I141" s="252"/>
      <c r="J141" s="343"/>
      <c r="K141" s="343"/>
      <c r="L141" s="343"/>
      <c r="M141" s="343"/>
      <c r="N141" s="343"/>
      <c r="O141" s="343"/>
      <c r="P141" s="343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>
      <c r="A142" s="221"/>
      <c r="B142" s="221"/>
      <c r="C142" s="221"/>
      <c r="D142" s="221"/>
      <c r="E142" s="252"/>
      <c r="F142" s="252"/>
      <c r="G142" s="377"/>
      <c r="H142" s="252"/>
      <c r="I142" s="252"/>
      <c r="J142" s="343"/>
      <c r="K142" s="343"/>
      <c r="L142" s="343"/>
      <c r="M142" s="343"/>
      <c r="N142" s="343"/>
      <c r="O142" s="343"/>
      <c r="P142" s="343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>
      <c r="A143" s="221"/>
      <c r="B143" s="221"/>
      <c r="C143" s="221"/>
      <c r="D143" s="221"/>
      <c r="E143" s="252"/>
      <c r="F143" s="252"/>
      <c r="G143" s="377"/>
      <c r="H143" s="252"/>
      <c r="I143" s="252"/>
      <c r="J143" s="343"/>
      <c r="K143" s="343"/>
      <c r="L143" s="343"/>
      <c r="M143" s="343"/>
      <c r="N143" s="343"/>
      <c r="O143" s="343"/>
      <c r="P143" s="343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>
      <c r="A144" s="221"/>
      <c r="B144" s="221"/>
      <c r="C144" s="221"/>
      <c r="D144" s="221"/>
      <c r="E144" s="252"/>
      <c r="F144" s="252"/>
      <c r="G144" s="377"/>
      <c r="H144" s="252"/>
      <c r="I144" s="252"/>
      <c r="J144" s="343"/>
      <c r="K144" s="343"/>
      <c r="L144" s="343"/>
      <c r="M144" s="343"/>
      <c r="N144" s="343"/>
      <c r="O144" s="343"/>
      <c r="P144" s="343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>
      <c r="A145" s="221"/>
      <c r="B145" s="221"/>
      <c r="C145" s="221"/>
      <c r="D145" s="221"/>
      <c r="E145" s="252"/>
      <c r="F145" s="252"/>
      <c r="G145" s="377"/>
      <c r="H145" s="252"/>
      <c r="I145" s="252"/>
      <c r="J145" s="343"/>
      <c r="K145" s="343"/>
      <c r="L145" s="343"/>
      <c r="M145" s="343"/>
      <c r="N145" s="343"/>
      <c r="O145" s="343"/>
      <c r="P145" s="343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>
      <c r="A146" s="221"/>
      <c r="B146" s="221"/>
      <c r="C146" s="221"/>
      <c r="D146" s="221"/>
      <c r="E146" s="252"/>
      <c r="F146" s="252"/>
      <c r="G146" s="377"/>
      <c r="H146" s="252"/>
      <c r="I146" s="252"/>
      <c r="J146" s="343"/>
      <c r="K146" s="343"/>
      <c r="L146" s="343"/>
      <c r="M146" s="343"/>
      <c r="N146" s="343"/>
      <c r="O146" s="343"/>
      <c r="P146" s="343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>
      <c r="A147" s="221"/>
      <c r="B147" s="221"/>
      <c r="C147" s="221"/>
      <c r="D147" s="221"/>
      <c r="E147" s="252"/>
      <c r="F147" s="252"/>
      <c r="G147" s="377"/>
      <c r="H147" s="252"/>
      <c r="I147" s="252"/>
      <c r="J147" s="343"/>
      <c r="K147" s="343"/>
      <c r="L147" s="343"/>
      <c r="M147" s="343"/>
      <c r="N147" s="343"/>
      <c r="O147" s="343"/>
      <c r="P147" s="343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>
      <c r="A148" s="221"/>
      <c r="B148" s="221"/>
      <c r="C148" s="221"/>
      <c r="D148" s="221"/>
      <c r="E148" s="252"/>
      <c r="F148" s="252"/>
      <c r="G148" s="377"/>
      <c r="H148" s="252"/>
      <c r="I148" s="252"/>
      <c r="J148" s="343"/>
      <c r="K148" s="343"/>
      <c r="L148" s="343"/>
      <c r="M148" s="343"/>
      <c r="N148" s="343"/>
      <c r="O148" s="343"/>
      <c r="P148" s="343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111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</mergeCells>
  <hyperlinks>
    <hyperlink ref="B1:C1" location="A2:A2" tooltip="Klikni na prechod ku Kryciemu listu..." display="Krycí list rozpočtu" xr:uid="{00000000-0004-0000-1000-000000000000}"/>
    <hyperlink ref="E1:F1" location="A44:A44" tooltip="Klikni na prechod ku rekapitulácii..." display="Rekapitulácia rozpočtu" xr:uid="{00000000-0004-0000-1000-000001000000}"/>
    <hyperlink ref="H1:I1" location="B67:B67" tooltip="Klikni na prechod k Rozpočet..." display="Rozpočet" xr:uid="{00000000-0004-0000-1000-000002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20">
    <pageSetUpPr fitToPage="1"/>
  </sheetPr>
  <dimension ref="B2:BM139"/>
  <sheetViews>
    <sheetView showGridLines="0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100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81" t="s">
        <v>1262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ROUND(J122,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81" t="str">
        <f>E9</f>
        <v>SO09 - Prípojka NN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J122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>
      <c r="B100" s="92"/>
      <c r="D100" s="93" t="s">
        <v>1263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>
      <c r="B101" s="96"/>
      <c r="D101" s="97" t="s">
        <v>1264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>
      <c r="B102" s="96"/>
      <c r="D102" s="97" t="s">
        <v>1265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>
      <c r="B103" s="25"/>
      <c r="L103" s="25"/>
    </row>
    <row r="104" spans="2:12" s="1" customFormat="1" ht="7" customHeight="1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>
      <c r="B109" s="25"/>
      <c r="C109" s="17" t="s">
        <v>133</v>
      </c>
      <c r="L109" s="25"/>
    </row>
    <row r="110" spans="2:12" s="1" customFormat="1" ht="7" customHeight="1">
      <c r="B110" s="25"/>
      <c r="L110" s="25"/>
    </row>
    <row r="111" spans="2:12" s="1" customFormat="1" ht="12" customHeight="1">
      <c r="B111" s="25"/>
      <c r="C111" s="22" t="s">
        <v>13</v>
      </c>
      <c r="L111" s="25"/>
    </row>
    <row r="112" spans="2:12" s="1" customFormat="1" ht="16.5" customHeight="1">
      <c r="B112" s="25"/>
      <c r="E112" s="501" t="str">
        <f>E7</f>
        <v>Revitalizácia centra s ohľadom na zmenu klímy</v>
      </c>
      <c r="F112" s="502"/>
      <c r="G112" s="502"/>
      <c r="H112" s="502"/>
      <c r="L112" s="25"/>
    </row>
    <row r="113" spans="2:65" s="1" customFormat="1" ht="12" customHeight="1">
      <c r="B113" s="25"/>
      <c r="C113" s="22" t="s">
        <v>102</v>
      </c>
      <c r="L113" s="25"/>
    </row>
    <row r="114" spans="2:65" s="1" customFormat="1" ht="16.5" customHeight="1">
      <c r="B114" s="25"/>
      <c r="E114" s="481" t="str">
        <f>E9</f>
        <v>SO09 - Prípojka NN</v>
      </c>
      <c r="F114" s="503"/>
      <c r="G114" s="503"/>
      <c r="H114" s="503"/>
      <c r="L114" s="25"/>
    </row>
    <row r="115" spans="2:65" s="1" customFormat="1" ht="7" customHeight="1">
      <c r="B115" s="25"/>
      <c r="L115" s="25"/>
    </row>
    <row r="116" spans="2:65" s="1" customFormat="1" ht="12" customHeight="1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 t="str">
        <f>IF(J12="","",J12)</f>
        <v>14. 3. 2025</v>
      </c>
      <c r="L116" s="25"/>
    </row>
    <row r="117" spans="2:65" s="1" customFormat="1" ht="7" customHeight="1">
      <c r="B117" s="25"/>
      <c r="L117" s="25"/>
    </row>
    <row r="118" spans="2:65" s="1" customFormat="1" ht="40" customHeight="1">
      <c r="B118" s="25"/>
      <c r="C118" s="22" t="s">
        <v>21</v>
      </c>
      <c r="F118" s="20" t="str">
        <f>E15</f>
        <v>Obec Kostolná pri Dunaji,59, 903 01</v>
      </c>
      <c r="I118" s="22" t="s">
        <v>29</v>
      </c>
      <c r="J118" s="23" t="str">
        <f>E21</f>
        <v>Ing.arch Zuzana Kierulfová, Ing. Matej Orolín</v>
      </c>
      <c r="L118" s="25"/>
    </row>
    <row r="119" spans="2:65" s="1" customFormat="1" ht="54.5" customHeight="1">
      <c r="B119" s="25"/>
      <c r="C119" s="22" t="s">
        <v>27</v>
      </c>
      <c r="F119" s="20" t="str">
        <f>IF(E18="","",E18)</f>
        <v>Podľa výberu investora</v>
      </c>
      <c r="I119" s="22" t="s">
        <v>32</v>
      </c>
      <c r="J119" s="23"/>
      <c r="L119" s="25"/>
    </row>
    <row r="120" spans="2:65" s="1" customFormat="1" ht="10.25" customHeight="1">
      <c r="B120" s="25"/>
      <c r="L120" s="25"/>
    </row>
    <row r="121" spans="2:65" s="10" customFormat="1" ht="29.25" customHeight="1">
      <c r="B121" s="100"/>
      <c r="C121" s="101" t="s">
        <v>134</v>
      </c>
      <c r="D121" s="102" t="s">
        <v>60</v>
      </c>
      <c r="E121" s="102" t="s">
        <v>56</v>
      </c>
      <c r="F121" s="102" t="s">
        <v>57</v>
      </c>
      <c r="G121" s="102" t="s">
        <v>135</v>
      </c>
      <c r="H121" s="102" t="s">
        <v>136</v>
      </c>
      <c r="I121" s="102" t="s">
        <v>137</v>
      </c>
      <c r="J121" s="103" t="s">
        <v>106</v>
      </c>
      <c r="K121" s="104" t="s">
        <v>138</v>
      </c>
      <c r="L121" s="100"/>
      <c r="M121" s="50" t="s">
        <v>1</v>
      </c>
      <c r="N121" s="51" t="s">
        <v>39</v>
      </c>
      <c r="O121" s="51" t="s">
        <v>139</v>
      </c>
      <c r="P121" s="51" t="s">
        <v>140</v>
      </c>
      <c r="Q121" s="51" t="s">
        <v>141</v>
      </c>
      <c r="R121" s="51" t="s">
        <v>142</v>
      </c>
      <c r="S121" s="51" t="s">
        <v>143</v>
      </c>
      <c r="T121" s="52" t="s">
        <v>144</v>
      </c>
    </row>
    <row r="122" spans="2:65" s="1" customFormat="1" ht="22.75" customHeight="1">
      <c r="B122" s="25"/>
      <c r="C122" s="55" t="s">
        <v>107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74</v>
      </c>
      <c r="AU122" s="13" t="s">
        <v>108</v>
      </c>
      <c r="BK122" s="108">
        <f>BK123+BK132</f>
        <v>0</v>
      </c>
    </row>
    <row r="123" spans="2:65" s="11" customFormat="1" ht="26" customHeight="1">
      <c r="B123" s="109"/>
      <c r="D123" s="110" t="s">
        <v>74</v>
      </c>
      <c r="E123" s="111" t="s">
        <v>145</v>
      </c>
      <c r="F123" s="111" t="s">
        <v>146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83</v>
      </c>
      <c r="AT123" s="116" t="s">
        <v>74</v>
      </c>
      <c r="AU123" s="116" t="s">
        <v>75</v>
      </c>
      <c r="AY123" s="110" t="s">
        <v>147</v>
      </c>
      <c r="BK123" s="117">
        <f>BK124+BK129</f>
        <v>0</v>
      </c>
    </row>
    <row r="124" spans="2:65" s="11" customFormat="1" ht="22.75" customHeight="1">
      <c r="B124" s="109"/>
      <c r="D124" s="110" t="s">
        <v>74</v>
      </c>
      <c r="E124" s="118" t="s">
        <v>83</v>
      </c>
      <c r="F124" s="118" t="s">
        <v>148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83</v>
      </c>
      <c r="AT124" s="116" t="s">
        <v>74</v>
      </c>
      <c r="AU124" s="116" t="s">
        <v>83</v>
      </c>
      <c r="AY124" s="110" t="s">
        <v>147</v>
      </c>
      <c r="BK124" s="117">
        <f>SUM(BK125:BK128)</f>
        <v>0</v>
      </c>
    </row>
    <row r="125" spans="2:65" s="1" customFormat="1" ht="14.5" customHeight="1">
      <c r="B125" s="120"/>
      <c r="C125" s="121" t="s">
        <v>83</v>
      </c>
      <c r="D125" s="121" t="s">
        <v>149</v>
      </c>
      <c r="E125" s="122" t="s">
        <v>1245</v>
      </c>
      <c r="F125" s="123" t="s">
        <v>1246</v>
      </c>
      <c r="G125" s="124" t="s">
        <v>152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41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153</v>
      </c>
      <c r="AT125" s="132" t="s">
        <v>149</v>
      </c>
      <c r="AU125" s="132" t="s">
        <v>154</v>
      </c>
      <c r="AY125" s="13" t="s">
        <v>147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154</v>
      </c>
      <c r="BK125" s="133">
        <f>ROUND(I125*H125,2)</f>
        <v>0</v>
      </c>
      <c r="BL125" s="13" t="s">
        <v>153</v>
      </c>
      <c r="BM125" s="132" t="s">
        <v>1266</v>
      </c>
    </row>
    <row r="126" spans="2:65" s="1" customFormat="1" ht="37.75" customHeight="1">
      <c r="B126" s="120"/>
      <c r="C126" s="121" t="s">
        <v>154</v>
      </c>
      <c r="D126" s="121" t="s">
        <v>149</v>
      </c>
      <c r="E126" s="122" t="s">
        <v>1247</v>
      </c>
      <c r="F126" s="123" t="s">
        <v>1248</v>
      </c>
      <c r="G126" s="124" t="s">
        <v>152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41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153</v>
      </c>
      <c r="AT126" s="132" t="s">
        <v>149</v>
      </c>
      <c r="AU126" s="132" t="s">
        <v>154</v>
      </c>
      <c r="AY126" s="13" t="s">
        <v>147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154</v>
      </c>
      <c r="BK126" s="133">
        <f>ROUND(I126*H126,2)</f>
        <v>0</v>
      </c>
      <c r="BL126" s="13" t="s">
        <v>153</v>
      </c>
      <c r="BM126" s="132" t="s">
        <v>1267</v>
      </c>
    </row>
    <row r="127" spans="2:65" s="1" customFormat="1" ht="24.25" customHeight="1">
      <c r="B127" s="120"/>
      <c r="C127" s="121" t="s">
        <v>159</v>
      </c>
      <c r="D127" s="121" t="s">
        <v>149</v>
      </c>
      <c r="E127" s="122" t="s">
        <v>1249</v>
      </c>
      <c r="F127" s="123" t="s">
        <v>1250</v>
      </c>
      <c r="G127" s="124" t="s">
        <v>195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41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153</v>
      </c>
      <c r="AT127" s="132" t="s">
        <v>149</v>
      </c>
      <c r="AU127" s="132" t="s">
        <v>154</v>
      </c>
      <c r="AY127" s="13" t="s">
        <v>147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154</v>
      </c>
      <c r="BK127" s="133">
        <f>ROUND(I127*H127,2)</f>
        <v>0</v>
      </c>
      <c r="BL127" s="13" t="s">
        <v>153</v>
      </c>
      <c r="BM127" s="132" t="s">
        <v>1268</v>
      </c>
    </row>
    <row r="128" spans="2:65" s="1" customFormat="1" ht="14.5" customHeight="1">
      <c r="B128" s="120"/>
      <c r="C128" s="121" t="s">
        <v>153</v>
      </c>
      <c r="D128" s="121" t="s">
        <v>149</v>
      </c>
      <c r="E128" s="122" t="s">
        <v>1251</v>
      </c>
      <c r="F128" s="123" t="s">
        <v>1252</v>
      </c>
      <c r="G128" s="124" t="s">
        <v>152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41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153</v>
      </c>
      <c r="AT128" s="132" t="s">
        <v>149</v>
      </c>
      <c r="AU128" s="132" t="s">
        <v>154</v>
      </c>
      <c r="AY128" s="13" t="s">
        <v>147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154</v>
      </c>
      <c r="BK128" s="133">
        <f>ROUND(I128*H128,2)</f>
        <v>0</v>
      </c>
      <c r="BL128" s="13" t="s">
        <v>153</v>
      </c>
      <c r="BM128" s="132" t="s">
        <v>1269</v>
      </c>
    </row>
    <row r="129" spans="2:65" s="11" customFormat="1" ht="22.75" customHeight="1">
      <c r="B129" s="109"/>
      <c r="D129" s="110" t="s">
        <v>74</v>
      </c>
      <c r="E129" s="118" t="s">
        <v>154</v>
      </c>
      <c r="F129" s="118" t="s">
        <v>183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SUM(BK130:BK131)</f>
        <v>0</v>
      </c>
    </row>
    <row r="130" spans="2:65" s="1" customFormat="1" ht="24.25" customHeight="1">
      <c r="B130" s="120"/>
      <c r="C130" s="121" t="s">
        <v>166</v>
      </c>
      <c r="D130" s="121" t="s">
        <v>149</v>
      </c>
      <c r="E130" s="122" t="s">
        <v>1253</v>
      </c>
      <c r="F130" s="123" t="s">
        <v>1254</v>
      </c>
      <c r="G130" s="124" t="s">
        <v>195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41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154</v>
      </c>
      <c r="BK130" s="133">
        <f>ROUND(I130*H130,2)</f>
        <v>0</v>
      </c>
      <c r="BL130" s="13" t="s">
        <v>153</v>
      </c>
      <c r="BM130" s="132" t="s">
        <v>1270</v>
      </c>
    </row>
    <row r="131" spans="2:65" s="1" customFormat="1" ht="24.25" customHeight="1">
      <c r="B131" s="120"/>
      <c r="C131" s="121" t="s">
        <v>170</v>
      </c>
      <c r="D131" s="121" t="s">
        <v>149</v>
      </c>
      <c r="E131" s="122" t="s">
        <v>185</v>
      </c>
      <c r="F131" s="123" t="s">
        <v>186</v>
      </c>
      <c r="G131" s="124" t="s">
        <v>152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1271</v>
      </c>
    </row>
    <row r="132" spans="2:65" s="11" customFormat="1" ht="26" customHeight="1">
      <c r="B132" s="109"/>
      <c r="D132" s="110" t="s">
        <v>74</v>
      </c>
      <c r="E132" s="111" t="s">
        <v>198</v>
      </c>
      <c r="F132" s="111" t="s">
        <v>1272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159</v>
      </c>
      <c r="AT132" s="116" t="s">
        <v>74</v>
      </c>
      <c r="AU132" s="116" t="s">
        <v>75</v>
      </c>
      <c r="AY132" s="110" t="s">
        <v>147</v>
      </c>
      <c r="BK132" s="117">
        <f>BK133+BK136</f>
        <v>0</v>
      </c>
    </row>
    <row r="133" spans="2:65" s="11" customFormat="1" ht="22.75" customHeight="1">
      <c r="B133" s="109"/>
      <c r="D133" s="110" t="s">
        <v>74</v>
      </c>
      <c r="E133" s="118" t="s">
        <v>1273</v>
      </c>
      <c r="F133" s="118" t="s">
        <v>1274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159</v>
      </c>
      <c r="AT133" s="116" t="s">
        <v>74</v>
      </c>
      <c r="AU133" s="116" t="s">
        <v>83</v>
      </c>
      <c r="AY133" s="110" t="s">
        <v>147</v>
      </c>
      <c r="BK133" s="117">
        <f>SUM(BK134:BK135)</f>
        <v>0</v>
      </c>
    </row>
    <row r="134" spans="2:65" s="1" customFormat="1" ht="24.25" customHeight="1">
      <c r="B134" s="120"/>
      <c r="C134" s="121" t="s">
        <v>174</v>
      </c>
      <c r="D134" s="121" t="s">
        <v>149</v>
      </c>
      <c r="E134" s="122" t="s">
        <v>1275</v>
      </c>
      <c r="F134" s="123" t="s">
        <v>1276</v>
      </c>
      <c r="G134" s="124" t="s">
        <v>218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404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404</v>
      </c>
      <c r="BM134" s="132" t="s">
        <v>1277</v>
      </c>
    </row>
    <row r="135" spans="2:65" s="1" customFormat="1" ht="24.25" customHeight="1">
      <c r="B135" s="120"/>
      <c r="C135" s="134" t="s">
        <v>178</v>
      </c>
      <c r="D135" s="134" t="s">
        <v>198</v>
      </c>
      <c r="E135" s="135" t="s">
        <v>1278</v>
      </c>
      <c r="F135" s="136" t="s">
        <v>1279</v>
      </c>
      <c r="G135" s="137" t="s">
        <v>218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41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669</v>
      </c>
      <c r="AT135" s="132" t="s">
        <v>198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669</v>
      </c>
      <c r="BM135" s="132" t="s">
        <v>1280</v>
      </c>
    </row>
    <row r="136" spans="2:65" s="11" customFormat="1" ht="22.75" customHeight="1">
      <c r="B136" s="109"/>
      <c r="D136" s="110" t="s">
        <v>74</v>
      </c>
      <c r="E136" s="118" t="s">
        <v>1281</v>
      </c>
      <c r="F136" s="118" t="s">
        <v>1282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159</v>
      </c>
      <c r="AT136" s="116" t="s">
        <v>74</v>
      </c>
      <c r="AU136" s="116" t="s">
        <v>83</v>
      </c>
      <c r="AY136" s="110" t="s">
        <v>147</v>
      </c>
      <c r="BK136" s="117">
        <f>SUM(BK137:BK138)</f>
        <v>0</v>
      </c>
    </row>
    <row r="137" spans="2:65" s="1" customFormat="1" ht="24.25" customHeight="1">
      <c r="B137" s="120"/>
      <c r="C137" s="121" t="s">
        <v>184</v>
      </c>
      <c r="D137" s="121" t="s">
        <v>149</v>
      </c>
      <c r="E137" s="122" t="s">
        <v>1283</v>
      </c>
      <c r="F137" s="123" t="s">
        <v>1284</v>
      </c>
      <c r="G137" s="124" t="s">
        <v>218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41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404</v>
      </c>
      <c r="AT137" s="132" t="s">
        <v>149</v>
      </c>
      <c r="AU137" s="132" t="s">
        <v>154</v>
      </c>
      <c r="AY137" s="13" t="s">
        <v>147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154</v>
      </c>
      <c r="BK137" s="133">
        <f>ROUND(I137*H137,2)</f>
        <v>0</v>
      </c>
      <c r="BL137" s="13" t="s">
        <v>404</v>
      </c>
      <c r="BM137" s="132" t="s">
        <v>1285</v>
      </c>
    </row>
    <row r="138" spans="2:65" s="1" customFormat="1" ht="24.25" customHeight="1">
      <c r="B138" s="120"/>
      <c r="C138" s="134" t="s">
        <v>188</v>
      </c>
      <c r="D138" s="134" t="s">
        <v>198</v>
      </c>
      <c r="E138" s="135" t="s">
        <v>1286</v>
      </c>
      <c r="F138" s="136" t="s">
        <v>1287</v>
      </c>
      <c r="G138" s="137" t="s">
        <v>218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41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669</v>
      </c>
      <c r="AT138" s="132" t="s">
        <v>198</v>
      </c>
      <c r="AU138" s="132" t="s">
        <v>154</v>
      </c>
      <c r="AY138" s="13" t="s">
        <v>147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154</v>
      </c>
      <c r="BK138" s="133">
        <f>ROUND(I138*H138,2)</f>
        <v>0</v>
      </c>
      <c r="BL138" s="13" t="s">
        <v>669</v>
      </c>
      <c r="BM138" s="132" t="s">
        <v>1288</v>
      </c>
    </row>
    <row r="139" spans="2:65" s="1" customFormat="1" ht="7" customHeight="1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1000000}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N328"/>
  <sheetViews>
    <sheetView showGridLines="0" tabSelected="1" topLeftCell="A248" workbookViewId="0">
      <selection activeCell="X150" sqref="X150"/>
    </sheetView>
  </sheetViews>
  <sheetFormatPr baseColWidth="10" defaultColWidth="12" defaultRowHeight="11"/>
  <cols>
    <col min="1" max="1" width="8.25" customWidth="1"/>
    <col min="2" max="2" width="1.25" customWidth="1"/>
    <col min="3" max="3" width="5.25" customWidth="1"/>
    <col min="4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 customWidth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84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81" t="s">
        <v>103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ROUND(J140,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ROUND((SUM(BE140:BE327)),  2)</f>
        <v>0</v>
      </c>
      <c r="I33" s="80">
        <v>0.23</v>
      </c>
      <c r="J33" s="79">
        <f>ROUND(((SUM(BE140:BE327))*I33),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ROUND((SUM(BG140:BG327)),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ROUND((SUM(BH140:BH327)),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ROUND((SUM(BI140:BI327)),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81" t="str">
        <f>E9</f>
        <v>SO01 - Centrum kultúrneho dedičstva - Navrhovaný stav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J140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>
      <c r="B101" s="96"/>
      <c r="D101" s="97" t="s">
        <v>113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>
      <c r="B102" s="96"/>
      <c r="D102" s="97" t="s">
        <v>114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" customHeight="1">
      <c r="B103" s="96"/>
      <c r="D103" s="97" t="s">
        <v>115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" customHeight="1">
      <c r="B104" s="96"/>
      <c r="D104" s="97" t="s">
        <v>116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5" customHeight="1">
      <c r="B105" s="92"/>
      <c r="D105" s="93" t="s">
        <v>117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" customHeight="1">
      <c r="B106" s="96"/>
      <c r="D106" s="97" t="s">
        <v>118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" customHeight="1">
      <c r="B107" s="96"/>
      <c r="D107" s="97" t="s">
        <v>119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" customHeight="1">
      <c r="B108" s="96"/>
      <c r="D108" s="97" t="s">
        <v>120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" customHeight="1">
      <c r="B109" s="96"/>
      <c r="D109" s="97" t="s">
        <v>121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>
      <c r="B110" s="96"/>
      <c r="D110" s="97" t="s">
        <v>122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>
      <c r="B111" s="96"/>
      <c r="D111" s="97" t="s">
        <v>123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" customHeight="1">
      <c r="B112" s="96"/>
      <c r="D112" s="97" t="s">
        <v>124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" customHeight="1">
      <c r="B113" s="96"/>
      <c r="D113" s="97" t="s">
        <v>125</v>
      </c>
      <c r="E113" s="98"/>
      <c r="F113" s="98"/>
      <c r="G113" s="98"/>
      <c r="H113" s="98"/>
      <c r="I113" s="98"/>
      <c r="J113" s="99">
        <f>J282</f>
        <v>0</v>
      </c>
      <c r="L113" s="96"/>
    </row>
    <row r="114" spans="2:12" s="9" customFormat="1" ht="20" customHeight="1">
      <c r="B114" s="96"/>
      <c r="D114" s="97" t="s">
        <v>126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>
      <c r="B115" s="96"/>
      <c r="D115" s="97" t="s">
        <v>127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>
      <c r="B116" s="96"/>
      <c r="D116" s="97" t="s">
        <v>128</v>
      </c>
      <c r="E116" s="98"/>
      <c r="F116" s="98"/>
      <c r="G116" s="98"/>
      <c r="H116" s="98"/>
      <c r="I116" s="98"/>
      <c r="J116" s="99">
        <f>J304</f>
        <v>0</v>
      </c>
      <c r="L116" s="96"/>
    </row>
    <row r="117" spans="2:12" s="9" customFormat="1" ht="20" customHeight="1">
      <c r="B117" s="96"/>
      <c r="D117" s="97" t="s">
        <v>129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>
      <c r="B118" s="96"/>
      <c r="D118" s="97" t="s">
        <v>130</v>
      </c>
      <c r="E118" s="98"/>
      <c r="F118" s="98"/>
      <c r="G118" s="98"/>
      <c r="H118" s="98"/>
      <c r="I118" s="98"/>
      <c r="J118" s="99">
        <f>J312</f>
        <v>0</v>
      </c>
      <c r="L118" s="96"/>
    </row>
    <row r="119" spans="2:12" s="9" customFormat="1" ht="20" customHeight="1">
      <c r="B119" s="96"/>
      <c r="D119" s="97" t="s">
        <v>131</v>
      </c>
      <c r="E119" s="98"/>
      <c r="F119" s="98"/>
      <c r="G119" s="98"/>
      <c r="H119" s="98"/>
      <c r="I119" s="98"/>
      <c r="J119" s="99">
        <f>J316</f>
        <v>0</v>
      </c>
      <c r="L119" s="96"/>
    </row>
    <row r="120" spans="2:12" s="9" customFormat="1" ht="20" hidden="1" customHeight="1">
      <c r="B120" s="96"/>
      <c r="D120" s="97" t="s">
        <v>132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1" customFormat="1" ht="21.75" customHeight="1">
      <c r="B121" s="25"/>
      <c r="L121" s="25"/>
    </row>
    <row r="122" spans="2:12" s="1" customFormat="1" ht="7" customHeight="1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>
      <c r="B127" s="25"/>
      <c r="C127" s="17" t="s">
        <v>133</v>
      </c>
      <c r="L127" s="25"/>
    </row>
    <row r="128" spans="2:12" s="1" customFormat="1" ht="7" customHeight="1">
      <c r="B128" s="25"/>
      <c r="L128" s="25"/>
    </row>
    <row r="129" spans="2:65" s="1" customFormat="1" ht="12" customHeight="1">
      <c r="B129" s="25"/>
      <c r="C129" s="22" t="s">
        <v>13</v>
      </c>
      <c r="L129" s="25"/>
    </row>
    <row r="130" spans="2:65" s="1" customFormat="1" ht="16.5" customHeight="1">
      <c r="B130" s="25"/>
      <c r="E130" s="501" t="str">
        <f>E7</f>
        <v>Revitalizácia centra s ohľadom na zmenu klímy</v>
      </c>
      <c r="F130" s="502"/>
      <c r="G130" s="502"/>
      <c r="H130" s="502"/>
      <c r="L130" s="25"/>
    </row>
    <row r="131" spans="2:65" s="1" customFormat="1" ht="12" customHeight="1">
      <c r="B131" s="25"/>
      <c r="C131" s="22" t="s">
        <v>102</v>
      </c>
      <c r="L131" s="25"/>
    </row>
    <row r="132" spans="2:65" s="1" customFormat="1" ht="16.5" customHeight="1">
      <c r="B132" s="25"/>
      <c r="E132" s="481" t="str">
        <f>E9</f>
        <v>SO01 - Centrum kultúrneho dedičstva - Navrhovaný stav</v>
      </c>
      <c r="F132" s="503"/>
      <c r="G132" s="503"/>
      <c r="H132" s="503"/>
      <c r="L132" s="25"/>
    </row>
    <row r="133" spans="2:65" s="1" customFormat="1" ht="7" customHeight="1">
      <c r="B133" s="25"/>
      <c r="L133" s="25"/>
    </row>
    <row r="134" spans="2:65" s="1" customFormat="1" ht="12" customHeight="1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 t="str">
        <f>IF(J12="","",J12)</f>
        <v>14. 3. 2025</v>
      </c>
      <c r="L134" s="25"/>
    </row>
    <row r="135" spans="2:65" s="1" customFormat="1" ht="7" customHeight="1">
      <c r="B135" s="25"/>
      <c r="L135" s="25"/>
    </row>
    <row r="136" spans="2:65" s="1" customFormat="1" ht="40" customHeight="1">
      <c r="B136" s="25"/>
      <c r="C136" s="22" t="s">
        <v>21</v>
      </c>
      <c r="F136" s="20" t="str">
        <f>E15</f>
        <v>Obec Kostolná pri Dunaji,59, 903 01</v>
      </c>
      <c r="I136" s="22" t="s">
        <v>29</v>
      </c>
      <c r="J136" s="23" t="str">
        <f>E21</f>
        <v>Ing.arch Zuzana Kierulfová, Ing. Matej Orolín</v>
      </c>
      <c r="L136" s="25"/>
    </row>
    <row r="137" spans="2:65" s="1" customFormat="1" ht="54.5" customHeight="1">
      <c r="B137" s="25"/>
      <c r="C137" s="22" t="s">
        <v>27</v>
      </c>
      <c r="F137" s="20" t="str">
        <f>IF(E18="","",E18)</f>
        <v>Podľa výberu investora</v>
      </c>
      <c r="I137" s="22" t="s">
        <v>32</v>
      </c>
      <c r="J137" s="23"/>
      <c r="L137" s="25"/>
    </row>
    <row r="138" spans="2:65" s="1" customFormat="1" ht="10.25" customHeight="1">
      <c r="B138" s="25"/>
      <c r="L138" s="25"/>
    </row>
    <row r="139" spans="2:65" s="10" customFormat="1" ht="29.25" customHeight="1">
      <c r="B139" s="100"/>
      <c r="C139" s="101" t="s">
        <v>134</v>
      </c>
      <c r="D139" s="102" t="s">
        <v>60</v>
      </c>
      <c r="E139" s="102" t="s">
        <v>56</v>
      </c>
      <c r="F139" s="102" t="s">
        <v>57</v>
      </c>
      <c r="G139" s="102" t="s">
        <v>135</v>
      </c>
      <c r="H139" s="102" t="s">
        <v>136</v>
      </c>
      <c r="I139" s="102" t="s">
        <v>137</v>
      </c>
      <c r="J139" s="103" t="s">
        <v>106</v>
      </c>
      <c r="K139" s="104" t="s">
        <v>138</v>
      </c>
      <c r="L139" s="100"/>
      <c r="M139" s="50" t="s">
        <v>1</v>
      </c>
      <c r="N139" s="51" t="s">
        <v>39</v>
      </c>
      <c r="O139" s="51" t="s">
        <v>139</v>
      </c>
      <c r="P139" s="51" t="s">
        <v>140</v>
      </c>
      <c r="Q139" s="51" t="s">
        <v>141</v>
      </c>
      <c r="R139" s="51" t="s">
        <v>142</v>
      </c>
      <c r="S139" s="51" t="s">
        <v>143</v>
      </c>
      <c r="T139" s="52" t="s">
        <v>144</v>
      </c>
    </row>
    <row r="140" spans="2:65" s="1" customFormat="1" ht="22.75" customHeight="1">
      <c r="B140" s="25"/>
      <c r="C140" s="55" t="s">
        <v>107</v>
      </c>
      <c r="J140" s="105">
        <f>J141+J196</f>
        <v>0</v>
      </c>
      <c r="L140" s="25"/>
      <c r="M140" s="53"/>
      <c r="N140" s="44"/>
      <c r="O140" s="44"/>
      <c r="P140" s="106">
        <f>P141+P196</f>
        <v>4278.7347621500003</v>
      </c>
      <c r="Q140" s="44"/>
      <c r="R140" s="106">
        <f>R141+R196</f>
        <v>653.44584145160002</v>
      </c>
      <c r="S140" s="44"/>
      <c r="T140" s="107">
        <f>T141+T196</f>
        <v>0</v>
      </c>
      <c r="AT140" s="13" t="s">
        <v>74</v>
      </c>
      <c r="AU140" s="13" t="s">
        <v>108</v>
      </c>
      <c r="BK140" s="108">
        <f>BK141+BK196</f>
        <v>0</v>
      </c>
    </row>
    <row r="141" spans="2:65" s="11" customFormat="1" ht="26" customHeight="1">
      <c r="B141" s="109"/>
      <c r="D141" s="110" t="s">
        <v>74</v>
      </c>
      <c r="E141" s="111" t="s">
        <v>145</v>
      </c>
      <c r="F141" s="111" t="s">
        <v>146</v>
      </c>
      <c r="J141" s="112">
        <f>J142+J151+J162+J165+J171+J184+J194</f>
        <v>0</v>
      </c>
      <c r="L141" s="109"/>
      <c r="M141" s="113"/>
      <c r="P141" s="114">
        <f>P142+P151+P162+P165+P171+P184+P194</f>
        <v>2224.3857944900001</v>
      </c>
      <c r="R141" s="114">
        <f>R142+R151+R162+R165+R171+R184+R194</f>
        <v>229.31401693999999</v>
      </c>
      <c r="T141" s="115">
        <f>T142+T151+T162+T165+T171+T184+T194</f>
        <v>0</v>
      </c>
      <c r="AR141" s="110" t="s">
        <v>83</v>
      </c>
      <c r="AT141" s="116" t="s">
        <v>74</v>
      </c>
      <c r="AU141" s="116" t="s">
        <v>75</v>
      </c>
      <c r="AY141" s="110" t="s">
        <v>147</v>
      </c>
      <c r="BK141" s="117">
        <f>BK142+BK151+BK162+BK165+BK171+BK184+BK194</f>
        <v>0</v>
      </c>
    </row>
    <row r="142" spans="2:65" s="11" customFormat="1" ht="22.75" customHeight="1">
      <c r="B142" s="109"/>
      <c r="D142" s="110" t="s">
        <v>74</v>
      </c>
      <c r="E142" s="118" t="s">
        <v>83</v>
      </c>
      <c r="F142" s="118" t="s">
        <v>148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83</v>
      </c>
      <c r="AT142" s="116" t="s">
        <v>74</v>
      </c>
      <c r="AU142" s="116" t="s">
        <v>83</v>
      </c>
      <c r="AY142" s="110" t="s">
        <v>147</v>
      </c>
      <c r="BK142" s="117">
        <f>SUM(BK143:BK150)</f>
        <v>0</v>
      </c>
    </row>
    <row r="143" spans="2:65" s="1" customFormat="1" ht="26">
      <c r="B143" s="120"/>
      <c r="C143" s="121" t="s">
        <v>83</v>
      </c>
      <c r="D143" s="121" t="s">
        <v>149</v>
      </c>
      <c r="E143" s="122" t="s">
        <v>150</v>
      </c>
      <c r="F143" s="123" t="s">
        <v>151</v>
      </c>
      <c r="G143" s="124" t="s">
        <v>152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41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154</v>
      </c>
      <c r="BK143" s="133">
        <f t="shared" ref="BK143:BK150" si="9">ROUND(I143*H143,2)</f>
        <v>0</v>
      </c>
      <c r="BL143" s="13" t="s">
        <v>153</v>
      </c>
      <c r="BM143" s="132" t="s">
        <v>155</v>
      </c>
    </row>
    <row r="144" spans="2:65" s="1" customFormat="1" ht="37.75" customHeight="1">
      <c r="B144" s="120"/>
      <c r="C144" s="121" t="s">
        <v>154</v>
      </c>
      <c r="D144" s="121" t="s">
        <v>149</v>
      </c>
      <c r="E144" s="122" t="s">
        <v>156</v>
      </c>
      <c r="F144" s="123" t="s">
        <v>157</v>
      </c>
      <c r="G144" s="124" t="s">
        <v>152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158</v>
      </c>
    </row>
    <row r="145" spans="2:65" s="1" customFormat="1" ht="24.25" customHeight="1">
      <c r="B145" s="120"/>
      <c r="C145" s="121" t="s">
        <v>159</v>
      </c>
      <c r="D145" s="121" t="s">
        <v>149</v>
      </c>
      <c r="E145" s="122" t="s">
        <v>160</v>
      </c>
      <c r="F145" s="123" t="s">
        <v>161</v>
      </c>
      <c r="G145" s="124" t="s">
        <v>152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162</v>
      </c>
    </row>
    <row r="146" spans="2:65" s="1" customFormat="1" ht="37.75" customHeight="1">
      <c r="B146" s="120"/>
      <c r="C146" s="121" t="s">
        <v>153</v>
      </c>
      <c r="D146" s="121" t="s">
        <v>149</v>
      </c>
      <c r="E146" s="122" t="s">
        <v>163</v>
      </c>
      <c r="F146" s="123" t="s">
        <v>164</v>
      </c>
      <c r="G146" s="124" t="s">
        <v>152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165</v>
      </c>
    </row>
    <row r="147" spans="2:65" s="1" customFormat="1" ht="52">
      <c r="B147" s="120"/>
      <c r="C147" s="121" t="s">
        <v>166</v>
      </c>
      <c r="D147" s="121" t="s">
        <v>149</v>
      </c>
      <c r="E147" s="122" t="s">
        <v>167</v>
      </c>
      <c r="F147" s="123" t="s">
        <v>168</v>
      </c>
      <c r="G147" s="124" t="s">
        <v>152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169</v>
      </c>
    </row>
    <row r="148" spans="2:65" s="1" customFormat="1" ht="24.25" customHeight="1">
      <c r="B148" s="120"/>
      <c r="C148" s="121" t="s">
        <v>170</v>
      </c>
      <c r="D148" s="121" t="s">
        <v>149</v>
      </c>
      <c r="E148" s="122" t="s">
        <v>171</v>
      </c>
      <c r="F148" s="123" t="s">
        <v>172</v>
      </c>
      <c r="G148" s="124" t="s">
        <v>152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173</v>
      </c>
    </row>
    <row r="149" spans="2:65" s="1" customFormat="1" ht="26">
      <c r="B149" s="120"/>
      <c r="C149" s="121" t="s">
        <v>174</v>
      </c>
      <c r="D149" s="121" t="s">
        <v>149</v>
      </c>
      <c r="E149" s="122" t="s">
        <v>175</v>
      </c>
      <c r="F149" s="123" t="s">
        <v>176</v>
      </c>
      <c r="G149" s="124" t="s">
        <v>152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177</v>
      </c>
    </row>
    <row r="150" spans="2:65" s="1" customFormat="1" ht="24.25" customHeight="1">
      <c r="B150" s="120"/>
      <c r="C150" s="121" t="s">
        <v>178</v>
      </c>
      <c r="D150" s="121" t="s">
        <v>149</v>
      </c>
      <c r="E150" s="122" t="s">
        <v>179</v>
      </c>
      <c r="F150" s="123" t="s">
        <v>180</v>
      </c>
      <c r="G150" s="124" t="s">
        <v>181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182</v>
      </c>
    </row>
    <row r="151" spans="2:65" s="11" customFormat="1" ht="22.75" customHeight="1">
      <c r="B151" s="109"/>
      <c r="D151" s="110" t="s">
        <v>74</v>
      </c>
      <c r="E151" s="118" t="s">
        <v>154</v>
      </c>
      <c r="F151" s="118" t="s">
        <v>183</v>
      </c>
      <c r="J151" s="119">
        <f>SUM(J152:J161)</f>
        <v>0</v>
      </c>
      <c r="L151" s="109"/>
      <c r="M151" s="113"/>
      <c r="P151" s="114">
        <f>SUM(P152:P161)</f>
        <v>490.06798900000001</v>
      </c>
      <c r="R151" s="114">
        <f>SUM(R152:R161)</f>
        <v>116.59579898999999</v>
      </c>
      <c r="T151" s="115">
        <f>SUM(T152:T161)</f>
        <v>0</v>
      </c>
      <c r="AR151" s="110" t="s">
        <v>83</v>
      </c>
      <c r="AT151" s="116" t="s">
        <v>74</v>
      </c>
      <c r="AU151" s="116" t="s">
        <v>83</v>
      </c>
      <c r="AY151" s="110" t="s">
        <v>147</v>
      </c>
      <c r="BK151" s="117">
        <f>SUM(BK152:BK161)</f>
        <v>0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185</v>
      </c>
      <c r="F152" s="123" t="s">
        <v>186</v>
      </c>
      <c r="G152" s="124" t="s">
        <v>152</v>
      </c>
      <c r="H152" s="125">
        <v>35.380000000000003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41</v>
      </c>
      <c r="O152" s="130">
        <v>1.097</v>
      </c>
      <c r="P152" s="130">
        <f t="shared" ref="P152:P161" si="11">O152*H152</f>
        <v>38.811860000000003</v>
      </c>
      <c r="Q152" s="130">
        <v>2.0699999999999998</v>
      </c>
      <c r="R152" s="130">
        <f t="shared" ref="R152:R161" si="12">Q152*H152</f>
        <v>73.236599999999996</v>
      </c>
      <c r="S152" s="130">
        <v>0</v>
      </c>
      <c r="T152" s="131">
        <f t="shared" ref="T152:T161" si="13">S152*H152</f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154</v>
      </c>
      <c r="BK152" s="133">
        <f t="shared" ref="BK152:BK161" si="19">ROUND(I152*H152,2)</f>
        <v>0</v>
      </c>
      <c r="BL152" s="13" t="s">
        <v>153</v>
      </c>
      <c r="BM152" s="132" t="s">
        <v>187</v>
      </c>
    </row>
    <row r="153" spans="2:65" s="1" customFormat="1" ht="24.25" customHeight="1">
      <c r="B153" s="120"/>
      <c r="C153" s="121" t="s">
        <v>188</v>
      </c>
      <c r="D153" s="121" t="s">
        <v>149</v>
      </c>
      <c r="E153" s="122" t="s">
        <v>189</v>
      </c>
      <c r="F153" s="123" t="s">
        <v>190</v>
      </c>
      <c r="G153" s="124" t="s">
        <v>152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41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154</v>
      </c>
      <c r="BK153" s="133">
        <f t="shared" si="19"/>
        <v>0</v>
      </c>
      <c r="BL153" s="13" t="s">
        <v>153</v>
      </c>
      <c r="BM153" s="132" t="s">
        <v>191</v>
      </c>
    </row>
    <row r="154" spans="2:65" s="1" customFormat="1" ht="24.25" customHeight="1">
      <c r="B154" s="120"/>
      <c r="C154" s="121" t="s">
        <v>192</v>
      </c>
      <c r="D154" s="121" t="s">
        <v>149</v>
      </c>
      <c r="E154" s="122" t="s">
        <v>193</v>
      </c>
      <c r="F154" s="123" t="s">
        <v>194</v>
      </c>
      <c r="G154" s="124" t="s">
        <v>195</v>
      </c>
      <c r="H154" s="125">
        <v>225.833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41</v>
      </c>
      <c r="O154" s="130">
        <v>4.1000000000000002E-2</v>
      </c>
      <c r="P154" s="130">
        <f t="shared" si="11"/>
        <v>9.2591529999999995</v>
      </c>
      <c r="Q154" s="130">
        <v>3.0000000000000001E-5</v>
      </c>
      <c r="R154" s="130">
        <f t="shared" si="12"/>
        <v>6.7749899999999998E-3</v>
      </c>
      <c r="S154" s="130">
        <v>0</v>
      </c>
      <c r="T154" s="131">
        <f t="shared" si="1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154</v>
      </c>
      <c r="BK154" s="133">
        <f t="shared" si="19"/>
        <v>0</v>
      </c>
      <c r="BL154" s="13" t="s">
        <v>153</v>
      </c>
      <c r="BM154" s="132" t="s">
        <v>196</v>
      </c>
    </row>
    <row r="155" spans="2:65" s="1" customFormat="1" ht="14.5" customHeight="1">
      <c r="B155" s="120"/>
      <c r="C155" s="134" t="s">
        <v>197</v>
      </c>
      <c r="D155" s="134" t="s">
        <v>198</v>
      </c>
      <c r="E155" s="135" t="s">
        <v>199</v>
      </c>
      <c r="F155" s="136" t="s">
        <v>200</v>
      </c>
      <c r="G155" s="137" t="s">
        <v>195</v>
      </c>
      <c r="H155" s="138">
        <v>271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41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5.4200000000000005E-2</v>
      </c>
      <c r="S155" s="130">
        <v>0</v>
      </c>
      <c r="T155" s="131">
        <f t="shared" si="13"/>
        <v>0</v>
      </c>
      <c r="AR155" s="132" t="s">
        <v>178</v>
      </c>
      <c r="AT155" s="132" t="s">
        <v>198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201</v>
      </c>
    </row>
    <row r="156" spans="2:65" s="1" customFormat="1" ht="26">
      <c r="B156" s="120"/>
      <c r="C156" s="121" t="s">
        <v>202</v>
      </c>
      <c r="D156" s="121" t="s">
        <v>149</v>
      </c>
      <c r="E156" s="122" t="s">
        <v>203</v>
      </c>
      <c r="F156" s="123" t="s">
        <v>204</v>
      </c>
      <c r="G156" s="124" t="s">
        <v>152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5" customHeight="1">
      <c r="B157" s="120"/>
      <c r="C157" s="121" t="s">
        <v>206</v>
      </c>
      <c r="D157" s="121" t="s">
        <v>149</v>
      </c>
      <c r="E157" s="122" t="s">
        <v>207</v>
      </c>
      <c r="F157" s="123" t="s">
        <v>208</v>
      </c>
      <c r="G157" s="124" t="s">
        <v>181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6">
      <c r="B158" s="120"/>
      <c r="C158" s="121">
        <v>15</v>
      </c>
      <c r="D158" s="121" t="s">
        <v>149</v>
      </c>
      <c r="E158" s="122" t="s">
        <v>203</v>
      </c>
      <c r="F158" s="123" t="s">
        <v>204</v>
      </c>
      <c r="G158" s="124" t="s">
        <v>152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5" customHeight="1">
      <c r="B159" s="120"/>
      <c r="C159" s="121">
        <v>16</v>
      </c>
      <c r="D159" s="121" t="s">
        <v>149</v>
      </c>
      <c r="E159" s="122" t="s">
        <v>207</v>
      </c>
      <c r="F159" s="123" t="s">
        <v>208</v>
      </c>
      <c r="G159" s="124" t="s">
        <v>181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>
      <c r="B160" s="120"/>
      <c r="C160" s="121">
        <v>17</v>
      </c>
      <c r="D160" s="121" t="s">
        <v>149</v>
      </c>
      <c r="E160" s="122" t="s">
        <v>2305</v>
      </c>
      <c r="F160" s="123" t="s">
        <v>2306</v>
      </c>
      <c r="G160" s="124" t="s">
        <v>247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41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205</v>
      </c>
    </row>
    <row r="161" spans="2:65" s="1" customFormat="1" ht="26">
      <c r="B161" s="120"/>
      <c r="C161" s="134">
        <v>18</v>
      </c>
      <c r="D161" s="134" t="s">
        <v>198</v>
      </c>
      <c r="E161" s="135" t="s">
        <v>2307</v>
      </c>
      <c r="F161" s="136" t="s">
        <v>2308</v>
      </c>
      <c r="G161" s="137" t="s">
        <v>247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41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153</v>
      </c>
      <c r="AT161" s="132" t="s">
        <v>149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209</v>
      </c>
    </row>
    <row r="162" spans="2:65" s="11" customFormat="1" ht="22.75" customHeight="1">
      <c r="B162" s="109"/>
      <c r="D162" s="110" t="s">
        <v>74</v>
      </c>
      <c r="E162" s="118" t="s">
        <v>159</v>
      </c>
      <c r="F162" s="118" t="s">
        <v>210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83</v>
      </c>
      <c r="AT162" s="116" t="s">
        <v>74</v>
      </c>
      <c r="AU162" s="116" t="s">
        <v>83</v>
      </c>
      <c r="AY162" s="110" t="s">
        <v>147</v>
      </c>
      <c r="BK162" s="117">
        <f>SUM(BK163:BK164)</f>
        <v>0</v>
      </c>
    </row>
    <row r="163" spans="2:65" s="1" customFormat="1" ht="24.25" customHeight="1">
      <c r="B163" s="120"/>
      <c r="C163" s="121">
        <v>19</v>
      </c>
      <c r="D163" s="121" t="s">
        <v>149</v>
      </c>
      <c r="E163" s="122" t="s">
        <v>212</v>
      </c>
      <c r="F163" s="123" t="s">
        <v>213</v>
      </c>
      <c r="G163" s="124" t="s">
        <v>152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153</v>
      </c>
      <c r="BM163" s="132" t="s">
        <v>214</v>
      </c>
    </row>
    <row r="164" spans="2:65" s="1" customFormat="1" ht="24.25" customHeight="1">
      <c r="B164" s="120"/>
      <c r="C164" s="121">
        <v>20</v>
      </c>
      <c r="D164" s="121" t="s">
        <v>149</v>
      </c>
      <c r="E164" s="122" t="s">
        <v>216</v>
      </c>
      <c r="F164" s="123" t="s">
        <v>217</v>
      </c>
      <c r="G164" s="124" t="s">
        <v>218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153</v>
      </c>
      <c r="BM164" s="132" t="s">
        <v>219</v>
      </c>
    </row>
    <row r="165" spans="2:65" s="11" customFormat="1" ht="22.75" customHeight="1">
      <c r="B165" s="109"/>
      <c r="D165" s="110" t="s">
        <v>74</v>
      </c>
      <c r="E165" s="118" t="s">
        <v>166</v>
      </c>
      <c r="F165" s="118" t="s">
        <v>220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83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14.5" customHeight="1">
      <c r="B166" s="120"/>
      <c r="C166" s="121">
        <v>21</v>
      </c>
      <c r="D166" s="121" t="s">
        <v>149</v>
      </c>
      <c r="E166" s="122" t="s">
        <v>222</v>
      </c>
      <c r="F166" s="123" t="s">
        <v>223</v>
      </c>
      <c r="G166" s="124" t="s">
        <v>152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41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154</v>
      </c>
      <c r="BK166" s="133">
        <f t="shared" ref="BK166" si="30">ROUND(I166*H166,2)</f>
        <v>0</v>
      </c>
      <c r="BL166" s="13" t="s">
        <v>153</v>
      </c>
      <c r="BM166" s="132" t="s">
        <v>224</v>
      </c>
    </row>
    <row r="167" spans="2:65" s="1" customFormat="1" ht="24.25" customHeight="1">
      <c r="B167" s="120"/>
      <c r="C167" s="121">
        <v>22</v>
      </c>
      <c r="D167" s="121" t="s">
        <v>149</v>
      </c>
      <c r="E167" s="122" t="s">
        <v>229</v>
      </c>
      <c r="F167" s="123" t="s">
        <v>230</v>
      </c>
      <c r="G167" s="124" t="s">
        <v>152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41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153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153</v>
      </c>
      <c r="BM167" s="132" t="s">
        <v>231</v>
      </c>
    </row>
    <row r="168" spans="2:65" s="1" customFormat="1" ht="26">
      <c r="B168" s="120"/>
      <c r="C168" s="121">
        <v>23</v>
      </c>
      <c r="D168" s="121" t="s">
        <v>149</v>
      </c>
      <c r="E168" s="122" t="s">
        <v>233</v>
      </c>
      <c r="F168" s="123" t="s">
        <v>234</v>
      </c>
      <c r="G168" s="124" t="s">
        <v>181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41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235</v>
      </c>
    </row>
    <row r="169" spans="2:65" s="1" customFormat="1" ht="26">
      <c r="B169" s="120"/>
      <c r="C169" s="121">
        <v>24</v>
      </c>
      <c r="D169" s="121" t="s">
        <v>149</v>
      </c>
      <c r="E169" s="122" t="s">
        <v>237</v>
      </c>
      <c r="F169" s="123" t="s">
        <v>238</v>
      </c>
      <c r="G169" s="124" t="s">
        <v>195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41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239</v>
      </c>
    </row>
    <row r="170" spans="2:65" s="1" customFormat="1" ht="26">
      <c r="B170" s="120"/>
      <c r="C170" s="121">
        <v>25</v>
      </c>
      <c r="D170" s="121" t="s">
        <v>149</v>
      </c>
      <c r="E170" s="122" t="s">
        <v>241</v>
      </c>
      <c r="F170" s="123" t="s">
        <v>242</v>
      </c>
      <c r="G170" s="124" t="s">
        <v>195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41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243</v>
      </c>
    </row>
    <row r="171" spans="2:65" s="11" customFormat="1" ht="22.75" customHeight="1">
      <c r="B171" s="109"/>
      <c r="D171" s="110" t="s">
        <v>74</v>
      </c>
      <c r="E171" s="118" t="s">
        <v>170</v>
      </c>
      <c r="F171" s="118" t="s">
        <v>248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SUM(BK172:BK183)</f>
        <v>0</v>
      </c>
    </row>
    <row r="172" spans="2:65" s="1" customFormat="1" ht="24.25" customHeight="1">
      <c r="B172" s="120"/>
      <c r="C172" s="121">
        <v>26</v>
      </c>
      <c r="D172" s="121" t="s">
        <v>149</v>
      </c>
      <c r="E172" s="122" t="s">
        <v>250</v>
      </c>
      <c r="F172" s="123" t="s">
        <v>251</v>
      </c>
      <c r="G172" s="124" t="s">
        <v>195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41</v>
      </c>
      <c r="O172" s="130">
        <v>8.2000000000000003E-2</v>
      </c>
      <c r="P172" s="130">
        <f t="shared" ref="P172:P183" si="32">O172*H172</f>
        <v>1.8119540000000003</v>
      </c>
      <c r="Q172" s="130">
        <v>1.9000000000000001E-4</v>
      </c>
      <c r="R172" s="130">
        <f t="shared" ref="R172:R183" si="33">Q172*H172</f>
        <v>4.1984300000000004E-3</v>
      </c>
      <c r="S172" s="130">
        <v>0</v>
      </c>
      <c r="T172" s="131">
        <f t="shared" ref="T172:T183" si="34"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 t="shared" ref="BE172:BE183" si="35">IF(N172="základná",J172,0)</f>
        <v>0</v>
      </c>
      <c r="BF172" s="133">
        <f t="shared" ref="BF172:BF183" si="36">IF(N172="znížená",J172,0)</f>
        <v>0</v>
      </c>
      <c r="BG172" s="133">
        <f t="shared" ref="BG172:BG183" si="37">IF(N172="zákl. prenesená",J172,0)</f>
        <v>0</v>
      </c>
      <c r="BH172" s="133">
        <f t="shared" ref="BH172:BH183" si="38">IF(N172="zníž. prenesená",J172,0)</f>
        <v>0</v>
      </c>
      <c r="BI172" s="133">
        <f t="shared" ref="BI172:BI183" si="39">IF(N172="nulová",J172,0)</f>
        <v>0</v>
      </c>
      <c r="BJ172" s="13" t="s">
        <v>154</v>
      </c>
      <c r="BK172" s="133">
        <f t="shared" ref="BK172:BK183" si="40">ROUND(I172*H172,2)</f>
        <v>0</v>
      </c>
      <c r="BL172" s="13" t="s">
        <v>153</v>
      </c>
      <c r="BM172" s="132" t="s">
        <v>252</v>
      </c>
    </row>
    <row r="173" spans="2:65" s="1" customFormat="1" ht="24.25" customHeight="1">
      <c r="B173" s="120"/>
      <c r="C173" s="121">
        <v>27</v>
      </c>
      <c r="D173" s="121" t="s">
        <v>149</v>
      </c>
      <c r="E173" s="122" t="s">
        <v>254</v>
      </c>
      <c r="F173" s="123" t="s">
        <v>255</v>
      </c>
      <c r="G173" s="124" t="s">
        <v>195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41</v>
      </c>
      <c r="O173" s="130">
        <v>0.05</v>
      </c>
      <c r="P173" s="130">
        <f t="shared" si="32"/>
        <v>11.2532</v>
      </c>
      <c r="Q173" s="130">
        <v>6.9999999999999994E-5</v>
      </c>
      <c r="R173" s="130">
        <f t="shared" si="33"/>
        <v>1.5754479999999998E-2</v>
      </c>
      <c r="S173" s="130">
        <v>0</v>
      </c>
      <c r="T173" s="131">
        <f t="shared" si="34"/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 t="shared" si="35"/>
        <v>0</v>
      </c>
      <c r="BF173" s="133">
        <f t="shared" si="36"/>
        <v>0</v>
      </c>
      <c r="BG173" s="133">
        <f t="shared" si="37"/>
        <v>0</v>
      </c>
      <c r="BH173" s="133">
        <f t="shared" si="38"/>
        <v>0</v>
      </c>
      <c r="BI173" s="133">
        <f t="shared" si="39"/>
        <v>0</v>
      </c>
      <c r="BJ173" s="13" t="s">
        <v>154</v>
      </c>
      <c r="BK173" s="133">
        <f t="shared" si="40"/>
        <v>0</v>
      </c>
      <c r="BL173" s="13" t="s">
        <v>153</v>
      </c>
      <c r="BM173" s="132" t="s">
        <v>256</v>
      </c>
    </row>
    <row r="174" spans="2:65" s="1" customFormat="1" ht="24.25" customHeight="1">
      <c r="B174" s="120"/>
      <c r="C174" s="121">
        <v>28</v>
      </c>
      <c r="D174" s="121" t="s">
        <v>149</v>
      </c>
      <c r="E174" s="122" t="s">
        <v>258</v>
      </c>
      <c r="F174" s="123" t="s">
        <v>259</v>
      </c>
      <c r="G174" s="124" t="s">
        <v>195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41</v>
      </c>
      <c r="O174" s="130">
        <v>0.56311999999999995</v>
      </c>
      <c r="P174" s="130">
        <f t="shared" si="32"/>
        <v>126.73803967999999</v>
      </c>
      <c r="Q174" s="130">
        <v>3.465E-2</v>
      </c>
      <c r="R174" s="130">
        <f t="shared" si="33"/>
        <v>7.7984675999999995</v>
      </c>
      <c r="S174" s="130">
        <v>0</v>
      </c>
      <c r="T174" s="131">
        <f t="shared" si="34"/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 t="shared" si="35"/>
        <v>0</v>
      </c>
      <c r="BF174" s="133">
        <f t="shared" si="36"/>
        <v>0</v>
      </c>
      <c r="BG174" s="133">
        <f t="shared" si="37"/>
        <v>0</v>
      </c>
      <c r="BH174" s="133">
        <f t="shared" si="38"/>
        <v>0</v>
      </c>
      <c r="BI174" s="133">
        <f t="shared" si="39"/>
        <v>0</v>
      </c>
      <c r="BJ174" s="13" t="s">
        <v>154</v>
      </c>
      <c r="BK174" s="133">
        <f t="shared" si="40"/>
        <v>0</v>
      </c>
      <c r="BL174" s="13" t="s">
        <v>153</v>
      </c>
      <c r="BM174" s="132" t="s">
        <v>260</v>
      </c>
    </row>
    <row r="175" spans="2:65" s="1" customFormat="1" ht="24.25" customHeight="1">
      <c r="B175" s="120"/>
      <c r="C175" s="121">
        <v>29</v>
      </c>
      <c r="D175" s="121" t="s">
        <v>149</v>
      </c>
      <c r="E175" s="122" t="s">
        <v>262</v>
      </c>
      <c r="F175" s="123" t="s">
        <v>263</v>
      </c>
      <c r="G175" s="124" t="s">
        <v>195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41</v>
      </c>
      <c r="O175" s="130">
        <v>0.34738000000000002</v>
      </c>
      <c r="P175" s="130">
        <f t="shared" si="32"/>
        <v>78.18273232</v>
      </c>
      <c r="Q175" s="130">
        <v>6.7200000000000003E-3</v>
      </c>
      <c r="R175" s="130">
        <f t="shared" si="33"/>
        <v>1.5124300800000001</v>
      </c>
      <c r="S175" s="130">
        <v>0</v>
      </c>
      <c r="T175" s="131">
        <f t="shared" si="34"/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 t="shared" si="35"/>
        <v>0</v>
      </c>
      <c r="BF175" s="133">
        <f t="shared" si="36"/>
        <v>0</v>
      </c>
      <c r="BG175" s="133">
        <f t="shared" si="37"/>
        <v>0</v>
      </c>
      <c r="BH175" s="133">
        <f t="shared" si="38"/>
        <v>0</v>
      </c>
      <c r="BI175" s="133">
        <f t="shared" si="39"/>
        <v>0</v>
      </c>
      <c r="BJ175" s="13" t="s">
        <v>154</v>
      </c>
      <c r="BK175" s="133">
        <f t="shared" si="40"/>
        <v>0</v>
      </c>
      <c r="BL175" s="13" t="s">
        <v>153</v>
      </c>
      <c r="BM175" s="132" t="s">
        <v>264</v>
      </c>
    </row>
    <row r="176" spans="2:65" s="1" customFormat="1" ht="14.5" customHeight="1">
      <c r="B176" s="120"/>
      <c r="C176" s="121">
        <v>30</v>
      </c>
      <c r="D176" s="121" t="s">
        <v>149</v>
      </c>
      <c r="E176" s="122" t="s">
        <v>266</v>
      </c>
      <c r="F176" s="123" t="s">
        <v>267</v>
      </c>
      <c r="G176" s="124" t="s">
        <v>195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41</v>
      </c>
      <c r="O176" s="130">
        <v>9.1999999999999998E-2</v>
      </c>
      <c r="P176" s="130">
        <f t="shared" si="32"/>
        <v>20.831652000000002</v>
      </c>
      <c r="Q176" s="130">
        <v>1.8000000000000001E-4</v>
      </c>
      <c r="R176" s="130">
        <f t="shared" si="33"/>
        <v>4.0757580000000002E-2</v>
      </c>
      <c r="S176" s="130">
        <v>0</v>
      </c>
      <c r="T176" s="131">
        <f t="shared" si="34"/>
        <v>0</v>
      </c>
      <c r="AR176" s="132" t="s">
        <v>153</v>
      </c>
      <c r="AT176" s="132" t="s">
        <v>149</v>
      </c>
      <c r="AU176" s="132" t="s">
        <v>154</v>
      </c>
      <c r="AY176" s="13" t="s">
        <v>147</v>
      </c>
      <c r="BE176" s="133">
        <f t="shared" si="35"/>
        <v>0</v>
      </c>
      <c r="BF176" s="133">
        <f t="shared" si="36"/>
        <v>0</v>
      </c>
      <c r="BG176" s="133">
        <f t="shared" si="37"/>
        <v>0</v>
      </c>
      <c r="BH176" s="133">
        <f t="shared" si="38"/>
        <v>0</v>
      </c>
      <c r="BI176" s="133">
        <f t="shared" si="39"/>
        <v>0</v>
      </c>
      <c r="BJ176" s="13" t="s">
        <v>154</v>
      </c>
      <c r="BK176" s="133">
        <f t="shared" si="40"/>
        <v>0</v>
      </c>
      <c r="BL176" s="13" t="s">
        <v>153</v>
      </c>
      <c r="BM176" s="132" t="s">
        <v>268</v>
      </c>
    </row>
    <row r="177" spans="2:65" s="1" customFormat="1" ht="24.25" customHeight="1">
      <c r="B177" s="120"/>
      <c r="C177" s="121">
        <v>31</v>
      </c>
      <c r="D177" s="121" t="s">
        <v>149</v>
      </c>
      <c r="E177" s="122" t="s">
        <v>270</v>
      </c>
      <c r="F177" s="123" t="s">
        <v>271</v>
      </c>
      <c r="G177" s="124" t="s">
        <v>195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41</v>
      </c>
      <c r="O177" s="130">
        <v>1.2279899999999999</v>
      </c>
      <c r="P177" s="130">
        <f t="shared" si="32"/>
        <v>278.05500368999998</v>
      </c>
      <c r="Q177" s="130">
        <v>4.8300000000000001E-3</v>
      </c>
      <c r="R177" s="130">
        <f t="shared" si="33"/>
        <v>1.09366173</v>
      </c>
      <c r="S177" s="130">
        <v>0</v>
      </c>
      <c r="T177" s="131">
        <f t="shared" si="34"/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si="35"/>
        <v>0</v>
      </c>
      <c r="BF177" s="133">
        <f t="shared" si="36"/>
        <v>0</v>
      </c>
      <c r="BG177" s="133">
        <f t="shared" si="37"/>
        <v>0</v>
      </c>
      <c r="BH177" s="133">
        <f t="shared" si="38"/>
        <v>0</v>
      </c>
      <c r="BI177" s="133">
        <f t="shared" si="39"/>
        <v>0</v>
      </c>
      <c r="BJ177" s="13" t="s">
        <v>154</v>
      </c>
      <c r="BK177" s="133">
        <f t="shared" si="40"/>
        <v>0</v>
      </c>
      <c r="BL177" s="13" t="s">
        <v>153</v>
      </c>
      <c r="BM177" s="132" t="s">
        <v>272</v>
      </c>
    </row>
    <row r="178" spans="2:65" s="1" customFormat="1" ht="24.25" customHeight="1">
      <c r="B178" s="120"/>
      <c r="C178" s="121">
        <v>32</v>
      </c>
      <c r="D178" s="121" t="s">
        <v>149</v>
      </c>
      <c r="E178" s="122" t="s">
        <v>274</v>
      </c>
      <c r="F178" s="123" t="s">
        <v>275</v>
      </c>
      <c r="G178" s="124" t="s">
        <v>195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41</v>
      </c>
      <c r="O178" s="130">
        <v>0.111</v>
      </c>
      <c r="P178" s="130">
        <f t="shared" si="32"/>
        <v>25.133841</v>
      </c>
      <c r="Q178" s="130">
        <v>4.15E-3</v>
      </c>
      <c r="R178" s="130">
        <f t="shared" si="33"/>
        <v>0.93968865000000001</v>
      </c>
      <c r="S178" s="130">
        <v>0</v>
      </c>
      <c r="T178" s="131">
        <f t="shared" si="34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154</v>
      </c>
      <c r="BK178" s="133">
        <f t="shared" si="40"/>
        <v>0</v>
      </c>
      <c r="BL178" s="13" t="s">
        <v>153</v>
      </c>
      <c r="BM178" s="132" t="s">
        <v>276</v>
      </c>
    </row>
    <row r="179" spans="2:65" s="1" customFormat="1" ht="24.25" customHeight="1">
      <c r="B179" s="120"/>
      <c r="C179" s="121">
        <v>33</v>
      </c>
      <c r="D179" s="121" t="s">
        <v>149</v>
      </c>
      <c r="E179" s="122" t="s">
        <v>278</v>
      </c>
      <c r="F179" s="123" t="s">
        <v>279</v>
      </c>
      <c r="G179" s="124" t="s">
        <v>195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41</v>
      </c>
      <c r="O179" s="130">
        <v>0.91600000000000004</v>
      </c>
      <c r="P179" s="130">
        <f t="shared" si="32"/>
        <v>194.43840400000002</v>
      </c>
      <c r="Q179" s="130">
        <v>7.1470000000000006E-2</v>
      </c>
      <c r="R179" s="130">
        <f t="shared" si="33"/>
        <v>15.170865430000001</v>
      </c>
      <c r="S179" s="130">
        <v>0</v>
      </c>
      <c r="T179" s="131">
        <f t="shared" si="34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154</v>
      </c>
      <c r="BK179" s="133">
        <f t="shared" si="40"/>
        <v>0</v>
      </c>
      <c r="BL179" s="13" t="s">
        <v>153</v>
      </c>
      <c r="BM179" s="132" t="s">
        <v>280</v>
      </c>
    </row>
    <row r="180" spans="2:65" s="1" customFormat="1" ht="37.75" customHeight="1">
      <c r="B180" s="120"/>
      <c r="C180" s="121">
        <v>34</v>
      </c>
      <c r="D180" s="121" t="s">
        <v>149</v>
      </c>
      <c r="E180" s="122" t="s">
        <v>282</v>
      </c>
      <c r="F180" s="123" t="s">
        <v>283</v>
      </c>
      <c r="G180" s="124" t="s">
        <v>195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41</v>
      </c>
      <c r="O180" s="130">
        <v>0.92200000000000004</v>
      </c>
      <c r="P180" s="130">
        <f t="shared" si="32"/>
        <v>90.365220000000008</v>
      </c>
      <c r="Q180" s="130">
        <v>3.5049999999999998E-2</v>
      </c>
      <c r="R180" s="130">
        <f t="shared" si="33"/>
        <v>3.4352505</v>
      </c>
      <c r="S180" s="130">
        <v>0</v>
      </c>
      <c r="T180" s="131">
        <f t="shared" si="34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154</v>
      </c>
      <c r="BK180" s="133">
        <f t="shared" si="40"/>
        <v>0</v>
      </c>
      <c r="BL180" s="13" t="s">
        <v>153</v>
      </c>
      <c r="BM180" s="132" t="s">
        <v>284</v>
      </c>
    </row>
    <row r="181" spans="2:65" s="1" customFormat="1" ht="24.25" customHeight="1">
      <c r="B181" s="120"/>
      <c r="C181" s="121">
        <v>35</v>
      </c>
      <c r="D181" s="121" t="s">
        <v>149</v>
      </c>
      <c r="E181" s="122" t="s">
        <v>286</v>
      </c>
      <c r="F181" s="123" t="s">
        <v>287</v>
      </c>
      <c r="G181" s="124" t="s">
        <v>195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41</v>
      </c>
      <c r="O181" s="130">
        <v>0.222</v>
      </c>
      <c r="P181" s="130">
        <f t="shared" si="32"/>
        <v>26.581613999999998</v>
      </c>
      <c r="Q181" s="130">
        <v>0.15359</v>
      </c>
      <c r="R181" s="130">
        <f t="shared" si="33"/>
        <v>18.390405829999999</v>
      </c>
      <c r="S181" s="130">
        <v>0</v>
      </c>
      <c r="T181" s="131">
        <f t="shared" si="34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154</v>
      </c>
      <c r="BK181" s="133">
        <f t="shared" si="40"/>
        <v>0</v>
      </c>
      <c r="BL181" s="13" t="s">
        <v>153</v>
      </c>
      <c r="BM181" s="132" t="s">
        <v>288</v>
      </c>
    </row>
    <row r="182" spans="2:65" s="1" customFormat="1" ht="37.75" customHeight="1">
      <c r="B182" s="120"/>
      <c r="C182" s="121">
        <v>36</v>
      </c>
      <c r="D182" s="121" t="s">
        <v>149</v>
      </c>
      <c r="E182" s="122" t="s">
        <v>290</v>
      </c>
      <c r="F182" s="123" t="s">
        <v>291</v>
      </c>
      <c r="G182" s="124" t="s">
        <v>195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41</v>
      </c>
      <c r="O182" s="130">
        <v>4.1000000000000002E-2</v>
      </c>
      <c r="P182" s="130">
        <f t="shared" si="32"/>
        <v>5.8910439999999999</v>
      </c>
      <c r="Q182" s="130">
        <v>3.5200000000000001E-3</v>
      </c>
      <c r="R182" s="130">
        <f t="shared" si="33"/>
        <v>0.50576768000000005</v>
      </c>
      <c r="S182" s="130">
        <v>0</v>
      </c>
      <c r="T182" s="131">
        <f t="shared" si="34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154</v>
      </c>
      <c r="BK182" s="133">
        <f t="shared" si="40"/>
        <v>0</v>
      </c>
      <c r="BL182" s="13" t="s">
        <v>153</v>
      </c>
      <c r="BM182" s="132" t="s">
        <v>292</v>
      </c>
    </row>
    <row r="183" spans="2:65" s="1" customFormat="1" ht="14.5" customHeight="1">
      <c r="B183" s="120"/>
      <c r="C183" s="121">
        <v>37</v>
      </c>
      <c r="D183" s="121" t="s">
        <v>149</v>
      </c>
      <c r="E183" s="122" t="s">
        <v>294</v>
      </c>
      <c r="F183" s="123" t="s">
        <v>295</v>
      </c>
      <c r="G183" s="124" t="s">
        <v>195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41</v>
      </c>
      <c r="O183" s="130">
        <v>0.21299999999999999</v>
      </c>
      <c r="P183" s="130">
        <f t="shared" si="32"/>
        <v>6.4794600000000004</v>
      </c>
      <c r="Q183" s="130">
        <v>8.6700000000000006E-3</v>
      </c>
      <c r="R183" s="130">
        <f t="shared" si="33"/>
        <v>0.26374140000000001</v>
      </c>
      <c r="S183" s="130">
        <v>0</v>
      </c>
      <c r="T183" s="131">
        <f t="shared" si="34"/>
        <v>0</v>
      </c>
      <c r="AR183" s="132" t="s">
        <v>153</v>
      </c>
      <c r="AT183" s="132" t="s">
        <v>149</v>
      </c>
      <c r="AU183" s="132" t="s">
        <v>154</v>
      </c>
      <c r="AY183" s="13" t="s">
        <v>147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154</v>
      </c>
      <c r="BK183" s="133">
        <f t="shared" si="40"/>
        <v>0</v>
      </c>
      <c r="BL183" s="13" t="s">
        <v>153</v>
      </c>
      <c r="BM183" s="132" t="s">
        <v>296</v>
      </c>
    </row>
    <row r="184" spans="2:65" s="11" customFormat="1" ht="22.75" customHeight="1">
      <c r="B184" s="109"/>
      <c r="D184" s="110" t="s">
        <v>74</v>
      </c>
      <c r="E184" s="118" t="s">
        <v>184</v>
      </c>
      <c r="F184" s="118" t="s">
        <v>297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83</v>
      </c>
      <c r="AT184" s="116" t="s">
        <v>74</v>
      </c>
      <c r="AU184" s="116" t="s">
        <v>83</v>
      </c>
      <c r="AY184" s="110" t="s">
        <v>147</v>
      </c>
      <c r="BK184" s="117">
        <f>SUM(BK185:BK193)</f>
        <v>0</v>
      </c>
    </row>
    <row r="185" spans="2:65" s="1" customFormat="1" ht="24.25" customHeight="1">
      <c r="B185" s="120"/>
      <c r="C185" s="121">
        <v>38</v>
      </c>
      <c r="D185" s="121" t="s">
        <v>149</v>
      </c>
      <c r="E185" s="122" t="s">
        <v>299</v>
      </c>
      <c r="F185" s="123" t="s">
        <v>300</v>
      </c>
      <c r="G185" s="124" t="s">
        <v>195</v>
      </c>
      <c r="H185" s="125">
        <v>278</v>
      </c>
      <c r="I185" s="126"/>
      <c r="J185" s="126">
        <f t="shared" ref="J185:J193" si="41">ROUND(I185*H185,2)</f>
        <v>0</v>
      </c>
      <c r="K185" s="127"/>
      <c r="L185" s="25"/>
      <c r="M185" s="128" t="s">
        <v>1</v>
      </c>
      <c r="N185" s="129" t="s">
        <v>41</v>
      </c>
      <c r="O185" s="130">
        <v>7.6999999999999999E-2</v>
      </c>
      <c r="P185" s="130">
        <f t="shared" ref="P185:P193" si="42">O185*H185</f>
        <v>21.405999999999999</v>
      </c>
      <c r="Q185" s="130">
        <v>1.653E-2</v>
      </c>
      <c r="R185" s="130">
        <f t="shared" ref="R185:R193" si="43">Q185*H185</f>
        <v>4.5953400000000002</v>
      </c>
      <c r="S185" s="130">
        <v>0</v>
      </c>
      <c r="T185" s="131">
        <f t="shared" ref="T185:T193" si="44">S185*H185</f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ref="BE185:BE193" si="45">IF(N185="základná",J185,0)</f>
        <v>0</v>
      </c>
      <c r="BF185" s="133">
        <f t="shared" ref="BF185:BF193" si="46">IF(N185="znížená",J185,0)</f>
        <v>0</v>
      </c>
      <c r="BG185" s="133">
        <f t="shared" ref="BG185:BG193" si="47">IF(N185="zákl. prenesená",J185,0)</f>
        <v>0</v>
      </c>
      <c r="BH185" s="133">
        <f t="shared" ref="BH185:BH193" si="48">IF(N185="zníž. prenesená",J185,0)</f>
        <v>0</v>
      </c>
      <c r="BI185" s="133">
        <f t="shared" ref="BI185:BI193" si="49">IF(N185="nulová",J185,0)</f>
        <v>0</v>
      </c>
      <c r="BJ185" s="13" t="s">
        <v>154</v>
      </c>
      <c r="BK185" s="133">
        <f t="shared" ref="BK185:BK193" si="50">ROUND(I185*H185,2)</f>
        <v>0</v>
      </c>
      <c r="BL185" s="13" t="s">
        <v>153</v>
      </c>
      <c r="BM185" s="132" t="s">
        <v>301</v>
      </c>
    </row>
    <row r="186" spans="2:65" s="1" customFormat="1" ht="37.75" customHeight="1">
      <c r="B186" s="120"/>
      <c r="C186" s="121">
        <v>39</v>
      </c>
      <c r="D186" s="121" t="s">
        <v>149</v>
      </c>
      <c r="E186" s="122" t="s">
        <v>303</v>
      </c>
      <c r="F186" s="123" t="s">
        <v>304</v>
      </c>
      <c r="G186" s="124" t="s">
        <v>195</v>
      </c>
      <c r="H186" s="125">
        <v>556</v>
      </c>
      <c r="I186" s="126"/>
      <c r="J186" s="126">
        <f t="shared" si="41"/>
        <v>0</v>
      </c>
      <c r="K186" s="127"/>
      <c r="L186" s="25"/>
      <c r="M186" s="128" t="s">
        <v>1</v>
      </c>
      <c r="N186" s="129" t="s">
        <v>41</v>
      </c>
      <c r="O186" s="130">
        <v>2E-3</v>
      </c>
      <c r="P186" s="130">
        <f t="shared" si="42"/>
        <v>1.1120000000000001</v>
      </c>
      <c r="Q186" s="130">
        <v>0</v>
      </c>
      <c r="R186" s="130">
        <f t="shared" si="43"/>
        <v>0</v>
      </c>
      <c r="S186" s="130">
        <v>0</v>
      </c>
      <c r="T186" s="131">
        <f t="shared" si="44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45"/>
        <v>0</v>
      </c>
      <c r="BF186" s="133">
        <f t="shared" si="46"/>
        <v>0</v>
      </c>
      <c r="BG186" s="133">
        <f t="shared" si="47"/>
        <v>0</v>
      </c>
      <c r="BH186" s="133">
        <f t="shared" si="48"/>
        <v>0</v>
      </c>
      <c r="BI186" s="133">
        <f t="shared" si="49"/>
        <v>0</v>
      </c>
      <c r="BJ186" s="13" t="s">
        <v>154</v>
      </c>
      <c r="BK186" s="133">
        <f t="shared" si="50"/>
        <v>0</v>
      </c>
      <c r="BL186" s="13" t="s">
        <v>153</v>
      </c>
      <c r="BM186" s="132" t="s">
        <v>305</v>
      </c>
    </row>
    <row r="187" spans="2:65" s="1" customFormat="1" ht="24.25" customHeight="1">
      <c r="B187" s="120"/>
      <c r="C187" s="121">
        <v>40</v>
      </c>
      <c r="D187" s="121" t="s">
        <v>149</v>
      </c>
      <c r="E187" s="122" t="s">
        <v>307</v>
      </c>
      <c r="F187" s="123" t="s">
        <v>308</v>
      </c>
      <c r="G187" s="124" t="s">
        <v>195</v>
      </c>
      <c r="H187" s="125">
        <v>278</v>
      </c>
      <c r="I187" s="126"/>
      <c r="J187" s="126">
        <f t="shared" si="41"/>
        <v>0</v>
      </c>
      <c r="K187" s="127"/>
      <c r="L187" s="25"/>
      <c r="M187" s="128" t="s">
        <v>1</v>
      </c>
      <c r="N187" s="129" t="s">
        <v>41</v>
      </c>
      <c r="O187" s="130">
        <v>6.4000000000000001E-2</v>
      </c>
      <c r="P187" s="130">
        <f t="shared" si="42"/>
        <v>17.792000000000002</v>
      </c>
      <c r="Q187" s="130">
        <v>0</v>
      </c>
      <c r="R187" s="130">
        <f t="shared" si="43"/>
        <v>0</v>
      </c>
      <c r="S187" s="130">
        <v>0</v>
      </c>
      <c r="T187" s="131">
        <f t="shared" si="44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45"/>
        <v>0</v>
      </c>
      <c r="BF187" s="133">
        <f t="shared" si="46"/>
        <v>0</v>
      </c>
      <c r="BG187" s="133">
        <f t="shared" si="47"/>
        <v>0</v>
      </c>
      <c r="BH187" s="133">
        <f t="shared" si="48"/>
        <v>0</v>
      </c>
      <c r="BI187" s="133">
        <f t="shared" si="49"/>
        <v>0</v>
      </c>
      <c r="BJ187" s="13" t="s">
        <v>154</v>
      </c>
      <c r="BK187" s="133">
        <f t="shared" si="50"/>
        <v>0</v>
      </c>
      <c r="BL187" s="13" t="s">
        <v>153</v>
      </c>
      <c r="BM187" s="132" t="s">
        <v>309</v>
      </c>
    </row>
    <row r="188" spans="2:65" s="1" customFormat="1" ht="24.25" customHeight="1">
      <c r="B188" s="120"/>
      <c r="C188" s="121">
        <v>41</v>
      </c>
      <c r="D188" s="121" t="s">
        <v>149</v>
      </c>
      <c r="E188" s="122" t="s">
        <v>311</v>
      </c>
      <c r="F188" s="123" t="s">
        <v>312</v>
      </c>
      <c r="G188" s="124" t="s">
        <v>195</v>
      </c>
      <c r="H188" s="125">
        <v>127.21</v>
      </c>
      <c r="I188" s="126"/>
      <c r="J188" s="126">
        <f t="shared" si="41"/>
        <v>0</v>
      </c>
      <c r="K188" s="127"/>
      <c r="L188" s="25"/>
      <c r="M188" s="128" t="s">
        <v>1</v>
      </c>
      <c r="N188" s="129" t="s">
        <v>41</v>
      </c>
      <c r="O188" s="130">
        <v>9.9000000000000005E-2</v>
      </c>
      <c r="P188" s="130">
        <f t="shared" si="42"/>
        <v>12.59379</v>
      </c>
      <c r="Q188" s="130">
        <v>1.5299999999999999E-3</v>
      </c>
      <c r="R188" s="130">
        <f t="shared" si="43"/>
        <v>0.19463129999999998</v>
      </c>
      <c r="S188" s="130">
        <v>0</v>
      </c>
      <c r="T188" s="131">
        <f t="shared" si="44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45"/>
        <v>0</v>
      </c>
      <c r="BF188" s="133">
        <f t="shared" si="46"/>
        <v>0</v>
      </c>
      <c r="BG188" s="133">
        <f t="shared" si="47"/>
        <v>0</v>
      </c>
      <c r="BH188" s="133">
        <f t="shared" si="48"/>
        <v>0</v>
      </c>
      <c r="BI188" s="133">
        <f t="shared" si="49"/>
        <v>0</v>
      </c>
      <c r="BJ188" s="13" t="s">
        <v>154</v>
      </c>
      <c r="BK188" s="133">
        <f t="shared" si="50"/>
        <v>0</v>
      </c>
      <c r="BL188" s="13" t="s">
        <v>153</v>
      </c>
      <c r="BM188" s="132" t="s">
        <v>313</v>
      </c>
    </row>
    <row r="189" spans="2:65" s="1" customFormat="1" ht="14.5" customHeight="1">
      <c r="B189" s="120"/>
      <c r="C189" s="121">
        <v>42</v>
      </c>
      <c r="D189" s="121" t="s">
        <v>149</v>
      </c>
      <c r="E189" s="122" t="s">
        <v>315</v>
      </c>
      <c r="F189" s="123" t="s">
        <v>316</v>
      </c>
      <c r="G189" s="124" t="s">
        <v>195</v>
      </c>
      <c r="H189" s="125">
        <v>127.21</v>
      </c>
      <c r="I189" s="126"/>
      <c r="J189" s="126">
        <f t="shared" si="41"/>
        <v>0</v>
      </c>
      <c r="K189" s="127"/>
      <c r="L189" s="25"/>
      <c r="M189" s="128" t="s">
        <v>1</v>
      </c>
      <c r="N189" s="129" t="s">
        <v>41</v>
      </c>
      <c r="O189" s="130">
        <v>0.32400000000000001</v>
      </c>
      <c r="P189" s="130">
        <f t="shared" si="42"/>
        <v>41.21604</v>
      </c>
      <c r="Q189" s="130">
        <v>5.0000000000000002E-5</v>
      </c>
      <c r="R189" s="130">
        <f t="shared" si="43"/>
        <v>6.3604999999999998E-3</v>
      </c>
      <c r="S189" s="130">
        <v>0</v>
      </c>
      <c r="T189" s="131">
        <f t="shared" si="44"/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 t="shared" si="45"/>
        <v>0</v>
      </c>
      <c r="BF189" s="133">
        <f t="shared" si="46"/>
        <v>0</v>
      </c>
      <c r="BG189" s="133">
        <f t="shared" si="47"/>
        <v>0</v>
      </c>
      <c r="BH189" s="133">
        <f t="shared" si="48"/>
        <v>0</v>
      </c>
      <c r="BI189" s="133">
        <f t="shared" si="49"/>
        <v>0</v>
      </c>
      <c r="BJ189" s="13" t="s">
        <v>154</v>
      </c>
      <c r="BK189" s="133">
        <f t="shared" si="50"/>
        <v>0</v>
      </c>
      <c r="BL189" s="13" t="s">
        <v>153</v>
      </c>
      <c r="BM189" s="132" t="s">
        <v>317</v>
      </c>
    </row>
    <row r="190" spans="2:65" s="1" customFormat="1" ht="14.5" customHeight="1">
      <c r="B190" s="120"/>
      <c r="C190" s="121">
        <v>43</v>
      </c>
      <c r="D190" s="121" t="s">
        <v>149</v>
      </c>
      <c r="E190" s="122" t="s">
        <v>319</v>
      </c>
      <c r="F190" s="123" t="s">
        <v>320</v>
      </c>
      <c r="G190" s="124" t="s">
        <v>218</v>
      </c>
      <c r="H190" s="125">
        <v>55.42</v>
      </c>
      <c r="I190" s="126"/>
      <c r="J190" s="126">
        <f t="shared" si="41"/>
        <v>0</v>
      </c>
      <c r="K190" s="127"/>
      <c r="L190" s="25"/>
      <c r="M190" s="128" t="s">
        <v>1</v>
      </c>
      <c r="N190" s="129" t="s">
        <v>41</v>
      </c>
      <c r="O190" s="130">
        <v>0.188</v>
      </c>
      <c r="P190" s="130">
        <f t="shared" si="42"/>
        <v>10.41896</v>
      </c>
      <c r="Q190" s="130">
        <v>5.0000000000000001E-4</v>
      </c>
      <c r="R190" s="130">
        <f t="shared" si="43"/>
        <v>2.7710000000000002E-2</v>
      </c>
      <c r="S190" s="130">
        <v>0</v>
      </c>
      <c r="T190" s="131">
        <f t="shared" si="44"/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si="45"/>
        <v>0</v>
      </c>
      <c r="BF190" s="133">
        <f t="shared" si="46"/>
        <v>0</v>
      </c>
      <c r="BG190" s="133">
        <f t="shared" si="47"/>
        <v>0</v>
      </c>
      <c r="BH190" s="133">
        <f t="shared" si="48"/>
        <v>0</v>
      </c>
      <c r="BI190" s="133">
        <f t="shared" si="49"/>
        <v>0</v>
      </c>
      <c r="BJ190" s="13" t="s">
        <v>154</v>
      </c>
      <c r="BK190" s="133">
        <f t="shared" si="50"/>
        <v>0</v>
      </c>
      <c r="BL190" s="13" t="s">
        <v>153</v>
      </c>
      <c r="BM190" s="132" t="s">
        <v>321</v>
      </c>
    </row>
    <row r="191" spans="2:65" s="1" customFormat="1" ht="26">
      <c r="B191" s="120"/>
      <c r="C191" s="121">
        <v>44</v>
      </c>
      <c r="D191" s="121" t="s">
        <v>149</v>
      </c>
      <c r="E191" s="122" t="s">
        <v>323</v>
      </c>
      <c r="F191" s="123" t="s">
        <v>324</v>
      </c>
      <c r="G191" s="124" t="s">
        <v>218</v>
      </c>
      <c r="H191" s="125">
        <v>67.44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41</v>
      </c>
      <c r="O191" s="130">
        <v>9.4E-2</v>
      </c>
      <c r="P191" s="130">
        <f t="shared" si="42"/>
        <v>6.3393600000000001</v>
      </c>
      <c r="Q191" s="130">
        <v>2.3000000000000001E-4</v>
      </c>
      <c r="R191" s="130">
        <f t="shared" si="43"/>
        <v>1.5511199999999999E-2</v>
      </c>
      <c r="S191" s="130">
        <v>0</v>
      </c>
      <c r="T191" s="131">
        <f t="shared" si="44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154</v>
      </c>
      <c r="BK191" s="133">
        <f t="shared" si="50"/>
        <v>0</v>
      </c>
      <c r="BL191" s="13" t="s">
        <v>153</v>
      </c>
      <c r="BM191" s="132" t="s">
        <v>325</v>
      </c>
    </row>
    <row r="192" spans="2:65" s="1" customFormat="1" ht="14.5" customHeight="1">
      <c r="B192" s="120"/>
      <c r="C192" s="121">
        <v>45</v>
      </c>
      <c r="D192" s="121" t="s">
        <v>149</v>
      </c>
      <c r="E192" s="122" t="s">
        <v>327</v>
      </c>
      <c r="F192" s="123" t="s">
        <v>328</v>
      </c>
      <c r="G192" s="124" t="s">
        <v>218</v>
      </c>
      <c r="H192" s="125">
        <v>81.44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41</v>
      </c>
      <c r="O192" s="130">
        <v>9.4E-2</v>
      </c>
      <c r="P192" s="130">
        <f t="shared" si="42"/>
        <v>7.6553599999999999</v>
      </c>
      <c r="Q192" s="130">
        <v>3.0000000000000001E-5</v>
      </c>
      <c r="R192" s="130">
        <f t="shared" si="43"/>
        <v>2.4432E-3</v>
      </c>
      <c r="S192" s="130">
        <v>0</v>
      </c>
      <c r="T192" s="131">
        <f t="shared" si="44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154</v>
      </c>
      <c r="BK192" s="133">
        <f t="shared" si="50"/>
        <v>0</v>
      </c>
      <c r="BL192" s="13" t="s">
        <v>153</v>
      </c>
      <c r="BM192" s="132" t="s">
        <v>329</v>
      </c>
    </row>
    <row r="193" spans="2:65" s="1" customFormat="1" ht="14.5" customHeight="1">
      <c r="B193" s="120"/>
      <c r="C193" s="121">
        <v>46</v>
      </c>
      <c r="D193" s="121" t="s">
        <v>149</v>
      </c>
      <c r="E193" s="122" t="s">
        <v>331</v>
      </c>
      <c r="F193" s="123" t="s">
        <v>332</v>
      </c>
      <c r="G193" s="124" t="s">
        <v>218</v>
      </c>
      <c r="H193" s="125">
        <v>67.44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41</v>
      </c>
      <c r="O193" s="130">
        <v>9.4E-2</v>
      </c>
      <c r="P193" s="130">
        <f t="shared" si="42"/>
        <v>6.3393600000000001</v>
      </c>
      <c r="Q193" s="130">
        <v>6.9999999999999994E-5</v>
      </c>
      <c r="R193" s="130">
        <f t="shared" si="43"/>
        <v>4.7207999999999998E-3</v>
      </c>
      <c r="S193" s="130">
        <v>0</v>
      </c>
      <c r="T193" s="131">
        <f t="shared" si="44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154</v>
      </c>
      <c r="BK193" s="133">
        <f t="shared" si="50"/>
        <v>0</v>
      </c>
      <c r="BL193" s="13" t="s">
        <v>153</v>
      </c>
      <c r="BM193" s="132" t="s">
        <v>333</v>
      </c>
    </row>
    <row r="194" spans="2:65" s="11" customFormat="1" ht="22.75" customHeight="1">
      <c r="B194" s="109"/>
      <c r="D194" s="110" t="s">
        <v>74</v>
      </c>
      <c r="E194" s="118" t="s">
        <v>334</v>
      </c>
      <c r="F194" s="118" t="s">
        <v>335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83</v>
      </c>
      <c r="AT194" s="116" t="s">
        <v>74</v>
      </c>
      <c r="AU194" s="116" t="s">
        <v>83</v>
      </c>
      <c r="AY194" s="110" t="s">
        <v>147</v>
      </c>
      <c r="BK194" s="117">
        <f>BK195</f>
        <v>0</v>
      </c>
    </row>
    <row r="195" spans="2:65" s="1" customFormat="1" ht="24.25" customHeight="1">
      <c r="B195" s="120"/>
      <c r="C195" s="121">
        <v>47</v>
      </c>
      <c r="D195" s="121" t="s">
        <v>149</v>
      </c>
      <c r="E195" s="122" t="s">
        <v>337</v>
      </c>
      <c r="F195" s="123" t="s">
        <v>338</v>
      </c>
      <c r="G195" s="124" t="s">
        <v>181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41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154</v>
      </c>
      <c r="BK195" s="133">
        <f>ROUND(I195*H195,2)</f>
        <v>0</v>
      </c>
      <c r="BL195" s="13" t="s">
        <v>153</v>
      </c>
      <c r="BM195" s="132" t="s">
        <v>339</v>
      </c>
    </row>
    <row r="196" spans="2:65" s="11" customFormat="1" ht="26" customHeight="1">
      <c r="B196" s="109"/>
      <c r="D196" s="110" t="s">
        <v>74</v>
      </c>
      <c r="E196" s="111" t="s">
        <v>340</v>
      </c>
      <c r="F196" s="111" t="s">
        <v>341</v>
      </c>
      <c r="J196" s="112">
        <f>J197+J202+J211+J227+J240+J248+J255+J282+J290+J294+J304+J308+J312+J316</f>
        <v>0</v>
      </c>
      <c r="L196" s="109"/>
      <c r="M196" s="113"/>
      <c r="P196" s="114">
        <f>P197+P202+P211+P227+P240+P248+P255+P282+P290+P294+P304+P308+P312+P316+P323</f>
        <v>2054.3489676600002</v>
      </c>
      <c r="R196" s="114">
        <f>R197+R202+R211+R227+R240+R248+R255+R282+R290+R294+R304+R308+R312+R316+R323</f>
        <v>424.13182451160009</v>
      </c>
      <c r="T196" s="115">
        <f>T197+T202+T211+T227+T240+T248+T255+T282+T290+T294+T304+T308+T312+T316+T323</f>
        <v>0</v>
      </c>
      <c r="AR196" s="110" t="s">
        <v>154</v>
      </c>
      <c r="AT196" s="116" t="s">
        <v>74</v>
      </c>
      <c r="AU196" s="116" t="s">
        <v>75</v>
      </c>
      <c r="AY196" s="110" t="s">
        <v>147</v>
      </c>
      <c r="BK196" s="117">
        <f>BK197+BK202+BK211+BK227+BK240+BK248+BK255+BK282+BK290+BK294+BK304+BK308+BK312+BK316+BK323</f>
        <v>0</v>
      </c>
    </row>
    <row r="197" spans="2:65" s="11" customFormat="1" ht="22.75" customHeight="1">
      <c r="B197" s="109"/>
      <c r="D197" s="110" t="s">
        <v>74</v>
      </c>
      <c r="E197" s="118" t="s">
        <v>342</v>
      </c>
      <c r="F197" s="118" t="s">
        <v>343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154</v>
      </c>
      <c r="AT197" s="116" t="s">
        <v>74</v>
      </c>
      <c r="AU197" s="116" t="s">
        <v>83</v>
      </c>
      <c r="AY197" s="110" t="s">
        <v>147</v>
      </c>
      <c r="BK197" s="117">
        <f>SUM(BK198:BK201)</f>
        <v>0</v>
      </c>
    </row>
    <row r="198" spans="2:65" s="1" customFormat="1" ht="24.25" customHeight="1">
      <c r="B198" s="120"/>
      <c r="C198" s="121">
        <v>48</v>
      </c>
      <c r="D198" s="121" t="s">
        <v>149</v>
      </c>
      <c r="E198" s="122" t="s">
        <v>345</v>
      </c>
      <c r="F198" s="123" t="s">
        <v>346</v>
      </c>
      <c r="G198" s="124" t="s">
        <v>195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41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215</v>
      </c>
      <c r="AT198" s="132" t="s">
        <v>149</v>
      </c>
      <c r="AU198" s="132" t="s">
        <v>154</v>
      </c>
      <c r="AY198" s="13" t="s">
        <v>147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154</v>
      </c>
      <c r="BK198" s="133">
        <f>ROUND(I198*H198,2)</f>
        <v>0</v>
      </c>
      <c r="BL198" s="13" t="s">
        <v>215</v>
      </c>
      <c r="BM198" s="132" t="s">
        <v>347</v>
      </c>
    </row>
    <row r="199" spans="2:65" s="1" customFormat="1" ht="24.25" customHeight="1">
      <c r="B199" s="120"/>
      <c r="C199" s="121">
        <v>49</v>
      </c>
      <c r="D199" s="121" t="s">
        <v>149</v>
      </c>
      <c r="E199" s="122" t="s">
        <v>349</v>
      </c>
      <c r="F199" s="123" t="s">
        <v>350</v>
      </c>
      <c r="G199" s="124" t="s">
        <v>195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41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215</v>
      </c>
      <c r="AT199" s="132" t="s">
        <v>149</v>
      </c>
      <c r="AU199" s="132" t="s">
        <v>154</v>
      </c>
      <c r="AY199" s="13" t="s">
        <v>147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154</v>
      </c>
      <c r="BK199" s="133">
        <f>ROUND(I199*H199,2)</f>
        <v>0</v>
      </c>
      <c r="BL199" s="13" t="s">
        <v>215</v>
      </c>
      <c r="BM199" s="132" t="s">
        <v>351</v>
      </c>
    </row>
    <row r="200" spans="2:65" s="1" customFormat="1" ht="24.25" customHeight="1">
      <c r="B200" s="120"/>
      <c r="C200" s="134">
        <v>50</v>
      </c>
      <c r="D200" s="134" t="s">
        <v>198</v>
      </c>
      <c r="E200" s="135" t="s">
        <v>353</v>
      </c>
      <c r="F200" s="136" t="s">
        <v>354</v>
      </c>
      <c r="G200" s="137" t="s">
        <v>355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41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269</v>
      </c>
      <c r="AT200" s="132" t="s">
        <v>198</v>
      </c>
      <c r="AU200" s="132" t="s">
        <v>154</v>
      </c>
      <c r="AY200" s="13" t="s">
        <v>147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154</v>
      </c>
      <c r="BK200" s="133">
        <f>ROUND(I200*H200,2)</f>
        <v>0</v>
      </c>
      <c r="BL200" s="13" t="s">
        <v>215</v>
      </c>
      <c r="BM200" s="132" t="s">
        <v>356</v>
      </c>
    </row>
    <row r="201" spans="2:65" s="1" customFormat="1" ht="24.25" customHeight="1">
      <c r="B201" s="120"/>
      <c r="C201" s="121">
        <v>51</v>
      </c>
      <c r="D201" s="121" t="s">
        <v>149</v>
      </c>
      <c r="E201" s="122" t="s">
        <v>358</v>
      </c>
      <c r="F201" s="123" t="s">
        <v>359</v>
      </c>
      <c r="G201" s="124" t="s">
        <v>360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41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215</v>
      </c>
      <c r="AT201" s="132" t="s">
        <v>149</v>
      </c>
      <c r="AU201" s="132" t="s">
        <v>154</v>
      </c>
      <c r="AY201" s="13" t="s">
        <v>147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154</v>
      </c>
      <c r="BK201" s="133">
        <f>ROUND(I201*H201,2)</f>
        <v>0</v>
      </c>
      <c r="BL201" s="13" t="s">
        <v>215</v>
      </c>
      <c r="BM201" s="132" t="s">
        <v>361</v>
      </c>
    </row>
    <row r="202" spans="2:65" s="11" customFormat="1" ht="22.75" customHeight="1">
      <c r="B202" s="109"/>
      <c r="D202" s="110" t="s">
        <v>74</v>
      </c>
      <c r="E202" s="118" t="s">
        <v>362</v>
      </c>
      <c r="F202" s="118" t="s">
        <v>363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154</v>
      </c>
      <c r="AT202" s="116" t="s">
        <v>74</v>
      </c>
      <c r="AU202" s="116" t="s">
        <v>83</v>
      </c>
      <c r="AY202" s="110" t="s">
        <v>147</v>
      </c>
      <c r="BK202" s="117">
        <f>SUM(BK203:BK210)</f>
        <v>0</v>
      </c>
    </row>
    <row r="203" spans="2:65" s="1" customFormat="1" ht="24.25" customHeight="1">
      <c r="B203" s="120"/>
      <c r="C203" s="121">
        <v>52</v>
      </c>
      <c r="D203" s="121" t="s">
        <v>149</v>
      </c>
      <c r="E203" s="122" t="s">
        <v>365</v>
      </c>
      <c r="F203" s="123" t="s">
        <v>366</v>
      </c>
      <c r="G203" s="124" t="s">
        <v>195</v>
      </c>
      <c r="H203" s="125">
        <v>94.17</v>
      </c>
      <c r="I203" s="126"/>
      <c r="J203" s="126">
        <f t="shared" ref="J203:J210" si="51">ROUND(I203*H203,2)</f>
        <v>0</v>
      </c>
      <c r="K203" s="127"/>
      <c r="L203" s="25"/>
      <c r="M203" s="128" t="s">
        <v>1</v>
      </c>
      <c r="N203" s="129" t="s">
        <v>41</v>
      </c>
      <c r="O203" s="130">
        <v>0.122</v>
      </c>
      <c r="P203" s="130">
        <f t="shared" ref="P203:P210" si="52">O203*H203</f>
        <v>11.48874</v>
      </c>
      <c r="Q203" s="130">
        <v>0</v>
      </c>
      <c r="R203" s="130">
        <f t="shared" ref="R203:R210" si="53">Q203*H203</f>
        <v>0</v>
      </c>
      <c r="S203" s="130">
        <v>0</v>
      </c>
      <c r="T203" s="131">
        <f t="shared" ref="T203:T210" si="54">S203*H203</f>
        <v>0</v>
      </c>
      <c r="AR203" s="132" t="s">
        <v>215</v>
      </c>
      <c r="AT203" s="132" t="s">
        <v>149</v>
      </c>
      <c r="AU203" s="132" t="s">
        <v>154</v>
      </c>
      <c r="AY203" s="13" t="s">
        <v>147</v>
      </c>
      <c r="BE203" s="133">
        <f t="shared" ref="BE203:BE210" si="55">IF(N203="základná",J203,0)</f>
        <v>0</v>
      </c>
      <c r="BF203" s="133">
        <f t="shared" ref="BF203:BF210" si="56">IF(N203="znížená",J203,0)</f>
        <v>0</v>
      </c>
      <c r="BG203" s="133">
        <f t="shared" ref="BG203:BG210" si="57">IF(N203="zákl. prenesená",J203,0)</f>
        <v>0</v>
      </c>
      <c r="BH203" s="133">
        <f t="shared" ref="BH203:BH210" si="58">IF(N203="zníž. prenesená",J203,0)</f>
        <v>0</v>
      </c>
      <c r="BI203" s="133">
        <f t="shared" ref="BI203:BI210" si="59">IF(N203="nulová",J203,0)</f>
        <v>0</v>
      </c>
      <c r="BJ203" s="13" t="s">
        <v>154</v>
      </c>
      <c r="BK203" s="133">
        <f t="shared" ref="BK203:BK210" si="60">ROUND(I203*H203,2)</f>
        <v>0</v>
      </c>
      <c r="BL203" s="13" t="s">
        <v>215</v>
      </c>
      <c r="BM203" s="132" t="s">
        <v>367</v>
      </c>
    </row>
    <row r="204" spans="2:65" s="1" customFormat="1" ht="24.25" customHeight="1">
      <c r="B204" s="120"/>
      <c r="C204" s="134">
        <v>53</v>
      </c>
      <c r="D204" s="134" t="s">
        <v>198</v>
      </c>
      <c r="E204" s="135" t="s">
        <v>369</v>
      </c>
      <c r="F204" s="136" t="s">
        <v>2318</v>
      </c>
      <c r="G204" s="137" t="s">
        <v>195</v>
      </c>
      <c r="H204" s="138">
        <v>98.879000000000005</v>
      </c>
      <c r="I204" s="139"/>
      <c r="J204" s="139">
        <f t="shared" si="51"/>
        <v>0</v>
      </c>
      <c r="K204" s="140"/>
      <c r="L204" s="141"/>
      <c r="M204" s="142" t="s">
        <v>1</v>
      </c>
      <c r="N204" s="143" t="s">
        <v>41</v>
      </c>
      <c r="O204" s="130">
        <v>0</v>
      </c>
      <c r="P204" s="130">
        <f t="shared" si="52"/>
        <v>0</v>
      </c>
      <c r="Q204" s="130">
        <v>3.5999999999999999E-3</v>
      </c>
      <c r="R204" s="130">
        <f t="shared" si="53"/>
        <v>0.35596440000000001</v>
      </c>
      <c r="S204" s="130">
        <v>0</v>
      </c>
      <c r="T204" s="131">
        <f t="shared" si="54"/>
        <v>0</v>
      </c>
      <c r="AR204" s="132" t="s">
        <v>269</v>
      </c>
      <c r="AT204" s="132" t="s">
        <v>198</v>
      </c>
      <c r="AU204" s="132" t="s">
        <v>154</v>
      </c>
      <c r="AY204" s="13" t="s">
        <v>147</v>
      </c>
      <c r="BE204" s="133">
        <f t="shared" si="55"/>
        <v>0</v>
      </c>
      <c r="BF204" s="133">
        <f t="shared" si="56"/>
        <v>0</v>
      </c>
      <c r="BG204" s="133">
        <f t="shared" si="57"/>
        <v>0</v>
      </c>
      <c r="BH204" s="133">
        <f t="shared" si="58"/>
        <v>0</v>
      </c>
      <c r="BI204" s="133">
        <f t="shared" si="59"/>
        <v>0</v>
      </c>
      <c r="BJ204" s="13" t="s">
        <v>154</v>
      </c>
      <c r="BK204" s="133">
        <f t="shared" si="60"/>
        <v>0</v>
      </c>
      <c r="BL204" s="13" t="s">
        <v>215</v>
      </c>
      <c r="BM204" s="132" t="s">
        <v>370</v>
      </c>
    </row>
    <row r="205" spans="2:65" s="1" customFormat="1" ht="39">
      <c r="B205" s="120"/>
      <c r="C205" s="121">
        <v>54</v>
      </c>
      <c r="D205" s="121" t="s">
        <v>149</v>
      </c>
      <c r="E205" s="122" t="s">
        <v>372</v>
      </c>
      <c r="F205" s="123" t="s">
        <v>2319</v>
      </c>
      <c r="G205" s="124" t="s">
        <v>152</v>
      </c>
      <c r="H205" s="125">
        <v>30.436</v>
      </c>
      <c r="I205" s="126"/>
      <c r="J205" s="126">
        <f t="shared" si="51"/>
        <v>0</v>
      </c>
      <c r="K205" s="127"/>
      <c r="L205" s="25"/>
      <c r="M205" s="128" t="s">
        <v>1</v>
      </c>
      <c r="N205" s="129" t="s">
        <v>41</v>
      </c>
      <c r="O205" s="130">
        <v>0.53800000000000003</v>
      </c>
      <c r="P205" s="130">
        <f t="shared" si="52"/>
        <v>16.374568</v>
      </c>
      <c r="Q205" s="130">
        <v>0</v>
      </c>
      <c r="R205" s="130">
        <f t="shared" si="53"/>
        <v>0</v>
      </c>
      <c r="S205" s="130">
        <v>0</v>
      </c>
      <c r="T205" s="131">
        <f t="shared" si="54"/>
        <v>0</v>
      </c>
      <c r="AR205" s="132" t="s">
        <v>215</v>
      </c>
      <c r="AT205" s="132" t="s">
        <v>149</v>
      </c>
      <c r="AU205" s="132" t="s">
        <v>154</v>
      </c>
      <c r="AY205" s="13" t="s">
        <v>147</v>
      </c>
      <c r="BE205" s="133">
        <f t="shared" si="55"/>
        <v>0</v>
      </c>
      <c r="BF205" s="133">
        <f t="shared" si="56"/>
        <v>0</v>
      </c>
      <c r="BG205" s="133">
        <f t="shared" si="57"/>
        <v>0</v>
      </c>
      <c r="BH205" s="133">
        <f t="shared" si="58"/>
        <v>0</v>
      </c>
      <c r="BI205" s="133">
        <f t="shared" si="59"/>
        <v>0</v>
      </c>
      <c r="BJ205" s="13" t="s">
        <v>154</v>
      </c>
      <c r="BK205" s="133">
        <f t="shared" si="60"/>
        <v>0</v>
      </c>
      <c r="BL205" s="13" t="s">
        <v>215</v>
      </c>
      <c r="BM205" s="132" t="s">
        <v>373</v>
      </c>
    </row>
    <row r="206" spans="2:65" s="1" customFormat="1" ht="26">
      <c r="B206" s="120"/>
      <c r="C206" s="134">
        <v>55</v>
      </c>
      <c r="D206" s="134" t="s">
        <v>198</v>
      </c>
      <c r="E206" s="135" t="s">
        <v>375</v>
      </c>
      <c r="F206" s="136" t="s">
        <v>2320</v>
      </c>
      <c r="G206" s="137" t="s">
        <v>152</v>
      </c>
      <c r="H206" s="138">
        <v>33.479999999999997</v>
      </c>
      <c r="I206" s="139"/>
      <c r="J206" s="139">
        <f t="shared" si="51"/>
        <v>0</v>
      </c>
      <c r="K206" s="140"/>
      <c r="L206" s="141"/>
      <c r="M206" s="142" t="s">
        <v>1</v>
      </c>
      <c r="N206" s="143" t="s">
        <v>41</v>
      </c>
      <c r="O206" s="130">
        <v>0</v>
      </c>
      <c r="P206" s="130">
        <f t="shared" si="52"/>
        <v>0</v>
      </c>
      <c r="Q206" s="130">
        <v>1E-3</v>
      </c>
      <c r="R206" s="130">
        <f t="shared" si="53"/>
        <v>3.3479999999999996E-2</v>
      </c>
      <c r="S206" s="130">
        <v>0</v>
      </c>
      <c r="T206" s="131">
        <f t="shared" si="54"/>
        <v>0</v>
      </c>
      <c r="AR206" s="132" t="s">
        <v>269</v>
      </c>
      <c r="AT206" s="132" t="s">
        <v>198</v>
      </c>
      <c r="AU206" s="132" t="s">
        <v>154</v>
      </c>
      <c r="AY206" s="13" t="s">
        <v>147</v>
      </c>
      <c r="BE206" s="133">
        <f t="shared" si="55"/>
        <v>0</v>
      </c>
      <c r="BF206" s="133">
        <f t="shared" si="56"/>
        <v>0</v>
      </c>
      <c r="BG206" s="133">
        <f t="shared" si="57"/>
        <v>0</v>
      </c>
      <c r="BH206" s="133">
        <f t="shared" si="58"/>
        <v>0</v>
      </c>
      <c r="BI206" s="133">
        <f t="shared" si="59"/>
        <v>0</v>
      </c>
      <c r="BJ206" s="13" t="s">
        <v>154</v>
      </c>
      <c r="BK206" s="133">
        <f t="shared" si="60"/>
        <v>0</v>
      </c>
      <c r="BL206" s="13" t="s">
        <v>215</v>
      </c>
      <c r="BM206" s="132" t="s">
        <v>376</v>
      </c>
    </row>
    <row r="207" spans="2:65" s="1" customFormat="1" ht="52">
      <c r="B207" s="120"/>
      <c r="C207" s="121">
        <v>56</v>
      </c>
      <c r="D207" s="121" t="s">
        <v>149</v>
      </c>
      <c r="E207" s="122" t="s">
        <v>378</v>
      </c>
      <c r="F207" s="123" t="s">
        <v>2322</v>
      </c>
      <c r="G207" s="124" t="s">
        <v>195</v>
      </c>
      <c r="H207" s="125">
        <v>230.52</v>
      </c>
      <c r="I207" s="126"/>
      <c r="J207" s="126">
        <f t="shared" si="51"/>
        <v>0</v>
      </c>
      <c r="K207" s="127"/>
      <c r="L207" s="25"/>
      <c r="M207" s="128" t="s">
        <v>1</v>
      </c>
      <c r="N207" s="129" t="s">
        <v>41</v>
      </c>
      <c r="O207" s="130">
        <v>0.33</v>
      </c>
      <c r="P207" s="130">
        <f t="shared" si="52"/>
        <v>76.071600000000004</v>
      </c>
      <c r="Q207" s="130">
        <v>5.2999999999999998E-4</v>
      </c>
      <c r="R207" s="130">
        <f t="shared" si="53"/>
        <v>0.1221756</v>
      </c>
      <c r="S207" s="130">
        <v>0</v>
      </c>
      <c r="T207" s="131">
        <f t="shared" si="54"/>
        <v>0</v>
      </c>
      <c r="AR207" s="132" t="s">
        <v>215</v>
      </c>
      <c r="AT207" s="132" t="s">
        <v>149</v>
      </c>
      <c r="AU207" s="132" t="s">
        <v>154</v>
      </c>
      <c r="AY207" s="13" t="s">
        <v>147</v>
      </c>
      <c r="BE207" s="133">
        <f t="shared" si="55"/>
        <v>0</v>
      </c>
      <c r="BF207" s="133">
        <f t="shared" si="56"/>
        <v>0</v>
      </c>
      <c r="BG207" s="133">
        <f t="shared" si="57"/>
        <v>0</v>
      </c>
      <c r="BH207" s="133">
        <f t="shared" si="58"/>
        <v>0</v>
      </c>
      <c r="BI207" s="133">
        <f t="shared" si="59"/>
        <v>0</v>
      </c>
      <c r="BJ207" s="13" t="s">
        <v>154</v>
      </c>
      <c r="BK207" s="133">
        <f t="shared" si="60"/>
        <v>0</v>
      </c>
      <c r="BL207" s="13" t="s">
        <v>215</v>
      </c>
      <c r="BM207" s="132" t="s">
        <v>379</v>
      </c>
    </row>
    <row r="208" spans="2:65" s="1" customFormat="1" ht="24.25" customHeight="1">
      <c r="B208" s="120"/>
      <c r="C208" s="134">
        <v>57</v>
      </c>
      <c r="D208" s="134" t="s">
        <v>198</v>
      </c>
      <c r="E208" s="135" t="s">
        <v>381</v>
      </c>
      <c r="F208" s="136" t="s">
        <v>2321</v>
      </c>
      <c r="G208" s="137" t="s">
        <v>195</v>
      </c>
      <c r="H208" s="138">
        <v>242.04599999999999</v>
      </c>
      <c r="I208" s="139"/>
      <c r="J208" s="139">
        <f t="shared" si="51"/>
        <v>0</v>
      </c>
      <c r="K208" s="140"/>
      <c r="L208" s="141"/>
      <c r="M208" s="142" t="s">
        <v>1</v>
      </c>
      <c r="N208" s="143" t="s">
        <v>41</v>
      </c>
      <c r="O208" s="130">
        <v>0</v>
      </c>
      <c r="P208" s="130">
        <f t="shared" si="52"/>
        <v>0</v>
      </c>
      <c r="Q208" s="130">
        <v>2.8000000000000001E-2</v>
      </c>
      <c r="R208" s="130">
        <f t="shared" si="53"/>
        <v>6.7772879999999995</v>
      </c>
      <c r="S208" s="130">
        <v>0</v>
      </c>
      <c r="T208" s="131">
        <f t="shared" si="54"/>
        <v>0</v>
      </c>
      <c r="AR208" s="132" t="s">
        <v>269</v>
      </c>
      <c r="AT208" s="132" t="s">
        <v>198</v>
      </c>
      <c r="AU208" s="132" t="s">
        <v>154</v>
      </c>
      <c r="AY208" s="13" t="s">
        <v>147</v>
      </c>
      <c r="BE208" s="133">
        <f t="shared" si="55"/>
        <v>0</v>
      </c>
      <c r="BF208" s="133">
        <f t="shared" si="56"/>
        <v>0</v>
      </c>
      <c r="BG208" s="133">
        <f t="shared" si="57"/>
        <v>0</v>
      </c>
      <c r="BH208" s="133">
        <f t="shared" si="58"/>
        <v>0</v>
      </c>
      <c r="BI208" s="133">
        <f t="shared" si="59"/>
        <v>0</v>
      </c>
      <c r="BJ208" s="13" t="s">
        <v>154</v>
      </c>
      <c r="BK208" s="133">
        <f t="shared" si="60"/>
        <v>0</v>
      </c>
      <c r="BL208" s="13" t="s">
        <v>215</v>
      </c>
      <c r="BM208" s="132" t="s">
        <v>382</v>
      </c>
    </row>
    <row r="209" spans="2:65" s="1" customFormat="1" ht="26">
      <c r="B209" s="120"/>
      <c r="C209" s="121">
        <v>58</v>
      </c>
      <c r="D209" s="134" t="s">
        <v>198</v>
      </c>
      <c r="E209" s="135" t="s">
        <v>384</v>
      </c>
      <c r="F209" s="136" t="s">
        <v>2326</v>
      </c>
      <c r="G209" s="137" t="s">
        <v>195</v>
      </c>
      <c r="H209" s="138">
        <v>242.04599999999999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41</v>
      </c>
      <c r="O209" s="130">
        <v>0</v>
      </c>
      <c r="P209" s="130">
        <f t="shared" si="52"/>
        <v>0</v>
      </c>
      <c r="Q209" s="130">
        <v>1.44E-2</v>
      </c>
      <c r="R209" s="130">
        <f t="shared" si="53"/>
        <v>3.4854623999999998</v>
      </c>
      <c r="S209" s="130">
        <v>0</v>
      </c>
      <c r="T209" s="131">
        <f t="shared" si="54"/>
        <v>0</v>
      </c>
      <c r="AR209" s="132" t="s">
        <v>269</v>
      </c>
      <c r="AT209" s="132" t="s">
        <v>198</v>
      </c>
      <c r="AU209" s="132" t="s">
        <v>154</v>
      </c>
      <c r="AY209" s="13" t="s">
        <v>147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154</v>
      </c>
      <c r="BK209" s="133">
        <f t="shared" si="60"/>
        <v>0</v>
      </c>
      <c r="BL209" s="13" t="s">
        <v>215</v>
      </c>
      <c r="BM209" s="132" t="s">
        <v>385</v>
      </c>
    </row>
    <row r="210" spans="2:65" s="1" customFormat="1" ht="24.25" customHeight="1">
      <c r="B210" s="120"/>
      <c r="C210" s="134">
        <v>59</v>
      </c>
      <c r="D210" s="121" t="s">
        <v>149</v>
      </c>
      <c r="E210" s="122" t="s">
        <v>387</v>
      </c>
      <c r="F210" s="123" t="s">
        <v>388</v>
      </c>
      <c r="G210" s="124" t="s">
        <v>360</v>
      </c>
      <c r="H210" s="125"/>
      <c r="I210" s="126"/>
      <c r="J210" s="126">
        <f t="shared" si="51"/>
        <v>0</v>
      </c>
      <c r="K210" s="127"/>
      <c r="L210" s="25"/>
      <c r="M210" s="128" t="s">
        <v>1</v>
      </c>
      <c r="N210" s="129" t="s">
        <v>41</v>
      </c>
      <c r="O210" s="130">
        <v>0</v>
      </c>
      <c r="P210" s="130">
        <f t="shared" si="52"/>
        <v>0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215</v>
      </c>
      <c r="AT210" s="132" t="s">
        <v>149</v>
      </c>
      <c r="AU210" s="132" t="s">
        <v>154</v>
      </c>
      <c r="AY210" s="13" t="s">
        <v>147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154</v>
      </c>
      <c r="BK210" s="133">
        <f t="shared" si="60"/>
        <v>0</v>
      </c>
      <c r="BL210" s="13" t="s">
        <v>215</v>
      </c>
      <c r="BM210" s="132" t="s">
        <v>389</v>
      </c>
    </row>
    <row r="211" spans="2:65" s="11" customFormat="1" ht="22.75" customHeight="1">
      <c r="B211" s="109"/>
      <c r="D211" s="110" t="s">
        <v>74</v>
      </c>
      <c r="E211" s="118" t="s">
        <v>390</v>
      </c>
      <c r="F211" s="118" t="s">
        <v>391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154</v>
      </c>
      <c r="AT211" s="116" t="s">
        <v>74</v>
      </c>
      <c r="AU211" s="116" t="s">
        <v>83</v>
      </c>
      <c r="AY211" s="110" t="s">
        <v>147</v>
      </c>
      <c r="BK211" s="117">
        <f>SUM(BK212:BK226)</f>
        <v>0</v>
      </c>
    </row>
    <row r="212" spans="2:65" s="1" customFormat="1" ht="24.25" customHeight="1">
      <c r="B212" s="120"/>
      <c r="C212" s="121">
        <v>60</v>
      </c>
      <c r="D212" s="121" t="s">
        <v>149</v>
      </c>
      <c r="E212" s="122" t="s">
        <v>393</v>
      </c>
      <c r="F212" s="123" t="s">
        <v>394</v>
      </c>
      <c r="G212" s="124" t="s">
        <v>218</v>
      </c>
      <c r="H212" s="125">
        <v>58.2</v>
      </c>
      <c r="I212" s="126"/>
      <c r="J212" s="126">
        <f t="shared" ref="J212:J226" si="61">ROUND(I212*H212,2)</f>
        <v>0</v>
      </c>
      <c r="K212" s="127"/>
      <c r="L212" s="25"/>
      <c r="M212" s="128" t="s">
        <v>1</v>
      </c>
      <c r="N212" s="129" t="s">
        <v>41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215</v>
      </c>
      <c r="AT212" s="132" t="s">
        <v>149</v>
      </c>
      <c r="AU212" s="132" t="s">
        <v>154</v>
      </c>
      <c r="AY212" s="13" t="s">
        <v>147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154</v>
      </c>
      <c r="BK212" s="133">
        <f>ROUND(I212*H212,2)</f>
        <v>0</v>
      </c>
      <c r="BL212" s="13" t="s">
        <v>215</v>
      </c>
      <c r="BM212" s="132" t="s">
        <v>395</v>
      </c>
    </row>
    <row r="213" spans="2:65" s="1" customFormat="1" ht="24.25" customHeight="1">
      <c r="B213" s="120"/>
      <c r="C213" s="134">
        <v>61</v>
      </c>
      <c r="D213" s="134" t="s">
        <v>198</v>
      </c>
      <c r="E213" s="135" t="s">
        <v>397</v>
      </c>
      <c r="F213" s="136" t="s">
        <v>398</v>
      </c>
      <c r="G213" s="137" t="s">
        <v>152</v>
      </c>
      <c r="H213" s="138">
        <v>3.5409999999999999</v>
      </c>
      <c r="I213" s="139"/>
      <c r="J213" s="139">
        <f t="shared" ref="J213:J225" si="62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5" customHeight="1">
      <c r="B214" s="120"/>
      <c r="C214" s="121">
        <v>62</v>
      </c>
      <c r="D214" s="121" t="s">
        <v>149</v>
      </c>
      <c r="E214" s="122" t="s">
        <v>401</v>
      </c>
      <c r="F214" s="123" t="s">
        <v>402</v>
      </c>
      <c r="G214" s="124" t="s">
        <v>247</v>
      </c>
      <c r="H214" s="125">
        <v>2500</v>
      </c>
      <c r="I214" s="126"/>
      <c r="J214" s="126">
        <f t="shared" si="62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5" customHeight="1">
      <c r="B215" s="120"/>
      <c r="C215" s="134">
        <v>63</v>
      </c>
      <c r="D215" s="121" t="s">
        <v>149</v>
      </c>
      <c r="E215" s="122" t="s">
        <v>405</v>
      </c>
      <c r="F215" s="123" t="s">
        <v>406</v>
      </c>
      <c r="G215" s="124" t="s">
        <v>218</v>
      </c>
      <c r="H215" s="125">
        <v>655.20000000000005</v>
      </c>
      <c r="I215" s="126"/>
      <c r="J215" s="126">
        <f t="shared" si="62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5" customHeight="1">
      <c r="B216" s="120"/>
      <c r="C216" s="121">
        <v>64</v>
      </c>
      <c r="D216" s="134" t="s">
        <v>198</v>
      </c>
      <c r="E216" s="135" t="s">
        <v>409</v>
      </c>
      <c r="F216" s="136" t="s">
        <v>410</v>
      </c>
      <c r="G216" s="137" t="s">
        <v>152</v>
      </c>
      <c r="H216" s="138">
        <v>1.103</v>
      </c>
      <c r="I216" s="139"/>
      <c r="J216" s="139">
        <f t="shared" si="62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5" customHeight="1">
      <c r="B217" s="120"/>
      <c r="C217" s="134">
        <v>65</v>
      </c>
      <c r="D217" s="121" t="s">
        <v>149</v>
      </c>
      <c r="E217" s="122" t="s">
        <v>413</v>
      </c>
      <c r="F217" s="123" t="s">
        <v>414</v>
      </c>
      <c r="G217" s="124" t="s">
        <v>218</v>
      </c>
      <c r="H217" s="125">
        <v>240</v>
      </c>
      <c r="I217" s="126"/>
      <c r="J217" s="126">
        <f t="shared" si="62"/>
        <v>0</v>
      </c>
      <c r="K217" s="140"/>
      <c r="L217" s="141"/>
      <c r="M217" s="142" t="s">
        <v>1</v>
      </c>
      <c r="N217" s="143" t="s">
        <v>41</v>
      </c>
      <c r="O217" s="130">
        <v>0</v>
      </c>
      <c r="P217" s="130">
        <f t="shared" ref="P217:P223" si="63">O217*H217</f>
        <v>0</v>
      </c>
      <c r="Q217" s="130">
        <v>0.55000000000000004</v>
      </c>
      <c r="R217" s="130">
        <f t="shared" ref="R217:R223" si="64">Q217*H217</f>
        <v>132</v>
      </c>
      <c r="S217" s="130">
        <v>0</v>
      </c>
      <c r="T217" s="131">
        <f t="shared" ref="T217:T223" si="65">S217*H217</f>
        <v>0</v>
      </c>
      <c r="AR217" s="132" t="s">
        <v>269</v>
      </c>
      <c r="AT217" s="132" t="s">
        <v>198</v>
      </c>
      <c r="AU217" s="132" t="s">
        <v>154</v>
      </c>
      <c r="AY217" s="13" t="s">
        <v>147</v>
      </c>
      <c r="BE217" s="133">
        <f t="shared" ref="BE217:BE223" si="66">IF(N217="základná",J217,0)</f>
        <v>0</v>
      </c>
      <c r="BF217" s="133">
        <f t="shared" ref="BF217:BF223" si="67">IF(N217="znížená",J217,0)</f>
        <v>0</v>
      </c>
      <c r="BG217" s="133">
        <f t="shared" ref="BG217:BG223" si="68">IF(N217="zákl. prenesená",J217,0)</f>
        <v>0</v>
      </c>
      <c r="BH217" s="133">
        <f t="shared" ref="BH217:BH223" si="69">IF(N217="zníž. prenesená",J217,0)</f>
        <v>0</v>
      </c>
      <c r="BI217" s="133">
        <f t="shared" ref="BI217:BI223" si="70">IF(N217="nulová",J217,0)</f>
        <v>0</v>
      </c>
      <c r="BJ217" s="13" t="s">
        <v>154</v>
      </c>
      <c r="BK217" s="133">
        <f t="shared" ref="BK217:BK223" si="71">ROUND(I217*H217,2)</f>
        <v>0</v>
      </c>
      <c r="BL217" s="13" t="s">
        <v>215</v>
      </c>
      <c r="BM217" s="132" t="s">
        <v>399</v>
      </c>
    </row>
    <row r="218" spans="2:65" s="1" customFormat="1" ht="24.25" customHeight="1">
      <c r="B218" s="120"/>
      <c r="C218" s="121">
        <v>66</v>
      </c>
      <c r="D218" s="134" t="s">
        <v>198</v>
      </c>
      <c r="E218" s="135" t="s">
        <v>409</v>
      </c>
      <c r="F218" s="136" t="s">
        <v>410</v>
      </c>
      <c r="G218" s="137" t="s">
        <v>152</v>
      </c>
      <c r="H218" s="138">
        <v>0.84499999999999997</v>
      </c>
      <c r="I218" s="139"/>
      <c r="J218" s="139">
        <f t="shared" si="62"/>
        <v>0</v>
      </c>
      <c r="K218" s="127"/>
      <c r="L218" s="25"/>
      <c r="M218" s="128" t="s">
        <v>1</v>
      </c>
      <c r="N218" s="129" t="s">
        <v>41</v>
      </c>
      <c r="O218" s="130">
        <v>0.13800000000000001</v>
      </c>
      <c r="P218" s="130">
        <f t="shared" si="63"/>
        <v>0.11661000000000001</v>
      </c>
      <c r="Q218" s="130">
        <v>0</v>
      </c>
      <c r="R218" s="130">
        <f t="shared" si="64"/>
        <v>0</v>
      </c>
      <c r="S218" s="130">
        <v>0</v>
      </c>
      <c r="T218" s="131">
        <f t="shared" si="65"/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 t="shared" si="66"/>
        <v>0</v>
      </c>
      <c r="BF218" s="133">
        <f t="shared" si="67"/>
        <v>0</v>
      </c>
      <c r="BG218" s="133">
        <f t="shared" si="68"/>
        <v>0</v>
      </c>
      <c r="BH218" s="133">
        <f t="shared" si="69"/>
        <v>0</v>
      </c>
      <c r="BI218" s="133">
        <f t="shared" si="70"/>
        <v>0</v>
      </c>
      <c r="BJ218" s="13" t="s">
        <v>154</v>
      </c>
      <c r="BK218" s="133">
        <f t="shared" si="71"/>
        <v>0</v>
      </c>
      <c r="BL218" s="13" t="s">
        <v>215</v>
      </c>
      <c r="BM218" s="132" t="s">
        <v>403</v>
      </c>
    </row>
    <row r="219" spans="2:65" s="1" customFormat="1" ht="24.25" customHeight="1">
      <c r="B219" s="120"/>
      <c r="C219" s="134">
        <v>67</v>
      </c>
      <c r="D219" s="121" t="s">
        <v>149</v>
      </c>
      <c r="E219" s="122" t="s">
        <v>419</v>
      </c>
      <c r="F219" s="123" t="s">
        <v>420</v>
      </c>
      <c r="G219" s="124" t="s">
        <v>195</v>
      </c>
      <c r="H219" s="125">
        <v>17.690000000000001</v>
      </c>
      <c r="I219" s="126"/>
      <c r="J219" s="126">
        <f t="shared" si="62"/>
        <v>0</v>
      </c>
      <c r="K219" s="127"/>
      <c r="L219" s="25"/>
      <c r="M219" s="128" t="s">
        <v>1</v>
      </c>
      <c r="N219" s="129" t="s">
        <v>41</v>
      </c>
      <c r="O219" s="130">
        <v>4.5999999999999999E-2</v>
      </c>
      <c r="P219" s="130">
        <f t="shared" si="63"/>
        <v>0.81374000000000002</v>
      </c>
      <c r="Q219" s="130">
        <v>0</v>
      </c>
      <c r="R219" s="130">
        <f t="shared" si="64"/>
        <v>0</v>
      </c>
      <c r="S219" s="130">
        <v>0</v>
      </c>
      <c r="T219" s="131">
        <f t="shared" si="65"/>
        <v>0</v>
      </c>
      <c r="AR219" s="132" t="s">
        <v>215</v>
      </c>
      <c r="AT219" s="132" t="s">
        <v>149</v>
      </c>
      <c r="AU219" s="132" t="s">
        <v>154</v>
      </c>
      <c r="AY219" s="13" t="s">
        <v>147</v>
      </c>
      <c r="BE219" s="133">
        <f t="shared" si="66"/>
        <v>0</v>
      </c>
      <c r="BF219" s="133">
        <f t="shared" si="67"/>
        <v>0</v>
      </c>
      <c r="BG219" s="133">
        <f t="shared" si="68"/>
        <v>0</v>
      </c>
      <c r="BH219" s="133">
        <f t="shared" si="69"/>
        <v>0</v>
      </c>
      <c r="BI219" s="133">
        <f t="shared" si="70"/>
        <v>0</v>
      </c>
      <c r="BJ219" s="13" t="s">
        <v>154</v>
      </c>
      <c r="BK219" s="133">
        <f t="shared" si="71"/>
        <v>0</v>
      </c>
      <c r="BL219" s="13" t="s">
        <v>215</v>
      </c>
      <c r="BM219" s="132" t="s">
        <v>407</v>
      </c>
    </row>
    <row r="220" spans="2:65" s="1" customFormat="1" ht="24.25" customHeight="1">
      <c r="B220" s="120"/>
      <c r="C220" s="121">
        <v>68</v>
      </c>
      <c r="D220" s="121" t="s">
        <v>149</v>
      </c>
      <c r="E220" s="122" t="s">
        <v>906</v>
      </c>
      <c r="F220" s="123" t="s">
        <v>2299</v>
      </c>
      <c r="G220" s="124" t="s">
        <v>218</v>
      </c>
      <c r="H220" s="125">
        <v>51.31</v>
      </c>
      <c r="I220" s="126"/>
      <c r="J220" s="126">
        <f t="shared" si="62"/>
        <v>0</v>
      </c>
      <c r="K220" s="140"/>
      <c r="L220" s="460"/>
      <c r="M220" s="142" t="s">
        <v>1</v>
      </c>
      <c r="N220" s="143" t="s">
        <v>41</v>
      </c>
      <c r="O220" s="130">
        <v>0</v>
      </c>
      <c r="P220" s="130">
        <f t="shared" si="63"/>
        <v>0</v>
      </c>
      <c r="Q220" s="130">
        <v>0.55000000000000004</v>
      </c>
      <c r="R220" s="130">
        <f t="shared" si="64"/>
        <v>28.220500000000005</v>
      </c>
      <c r="S220" s="130">
        <v>0</v>
      </c>
      <c r="T220" s="131">
        <f t="shared" si="65"/>
        <v>0</v>
      </c>
      <c r="AR220" s="132" t="s">
        <v>269</v>
      </c>
      <c r="AT220" s="132" t="s">
        <v>198</v>
      </c>
      <c r="AU220" s="132" t="s">
        <v>154</v>
      </c>
      <c r="AY220" s="13" t="s">
        <v>147</v>
      </c>
      <c r="BE220" s="133">
        <f t="shared" si="66"/>
        <v>0</v>
      </c>
      <c r="BF220" s="133">
        <f t="shared" si="67"/>
        <v>0</v>
      </c>
      <c r="BG220" s="133">
        <f t="shared" si="68"/>
        <v>0</v>
      </c>
      <c r="BH220" s="133">
        <f t="shared" si="69"/>
        <v>0</v>
      </c>
      <c r="BI220" s="133">
        <f t="shared" si="70"/>
        <v>0</v>
      </c>
      <c r="BJ220" s="13" t="s">
        <v>154</v>
      </c>
      <c r="BK220" s="133">
        <f t="shared" si="71"/>
        <v>0</v>
      </c>
      <c r="BL220" s="13" t="s">
        <v>215</v>
      </c>
      <c r="BM220" s="132" t="s">
        <v>411</v>
      </c>
    </row>
    <row r="221" spans="2:65" s="1" customFormat="1" ht="39">
      <c r="B221" s="120"/>
      <c r="C221" s="134">
        <v>69</v>
      </c>
      <c r="D221" s="134" t="s">
        <v>198</v>
      </c>
      <c r="E221" s="135" t="s">
        <v>2300</v>
      </c>
      <c r="F221" s="136" t="s">
        <v>398</v>
      </c>
      <c r="G221" s="137" t="s">
        <v>152</v>
      </c>
      <c r="H221" s="138">
        <v>0.64100000000000001</v>
      </c>
      <c r="I221" s="139"/>
      <c r="J221" s="139">
        <f t="shared" si="62"/>
        <v>0</v>
      </c>
      <c r="K221" s="127"/>
      <c r="L221" s="461"/>
      <c r="M221" s="128" t="s">
        <v>1</v>
      </c>
      <c r="N221" s="129" t="s">
        <v>41</v>
      </c>
      <c r="O221" s="130">
        <v>7.0000000000000007E-2</v>
      </c>
      <c r="P221" s="130">
        <f t="shared" si="63"/>
        <v>4.4870000000000007E-2</v>
      </c>
      <c r="Q221" s="130">
        <v>0</v>
      </c>
      <c r="R221" s="130">
        <f t="shared" si="64"/>
        <v>0</v>
      </c>
      <c r="S221" s="130">
        <v>0</v>
      </c>
      <c r="T221" s="131">
        <f t="shared" si="65"/>
        <v>0</v>
      </c>
      <c r="AR221" s="132" t="s">
        <v>215</v>
      </c>
      <c r="AT221" s="132" t="s">
        <v>149</v>
      </c>
      <c r="AU221" s="132" t="s">
        <v>154</v>
      </c>
      <c r="AY221" s="13" t="s">
        <v>147</v>
      </c>
      <c r="BE221" s="133">
        <f t="shared" si="66"/>
        <v>0</v>
      </c>
      <c r="BF221" s="133">
        <f t="shared" si="67"/>
        <v>0</v>
      </c>
      <c r="BG221" s="133">
        <f t="shared" si="68"/>
        <v>0</v>
      </c>
      <c r="BH221" s="133">
        <f t="shared" si="69"/>
        <v>0</v>
      </c>
      <c r="BI221" s="133">
        <f t="shared" si="70"/>
        <v>0</v>
      </c>
      <c r="BJ221" s="13" t="s">
        <v>154</v>
      </c>
      <c r="BK221" s="133">
        <f t="shared" si="71"/>
        <v>0</v>
      </c>
      <c r="BL221" s="13" t="s">
        <v>215</v>
      </c>
      <c r="BM221" s="132" t="s">
        <v>415</v>
      </c>
    </row>
    <row r="222" spans="2:65" s="1" customFormat="1" ht="24.25" customHeight="1">
      <c r="B222" s="120"/>
      <c r="C222" s="121">
        <v>70</v>
      </c>
      <c r="D222" s="121" t="s">
        <v>149</v>
      </c>
      <c r="E222" s="122" t="s">
        <v>2301</v>
      </c>
      <c r="F222" s="123" t="s">
        <v>2302</v>
      </c>
      <c r="G222" s="124" t="s">
        <v>218</v>
      </c>
      <c r="H222" s="125">
        <v>373.303</v>
      </c>
      <c r="I222" s="126"/>
      <c r="J222" s="126">
        <f t="shared" si="62"/>
        <v>0</v>
      </c>
      <c r="K222" s="140"/>
      <c r="L222" s="460"/>
      <c r="M222" s="142" t="s">
        <v>1</v>
      </c>
      <c r="N222" s="143" t="s">
        <v>41</v>
      </c>
      <c r="O222" s="130">
        <v>0</v>
      </c>
      <c r="P222" s="130">
        <f t="shared" si="63"/>
        <v>0</v>
      </c>
      <c r="Q222" s="130">
        <v>0.55000000000000004</v>
      </c>
      <c r="R222" s="130">
        <f t="shared" si="64"/>
        <v>205.31665000000001</v>
      </c>
      <c r="S222" s="130">
        <v>0</v>
      </c>
      <c r="T222" s="131">
        <f t="shared" si="65"/>
        <v>0</v>
      </c>
      <c r="AR222" s="132" t="s">
        <v>269</v>
      </c>
      <c r="AT222" s="132" t="s">
        <v>198</v>
      </c>
      <c r="AU222" s="132" t="s">
        <v>154</v>
      </c>
      <c r="AY222" s="13" t="s">
        <v>147</v>
      </c>
      <c r="BE222" s="133">
        <f t="shared" si="66"/>
        <v>0</v>
      </c>
      <c r="BF222" s="133">
        <f t="shared" si="67"/>
        <v>0</v>
      </c>
      <c r="BG222" s="133">
        <f t="shared" si="68"/>
        <v>0</v>
      </c>
      <c r="BH222" s="133">
        <f t="shared" si="69"/>
        <v>0</v>
      </c>
      <c r="BI222" s="133">
        <f t="shared" si="70"/>
        <v>0</v>
      </c>
      <c r="BJ222" s="13" t="s">
        <v>154</v>
      </c>
      <c r="BK222" s="133">
        <f t="shared" si="71"/>
        <v>0</v>
      </c>
      <c r="BL222" s="13" t="s">
        <v>215</v>
      </c>
      <c r="BM222" s="132" t="s">
        <v>417</v>
      </c>
    </row>
    <row r="223" spans="2:65" s="1" customFormat="1" ht="24.25" customHeight="1">
      <c r="B223" s="120"/>
      <c r="C223" s="134">
        <v>71</v>
      </c>
      <c r="D223" s="134" t="s">
        <v>198</v>
      </c>
      <c r="E223" s="135" t="s">
        <v>2303</v>
      </c>
      <c r="F223" s="136" t="s">
        <v>2304</v>
      </c>
      <c r="G223" s="137" t="s">
        <v>218</v>
      </c>
      <c r="H223" s="138">
        <v>373.303</v>
      </c>
      <c r="I223" s="139"/>
      <c r="J223" s="139">
        <f t="shared" si="62"/>
        <v>0</v>
      </c>
      <c r="K223" s="127"/>
      <c r="L223" s="461"/>
      <c r="M223" s="128" t="s">
        <v>1</v>
      </c>
      <c r="N223" s="129" t="s">
        <v>41</v>
      </c>
      <c r="O223" s="130">
        <v>0.21457000000000001</v>
      </c>
      <c r="P223" s="130">
        <f t="shared" si="63"/>
        <v>80.099624710000001</v>
      </c>
      <c r="Q223" s="130">
        <v>1.0307200000000001E-2</v>
      </c>
      <c r="R223" s="130">
        <f t="shared" si="64"/>
        <v>3.8477086816000003</v>
      </c>
      <c r="S223" s="130">
        <v>0</v>
      </c>
      <c r="T223" s="131">
        <f t="shared" si="65"/>
        <v>0</v>
      </c>
      <c r="AR223" s="132" t="s">
        <v>215</v>
      </c>
      <c r="AT223" s="132" t="s">
        <v>149</v>
      </c>
      <c r="AU223" s="132" t="s">
        <v>154</v>
      </c>
      <c r="AY223" s="13" t="s">
        <v>147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154</v>
      </c>
      <c r="BK223" s="133">
        <f t="shared" si="71"/>
        <v>0</v>
      </c>
      <c r="BL223" s="13" t="s">
        <v>215</v>
      </c>
      <c r="BM223" s="132" t="s">
        <v>421</v>
      </c>
    </row>
    <row r="224" spans="2:65" s="1" customFormat="1" ht="24.25" customHeight="1">
      <c r="B224" s="120"/>
      <c r="C224" s="121">
        <v>72</v>
      </c>
      <c r="D224" s="121" t="s">
        <v>149</v>
      </c>
      <c r="E224" s="122" t="s">
        <v>2309</v>
      </c>
      <c r="F224" s="123" t="s">
        <v>2310</v>
      </c>
      <c r="G224" s="124" t="s">
        <v>195</v>
      </c>
      <c r="H224" s="125">
        <v>76.638000000000005</v>
      </c>
      <c r="I224" s="126"/>
      <c r="J224" s="126">
        <f t="shared" si="62"/>
        <v>0</v>
      </c>
      <c r="K224" s="127"/>
      <c r="L224" s="461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5" customHeight="1">
      <c r="B225" s="120"/>
      <c r="C225" s="134">
        <v>73</v>
      </c>
      <c r="D225" s="134" t="s">
        <v>198</v>
      </c>
      <c r="E225" s="135" t="s">
        <v>2311</v>
      </c>
      <c r="F225" s="136" t="s">
        <v>2312</v>
      </c>
      <c r="G225" s="137" t="s">
        <v>195</v>
      </c>
      <c r="H225" s="138">
        <v>76.638000000000005</v>
      </c>
      <c r="I225" s="139"/>
      <c r="J225" s="139">
        <f t="shared" si="62"/>
        <v>0</v>
      </c>
      <c r="K225" s="127"/>
      <c r="L225" s="461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5" customHeight="1">
      <c r="B226" s="120"/>
      <c r="C226" s="121">
        <v>74</v>
      </c>
      <c r="D226" s="121" t="s">
        <v>149</v>
      </c>
      <c r="E226" s="122" t="s">
        <v>423</v>
      </c>
      <c r="F226" s="123" t="s">
        <v>424</v>
      </c>
      <c r="G226" s="124" t="s">
        <v>360</v>
      </c>
      <c r="H226" s="125"/>
      <c r="I226" s="126"/>
      <c r="J226" s="126">
        <f t="shared" si="61"/>
        <v>0</v>
      </c>
      <c r="K226" s="127"/>
      <c r="L226" s="25"/>
      <c r="M226" s="128" t="s">
        <v>1</v>
      </c>
      <c r="N226" s="129" t="s">
        <v>41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215</v>
      </c>
      <c r="AT226" s="132" t="s">
        <v>149</v>
      </c>
      <c r="AU226" s="132" t="s">
        <v>154</v>
      </c>
      <c r="AY226" s="13" t="s">
        <v>147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154</v>
      </c>
      <c r="BK226" s="133">
        <f>ROUND(I226*H226,2)</f>
        <v>0</v>
      </c>
      <c r="BL226" s="13" t="s">
        <v>215</v>
      </c>
      <c r="BM226" s="132" t="s">
        <v>425</v>
      </c>
    </row>
    <row r="227" spans="2:65" s="11" customFormat="1" ht="22.75" customHeight="1">
      <c r="B227" s="109"/>
      <c r="D227" s="110" t="s">
        <v>74</v>
      </c>
      <c r="E227" s="118" t="s">
        <v>426</v>
      </c>
      <c r="F227" s="118" t="s">
        <v>427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154</v>
      </c>
      <c r="AT227" s="116" t="s">
        <v>74</v>
      </c>
      <c r="AU227" s="116" t="s">
        <v>83</v>
      </c>
      <c r="AY227" s="110" t="s">
        <v>147</v>
      </c>
      <c r="BK227" s="117">
        <f>SUM(BK228:BK239)</f>
        <v>0</v>
      </c>
    </row>
    <row r="228" spans="2:65" s="1" customFormat="1" ht="37.75" customHeight="1">
      <c r="B228" s="120"/>
      <c r="C228" s="121">
        <v>75</v>
      </c>
      <c r="D228" s="121" t="s">
        <v>149</v>
      </c>
      <c r="E228" s="122" t="s">
        <v>429</v>
      </c>
      <c r="F228" s="123" t="s">
        <v>430</v>
      </c>
      <c r="G228" s="124" t="s">
        <v>195</v>
      </c>
      <c r="H228" s="125">
        <v>51.085999999999999</v>
      </c>
      <c r="I228" s="126"/>
      <c r="J228" s="126">
        <f t="shared" ref="J228:J239" si="72">ROUND(I228*H228,2)</f>
        <v>0</v>
      </c>
      <c r="K228" s="127"/>
      <c r="L228" s="25"/>
      <c r="M228" s="128" t="s">
        <v>1</v>
      </c>
      <c r="N228" s="129" t="s">
        <v>41</v>
      </c>
      <c r="O228" s="130">
        <v>1.4870000000000001</v>
      </c>
      <c r="P228" s="130">
        <f t="shared" ref="P228:P239" si="73">O228*H228</f>
        <v>75.964882000000003</v>
      </c>
      <c r="Q228" s="130">
        <v>5.4420000000000003E-2</v>
      </c>
      <c r="R228" s="130">
        <f t="shared" ref="R228:R239" si="74">Q228*H228</f>
        <v>2.7801001200000002</v>
      </c>
      <c r="S228" s="130">
        <v>0</v>
      </c>
      <c r="T228" s="131">
        <f t="shared" ref="T228:T239" si="75">S228*H228</f>
        <v>0</v>
      </c>
      <c r="AR228" s="132" t="s">
        <v>215</v>
      </c>
      <c r="AT228" s="132" t="s">
        <v>149</v>
      </c>
      <c r="AU228" s="132" t="s">
        <v>154</v>
      </c>
      <c r="AY228" s="13" t="s">
        <v>147</v>
      </c>
      <c r="BE228" s="133">
        <f t="shared" ref="BE228:BE239" si="76">IF(N228="základná",J228,0)</f>
        <v>0</v>
      </c>
      <c r="BF228" s="133">
        <f t="shared" ref="BF228:BF239" si="77">IF(N228="znížená",J228,0)</f>
        <v>0</v>
      </c>
      <c r="BG228" s="133">
        <f t="shared" ref="BG228:BG239" si="78">IF(N228="zákl. prenesená",J228,0)</f>
        <v>0</v>
      </c>
      <c r="BH228" s="133">
        <f t="shared" ref="BH228:BH239" si="79">IF(N228="zníž. prenesená",J228,0)</f>
        <v>0</v>
      </c>
      <c r="BI228" s="133">
        <f t="shared" ref="BI228:BI239" si="80">IF(N228="nulová",J228,0)</f>
        <v>0</v>
      </c>
      <c r="BJ228" s="13" t="s">
        <v>154</v>
      </c>
      <c r="BK228" s="133">
        <f t="shared" ref="BK228:BK239" si="81">ROUND(I228*H228,2)</f>
        <v>0</v>
      </c>
      <c r="BL228" s="13" t="s">
        <v>215</v>
      </c>
      <c r="BM228" s="132" t="s">
        <v>431</v>
      </c>
    </row>
    <row r="229" spans="2:65" s="1" customFormat="1" ht="37.75" customHeight="1">
      <c r="B229" s="120"/>
      <c r="C229" s="121">
        <v>76</v>
      </c>
      <c r="D229" s="121" t="s">
        <v>149</v>
      </c>
      <c r="E229" s="122" t="s">
        <v>433</v>
      </c>
      <c r="F229" s="123" t="s">
        <v>434</v>
      </c>
      <c r="G229" s="124" t="s">
        <v>195</v>
      </c>
      <c r="H229" s="125">
        <v>17.335000000000001</v>
      </c>
      <c r="I229" s="126"/>
      <c r="J229" s="126">
        <f t="shared" si="72"/>
        <v>0</v>
      </c>
      <c r="K229" s="127"/>
      <c r="L229" s="25"/>
      <c r="M229" s="128" t="s">
        <v>1</v>
      </c>
      <c r="N229" s="129" t="s">
        <v>41</v>
      </c>
      <c r="O229" s="130">
        <v>1.49</v>
      </c>
      <c r="P229" s="130">
        <f t="shared" si="73"/>
        <v>25.829150000000002</v>
      </c>
      <c r="Q229" s="130">
        <v>5.5789999999999999E-2</v>
      </c>
      <c r="R229" s="130">
        <f t="shared" si="74"/>
        <v>0.96711965</v>
      </c>
      <c r="S229" s="130">
        <v>0</v>
      </c>
      <c r="T229" s="131">
        <f t="shared" si="75"/>
        <v>0</v>
      </c>
      <c r="AR229" s="132" t="s">
        <v>215</v>
      </c>
      <c r="AT229" s="132" t="s">
        <v>149</v>
      </c>
      <c r="AU229" s="132" t="s">
        <v>154</v>
      </c>
      <c r="AY229" s="13" t="s">
        <v>147</v>
      </c>
      <c r="BE229" s="133">
        <f t="shared" si="76"/>
        <v>0</v>
      </c>
      <c r="BF229" s="133">
        <f t="shared" si="77"/>
        <v>0</v>
      </c>
      <c r="BG229" s="133">
        <f t="shared" si="78"/>
        <v>0</v>
      </c>
      <c r="BH229" s="133">
        <f t="shared" si="79"/>
        <v>0</v>
      </c>
      <c r="BI229" s="133">
        <f t="shared" si="80"/>
        <v>0</v>
      </c>
      <c r="BJ229" s="13" t="s">
        <v>154</v>
      </c>
      <c r="BK229" s="133">
        <f t="shared" si="81"/>
        <v>0</v>
      </c>
      <c r="BL229" s="13" t="s">
        <v>215</v>
      </c>
      <c r="BM229" s="132" t="s">
        <v>435</v>
      </c>
    </row>
    <row r="230" spans="2:65" s="1" customFormat="1" ht="37.75" customHeight="1">
      <c r="B230" s="120"/>
      <c r="C230" s="121">
        <v>77</v>
      </c>
      <c r="D230" s="121" t="s">
        <v>149</v>
      </c>
      <c r="E230" s="122" t="s">
        <v>437</v>
      </c>
      <c r="F230" s="123" t="s">
        <v>438</v>
      </c>
      <c r="G230" s="124" t="s">
        <v>195</v>
      </c>
      <c r="H230" s="125">
        <v>49.749000000000002</v>
      </c>
      <c r="I230" s="126"/>
      <c r="J230" s="126">
        <f t="shared" si="72"/>
        <v>0</v>
      </c>
      <c r="K230" s="127"/>
      <c r="L230" s="25"/>
      <c r="M230" s="128" t="s">
        <v>1</v>
      </c>
      <c r="N230" s="129" t="s">
        <v>41</v>
      </c>
      <c r="O230" s="130">
        <v>1.371</v>
      </c>
      <c r="P230" s="130">
        <f t="shared" si="73"/>
        <v>68.205878999999996</v>
      </c>
      <c r="Q230" s="130">
        <v>5.2650000000000002E-2</v>
      </c>
      <c r="R230" s="130">
        <f t="shared" si="74"/>
        <v>2.6192848500000001</v>
      </c>
      <c r="S230" s="130">
        <v>0</v>
      </c>
      <c r="T230" s="131">
        <f t="shared" si="75"/>
        <v>0</v>
      </c>
      <c r="AR230" s="132" t="s">
        <v>215</v>
      </c>
      <c r="AT230" s="132" t="s">
        <v>149</v>
      </c>
      <c r="AU230" s="132" t="s">
        <v>154</v>
      </c>
      <c r="AY230" s="13" t="s">
        <v>147</v>
      </c>
      <c r="BE230" s="133">
        <f t="shared" si="76"/>
        <v>0</v>
      </c>
      <c r="BF230" s="133">
        <f t="shared" si="77"/>
        <v>0</v>
      </c>
      <c r="BG230" s="133">
        <f t="shared" si="78"/>
        <v>0</v>
      </c>
      <c r="BH230" s="133">
        <f t="shared" si="79"/>
        <v>0</v>
      </c>
      <c r="BI230" s="133">
        <f t="shared" si="80"/>
        <v>0</v>
      </c>
      <c r="BJ230" s="13" t="s">
        <v>154</v>
      </c>
      <c r="BK230" s="133">
        <f t="shared" si="81"/>
        <v>0</v>
      </c>
      <c r="BL230" s="13" t="s">
        <v>215</v>
      </c>
      <c r="BM230" s="132" t="s">
        <v>439</v>
      </c>
    </row>
    <row r="231" spans="2:65" s="1" customFormat="1" ht="24.25" customHeight="1">
      <c r="B231" s="120"/>
      <c r="C231" s="121">
        <v>78</v>
      </c>
      <c r="D231" s="121" t="s">
        <v>149</v>
      </c>
      <c r="E231" s="122" t="s">
        <v>441</v>
      </c>
      <c r="F231" s="123" t="s">
        <v>442</v>
      </c>
      <c r="G231" s="124" t="s">
        <v>195</v>
      </c>
      <c r="H231" s="125">
        <v>47.81</v>
      </c>
      <c r="I231" s="126"/>
      <c r="J231" s="126">
        <f t="shared" si="72"/>
        <v>0</v>
      </c>
      <c r="K231" s="127"/>
      <c r="L231" s="25"/>
      <c r="M231" s="128" t="s">
        <v>1</v>
      </c>
      <c r="N231" s="129" t="s">
        <v>41</v>
      </c>
      <c r="O231" s="130">
        <v>1.268</v>
      </c>
      <c r="P231" s="130">
        <f t="shared" si="73"/>
        <v>60.623080000000002</v>
      </c>
      <c r="Q231" s="130">
        <v>2.1520000000000001E-2</v>
      </c>
      <c r="R231" s="130">
        <f t="shared" si="74"/>
        <v>1.0288712</v>
      </c>
      <c r="S231" s="130">
        <v>0</v>
      </c>
      <c r="T231" s="131">
        <f t="shared" si="75"/>
        <v>0</v>
      </c>
      <c r="AR231" s="132" t="s">
        <v>215</v>
      </c>
      <c r="AT231" s="132" t="s">
        <v>149</v>
      </c>
      <c r="AU231" s="132" t="s">
        <v>154</v>
      </c>
      <c r="AY231" s="13" t="s">
        <v>147</v>
      </c>
      <c r="BE231" s="133">
        <f t="shared" si="76"/>
        <v>0</v>
      </c>
      <c r="BF231" s="133">
        <f t="shared" si="77"/>
        <v>0</v>
      </c>
      <c r="BG231" s="133">
        <f t="shared" si="78"/>
        <v>0</v>
      </c>
      <c r="BH231" s="133">
        <f t="shared" si="79"/>
        <v>0</v>
      </c>
      <c r="BI231" s="133">
        <f t="shared" si="80"/>
        <v>0</v>
      </c>
      <c r="BJ231" s="13" t="s">
        <v>154</v>
      </c>
      <c r="BK231" s="133">
        <f t="shared" si="81"/>
        <v>0</v>
      </c>
      <c r="BL231" s="13" t="s">
        <v>215</v>
      </c>
      <c r="BM231" s="132" t="s">
        <v>443</v>
      </c>
    </row>
    <row r="232" spans="2:65" s="1" customFormat="1" ht="24.25" customHeight="1">
      <c r="B232" s="120"/>
      <c r="C232" s="121">
        <v>79</v>
      </c>
      <c r="D232" s="121" t="s">
        <v>149</v>
      </c>
      <c r="E232" s="122" t="s">
        <v>445</v>
      </c>
      <c r="F232" s="123" t="s">
        <v>446</v>
      </c>
      <c r="G232" s="124" t="s">
        <v>195</v>
      </c>
      <c r="H232" s="125">
        <v>30.42</v>
      </c>
      <c r="I232" s="126"/>
      <c r="J232" s="126">
        <f t="shared" si="72"/>
        <v>0</v>
      </c>
      <c r="K232" s="127"/>
      <c r="L232" s="25"/>
      <c r="M232" s="128" t="s">
        <v>1</v>
      </c>
      <c r="N232" s="129" t="s">
        <v>41</v>
      </c>
      <c r="O232" s="130">
        <v>0.95499999999999996</v>
      </c>
      <c r="P232" s="130">
        <f t="shared" si="73"/>
        <v>29.051100000000002</v>
      </c>
      <c r="Q232" s="130">
        <v>1.2149999999999999E-2</v>
      </c>
      <c r="R232" s="130">
        <f t="shared" si="74"/>
        <v>0.36960300000000001</v>
      </c>
      <c r="S232" s="130">
        <v>0</v>
      </c>
      <c r="T232" s="131">
        <f t="shared" si="75"/>
        <v>0</v>
      </c>
      <c r="AR232" s="132" t="s">
        <v>215</v>
      </c>
      <c r="AT232" s="132" t="s">
        <v>149</v>
      </c>
      <c r="AU232" s="132" t="s">
        <v>154</v>
      </c>
      <c r="AY232" s="13" t="s">
        <v>147</v>
      </c>
      <c r="BE232" s="133">
        <f t="shared" si="76"/>
        <v>0</v>
      </c>
      <c r="BF232" s="133">
        <f t="shared" si="77"/>
        <v>0</v>
      </c>
      <c r="BG232" s="133">
        <f t="shared" si="78"/>
        <v>0</v>
      </c>
      <c r="BH232" s="133">
        <f t="shared" si="79"/>
        <v>0</v>
      </c>
      <c r="BI232" s="133">
        <f t="shared" si="80"/>
        <v>0</v>
      </c>
      <c r="BJ232" s="13" t="s">
        <v>154</v>
      </c>
      <c r="BK232" s="133">
        <f t="shared" si="81"/>
        <v>0</v>
      </c>
      <c r="BL232" s="13" t="s">
        <v>215</v>
      </c>
      <c r="BM232" s="132" t="s">
        <v>447</v>
      </c>
    </row>
    <row r="233" spans="2:65" s="1" customFormat="1" ht="24.25" customHeight="1">
      <c r="B233" s="120"/>
      <c r="C233" s="121">
        <v>80</v>
      </c>
      <c r="D233" s="121" t="s">
        <v>149</v>
      </c>
      <c r="E233" s="122" t="s">
        <v>449</v>
      </c>
      <c r="F233" s="123" t="s">
        <v>450</v>
      </c>
      <c r="G233" s="124" t="s">
        <v>195</v>
      </c>
      <c r="H233" s="125">
        <v>131.93</v>
      </c>
      <c r="I233" s="126"/>
      <c r="J233" s="126">
        <f t="shared" si="72"/>
        <v>0</v>
      </c>
      <c r="K233" s="127"/>
      <c r="L233" s="25"/>
      <c r="M233" s="128" t="s">
        <v>1</v>
      </c>
      <c r="N233" s="129" t="s">
        <v>41</v>
      </c>
      <c r="O233" s="130">
        <v>1.3009999999999999</v>
      </c>
      <c r="P233" s="130">
        <f t="shared" si="73"/>
        <v>171.64093</v>
      </c>
      <c r="Q233" s="130">
        <v>2.1180000000000001E-2</v>
      </c>
      <c r="R233" s="130">
        <f t="shared" si="74"/>
        <v>2.7942774000000004</v>
      </c>
      <c r="S233" s="130">
        <v>0</v>
      </c>
      <c r="T233" s="131">
        <f t="shared" si="75"/>
        <v>0</v>
      </c>
      <c r="AR233" s="132" t="s">
        <v>215</v>
      </c>
      <c r="AT233" s="132" t="s">
        <v>149</v>
      </c>
      <c r="AU233" s="132" t="s">
        <v>154</v>
      </c>
      <c r="AY233" s="13" t="s">
        <v>147</v>
      </c>
      <c r="BE233" s="133">
        <f t="shared" si="76"/>
        <v>0</v>
      </c>
      <c r="BF233" s="133">
        <f t="shared" si="77"/>
        <v>0</v>
      </c>
      <c r="BG233" s="133">
        <f t="shared" si="78"/>
        <v>0</v>
      </c>
      <c r="BH233" s="133">
        <f t="shared" si="79"/>
        <v>0</v>
      </c>
      <c r="BI233" s="133">
        <f t="shared" si="80"/>
        <v>0</v>
      </c>
      <c r="BJ233" s="13" t="s">
        <v>154</v>
      </c>
      <c r="BK233" s="133">
        <f t="shared" si="81"/>
        <v>0</v>
      </c>
      <c r="BL233" s="13" t="s">
        <v>215</v>
      </c>
      <c r="BM233" s="132" t="s">
        <v>451</v>
      </c>
    </row>
    <row r="234" spans="2:65" s="1" customFormat="1" ht="24.25" customHeight="1">
      <c r="B234" s="120"/>
      <c r="C234" s="121">
        <v>81</v>
      </c>
      <c r="D234" s="121" t="s">
        <v>149</v>
      </c>
      <c r="E234" s="122" t="s">
        <v>453</v>
      </c>
      <c r="F234" s="123" t="s">
        <v>454</v>
      </c>
      <c r="G234" s="124" t="s">
        <v>195</v>
      </c>
      <c r="H234" s="125">
        <v>103.14400000000001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41</v>
      </c>
      <c r="O234" s="130">
        <v>1.0269999999999999</v>
      </c>
      <c r="P234" s="130">
        <f t="shared" si="73"/>
        <v>105.928888</v>
      </c>
      <c r="Q234" s="130">
        <v>2.504E-2</v>
      </c>
      <c r="R234" s="130">
        <f t="shared" si="74"/>
        <v>2.5827257600000002</v>
      </c>
      <c r="S234" s="130">
        <v>0</v>
      </c>
      <c r="T234" s="131">
        <f t="shared" si="75"/>
        <v>0</v>
      </c>
      <c r="AR234" s="132" t="s">
        <v>215</v>
      </c>
      <c r="AT234" s="132" t="s">
        <v>149</v>
      </c>
      <c r="AU234" s="132" t="s">
        <v>154</v>
      </c>
      <c r="AY234" s="13" t="s">
        <v>147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154</v>
      </c>
      <c r="BK234" s="133">
        <f t="shared" si="81"/>
        <v>0</v>
      </c>
      <c r="BL234" s="13" t="s">
        <v>215</v>
      </c>
      <c r="BM234" s="132" t="s">
        <v>455</v>
      </c>
    </row>
    <row r="235" spans="2:65" s="1" customFormat="1" ht="24.25" customHeight="1">
      <c r="B235" s="120"/>
      <c r="C235" s="121">
        <v>82</v>
      </c>
      <c r="D235" s="121" t="s">
        <v>149</v>
      </c>
      <c r="E235" s="122" t="s">
        <v>457</v>
      </c>
      <c r="F235" s="123" t="s">
        <v>458</v>
      </c>
      <c r="G235" s="124" t="s">
        <v>195</v>
      </c>
      <c r="H235" s="125">
        <v>103.14400000000001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41</v>
      </c>
      <c r="O235" s="130">
        <v>1.0469999999999999</v>
      </c>
      <c r="P235" s="130">
        <f t="shared" si="73"/>
        <v>107.99176799999999</v>
      </c>
      <c r="Q235" s="130">
        <v>8.4799999999999997E-3</v>
      </c>
      <c r="R235" s="130">
        <f t="shared" si="74"/>
        <v>0.87466112000000007</v>
      </c>
      <c r="S235" s="130">
        <v>0</v>
      </c>
      <c r="T235" s="131">
        <f t="shared" si="75"/>
        <v>0</v>
      </c>
      <c r="AR235" s="132" t="s">
        <v>215</v>
      </c>
      <c r="AT235" s="132" t="s">
        <v>149</v>
      </c>
      <c r="AU235" s="132" t="s">
        <v>154</v>
      </c>
      <c r="AY235" s="13" t="s">
        <v>147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154</v>
      </c>
      <c r="BK235" s="133">
        <f t="shared" si="81"/>
        <v>0</v>
      </c>
      <c r="BL235" s="13" t="s">
        <v>215</v>
      </c>
      <c r="BM235" s="132" t="s">
        <v>459</v>
      </c>
    </row>
    <row r="236" spans="2:65" s="1" customFormat="1" ht="24.25" customHeight="1">
      <c r="B236" s="120"/>
      <c r="C236" s="121">
        <v>83</v>
      </c>
      <c r="D236" s="134" t="s">
        <v>198</v>
      </c>
      <c r="E236" s="135" t="s">
        <v>461</v>
      </c>
      <c r="F236" s="136" t="s">
        <v>462</v>
      </c>
      <c r="G236" s="137" t="s">
        <v>195</v>
      </c>
      <c r="H236" s="138">
        <v>216.602</v>
      </c>
      <c r="I236" s="139"/>
      <c r="J236" s="139">
        <f t="shared" si="72"/>
        <v>0</v>
      </c>
      <c r="K236" s="140"/>
      <c r="L236" s="141"/>
      <c r="M236" s="142" t="s">
        <v>1</v>
      </c>
      <c r="N236" s="143" t="s">
        <v>41</v>
      </c>
      <c r="O236" s="130">
        <v>0</v>
      </c>
      <c r="P236" s="130">
        <f t="shared" si="73"/>
        <v>0</v>
      </c>
      <c r="Q236" s="130">
        <v>1.2500000000000001E-2</v>
      </c>
      <c r="R236" s="130">
        <f t="shared" si="74"/>
        <v>2.7075250000000004</v>
      </c>
      <c r="S236" s="130">
        <v>0</v>
      </c>
      <c r="T236" s="131">
        <f t="shared" si="75"/>
        <v>0</v>
      </c>
      <c r="AR236" s="132" t="s">
        <v>269</v>
      </c>
      <c r="AT236" s="132" t="s">
        <v>198</v>
      </c>
      <c r="AU236" s="132" t="s">
        <v>154</v>
      </c>
      <c r="AY236" s="13" t="s">
        <v>147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154</v>
      </c>
      <c r="BK236" s="133">
        <f t="shared" si="81"/>
        <v>0</v>
      </c>
      <c r="BL236" s="13" t="s">
        <v>215</v>
      </c>
      <c r="BM236" s="132" t="s">
        <v>463</v>
      </c>
    </row>
    <row r="237" spans="2:65" s="1" customFormat="1" ht="14.5" customHeight="1">
      <c r="B237" s="120"/>
      <c r="C237" s="121">
        <v>84</v>
      </c>
      <c r="D237" s="121" t="s">
        <v>149</v>
      </c>
      <c r="E237" s="122" t="s">
        <v>465</v>
      </c>
      <c r="F237" s="123" t="s">
        <v>466</v>
      </c>
      <c r="G237" s="124" t="s">
        <v>195</v>
      </c>
      <c r="H237" s="125">
        <v>21.14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41</v>
      </c>
      <c r="O237" s="130">
        <v>0.83299999999999996</v>
      </c>
      <c r="P237" s="130">
        <f t="shared" si="73"/>
        <v>17.60962</v>
      </c>
      <c r="Q237" s="130">
        <v>2.504E-2</v>
      </c>
      <c r="R237" s="130">
        <f t="shared" si="74"/>
        <v>0.52934559999999997</v>
      </c>
      <c r="S237" s="130">
        <v>0</v>
      </c>
      <c r="T237" s="131">
        <f t="shared" si="75"/>
        <v>0</v>
      </c>
      <c r="AR237" s="132" t="s">
        <v>215</v>
      </c>
      <c r="AT237" s="132" t="s">
        <v>149</v>
      </c>
      <c r="AU237" s="132" t="s">
        <v>154</v>
      </c>
      <c r="AY237" s="13" t="s">
        <v>147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154</v>
      </c>
      <c r="BK237" s="133">
        <f t="shared" si="81"/>
        <v>0</v>
      </c>
      <c r="BL237" s="13" t="s">
        <v>215</v>
      </c>
      <c r="BM237" s="132" t="s">
        <v>467</v>
      </c>
    </row>
    <row r="238" spans="2:65" s="1" customFormat="1" ht="37.75" customHeight="1">
      <c r="B238" s="120"/>
      <c r="C238" s="121">
        <v>85</v>
      </c>
      <c r="D238" s="134" t="s">
        <v>198</v>
      </c>
      <c r="E238" s="135" t="s">
        <v>469</v>
      </c>
      <c r="F238" s="136" t="s">
        <v>470</v>
      </c>
      <c r="G238" s="137" t="s">
        <v>195</v>
      </c>
      <c r="H238" s="138">
        <v>22.196999999999999</v>
      </c>
      <c r="I238" s="139"/>
      <c r="J238" s="139">
        <f t="shared" si="72"/>
        <v>0</v>
      </c>
      <c r="K238" s="140"/>
      <c r="L238" s="141"/>
      <c r="M238" s="142" t="s">
        <v>1</v>
      </c>
      <c r="N238" s="143" t="s">
        <v>41</v>
      </c>
      <c r="O238" s="130">
        <v>0</v>
      </c>
      <c r="P238" s="130">
        <f t="shared" si="73"/>
        <v>0</v>
      </c>
      <c r="Q238" s="130">
        <v>3.3000000000000002E-2</v>
      </c>
      <c r="R238" s="130">
        <f t="shared" si="74"/>
        <v>0.73250099999999996</v>
      </c>
      <c r="S238" s="130">
        <v>0</v>
      </c>
      <c r="T238" s="131">
        <f t="shared" si="75"/>
        <v>0</v>
      </c>
      <c r="AR238" s="132" t="s">
        <v>269</v>
      </c>
      <c r="AT238" s="132" t="s">
        <v>198</v>
      </c>
      <c r="AU238" s="132" t="s">
        <v>154</v>
      </c>
      <c r="AY238" s="13" t="s">
        <v>147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154</v>
      </c>
      <c r="BK238" s="133">
        <f t="shared" si="81"/>
        <v>0</v>
      </c>
      <c r="BL238" s="13" t="s">
        <v>215</v>
      </c>
      <c r="BM238" s="132" t="s">
        <v>471</v>
      </c>
    </row>
    <row r="239" spans="2:65" s="1" customFormat="1" ht="24.25" customHeight="1">
      <c r="B239" s="120"/>
      <c r="C239" s="121">
        <v>86</v>
      </c>
      <c r="D239" s="121" t="s">
        <v>149</v>
      </c>
      <c r="E239" s="122" t="s">
        <v>473</v>
      </c>
      <c r="F239" s="123" t="s">
        <v>474</v>
      </c>
      <c r="G239" s="124" t="s">
        <v>360</v>
      </c>
      <c r="H239" s="125"/>
      <c r="I239" s="126"/>
      <c r="J239" s="126">
        <f t="shared" si="72"/>
        <v>0</v>
      </c>
      <c r="K239" s="127"/>
      <c r="L239" s="25"/>
      <c r="M239" s="128" t="s">
        <v>1</v>
      </c>
      <c r="N239" s="129" t="s">
        <v>41</v>
      </c>
      <c r="O239" s="130">
        <v>0</v>
      </c>
      <c r="P239" s="130">
        <f t="shared" si="73"/>
        <v>0</v>
      </c>
      <c r="Q239" s="130">
        <v>0</v>
      </c>
      <c r="R239" s="130">
        <f t="shared" si="74"/>
        <v>0</v>
      </c>
      <c r="S239" s="130">
        <v>0</v>
      </c>
      <c r="T239" s="131">
        <f t="shared" si="75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154</v>
      </c>
      <c r="BK239" s="133">
        <f t="shared" si="81"/>
        <v>0</v>
      </c>
      <c r="BL239" s="13" t="s">
        <v>215</v>
      </c>
      <c r="BM239" s="132" t="s">
        <v>475</v>
      </c>
    </row>
    <row r="240" spans="2:65" s="11" customFormat="1" ht="22.75" customHeight="1">
      <c r="B240" s="109"/>
      <c r="D240" s="110" t="s">
        <v>74</v>
      </c>
      <c r="E240" s="118" t="s">
        <v>476</v>
      </c>
      <c r="F240" s="118" t="s">
        <v>477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154</v>
      </c>
      <c r="AT240" s="116" t="s">
        <v>74</v>
      </c>
      <c r="AU240" s="116" t="s">
        <v>83</v>
      </c>
      <c r="AY240" s="110" t="s">
        <v>147</v>
      </c>
      <c r="BK240" s="117">
        <f>SUM(BK241:BK247)</f>
        <v>0</v>
      </c>
    </row>
    <row r="241" spans="2:65" s="1" customFormat="1" ht="24.25" customHeight="1">
      <c r="B241" s="120"/>
      <c r="C241" s="121">
        <v>87</v>
      </c>
      <c r="D241" s="121" t="s">
        <v>149</v>
      </c>
      <c r="E241" s="122" t="s">
        <v>479</v>
      </c>
      <c r="F241" s="123" t="s">
        <v>480</v>
      </c>
      <c r="G241" s="124" t="s">
        <v>218</v>
      </c>
      <c r="H241" s="125">
        <v>42.87</v>
      </c>
      <c r="I241" s="126"/>
      <c r="J241" s="126">
        <f t="shared" ref="J241:J247" si="82">ROUND(I241*H241,2)</f>
        <v>0</v>
      </c>
      <c r="K241" s="127"/>
      <c r="L241" s="25"/>
      <c r="M241" s="128" t="s">
        <v>1</v>
      </c>
      <c r="N241" s="129" t="s">
        <v>41</v>
      </c>
      <c r="O241" s="130">
        <v>0.89468000000000003</v>
      </c>
      <c r="P241" s="130">
        <f t="shared" ref="P241:P247" si="83">O241*H241</f>
        <v>38.3549316</v>
      </c>
      <c r="Q241" s="130">
        <v>2.0699999999999998E-3</v>
      </c>
      <c r="R241" s="130">
        <f t="shared" ref="R241:R247" si="84">Q241*H241</f>
        <v>8.8740899999999984E-2</v>
      </c>
      <c r="S241" s="130">
        <v>0</v>
      </c>
      <c r="T241" s="131">
        <f t="shared" ref="T241:T247" si="85">S241*H241</f>
        <v>0</v>
      </c>
      <c r="AR241" s="132" t="s">
        <v>215</v>
      </c>
      <c r="AT241" s="132" t="s">
        <v>149</v>
      </c>
      <c r="AU241" s="132" t="s">
        <v>154</v>
      </c>
      <c r="AY241" s="13" t="s">
        <v>147</v>
      </c>
      <c r="BE241" s="133">
        <f t="shared" ref="BE241:BE247" si="86">IF(N241="základná",J241,0)</f>
        <v>0</v>
      </c>
      <c r="BF241" s="133">
        <f t="shared" ref="BF241:BF247" si="87">IF(N241="znížená",J241,0)</f>
        <v>0</v>
      </c>
      <c r="BG241" s="133">
        <f t="shared" ref="BG241:BG247" si="88">IF(N241="zákl. prenesená",J241,0)</f>
        <v>0</v>
      </c>
      <c r="BH241" s="133">
        <f t="shared" ref="BH241:BH247" si="89">IF(N241="zníž. prenesená",J241,0)</f>
        <v>0</v>
      </c>
      <c r="BI241" s="133">
        <f t="shared" ref="BI241:BI247" si="90">IF(N241="nulová",J241,0)</f>
        <v>0</v>
      </c>
      <c r="BJ241" s="13" t="s">
        <v>154</v>
      </c>
      <c r="BK241" s="133">
        <f t="shared" ref="BK241:BK247" si="91">ROUND(I241*H241,2)</f>
        <v>0</v>
      </c>
      <c r="BL241" s="13" t="s">
        <v>215</v>
      </c>
      <c r="BM241" s="132" t="s">
        <v>481</v>
      </c>
    </row>
    <row r="242" spans="2:65" s="1" customFormat="1" ht="24.25" customHeight="1">
      <c r="B242" s="120"/>
      <c r="C242" s="121">
        <v>88</v>
      </c>
      <c r="D242" s="121" t="s">
        <v>149</v>
      </c>
      <c r="E242" s="122" t="s">
        <v>483</v>
      </c>
      <c r="F242" s="123" t="s">
        <v>484</v>
      </c>
      <c r="G242" s="124" t="s">
        <v>247</v>
      </c>
      <c r="H242" s="125">
        <v>4</v>
      </c>
      <c r="I242" s="126"/>
      <c r="J242" s="126">
        <f t="shared" si="82"/>
        <v>0</v>
      </c>
      <c r="K242" s="127"/>
      <c r="L242" s="25"/>
      <c r="M242" s="128" t="s">
        <v>1</v>
      </c>
      <c r="N242" s="129" t="s">
        <v>41</v>
      </c>
      <c r="O242" s="130">
        <v>1.23525</v>
      </c>
      <c r="P242" s="130">
        <f t="shared" si="83"/>
        <v>4.9409999999999998</v>
      </c>
      <c r="Q242" s="130">
        <v>1.58E-3</v>
      </c>
      <c r="R242" s="130">
        <f t="shared" si="84"/>
        <v>6.3200000000000001E-3</v>
      </c>
      <c r="S242" s="130">
        <v>0</v>
      </c>
      <c r="T242" s="131">
        <f t="shared" si="85"/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si="86"/>
        <v>0</v>
      </c>
      <c r="BF242" s="133">
        <f t="shared" si="87"/>
        <v>0</v>
      </c>
      <c r="BG242" s="133">
        <f t="shared" si="88"/>
        <v>0</v>
      </c>
      <c r="BH242" s="133">
        <f t="shared" si="89"/>
        <v>0</v>
      </c>
      <c r="BI242" s="133">
        <f t="shared" si="90"/>
        <v>0</v>
      </c>
      <c r="BJ242" s="13" t="s">
        <v>154</v>
      </c>
      <c r="BK242" s="133">
        <f t="shared" si="91"/>
        <v>0</v>
      </c>
      <c r="BL242" s="13" t="s">
        <v>215</v>
      </c>
      <c r="BM242" s="132" t="s">
        <v>485</v>
      </c>
    </row>
    <row r="243" spans="2:65" s="1" customFormat="1" ht="24.25" customHeight="1">
      <c r="B243" s="120"/>
      <c r="C243" s="121">
        <v>89</v>
      </c>
      <c r="D243" s="121" t="s">
        <v>149</v>
      </c>
      <c r="E243" s="122" t="s">
        <v>487</v>
      </c>
      <c r="F243" s="123" t="s">
        <v>488</v>
      </c>
      <c r="G243" s="124" t="s">
        <v>218</v>
      </c>
      <c r="H243" s="125">
        <v>12.68</v>
      </c>
      <c r="I243" s="126"/>
      <c r="J243" s="126">
        <f t="shared" si="82"/>
        <v>0</v>
      </c>
      <c r="K243" s="127"/>
      <c r="L243" s="25"/>
      <c r="M243" s="128" t="s">
        <v>1</v>
      </c>
      <c r="N243" s="129" t="s">
        <v>41</v>
      </c>
      <c r="O243" s="130">
        <v>0.65900000000000003</v>
      </c>
      <c r="P243" s="130">
        <f t="shared" si="83"/>
        <v>8.3561200000000007</v>
      </c>
      <c r="Q243" s="130">
        <v>2.0200000000000001E-3</v>
      </c>
      <c r="R243" s="130">
        <f t="shared" si="84"/>
        <v>2.56136E-2</v>
      </c>
      <c r="S243" s="130">
        <v>0</v>
      </c>
      <c r="T243" s="131">
        <f t="shared" si="85"/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 t="shared" si="86"/>
        <v>0</v>
      </c>
      <c r="BF243" s="133">
        <f t="shared" si="87"/>
        <v>0</v>
      </c>
      <c r="BG243" s="133">
        <f t="shared" si="88"/>
        <v>0</v>
      </c>
      <c r="BH243" s="133">
        <f t="shared" si="89"/>
        <v>0</v>
      </c>
      <c r="BI243" s="133">
        <f t="shared" si="90"/>
        <v>0</v>
      </c>
      <c r="BJ243" s="13" t="s">
        <v>154</v>
      </c>
      <c r="BK243" s="133">
        <f t="shared" si="91"/>
        <v>0</v>
      </c>
      <c r="BL243" s="13" t="s">
        <v>215</v>
      </c>
      <c r="BM243" s="132" t="s">
        <v>489</v>
      </c>
    </row>
    <row r="244" spans="2:65" s="1" customFormat="1" ht="24.25" customHeight="1">
      <c r="B244" s="120"/>
      <c r="C244" s="121">
        <v>90</v>
      </c>
      <c r="D244" s="121" t="s">
        <v>149</v>
      </c>
      <c r="E244" s="122" t="s">
        <v>491</v>
      </c>
      <c r="F244" s="123" t="s">
        <v>492</v>
      </c>
      <c r="G244" s="124" t="s">
        <v>218</v>
      </c>
      <c r="H244" s="125">
        <v>26.823</v>
      </c>
      <c r="I244" s="126"/>
      <c r="J244" s="126">
        <f t="shared" si="82"/>
        <v>0</v>
      </c>
      <c r="K244" s="127"/>
      <c r="L244" s="25"/>
      <c r="M244" s="128" t="s">
        <v>1</v>
      </c>
      <c r="N244" s="129" t="s">
        <v>41</v>
      </c>
      <c r="O244" s="130">
        <v>0.83970999999999996</v>
      </c>
      <c r="P244" s="130">
        <f t="shared" si="83"/>
        <v>22.52354133</v>
      </c>
      <c r="Q244" s="130">
        <v>4.2900000000000004E-3</v>
      </c>
      <c r="R244" s="130">
        <f t="shared" si="84"/>
        <v>0.11507067000000001</v>
      </c>
      <c r="S244" s="130">
        <v>0</v>
      </c>
      <c r="T244" s="131">
        <f t="shared" si="85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86"/>
        <v>0</v>
      </c>
      <c r="BF244" s="133">
        <f t="shared" si="87"/>
        <v>0</v>
      </c>
      <c r="BG244" s="133">
        <f t="shared" si="88"/>
        <v>0</v>
      </c>
      <c r="BH244" s="133">
        <f t="shared" si="89"/>
        <v>0</v>
      </c>
      <c r="BI244" s="133">
        <f t="shared" si="90"/>
        <v>0</v>
      </c>
      <c r="BJ244" s="13" t="s">
        <v>154</v>
      </c>
      <c r="BK244" s="133">
        <f t="shared" si="91"/>
        <v>0</v>
      </c>
      <c r="BL244" s="13" t="s">
        <v>215</v>
      </c>
      <c r="BM244" s="132" t="s">
        <v>493</v>
      </c>
    </row>
    <row r="245" spans="2:65" s="1" customFormat="1" ht="24.25" customHeight="1">
      <c r="B245" s="120"/>
      <c r="C245" s="121">
        <v>91</v>
      </c>
      <c r="D245" s="121" t="s">
        <v>149</v>
      </c>
      <c r="E245" s="122" t="s">
        <v>495</v>
      </c>
      <c r="F245" s="123" t="s">
        <v>496</v>
      </c>
      <c r="G245" s="124" t="s">
        <v>218</v>
      </c>
      <c r="H245" s="125">
        <v>26.823</v>
      </c>
      <c r="I245" s="126"/>
      <c r="J245" s="126">
        <f t="shared" si="82"/>
        <v>0</v>
      </c>
      <c r="K245" s="127"/>
      <c r="L245" s="25"/>
      <c r="M245" s="128" t="s">
        <v>1</v>
      </c>
      <c r="N245" s="129" t="s">
        <v>41</v>
      </c>
      <c r="O245" s="130">
        <v>0.86799999999999999</v>
      </c>
      <c r="P245" s="130">
        <f t="shared" si="83"/>
        <v>23.282364000000001</v>
      </c>
      <c r="Q245" s="130">
        <v>2.9399999999999999E-3</v>
      </c>
      <c r="R245" s="130">
        <f t="shared" si="84"/>
        <v>7.8859620000000005E-2</v>
      </c>
      <c r="S245" s="130">
        <v>0</v>
      </c>
      <c r="T245" s="131">
        <f t="shared" si="85"/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 t="shared" si="86"/>
        <v>0</v>
      </c>
      <c r="BF245" s="133">
        <f t="shared" si="87"/>
        <v>0</v>
      </c>
      <c r="BG245" s="133">
        <f t="shared" si="88"/>
        <v>0</v>
      </c>
      <c r="BH245" s="133">
        <f t="shared" si="89"/>
        <v>0</v>
      </c>
      <c r="BI245" s="133">
        <f t="shared" si="90"/>
        <v>0</v>
      </c>
      <c r="BJ245" s="13" t="s">
        <v>154</v>
      </c>
      <c r="BK245" s="133">
        <f t="shared" si="91"/>
        <v>0</v>
      </c>
      <c r="BL245" s="13" t="s">
        <v>215</v>
      </c>
      <c r="BM245" s="132" t="s">
        <v>497</v>
      </c>
    </row>
    <row r="246" spans="2:65" s="1" customFormat="1" ht="24.25" customHeight="1">
      <c r="B246" s="120"/>
      <c r="C246" s="121">
        <v>92</v>
      </c>
      <c r="D246" s="121" t="s">
        <v>149</v>
      </c>
      <c r="E246" s="122" t="s">
        <v>499</v>
      </c>
      <c r="F246" s="123" t="s">
        <v>500</v>
      </c>
      <c r="G246" s="124" t="s">
        <v>218</v>
      </c>
      <c r="H246" s="125">
        <v>8.3000000000000007</v>
      </c>
      <c r="I246" s="126"/>
      <c r="J246" s="126">
        <f t="shared" si="82"/>
        <v>0</v>
      </c>
      <c r="K246" s="127"/>
      <c r="L246" s="25"/>
      <c r="M246" s="128" t="s">
        <v>1</v>
      </c>
      <c r="N246" s="129" t="s">
        <v>41</v>
      </c>
      <c r="O246" s="130">
        <v>0.39200000000000002</v>
      </c>
      <c r="P246" s="130">
        <f t="shared" si="83"/>
        <v>3.2536000000000005</v>
      </c>
      <c r="Q246" s="130">
        <v>1.81E-3</v>
      </c>
      <c r="R246" s="130">
        <f t="shared" si="84"/>
        <v>1.5023000000000002E-2</v>
      </c>
      <c r="S246" s="130">
        <v>0</v>
      </c>
      <c r="T246" s="131">
        <f t="shared" si="85"/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si="86"/>
        <v>0</v>
      </c>
      <c r="BF246" s="133">
        <f t="shared" si="87"/>
        <v>0</v>
      </c>
      <c r="BG246" s="133">
        <f t="shared" si="88"/>
        <v>0</v>
      </c>
      <c r="BH246" s="133">
        <f t="shared" si="89"/>
        <v>0</v>
      </c>
      <c r="BI246" s="133">
        <f t="shared" si="90"/>
        <v>0</v>
      </c>
      <c r="BJ246" s="13" t="s">
        <v>154</v>
      </c>
      <c r="BK246" s="133">
        <f t="shared" si="91"/>
        <v>0</v>
      </c>
      <c r="BL246" s="13" t="s">
        <v>215</v>
      </c>
      <c r="BM246" s="132" t="s">
        <v>501</v>
      </c>
    </row>
    <row r="247" spans="2:65" s="1" customFormat="1" ht="24.25" customHeight="1">
      <c r="B247" s="120"/>
      <c r="C247" s="121">
        <v>93</v>
      </c>
      <c r="D247" s="121" t="s">
        <v>149</v>
      </c>
      <c r="E247" s="122" t="s">
        <v>503</v>
      </c>
      <c r="F247" s="123" t="s">
        <v>504</v>
      </c>
      <c r="G247" s="124" t="s">
        <v>360</v>
      </c>
      <c r="H247" s="125"/>
      <c r="I247" s="126"/>
      <c r="J247" s="126">
        <f t="shared" si="82"/>
        <v>0</v>
      </c>
      <c r="K247" s="127"/>
      <c r="L247" s="25"/>
      <c r="M247" s="128" t="s">
        <v>1</v>
      </c>
      <c r="N247" s="129" t="s">
        <v>41</v>
      </c>
      <c r="O247" s="130">
        <v>0</v>
      </c>
      <c r="P247" s="130">
        <f t="shared" si="83"/>
        <v>0</v>
      </c>
      <c r="Q247" s="130">
        <v>0</v>
      </c>
      <c r="R247" s="130">
        <f t="shared" si="84"/>
        <v>0</v>
      </c>
      <c r="S247" s="130">
        <v>0</v>
      </c>
      <c r="T247" s="131">
        <f t="shared" si="85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154</v>
      </c>
      <c r="BK247" s="133">
        <f t="shared" si="91"/>
        <v>0</v>
      </c>
      <c r="BL247" s="13" t="s">
        <v>215</v>
      </c>
      <c r="BM247" s="132" t="s">
        <v>505</v>
      </c>
    </row>
    <row r="248" spans="2:65" s="11" customFormat="1" ht="22.75" customHeight="1">
      <c r="B248" s="109"/>
      <c r="D248" s="110" t="s">
        <v>74</v>
      </c>
      <c r="E248" s="118" t="s">
        <v>506</v>
      </c>
      <c r="F248" s="118" t="s">
        <v>507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154</v>
      </c>
      <c r="AT248" s="116" t="s">
        <v>74</v>
      </c>
      <c r="AU248" s="116" t="s">
        <v>83</v>
      </c>
      <c r="AY248" s="110" t="s">
        <v>147</v>
      </c>
      <c r="BK248" s="117">
        <f>SUM(BK249:BK254)</f>
        <v>0</v>
      </c>
    </row>
    <row r="249" spans="2:65" s="1" customFormat="1" ht="24.25" customHeight="1">
      <c r="B249" s="120"/>
      <c r="C249" s="121">
        <v>94</v>
      </c>
      <c r="D249" s="121" t="s">
        <v>149</v>
      </c>
      <c r="E249" s="122" t="s">
        <v>508</v>
      </c>
      <c r="F249" s="123" t="s">
        <v>509</v>
      </c>
      <c r="G249" s="124" t="s">
        <v>195</v>
      </c>
      <c r="H249" s="125">
        <v>230.52</v>
      </c>
      <c r="I249" s="126"/>
      <c r="J249" s="126">
        <f t="shared" ref="J249:J254" si="92">ROUND(I249*H249,2)</f>
        <v>0</v>
      </c>
      <c r="K249" s="127"/>
      <c r="L249" s="25"/>
      <c r="M249" s="128" t="s">
        <v>1</v>
      </c>
      <c r="N249" s="129" t="s">
        <v>41</v>
      </c>
      <c r="O249" s="130">
        <v>0.79700000000000004</v>
      </c>
      <c r="P249" s="130">
        <f t="shared" ref="P249:P254" si="93">O249*H249</f>
        <v>183.72444000000002</v>
      </c>
      <c r="Q249" s="130">
        <v>4.2959999999999998E-2</v>
      </c>
      <c r="R249" s="130">
        <f t="shared" ref="R249:R254" si="94">Q249*H249</f>
        <v>9.9031392</v>
      </c>
      <c r="S249" s="130">
        <v>0</v>
      </c>
      <c r="T249" s="131">
        <f t="shared" ref="T249:T254" si="95">S249*H249</f>
        <v>0</v>
      </c>
      <c r="AR249" s="132" t="s">
        <v>215</v>
      </c>
      <c r="AT249" s="132" t="s">
        <v>149</v>
      </c>
      <c r="AU249" s="132" t="s">
        <v>154</v>
      </c>
      <c r="AY249" s="13" t="s">
        <v>147</v>
      </c>
      <c r="BE249" s="133">
        <f t="shared" ref="BE249:BE254" si="96">IF(N249="základná",J249,0)</f>
        <v>0</v>
      </c>
      <c r="BF249" s="133">
        <f t="shared" ref="BF249:BF254" si="97">IF(N249="znížená",J249,0)</f>
        <v>0</v>
      </c>
      <c r="BG249" s="133">
        <f t="shared" ref="BG249:BG254" si="98">IF(N249="zákl. prenesená",J249,0)</f>
        <v>0</v>
      </c>
      <c r="BH249" s="133">
        <f t="shared" ref="BH249:BH254" si="99">IF(N249="zníž. prenesená",J249,0)</f>
        <v>0</v>
      </c>
      <c r="BI249" s="133">
        <f t="shared" ref="BI249:BI254" si="100">IF(N249="nulová",J249,0)</f>
        <v>0</v>
      </c>
      <c r="BJ249" s="13" t="s">
        <v>154</v>
      </c>
      <c r="BK249" s="133">
        <f t="shared" ref="BK249:BK254" si="101">ROUND(I249*H249,2)</f>
        <v>0</v>
      </c>
      <c r="BL249" s="13" t="s">
        <v>215</v>
      </c>
      <c r="BM249" s="132" t="s">
        <v>510</v>
      </c>
    </row>
    <row r="250" spans="2:65" s="1" customFormat="1" ht="24.25" customHeight="1">
      <c r="B250" s="120"/>
      <c r="C250" s="121">
        <v>95</v>
      </c>
      <c r="D250" s="121" t="s">
        <v>149</v>
      </c>
      <c r="E250" s="122" t="s">
        <v>511</v>
      </c>
      <c r="F250" s="123" t="s">
        <v>512</v>
      </c>
      <c r="G250" s="124" t="s">
        <v>218</v>
      </c>
      <c r="H250" s="125">
        <v>17.7</v>
      </c>
      <c r="I250" s="126"/>
      <c r="J250" s="126">
        <f t="shared" si="92"/>
        <v>0</v>
      </c>
      <c r="K250" s="127"/>
      <c r="L250" s="25"/>
      <c r="M250" s="128" t="s">
        <v>1</v>
      </c>
      <c r="N250" s="129" t="s">
        <v>41</v>
      </c>
      <c r="O250" s="130">
        <v>0.71499999999999997</v>
      </c>
      <c r="P250" s="130">
        <f t="shared" si="93"/>
        <v>12.655499999999998</v>
      </c>
      <c r="Q250" s="130">
        <v>8.3800000000000003E-3</v>
      </c>
      <c r="R250" s="130">
        <f t="shared" si="94"/>
        <v>0.14832599999999999</v>
      </c>
      <c r="S250" s="130">
        <v>0</v>
      </c>
      <c r="T250" s="131">
        <f t="shared" si="95"/>
        <v>0</v>
      </c>
      <c r="AR250" s="132" t="s">
        <v>215</v>
      </c>
      <c r="AT250" s="132" t="s">
        <v>149</v>
      </c>
      <c r="AU250" s="132" t="s">
        <v>154</v>
      </c>
      <c r="AY250" s="13" t="s">
        <v>147</v>
      </c>
      <c r="BE250" s="133">
        <f t="shared" si="96"/>
        <v>0</v>
      </c>
      <c r="BF250" s="133">
        <f t="shared" si="97"/>
        <v>0</v>
      </c>
      <c r="BG250" s="133">
        <f t="shared" si="98"/>
        <v>0</v>
      </c>
      <c r="BH250" s="133">
        <f t="shared" si="99"/>
        <v>0</v>
      </c>
      <c r="BI250" s="133">
        <f t="shared" si="100"/>
        <v>0</v>
      </c>
      <c r="BJ250" s="13" t="s">
        <v>154</v>
      </c>
      <c r="BK250" s="133">
        <f t="shared" si="101"/>
        <v>0</v>
      </c>
      <c r="BL250" s="13" t="s">
        <v>215</v>
      </c>
      <c r="BM250" s="132" t="s">
        <v>513</v>
      </c>
    </row>
    <row r="251" spans="2:65" s="1" customFormat="1" ht="24.25" customHeight="1">
      <c r="B251" s="120"/>
      <c r="C251" s="121">
        <v>96</v>
      </c>
      <c r="D251" s="121" t="s">
        <v>149</v>
      </c>
      <c r="E251" s="122" t="s">
        <v>515</v>
      </c>
      <c r="F251" s="123" t="s">
        <v>516</v>
      </c>
      <c r="G251" s="124" t="s">
        <v>218</v>
      </c>
      <c r="H251" s="125">
        <v>42.87</v>
      </c>
      <c r="I251" s="126"/>
      <c r="J251" s="126">
        <f t="shared" si="92"/>
        <v>0</v>
      </c>
      <c r="K251" s="127"/>
      <c r="L251" s="25"/>
      <c r="M251" s="128" t="s">
        <v>1</v>
      </c>
      <c r="N251" s="129" t="s">
        <v>41</v>
      </c>
      <c r="O251" s="130">
        <v>0.25600000000000001</v>
      </c>
      <c r="P251" s="130">
        <f t="shared" si="93"/>
        <v>10.97472</v>
      </c>
      <c r="Q251" s="130">
        <v>3.5799999999999998E-3</v>
      </c>
      <c r="R251" s="130">
        <f t="shared" si="94"/>
        <v>0.15347459999999999</v>
      </c>
      <c r="S251" s="130">
        <v>0</v>
      </c>
      <c r="T251" s="131">
        <f t="shared" si="95"/>
        <v>0</v>
      </c>
      <c r="AR251" s="132" t="s">
        <v>215</v>
      </c>
      <c r="AT251" s="132" t="s">
        <v>149</v>
      </c>
      <c r="AU251" s="132" t="s">
        <v>154</v>
      </c>
      <c r="AY251" s="13" t="s">
        <v>147</v>
      </c>
      <c r="BE251" s="133">
        <f t="shared" si="96"/>
        <v>0</v>
      </c>
      <c r="BF251" s="133">
        <f t="shared" si="97"/>
        <v>0</v>
      </c>
      <c r="BG251" s="133">
        <f t="shared" si="98"/>
        <v>0</v>
      </c>
      <c r="BH251" s="133">
        <f t="shared" si="99"/>
        <v>0</v>
      </c>
      <c r="BI251" s="133">
        <f t="shared" si="100"/>
        <v>0</v>
      </c>
      <c r="BJ251" s="13" t="s">
        <v>154</v>
      </c>
      <c r="BK251" s="133">
        <f t="shared" si="101"/>
        <v>0</v>
      </c>
      <c r="BL251" s="13" t="s">
        <v>215</v>
      </c>
      <c r="BM251" s="132" t="s">
        <v>517</v>
      </c>
    </row>
    <row r="252" spans="2:65" s="1" customFormat="1" ht="14.5" customHeight="1">
      <c r="B252" s="120"/>
      <c r="C252" s="121">
        <v>97</v>
      </c>
      <c r="D252" s="121" t="s">
        <v>149</v>
      </c>
      <c r="E252" s="122" t="s">
        <v>519</v>
      </c>
      <c r="F252" s="123" t="s">
        <v>520</v>
      </c>
      <c r="G252" s="124" t="s">
        <v>218</v>
      </c>
      <c r="H252" s="125">
        <v>2.4529999999999998</v>
      </c>
      <c r="I252" s="126"/>
      <c r="J252" s="126">
        <f t="shared" si="92"/>
        <v>0</v>
      </c>
      <c r="K252" s="127"/>
      <c r="L252" s="25"/>
      <c r="M252" s="128" t="s">
        <v>1</v>
      </c>
      <c r="N252" s="129" t="s">
        <v>41</v>
      </c>
      <c r="O252" s="130">
        <v>0.68400000000000005</v>
      </c>
      <c r="P252" s="130">
        <f t="shared" si="93"/>
        <v>1.6778520000000001</v>
      </c>
      <c r="Q252" s="130">
        <v>2.3500000000000001E-3</v>
      </c>
      <c r="R252" s="130">
        <f t="shared" si="94"/>
        <v>5.7645500000000002E-3</v>
      </c>
      <c r="S252" s="130">
        <v>0</v>
      </c>
      <c r="T252" s="131">
        <f t="shared" si="95"/>
        <v>0</v>
      </c>
      <c r="AR252" s="132" t="s">
        <v>215</v>
      </c>
      <c r="AT252" s="132" t="s">
        <v>149</v>
      </c>
      <c r="AU252" s="132" t="s">
        <v>154</v>
      </c>
      <c r="AY252" s="13" t="s">
        <v>147</v>
      </c>
      <c r="BE252" s="133">
        <f t="shared" si="96"/>
        <v>0</v>
      </c>
      <c r="BF252" s="133">
        <f t="shared" si="97"/>
        <v>0</v>
      </c>
      <c r="BG252" s="133">
        <f t="shared" si="98"/>
        <v>0</v>
      </c>
      <c r="BH252" s="133">
        <f t="shared" si="99"/>
        <v>0</v>
      </c>
      <c r="BI252" s="133">
        <f t="shared" si="100"/>
        <v>0</v>
      </c>
      <c r="BJ252" s="13" t="s">
        <v>154</v>
      </c>
      <c r="BK252" s="133">
        <f t="shared" si="101"/>
        <v>0</v>
      </c>
      <c r="BL252" s="13" t="s">
        <v>215</v>
      </c>
      <c r="BM252" s="132" t="s">
        <v>521</v>
      </c>
    </row>
    <row r="253" spans="2:65" s="1" customFormat="1" ht="14.5" customHeight="1">
      <c r="B253" s="120"/>
      <c r="C253" s="121">
        <v>98</v>
      </c>
      <c r="D253" s="121" t="s">
        <v>149</v>
      </c>
      <c r="E253" s="122" t="s">
        <v>523</v>
      </c>
      <c r="F253" s="123" t="s">
        <v>524</v>
      </c>
      <c r="G253" s="124" t="s">
        <v>195</v>
      </c>
      <c r="H253" s="125">
        <v>276.62400000000002</v>
      </c>
      <c r="I253" s="126"/>
      <c r="J253" s="126">
        <f t="shared" si="92"/>
        <v>0</v>
      </c>
      <c r="K253" s="127"/>
      <c r="L253" s="25"/>
      <c r="M253" s="128" t="s">
        <v>1</v>
      </c>
      <c r="N253" s="129" t="s">
        <v>41</v>
      </c>
      <c r="O253" s="130">
        <v>0.104</v>
      </c>
      <c r="P253" s="130">
        <f t="shared" si="93"/>
        <v>28.768896000000002</v>
      </c>
      <c r="Q253" s="130">
        <v>3.6000000000000002E-4</v>
      </c>
      <c r="R253" s="130">
        <f t="shared" si="94"/>
        <v>9.9584640000000016E-2</v>
      </c>
      <c r="S253" s="130">
        <v>0</v>
      </c>
      <c r="T253" s="131">
        <f t="shared" si="95"/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 t="shared" si="96"/>
        <v>0</v>
      </c>
      <c r="BF253" s="133">
        <f t="shared" si="97"/>
        <v>0</v>
      </c>
      <c r="BG253" s="133">
        <f t="shared" si="98"/>
        <v>0</v>
      </c>
      <c r="BH253" s="133">
        <f t="shared" si="99"/>
        <v>0</v>
      </c>
      <c r="BI253" s="133">
        <f t="shared" si="100"/>
        <v>0</v>
      </c>
      <c r="BJ253" s="13" t="s">
        <v>154</v>
      </c>
      <c r="BK253" s="133">
        <f t="shared" si="101"/>
        <v>0</v>
      </c>
      <c r="BL253" s="13" t="s">
        <v>215</v>
      </c>
      <c r="BM253" s="132" t="s">
        <v>525</v>
      </c>
    </row>
    <row r="254" spans="2:65" s="1" customFormat="1" ht="24.25" customHeight="1">
      <c r="B254" s="120"/>
      <c r="C254" s="121">
        <v>99</v>
      </c>
      <c r="D254" s="121" t="s">
        <v>149</v>
      </c>
      <c r="E254" s="122" t="s">
        <v>527</v>
      </c>
      <c r="F254" s="123" t="s">
        <v>528</v>
      </c>
      <c r="G254" s="124" t="s">
        <v>360</v>
      </c>
      <c r="H254" s="125"/>
      <c r="I254" s="126"/>
      <c r="J254" s="126">
        <f t="shared" si="92"/>
        <v>0</v>
      </c>
      <c r="K254" s="127"/>
      <c r="L254" s="25"/>
      <c r="M254" s="128" t="s">
        <v>1</v>
      </c>
      <c r="N254" s="129" t="s">
        <v>41</v>
      </c>
      <c r="O254" s="130">
        <v>0</v>
      </c>
      <c r="P254" s="130">
        <f t="shared" si="93"/>
        <v>0</v>
      </c>
      <c r="Q254" s="130">
        <v>0</v>
      </c>
      <c r="R254" s="130">
        <f t="shared" si="94"/>
        <v>0</v>
      </c>
      <c r="S254" s="130">
        <v>0</v>
      </c>
      <c r="T254" s="131">
        <f t="shared" si="95"/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si="96"/>
        <v>0</v>
      </c>
      <c r="BF254" s="133">
        <f t="shared" si="97"/>
        <v>0</v>
      </c>
      <c r="BG254" s="133">
        <f t="shared" si="98"/>
        <v>0</v>
      </c>
      <c r="BH254" s="133">
        <f t="shared" si="99"/>
        <v>0</v>
      </c>
      <c r="BI254" s="133">
        <f t="shared" si="100"/>
        <v>0</v>
      </c>
      <c r="BJ254" s="13" t="s">
        <v>154</v>
      </c>
      <c r="BK254" s="133">
        <f t="shared" si="101"/>
        <v>0</v>
      </c>
      <c r="BL254" s="13" t="s">
        <v>215</v>
      </c>
      <c r="BM254" s="132" t="s">
        <v>529</v>
      </c>
    </row>
    <row r="255" spans="2:65" s="11" customFormat="1" ht="22.75" customHeight="1">
      <c r="B255" s="109"/>
      <c r="D255" s="110" t="s">
        <v>74</v>
      </c>
      <c r="E255" s="118" t="s">
        <v>530</v>
      </c>
      <c r="F255" s="118" t="s">
        <v>531</v>
      </c>
      <c r="J255" s="119">
        <f>BK255</f>
        <v>0</v>
      </c>
      <c r="L255" s="109"/>
      <c r="M255" s="113"/>
      <c r="P255" s="114">
        <f>SUM(P256:P281)</f>
        <v>119.13935000000001</v>
      </c>
      <c r="R255" s="114">
        <f>SUM(R256:R281)</f>
        <v>1.5123702000000001</v>
      </c>
      <c r="T255" s="115">
        <f>SUM(T256:T281)</f>
        <v>0</v>
      </c>
      <c r="AR255" s="110" t="s">
        <v>154</v>
      </c>
      <c r="AT255" s="116" t="s">
        <v>74</v>
      </c>
      <c r="AU255" s="116" t="s">
        <v>83</v>
      </c>
      <c r="AY255" s="110" t="s">
        <v>147</v>
      </c>
      <c r="BK255" s="117">
        <f>SUM(BK256:BK281)</f>
        <v>0</v>
      </c>
    </row>
    <row r="256" spans="2:65" s="1" customFormat="1" ht="14.5" customHeight="1">
      <c r="B256" s="120"/>
      <c r="C256" s="121">
        <v>100</v>
      </c>
      <c r="D256" s="121" t="s">
        <v>149</v>
      </c>
      <c r="E256" s="122" t="s">
        <v>533</v>
      </c>
      <c r="F256" s="123" t="s">
        <v>534</v>
      </c>
      <c r="G256" s="124" t="s">
        <v>218</v>
      </c>
      <c r="H256" s="125">
        <v>51.16</v>
      </c>
      <c r="I256" s="126"/>
      <c r="J256" s="126">
        <f t="shared" ref="J256:J281" si="102">ROUND(I256*H256,2)</f>
        <v>0</v>
      </c>
      <c r="K256" s="127"/>
      <c r="L256" s="25"/>
      <c r="M256" s="128" t="s">
        <v>1</v>
      </c>
      <c r="N256" s="129" t="s">
        <v>41</v>
      </c>
      <c r="O256" s="130">
        <v>0.36499999999999999</v>
      </c>
      <c r="P256" s="130">
        <f t="shared" ref="P256:P281" si="103">O256*H256</f>
        <v>18.673399999999997</v>
      </c>
      <c r="Q256" s="130">
        <v>1.8000000000000001E-4</v>
      </c>
      <c r="R256" s="130">
        <f t="shared" ref="R256:R281" si="104">Q256*H256</f>
        <v>9.2087999999999996E-3</v>
      </c>
      <c r="S256" s="130">
        <v>0</v>
      </c>
      <c r="T256" s="131">
        <f t="shared" ref="T256:T281" si="105">S256*H256</f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ref="BE256:BE281" si="106">IF(N256="základná",J256,0)</f>
        <v>0</v>
      </c>
      <c r="BF256" s="133">
        <f t="shared" ref="BF256:BF281" si="107">IF(N256="znížená",J256,0)</f>
        <v>0</v>
      </c>
      <c r="BG256" s="133">
        <f t="shared" ref="BG256:BG281" si="108">IF(N256="zákl. prenesená",J256,0)</f>
        <v>0</v>
      </c>
      <c r="BH256" s="133">
        <f t="shared" ref="BH256:BH281" si="109">IF(N256="zníž. prenesená",J256,0)</f>
        <v>0</v>
      </c>
      <c r="BI256" s="133">
        <f t="shared" ref="BI256:BI281" si="110">IF(N256="nulová",J256,0)</f>
        <v>0</v>
      </c>
      <c r="BJ256" s="13" t="s">
        <v>154</v>
      </c>
      <c r="BK256" s="133">
        <f t="shared" ref="BK256:BK281" si="111">ROUND(I256*H256,2)</f>
        <v>0</v>
      </c>
      <c r="BL256" s="13" t="s">
        <v>215</v>
      </c>
      <c r="BM256" s="132" t="s">
        <v>535</v>
      </c>
    </row>
    <row r="257" spans="2:66" s="1" customFormat="1" ht="52">
      <c r="B257" s="120"/>
      <c r="C257" s="134">
        <v>101</v>
      </c>
      <c r="D257" s="134" t="s">
        <v>198</v>
      </c>
      <c r="E257" s="135" t="s">
        <v>537</v>
      </c>
      <c r="F257" s="136" t="s">
        <v>2331</v>
      </c>
      <c r="G257" s="137" t="s">
        <v>247</v>
      </c>
      <c r="H257" s="138">
        <v>2</v>
      </c>
      <c r="I257" s="139"/>
      <c r="J257" s="139">
        <f t="shared" si="102"/>
        <v>0</v>
      </c>
      <c r="K257" s="127"/>
      <c r="L257" s="25"/>
      <c r="M257" s="128" t="s">
        <v>1</v>
      </c>
      <c r="N257" s="143" t="s">
        <v>41</v>
      </c>
      <c r="O257" s="130">
        <v>0</v>
      </c>
      <c r="P257" s="130">
        <f t="shared" si="103"/>
        <v>0</v>
      </c>
      <c r="Q257" s="130">
        <v>2.4E-2</v>
      </c>
      <c r="R257" s="130">
        <f t="shared" si="104"/>
        <v>4.8000000000000001E-2</v>
      </c>
      <c r="S257" s="130">
        <v>0</v>
      </c>
      <c r="T257" s="131">
        <f t="shared" si="105"/>
        <v>0</v>
      </c>
      <c r="AR257" s="132" t="s">
        <v>269</v>
      </c>
      <c r="AT257" s="132" t="s">
        <v>198</v>
      </c>
      <c r="AU257" s="132" t="s">
        <v>154</v>
      </c>
      <c r="AY257" s="13" t="s">
        <v>147</v>
      </c>
      <c r="BE257" s="133">
        <f t="shared" si="106"/>
        <v>0</v>
      </c>
      <c r="BF257" s="133">
        <f t="shared" si="107"/>
        <v>0</v>
      </c>
      <c r="BG257" s="133">
        <f t="shared" si="108"/>
        <v>0</v>
      </c>
      <c r="BH257" s="133">
        <f t="shared" si="109"/>
        <v>0</v>
      </c>
      <c r="BI257" s="133">
        <f t="shared" si="110"/>
        <v>0</v>
      </c>
      <c r="BJ257" s="13" t="s">
        <v>154</v>
      </c>
      <c r="BK257" s="133">
        <f t="shared" si="111"/>
        <v>0</v>
      </c>
      <c r="BL257" s="13" t="s">
        <v>215</v>
      </c>
      <c r="BM257" s="132" t="s">
        <v>539</v>
      </c>
    </row>
    <row r="258" spans="2:66" s="1" customFormat="1" ht="52">
      <c r="B258" s="120"/>
      <c r="C258" s="134">
        <v>102</v>
      </c>
      <c r="D258" s="134" t="s">
        <v>198</v>
      </c>
      <c r="E258" s="135" t="s">
        <v>537</v>
      </c>
      <c r="F258" s="136" t="s">
        <v>2332</v>
      </c>
      <c r="G258" s="137" t="s">
        <v>247</v>
      </c>
      <c r="H258" s="138">
        <v>1</v>
      </c>
      <c r="I258" s="139"/>
      <c r="J258" s="139">
        <f t="shared" si="102"/>
        <v>0</v>
      </c>
      <c r="K258" s="127"/>
      <c r="L258" s="25"/>
      <c r="M258" s="128" t="s">
        <v>1</v>
      </c>
      <c r="N258" s="143" t="s">
        <v>41</v>
      </c>
      <c r="O258" s="130">
        <v>0</v>
      </c>
      <c r="P258" s="130">
        <f t="shared" si="103"/>
        <v>0</v>
      </c>
      <c r="Q258" s="130">
        <v>2.4E-2</v>
      </c>
      <c r="R258" s="130">
        <f t="shared" si="104"/>
        <v>2.4E-2</v>
      </c>
      <c r="S258" s="130">
        <v>0</v>
      </c>
      <c r="T258" s="131">
        <f t="shared" si="105"/>
        <v>0</v>
      </c>
      <c r="AR258" s="132" t="s">
        <v>269</v>
      </c>
      <c r="AT258" s="132" t="s">
        <v>198</v>
      </c>
      <c r="AU258" s="132" t="s">
        <v>154</v>
      </c>
      <c r="AY258" s="13" t="s">
        <v>147</v>
      </c>
      <c r="BE258" s="133">
        <f t="shared" si="106"/>
        <v>0</v>
      </c>
      <c r="BF258" s="133">
        <f t="shared" si="107"/>
        <v>0</v>
      </c>
      <c r="BG258" s="133">
        <f t="shared" si="108"/>
        <v>0</v>
      </c>
      <c r="BH258" s="133">
        <f t="shared" si="109"/>
        <v>0</v>
      </c>
      <c r="BI258" s="133">
        <f t="shared" si="110"/>
        <v>0</v>
      </c>
      <c r="BJ258" s="13" t="s">
        <v>154</v>
      </c>
      <c r="BK258" s="133">
        <f t="shared" si="111"/>
        <v>0</v>
      </c>
      <c r="BL258" s="13" t="s">
        <v>215</v>
      </c>
      <c r="BM258" s="132" t="s">
        <v>539</v>
      </c>
    </row>
    <row r="259" spans="2:66" s="1" customFormat="1" ht="26">
      <c r="B259" s="120"/>
      <c r="C259" s="134">
        <v>103</v>
      </c>
      <c r="D259" s="134" t="s">
        <v>198</v>
      </c>
      <c r="E259" s="135" t="s">
        <v>537</v>
      </c>
      <c r="F259" s="136" t="s">
        <v>538</v>
      </c>
      <c r="G259" s="137" t="s">
        <v>247</v>
      </c>
      <c r="H259" s="138">
        <v>2</v>
      </c>
      <c r="I259" s="139"/>
      <c r="J259" s="139">
        <f t="shared" si="102"/>
        <v>0</v>
      </c>
      <c r="K259" s="127"/>
      <c r="L259" s="25"/>
      <c r="M259" s="128" t="s">
        <v>1</v>
      </c>
      <c r="N259" s="143" t="s">
        <v>41</v>
      </c>
      <c r="O259" s="130">
        <v>0</v>
      </c>
      <c r="P259" s="130">
        <f t="shared" si="103"/>
        <v>0</v>
      </c>
      <c r="Q259" s="130">
        <v>2.4E-2</v>
      </c>
      <c r="R259" s="130">
        <f t="shared" si="104"/>
        <v>4.8000000000000001E-2</v>
      </c>
      <c r="S259" s="130">
        <v>0</v>
      </c>
      <c r="T259" s="131">
        <f t="shared" si="105"/>
        <v>0</v>
      </c>
      <c r="AR259" s="132" t="s">
        <v>269</v>
      </c>
      <c r="AT259" s="132" t="s">
        <v>198</v>
      </c>
      <c r="AU259" s="132" t="s">
        <v>154</v>
      </c>
      <c r="AY259" s="13" t="s">
        <v>147</v>
      </c>
      <c r="BE259" s="133">
        <f t="shared" si="106"/>
        <v>0</v>
      </c>
      <c r="BF259" s="133">
        <f t="shared" si="107"/>
        <v>0</v>
      </c>
      <c r="BG259" s="133">
        <f t="shared" si="108"/>
        <v>0</v>
      </c>
      <c r="BH259" s="133">
        <f t="shared" si="109"/>
        <v>0</v>
      </c>
      <c r="BI259" s="133">
        <f t="shared" si="110"/>
        <v>0</v>
      </c>
      <c r="BJ259" s="13" t="s">
        <v>154</v>
      </c>
      <c r="BK259" s="133">
        <f t="shared" si="111"/>
        <v>0</v>
      </c>
      <c r="BL259" s="13" t="s">
        <v>215</v>
      </c>
      <c r="BM259" s="132" t="s">
        <v>539</v>
      </c>
    </row>
    <row r="260" spans="2:66" s="1" customFormat="1" ht="52">
      <c r="B260" s="120"/>
      <c r="C260" s="134">
        <v>104</v>
      </c>
      <c r="D260" s="134" t="s">
        <v>198</v>
      </c>
      <c r="E260" s="135" t="s">
        <v>537</v>
      </c>
      <c r="F260" s="136" t="s">
        <v>2333</v>
      </c>
      <c r="G260" s="137" t="s">
        <v>247</v>
      </c>
      <c r="H260" s="138">
        <v>1</v>
      </c>
      <c r="I260" s="139"/>
      <c r="J260" s="139">
        <f t="shared" si="102"/>
        <v>0</v>
      </c>
      <c r="K260" s="127"/>
      <c r="L260" s="25"/>
      <c r="M260" s="128" t="s">
        <v>1</v>
      </c>
      <c r="N260" s="143" t="s">
        <v>41</v>
      </c>
      <c r="O260" s="130">
        <v>0</v>
      </c>
      <c r="P260" s="130">
        <f t="shared" si="103"/>
        <v>0</v>
      </c>
      <c r="Q260" s="130">
        <v>2.4E-2</v>
      </c>
      <c r="R260" s="130">
        <f t="shared" si="104"/>
        <v>2.4E-2</v>
      </c>
      <c r="S260" s="130">
        <v>0</v>
      </c>
      <c r="T260" s="131">
        <f t="shared" si="105"/>
        <v>0</v>
      </c>
      <c r="AR260" s="132" t="s">
        <v>269</v>
      </c>
      <c r="AT260" s="132" t="s">
        <v>198</v>
      </c>
      <c r="AU260" s="132" t="s">
        <v>154</v>
      </c>
      <c r="AY260" s="13" t="s">
        <v>147</v>
      </c>
      <c r="BE260" s="133">
        <f t="shared" si="106"/>
        <v>0</v>
      </c>
      <c r="BF260" s="133">
        <f t="shared" si="107"/>
        <v>0</v>
      </c>
      <c r="BG260" s="133">
        <f t="shared" si="108"/>
        <v>0</v>
      </c>
      <c r="BH260" s="133">
        <f t="shared" si="109"/>
        <v>0</v>
      </c>
      <c r="BI260" s="133">
        <f t="shared" si="110"/>
        <v>0</v>
      </c>
      <c r="BJ260" s="13" t="s">
        <v>154</v>
      </c>
      <c r="BK260" s="133">
        <f t="shared" si="111"/>
        <v>0</v>
      </c>
      <c r="BL260" s="13" t="s">
        <v>215</v>
      </c>
      <c r="BM260" s="132" t="s">
        <v>539</v>
      </c>
    </row>
    <row r="261" spans="2:66" s="1" customFormat="1" ht="39">
      <c r="B261" s="120"/>
      <c r="C261" s="134">
        <v>105</v>
      </c>
      <c r="D261" s="134" t="s">
        <v>198</v>
      </c>
      <c r="E261" s="135" t="s">
        <v>541</v>
      </c>
      <c r="F261" s="136" t="s">
        <v>542</v>
      </c>
      <c r="G261" s="137" t="s">
        <v>247</v>
      </c>
      <c r="H261" s="138">
        <v>1</v>
      </c>
      <c r="I261" s="139"/>
      <c r="J261" s="139">
        <f t="shared" si="102"/>
        <v>0</v>
      </c>
      <c r="K261" s="127"/>
      <c r="L261" s="25"/>
      <c r="M261" s="128" t="s">
        <v>1</v>
      </c>
      <c r="N261" s="143" t="s">
        <v>41</v>
      </c>
      <c r="O261" s="130">
        <v>0</v>
      </c>
      <c r="P261" s="130">
        <f t="shared" si="103"/>
        <v>0</v>
      </c>
      <c r="Q261" s="130">
        <v>2.4E-2</v>
      </c>
      <c r="R261" s="130">
        <f t="shared" si="104"/>
        <v>2.4E-2</v>
      </c>
      <c r="S261" s="130">
        <v>0</v>
      </c>
      <c r="T261" s="131">
        <f t="shared" si="105"/>
        <v>0</v>
      </c>
      <c r="AR261" s="132" t="s">
        <v>269</v>
      </c>
      <c r="AT261" s="132" t="s">
        <v>198</v>
      </c>
      <c r="AU261" s="132" t="s">
        <v>154</v>
      </c>
      <c r="AY261" s="13" t="s">
        <v>147</v>
      </c>
      <c r="BE261" s="133">
        <f t="shared" si="106"/>
        <v>0</v>
      </c>
      <c r="BF261" s="133">
        <f t="shared" si="107"/>
        <v>0</v>
      </c>
      <c r="BG261" s="133">
        <f t="shared" si="108"/>
        <v>0</v>
      </c>
      <c r="BH261" s="133">
        <f t="shared" si="109"/>
        <v>0</v>
      </c>
      <c r="BI261" s="133">
        <f t="shared" si="110"/>
        <v>0</v>
      </c>
      <c r="BJ261" s="13" t="s">
        <v>154</v>
      </c>
      <c r="BK261" s="133">
        <f t="shared" si="111"/>
        <v>0</v>
      </c>
      <c r="BL261" s="13" t="s">
        <v>215</v>
      </c>
      <c r="BM261" s="132" t="s">
        <v>543</v>
      </c>
    </row>
    <row r="262" spans="2:66" s="1" customFormat="1" ht="24.25" customHeight="1">
      <c r="B262" s="120"/>
      <c r="C262" s="134">
        <v>106</v>
      </c>
      <c r="D262" s="134" t="s">
        <v>198</v>
      </c>
      <c r="E262" s="135" t="s">
        <v>545</v>
      </c>
      <c r="F262" s="136" t="s">
        <v>546</v>
      </c>
      <c r="G262" s="137" t="s">
        <v>247</v>
      </c>
      <c r="H262" s="138">
        <v>2</v>
      </c>
      <c r="I262" s="139"/>
      <c r="J262" s="139">
        <f t="shared" si="102"/>
        <v>0</v>
      </c>
      <c r="K262" s="127"/>
      <c r="L262" s="25"/>
      <c r="M262" s="128" t="s">
        <v>1</v>
      </c>
      <c r="N262" s="143" t="s">
        <v>41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269</v>
      </c>
      <c r="AT262" s="132" t="s">
        <v>198</v>
      </c>
      <c r="AU262" s="132" t="s">
        <v>154</v>
      </c>
      <c r="AY262" s="13" t="s">
        <v>147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154</v>
      </c>
      <c r="BK262" s="133">
        <f t="shared" si="111"/>
        <v>0</v>
      </c>
      <c r="BL262" s="13" t="s">
        <v>215</v>
      </c>
      <c r="BM262" s="132" t="s">
        <v>547</v>
      </c>
    </row>
    <row r="263" spans="2:66" s="11" customFormat="1" ht="26">
      <c r="B263" s="109"/>
      <c r="C263" s="134">
        <v>107</v>
      </c>
      <c r="D263" s="134" t="s">
        <v>198</v>
      </c>
      <c r="E263" s="135" t="s">
        <v>548</v>
      </c>
      <c r="F263" s="136" t="s">
        <v>549</v>
      </c>
      <c r="G263" s="137" t="s">
        <v>247</v>
      </c>
      <c r="H263" s="138">
        <v>3</v>
      </c>
      <c r="I263" s="139"/>
      <c r="J263" s="139">
        <f t="shared" si="102"/>
        <v>0</v>
      </c>
      <c r="L263" s="109"/>
      <c r="M263" s="113"/>
      <c r="N263" s="143" t="s">
        <v>41</v>
      </c>
      <c r="O263" s="130">
        <v>0</v>
      </c>
      <c r="P263" s="130">
        <f t="shared" si="103"/>
        <v>0</v>
      </c>
      <c r="Q263" s="130">
        <v>8.4000000000000005E-2</v>
      </c>
      <c r="R263" s="130">
        <f t="shared" si="104"/>
        <v>0.252</v>
      </c>
      <c r="S263" s="130">
        <v>0</v>
      </c>
      <c r="T263" s="131">
        <f t="shared" si="105"/>
        <v>0</v>
      </c>
      <c r="AR263" s="132" t="s">
        <v>269</v>
      </c>
      <c r="AS263" s="1"/>
      <c r="AT263" s="132" t="s">
        <v>198</v>
      </c>
      <c r="AU263" s="132" t="s">
        <v>154</v>
      </c>
      <c r="AV263" s="1"/>
      <c r="AW263" s="1"/>
      <c r="AX263" s="1"/>
      <c r="AY263" s="13" t="s">
        <v>147</v>
      </c>
      <c r="AZ263" s="1"/>
      <c r="BA263" s="1"/>
      <c r="BB263" s="1"/>
      <c r="BC263" s="1"/>
      <c r="BD263" s="1"/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154</v>
      </c>
      <c r="BK263" s="133">
        <f t="shared" si="111"/>
        <v>0</v>
      </c>
      <c r="BL263" s="13" t="s">
        <v>215</v>
      </c>
      <c r="BM263" s="132" t="s">
        <v>550</v>
      </c>
      <c r="BN263" s="1"/>
    </row>
    <row r="264" spans="2:66" s="1" customFormat="1" ht="26">
      <c r="B264" s="120"/>
      <c r="C264" s="134">
        <v>108</v>
      </c>
      <c r="D264" s="121" t="s">
        <v>149</v>
      </c>
      <c r="E264" s="122" t="s">
        <v>552</v>
      </c>
      <c r="F264" s="123" t="s">
        <v>553</v>
      </c>
      <c r="G264" s="124" t="s">
        <v>218</v>
      </c>
      <c r="H264" s="125">
        <v>33.549999999999997</v>
      </c>
      <c r="I264" s="126"/>
      <c r="J264" s="126">
        <f t="shared" si="102"/>
        <v>0</v>
      </c>
      <c r="K264" s="127"/>
      <c r="L264" s="25"/>
      <c r="M264" s="128" t="s">
        <v>1</v>
      </c>
      <c r="N264" s="129" t="s">
        <v>41</v>
      </c>
      <c r="O264" s="130">
        <v>0.28100000000000003</v>
      </c>
      <c r="P264" s="130">
        <f t="shared" si="103"/>
        <v>9.4275500000000001</v>
      </c>
      <c r="Q264" s="130">
        <v>4.2000000000000002E-4</v>
      </c>
      <c r="R264" s="130">
        <f t="shared" si="104"/>
        <v>1.4090999999999999E-2</v>
      </c>
      <c r="S264" s="130">
        <v>0</v>
      </c>
      <c r="T264" s="131">
        <f t="shared" si="105"/>
        <v>0</v>
      </c>
      <c r="AR264" s="132" t="s">
        <v>215</v>
      </c>
      <c r="AT264" s="132" t="s">
        <v>149</v>
      </c>
      <c r="AU264" s="132" t="s">
        <v>154</v>
      </c>
      <c r="AY264" s="13" t="s">
        <v>147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154</v>
      </c>
      <c r="BK264" s="133">
        <f t="shared" si="111"/>
        <v>0</v>
      </c>
      <c r="BL264" s="13" t="s">
        <v>215</v>
      </c>
      <c r="BM264" s="132" t="s">
        <v>554</v>
      </c>
    </row>
    <row r="265" spans="2:66" s="1" customFormat="1" ht="37.75" customHeight="1">
      <c r="B265" s="120"/>
      <c r="C265" s="134">
        <v>109</v>
      </c>
      <c r="D265" s="134" t="s">
        <v>198</v>
      </c>
      <c r="E265" s="135" t="s">
        <v>556</v>
      </c>
      <c r="F265" s="136" t="s">
        <v>557</v>
      </c>
      <c r="G265" s="137" t="s">
        <v>247</v>
      </c>
      <c r="H265" s="138">
        <v>1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41</v>
      </c>
      <c r="O265" s="130">
        <v>0</v>
      </c>
      <c r="P265" s="130">
        <f t="shared" si="103"/>
        <v>0</v>
      </c>
      <c r="Q265" s="130">
        <v>3.7999999999999999E-2</v>
      </c>
      <c r="R265" s="130">
        <f t="shared" si="104"/>
        <v>3.7999999999999999E-2</v>
      </c>
      <c r="S265" s="130">
        <v>0</v>
      </c>
      <c r="T265" s="131">
        <f t="shared" si="105"/>
        <v>0</v>
      </c>
      <c r="AR265" s="132" t="s">
        <v>269</v>
      </c>
      <c r="AT265" s="132" t="s">
        <v>198</v>
      </c>
      <c r="AU265" s="132" t="s">
        <v>154</v>
      </c>
      <c r="AY265" s="13" t="s">
        <v>147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154</v>
      </c>
      <c r="BK265" s="133">
        <f t="shared" si="111"/>
        <v>0</v>
      </c>
      <c r="BL265" s="13" t="s">
        <v>215</v>
      </c>
      <c r="BM265" s="132" t="s">
        <v>558</v>
      </c>
    </row>
    <row r="266" spans="2:66" s="1" customFormat="1" ht="37.75" customHeight="1">
      <c r="B266" s="120"/>
      <c r="C266" s="134">
        <v>110</v>
      </c>
      <c r="D266" s="134" t="s">
        <v>198</v>
      </c>
      <c r="E266" s="135" t="s">
        <v>560</v>
      </c>
      <c r="F266" s="136" t="s">
        <v>561</v>
      </c>
      <c r="G266" s="137" t="s">
        <v>247</v>
      </c>
      <c r="H266" s="138">
        <v>1</v>
      </c>
      <c r="I266" s="139"/>
      <c r="J266" s="139">
        <f t="shared" si="102"/>
        <v>0</v>
      </c>
      <c r="K266" s="140"/>
      <c r="L266" s="141"/>
      <c r="M266" s="142" t="s">
        <v>1</v>
      </c>
      <c r="N266" s="143" t="s">
        <v>41</v>
      </c>
      <c r="O266" s="130">
        <v>0</v>
      </c>
      <c r="P266" s="130">
        <f t="shared" si="103"/>
        <v>0</v>
      </c>
      <c r="Q266" s="130">
        <v>3.7999999999999999E-2</v>
      </c>
      <c r="R266" s="130">
        <f t="shared" si="104"/>
        <v>3.7999999999999999E-2</v>
      </c>
      <c r="S266" s="130">
        <v>0</v>
      </c>
      <c r="T266" s="131">
        <f t="shared" si="105"/>
        <v>0</v>
      </c>
      <c r="AR266" s="132" t="s">
        <v>269</v>
      </c>
      <c r="AT266" s="132" t="s">
        <v>198</v>
      </c>
      <c r="AU266" s="132" t="s">
        <v>154</v>
      </c>
      <c r="AY266" s="13" t="s">
        <v>147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154</v>
      </c>
      <c r="BK266" s="133">
        <f t="shared" si="111"/>
        <v>0</v>
      </c>
      <c r="BL266" s="13" t="s">
        <v>215</v>
      </c>
      <c r="BM266" s="132" t="s">
        <v>562</v>
      </c>
    </row>
    <row r="267" spans="2:66" s="1" customFormat="1" ht="37.75" customHeight="1">
      <c r="B267" s="120"/>
      <c r="C267" s="134">
        <v>111</v>
      </c>
      <c r="D267" s="134" t="s">
        <v>198</v>
      </c>
      <c r="E267" s="135" t="s">
        <v>564</v>
      </c>
      <c r="F267" s="136" t="s">
        <v>565</v>
      </c>
      <c r="G267" s="137" t="s">
        <v>247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41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269</v>
      </c>
      <c r="AT267" s="132" t="s">
        <v>198</v>
      </c>
      <c r="AU267" s="132" t="s">
        <v>154</v>
      </c>
      <c r="AY267" s="13" t="s">
        <v>147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154</v>
      </c>
      <c r="BK267" s="133">
        <f t="shared" si="111"/>
        <v>0</v>
      </c>
      <c r="BL267" s="13" t="s">
        <v>215</v>
      </c>
      <c r="BM267" s="132" t="s">
        <v>566</v>
      </c>
    </row>
    <row r="268" spans="2:66" s="1" customFormat="1" ht="37.75" customHeight="1">
      <c r="B268" s="120"/>
      <c r="C268" s="134">
        <v>112</v>
      </c>
      <c r="D268" s="134" t="s">
        <v>198</v>
      </c>
      <c r="E268" s="135" t="s">
        <v>568</v>
      </c>
      <c r="F268" s="136" t="s">
        <v>569</v>
      </c>
      <c r="G268" s="137" t="s">
        <v>247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41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269</v>
      </c>
      <c r="AT268" s="132" t="s">
        <v>198</v>
      </c>
      <c r="AU268" s="132" t="s">
        <v>154</v>
      </c>
      <c r="AY268" s="13" t="s">
        <v>147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154</v>
      </c>
      <c r="BK268" s="133">
        <f t="shared" si="111"/>
        <v>0</v>
      </c>
      <c r="BL268" s="13" t="s">
        <v>215</v>
      </c>
      <c r="BM268" s="132" t="s">
        <v>570</v>
      </c>
    </row>
    <row r="269" spans="2:66" s="1" customFormat="1" ht="37.75" customHeight="1">
      <c r="B269" s="120"/>
      <c r="C269" s="134">
        <v>113</v>
      </c>
      <c r="D269" s="134" t="s">
        <v>198</v>
      </c>
      <c r="E269" s="135" t="s">
        <v>572</v>
      </c>
      <c r="F269" s="136" t="s">
        <v>573</v>
      </c>
      <c r="G269" s="137" t="s">
        <v>247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269</v>
      </c>
      <c r="AT269" s="132" t="s">
        <v>198</v>
      </c>
      <c r="AU269" s="132" t="s">
        <v>154</v>
      </c>
      <c r="AY269" s="13" t="s">
        <v>147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154</v>
      </c>
      <c r="BK269" s="133">
        <f t="shared" si="111"/>
        <v>0</v>
      </c>
      <c r="BL269" s="13" t="s">
        <v>215</v>
      </c>
      <c r="BM269" s="132" t="s">
        <v>574</v>
      </c>
    </row>
    <row r="270" spans="2:66" s="1" customFormat="1" ht="24.25" customHeight="1">
      <c r="B270" s="120"/>
      <c r="C270" s="134">
        <v>114</v>
      </c>
      <c r="D270" s="121" t="s">
        <v>149</v>
      </c>
      <c r="E270" s="122" t="s">
        <v>576</v>
      </c>
      <c r="F270" s="123" t="s">
        <v>577</v>
      </c>
      <c r="G270" s="124" t="s">
        <v>247</v>
      </c>
      <c r="H270" s="125">
        <v>14</v>
      </c>
      <c r="I270" s="126"/>
      <c r="J270" s="126">
        <f t="shared" si="102"/>
        <v>0</v>
      </c>
      <c r="K270" s="127"/>
      <c r="L270" s="25"/>
      <c r="M270" s="128" t="s">
        <v>1</v>
      </c>
      <c r="N270" s="129" t="s">
        <v>41</v>
      </c>
      <c r="O270" s="130">
        <v>1.2250099999999999</v>
      </c>
      <c r="P270" s="130">
        <f t="shared" si="103"/>
        <v>17.15014</v>
      </c>
      <c r="Q270" s="130">
        <v>0</v>
      </c>
      <c r="R270" s="130">
        <f t="shared" si="104"/>
        <v>0</v>
      </c>
      <c r="S270" s="130">
        <v>0</v>
      </c>
      <c r="T270" s="131">
        <f t="shared" si="105"/>
        <v>0</v>
      </c>
      <c r="AR270" s="132" t="s">
        <v>215</v>
      </c>
      <c r="AT270" s="132" t="s">
        <v>149</v>
      </c>
      <c r="AU270" s="132" t="s">
        <v>154</v>
      </c>
      <c r="AY270" s="13" t="s">
        <v>147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154</v>
      </c>
      <c r="BK270" s="133">
        <f t="shared" si="111"/>
        <v>0</v>
      </c>
      <c r="BL270" s="13" t="s">
        <v>215</v>
      </c>
      <c r="BM270" s="132" t="s">
        <v>578</v>
      </c>
    </row>
    <row r="271" spans="2:66" s="1" customFormat="1" ht="24.25" customHeight="1">
      <c r="B271" s="120"/>
      <c r="C271" s="134">
        <v>115</v>
      </c>
      <c r="D271" s="134" t="s">
        <v>198</v>
      </c>
      <c r="E271" s="135" t="s">
        <v>580</v>
      </c>
      <c r="F271" s="136" t="s">
        <v>581</v>
      </c>
      <c r="G271" s="137" t="s">
        <v>247</v>
      </c>
      <c r="H271" s="138">
        <v>14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3"/>
        <v>0</v>
      </c>
      <c r="Q271" s="130">
        <v>1E-3</v>
      </c>
      <c r="R271" s="130">
        <f t="shared" si="104"/>
        <v>1.4E-2</v>
      </c>
      <c r="S271" s="130">
        <v>0</v>
      </c>
      <c r="T271" s="131">
        <f t="shared" si="105"/>
        <v>0</v>
      </c>
      <c r="AR271" s="132" t="s">
        <v>269</v>
      </c>
      <c r="AT271" s="132" t="s">
        <v>198</v>
      </c>
      <c r="AU271" s="132" t="s">
        <v>154</v>
      </c>
      <c r="AY271" s="13" t="s">
        <v>147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154</v>
      </c>
      <c r="BK271" s="133">
        <f t="shared" si="111"/>
        <v>0</v>
      </c>
      <c r="BL271" s="13" t="s">
        <v>215</v>
      </c>
      <c r="BM271" s="132" t="s">
        <v>582</v>
      </c>
    </row>
    <row r="272" spans="2:66" s="1" customFormat="1" ht="37.75" customHeight="1">
      <c r="B272" s="120"/>
      <c r="C272" s="134">
        <v>116</v>
      </c>
      <c r="D272" s="134" t="s">
        <v>198</v>
      </c>
      <c r="E272" s="135" t="s">
        <v>584</v>
      </c>
      <c r="F272" s="136" t="s">
        <v>585</v>
      </c>
      <c r="G272" s="137" t="s">
        <v>247</v>
      </c>
      <c r="H272" s="138">
        <v>14</v>
      </c>
      <c r="I272" s="139"/>
      <c r="J272" s="139">
        <f t="shared" si="102"/>
        <v>0</v>
      </c>
      <c r="K272" s="140"/>
      <c r="L272" s="141"/>
      <c r="M272" s="142" t="s">
        <v>1</v>
      </c>
      <c r="N272" s="143" t="s">
        <v>41</v>
      </c>
      <c r="O272" s="130">
        <v>0</v>
      </c>
      <c r="P272" s="130">
        <f t="shared" si="103"/>
        <v>0</v>
      </c>
      <c r="Q272" s="130">
        <v>2.5000000000000001E-2</v>
      </c>
      <c r="R272" s="130">
        <f t="shared" si="104"/>
        <v>0.35000000000000003</v>
      </c>
      <c r="S272" s="130">
        <v>0</v>
      </c>
      <c r="T272" s="131">
        <f t="shared" si="105"/>
        <v>0</v>
      </c>
      <c r="AR272" s="132" t="s">
        <v>269</v>
      </c>
      <c r="AT272" s="132" t="s">
        <v>198</v>
      </c>
      <c r="AU272" s="132" t="s">
        <v>154</v>
      </c>
      <c r="AY272" s="13" t="s">
        <v>147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154</v>
      </c>
      <c r="BK272" s="133">
        <f t="shared" si="111"/>
        <v>0</v>
      </c>
      <c r="BL272" s="13" t="s">
        <v>215</v>
      </c>
      <c r="BM272" s="132" t="s">
        <v>586</v>
      </c>
    </row>
    <row r="273" spans="2:65" s="1" customFormat="1" ht="14.5" customHeight="1">
      <c r="B273" s="120"/>
      <c r="C273" s="134">
        <v>117</v>
      </c>
      <c r="D273" s="121" t="s">
        <v>149</v>
      </c>
      <c r="E273" s="122" t="s">
        <v>588</v>
      </c>
      <c r="F273" s="123" t="s">
        <v>589</v>
      </c>
      <c r="G273" s="124" t="s">
        <v>247</v>
      </c>
      <c r="H273" s="125">
        <v>14</v>
      </c>
      <c r="I273" s="126"/>
      <c r="J273" s="126">
        <f t="shared" si="102"/>
        <v>0</v>
      </c>
      <c r="K273" s="127"/>
      <c r="L273" s="25"/>
      <c r="M273" s="128" t="s">
        <v>1</v>
      </c>
      <c r="N273" s="129" t="s">
        <v>41</v>
      </c>
      <c r="O273" s="130">
        <v>3.0437599999999998</v>
      </c>
      <c r="P273" s="130">
        <f t="shared" si="103"/>
        <v>42.612639999999999</v>
      </c>
      <c r="Q273" s="130">
        <v>4.4999999999999999E-4</v>
      </c>
      <c r="R273" s="130">
        <f t="shared" si="104"/>
        <v>6.3E-3</v>
      </c>
      <c r="S273" s="130">
        <v>0</v>
      </c>
      <c r="T273" s="131">
        <f t="shared" si="105"/>
        <v>0</v>
      </c>
      <c r="AR273" s="132" t="s">
        <v>215</v>
      </c>
      <c r="AT273" s="132" t="s">
        <v>149</v>
      </c>
      <c r="AU273" s="132" t="s">
        <v>154</v>
      </c>
      <c r="AY273" s="13" t="s">
        <v>147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154</v>
      </c>
      <c r="BK273" s="133">
        <f t="shared" si="111"/>
        <v>0</v>
      </c>
      <c r="BL273" s="13" t="s">
        <v>215</v>
      </c>
      <c r="BM273" s="132" t="s">
        <v>590</v>
      </c>
    </row>
    <row r="274" spans="2:65" s="1" customFormat="1" ht="37.75" customHeight="1">
      <c r="B274" s="120"/>
      <c r="C274" s="134">
        <v>118</v>
      </c>
      <c r="D274" s="134" t="s">
        <v>198</v>
      </c>
      <c r="E274" s="135" t="s">
        <v>592</v>
      </c>
      <c r="F274" s="136" t="s">
        <v>593</v>
      </c>
      <c r="G274" s="137" t="s">
        <v>247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3"/>
        <v>0</v>
      </c>
      <c r="Q274" s="130">
        <v>1.7999999999999999E-2</v>
      </c>
      <c r="R274" s="130">
        <f t="shared" si="104"/>
        <v>0.252</v>
      </c>
      <c r="S274" s="130">
        <v>0</v>
      </c>
      <c r="T274" s="131">
        <f t="shared" si="105"/>
        <v>0</v>
      </c>
      <c r="AR274" s="132" t="s">
        <v>269</v>
      </c>
      <c r="AT274" s="132" t="s">
        <v>198</v>
      </c>
      <c r="AU274" s="132" t="s">
        <v>154</v>
      </c>
      <c r="AY274" s="13" t="s">
        <v>147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154</v>
      </c>
      <c r="BK274" s="133">
        <f t="shared" si="111"/>
        <v>0</v>
      </c>
      <c r="BL274" s="13" t="s">
        <v>215</v>
      </c>
      <c r="BM274" s="132" t="s">
        <v>594</v>
      </c>
    </row>
    <row r="275" spans="2:65" s="1" customFormat="1" ht="37.75" customHeight="1">
      <c r="B275" s="120"/>
      <c r="C275" s="134">
        <v>119</v>
      </c>
      <c r="D275" s="121" t="s">
        <v>149</v>
      </c>
      <c r="E275" s="122" t="s">
        <v>596</v>
      </c>
      <c r="F275" s="123" t="s">
        <v>597</v>
      </c>
      <c r="G275" s="124" t="s">
        <v>247</v>
      </c>
      <c r="H275" s="125">
        <v>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41</v>
      </c>
      <c r="O275" s="130">
        <v>4.9091199999999997</v>
      </c>
      <c r="P275" s="130">
        <f t="shared" si="103"/>
        <v>19.636479999999999</v>
      </c>
      <c r="Q275" s="130">
        <v>6.9999999999999994E-5</v>
      </c>
      <c r="R275" s="130">
        <f t="shared" si="104"/>
        <v>2.7999999999999998E-4</v>
      </c>
      <c r="S275" s="130">
        <v>0</v>
      </c>
      <c r="T275" s="131">
        <f t="shared" si="105"/>
        <v>0</v>
      </c>
      <c r="AR275" s="132" t="s">
        <v>215</v>
      </c>
      <c r="AT275" s="132" t="s">
        <v>149</v>
      </c>
      <c r="AU275" s="132" t="s">
        <v>154</v>
      </c>
      <c r="AY275" s="13" t="s">
        <v>147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154</v>
      </c>
      <c r="BK275" s="133">
        <f t="shared" si="111"/>
        <v>0</v>
      </c>
      <c r="BL275" s="13" t="s">
        <v>215</v>
      </c>
      <c r="BM275" s="132" t="s">
        <v>598</v>
      </c>
    </row>
    <row r="276" spans="2:65" s="1" customFormat="1" ht="24.25" customHeight="1">
      <c r="B276" s="120"/>
      <c r="C276" s="134">
        <v>120</v>
      </c>
      <c r="D276" s="134" t="s">
        <v>198</v>
      </c>
      <c r="E276" s="135" t="s">
        <v>600</v>
      </c>
      <c r="F276" s="136" t="s">
        <v>601</v>
      </c>
      <c r="G276" s="137" t="s">
        <v>247</v>
      </c>
      <c r="H276" s="138">
        <v>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41</v>
      </c>
      <c r="O276" s="130">
        <v>0</v>
      </c>
      <c r="P276" s="130">
        <f t="shared" si="103"/>
        <v>0</v>
      </c>
      <c r="Q276" s="130">
        <v>3.6420000000000001E-2</v>
      </c>
      <c r="R276" s="130">
        <f t="shared" si="104"/>
        <v>0.14568</v>
      </c>
      <c r="S276" s="130">
        <v>0</v>
      </c>
      <c r="T276" s="131">
        <f t="shared" si="105"/>
        <v>0</v>
      </c>
      <c r="AR276" s="132" t="s">
        <v>269</v>
      </c>
      <c r="AT276" s="132" t="s">
        <v>198</v>
      </c>
      <c r="AU276" s="132" t="s">
        <v>154</v>
      </c>
      <c r="AY276" s="13" t="s">
        <v>147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154</v>
      </c>
      <c r="BK276" s="133">
        <f t="shared" si="111"/>
        <v>0</v>
      </c>
      <c r="BL276" s="13" t="s">
        <v>215</v>
      </c>
      <c r="BM276" s="132" t="s">
        <v>602</v>
      </c>
    </row>
    <row r="277" spans="2:65" s="1" customFormat="1" ht="37.75" customHeight="1">
      <c r="B277" s="120"/>
      <c r="C277" s="134">
        <v>121</v>
      </c>
      <c r="D277" s="134" t="s">
        <v>198</v>
      </c>
      <c r="E277" s="135" t="s">
        <v>604</v>
      </c>
      <c r="F277" s="136" t="s">
        <v>605</v>
      </c>
      <c r="G277" s="137" t="s">
        <v>247</v>
      </c>
      <c r="H277" s="138">
        <v>4</v>
      </c>
      <c r="I277" s="139"/>
      <c r="J277" s="139">
        <f t="shared" si="102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 t="shared" si="103"/>
        <v>0</v>
      </c>
      <c r="Q277" s="130">
        <v>5.0000000000000001E-3</v>
      </c>
      <c r="R277" s="130">
        <f t="shared" si="104"/>
        <v>0.02</v>
      </c>
      <c r="S277" s="130">
        <v>0</v>
      </c>
      <c r="T277" s="131">
        <f t="shared" si="105"/>
        <v>0</v>
      </c>
      <c r="AR277" s="132" t="s">
        <v>269</v>
      </c>
      <c r="AT277" s="132" t="s">
        <v>198</v>
      </c>
      <c r="AU277" s="132" t="s">
        <v>154</v>
      </c>
      <c r="AY277" s="13" t="s">
        <v>147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154</v>
      </c>
      <c r="BK277" s="133">
        <f t="shared" si="111"/>
        <v>0</v>
      </c>
      <c r="BL277" s="13" t="s">
        <v>215</v>
      </c>
      <c r="BM277" s="132" t="s">
        <v>606</v>
      </c>
    </row>
    <row r="278" spans="2:65" s="1" customFormat="1" ht="24.25" customHeight="1">
      <c r="B278" s="120"/>
      <c r="C278" s="134">
        <v>122</v>
      </c>
      <c r="D278" s="134" t="s">
        <v>198</v>
      </c>
      <c r="E278" s="135" t="s">
        <v>608</v>
      </c>
      <c r="F278" s="136" t="s">
        <v>609</v>
      </c>
      <c r="G278" s="137" t="s">
        <v>247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41</v>
      </c>
      <c r="O278" s="130">
        <v>0</v>
      </c>
      <c r="P278" s="130">
        <f t="shared" si="103"/>
        <v>0</v>
      </c>
      <c r="Q278" s="130">
        <v>8.8000000000000003E-4</v>
      </c>
      <c r="R278" s="130">
        <f t="shared" si="104"/>
        <v>3.5200000000000001E-3</v>
      </c>
      <c r="S278" s="130">
        <v>0</v>
      </c>
      <c r="T278" s="131">
        <f t="shared" si="105"/>
        <v>0</v>
      </c>
      <c r="AR278" s="132" t="s">
        <v>269</v>
      </c>
      <c r="AT278" s="132" t="s">
        <v>198</v>
      </c>
      <c r="AU278" s="132" t="s">
        <v>154</v>
      </c>
      <c r="AY278" s="13" t="s">
        <v>147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154</v>
      </c>
      <c r="BK278" s="133">
        <f t="shared" si="111"/>
        <v>0</v>
      </c>
      <c r="BL278" s="13" t="s">
        <v>215</v>
      </c>
      <c r="BM278" s="132" t="s">
        <v>610</v>
      </c>
    </row>
    <row r="279" spans="2:65" s="1" customFormat="1" ht="24.25" customHeight="1">
      <c r="B279" s="120"/>
      <c r="C279" s="134">
        <v>123</v>
      </c>
      <c r="D279" s="121" t="s">
        <v>149</v>
      </c>
      <c r="E279" s="122" t="s">
        <v>612</v>
      </c>
      <c r="F279" s="123" t="s">
        <v>613</v>
      </c>
      <c r="G279" s="124" t="s">
        <v>218</v>
      </c>
      <c r="H279" s="125">
        <v>11.17</v>
      </c>
      <c r="I279" s="126"/>
      <c r="J279" s="126">
        <f t="shared" si="102"/>
        <v>0</v>
      </c>
      <c r="K279" s="127"/>
      <c r="L279" s="25"/>
      <c r="M279" s="128" t="s">
        <v>1</v>
      </c>
      <c r="N279" s="129" t="s">
        <v>41</v>
      </c>
      <c r="O279" s="130">
        <v>1.042</v>
      </c>
      <c r="P279" s="130">
        <f t="shared" si="103"/>
        <v>11.639140000000001</v>
      </c>
      <c r="Q279" s="130">
        <v>1.2E-4</v>
      </c>
      <c r="R279" s="130">
        <f t="shared" si="104"/>
        <v>1.3404000000000001E-3</v>
      </c>
      <c r="S279" s="130">
        <v>0</v>
      </c>
      <c r="T279" s="131">
        <f t="shared" si="105"/>
        <v>0</v>
      </c>
      <c r="AR279" s="132" t="s">
        <v>215</v>
      </c>
      <c r="AT279" s="132" t="s">
        <v>149</v>
      </c>
      <c r="AU279" s="132" t="s">
        <v>154</v>
      </c>
      <c r="AY279" s="13" t="s">
        <v>147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154</v>
      </c>
      <c r="BK279" s="133">
        <f t="shared" si="111"/>
        <v>0</v>
      </c>
      <c r="BL279" s="13" t="s">
        <v>215</v>
      </c>
      <c r="BM279" s="132" t="s">
        <v>614</v>
      </c>
    </row>
    <row r="280" spans="2:65" s="1" customFormat="1" ht="24.25" customHeight="1">
      <c r="B280" s="120"/>
      <c r="C280" s="134">
        <v>124</v>
      </c>
      <c r="D280" s="134" t="s">
        <v>198</v>
      </c>
      <c r="E280" s="135" t="s">
        <v>616</v>
      </c>
      <c r="F280" s="136" t="s">
        <v>617</v>
      </c>
      <c r="G280" s="137" t="s">
        <v>218</v>
      </c>
      <c r="H280" s="138">
        <v>11.5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3"/>
        <v>0</v>
      </c>
      <c r="Q280" s="130">
        <v>3.3E-3</v>
      </c>
      <c r="R280" s="130">
        <f t="shared" si="104"/>
        <v>3.7949999999999998E-2</v>
      </c>
      <c r="S280" s="130">
        <v>0</v>
      </c>
      <c r="T280" s="131">
        <f t="shared" si="105"/>
        <v>0</v>
      </c>
      <c r="AR280" s="132" t="s">
        <v>269</v>
      </c>
      <c r="AT280" s="132" t="s">
        <v>198</v>
      </c>
      <c r="AU280" s="132" t="s">
        <v>154</v>
      </c>
      <c r="AY280" s="13" t="s">
        <v>147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154</v>
      </c>
      <c r="BK280" s="133">
        <f t="shared" si="111"/>
        <v>0</v>
      </c>
      <c r="BL280" s="13" t="s">
        <v>215</v>
      </c>
      <c r="BM280" s="132" t="s">
        <v>618</v>
      </c>
    </row>
    <row r="281" spans="2:65" s="1" customFormat="1" ht="24.25" customHeight="1">
      <c r="B281" s="120"/>
      <c r="C281" s="134">
        <v>125</v>
      </c>
      <c r="D281" s="121" t="s">
        <v>149</v>
      </c>
      <c r="E281" s="122" t="s">
        <v>620</v>
      </c>
      <c r="F281" s="123" t="s">
        <v>621</v>
      </c>
      <c r="G281" s="124" t="s">
        <v>360</v>
      </c>
      <c r="H281" s="125">
        <v>183.21600000000001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41</v>
      </c>
      <c r="O281" s="130">
        <v>0</v>
      </c>
      <c r="P281" s="130">
        <f t="shared" si="103"/>
        <v>0</v>
      </c>
      <c r="Q281" s="130">
        <v>0</v>
      </c>
      <c r="R281" s="130">
        <f t="shared" si="104"/>
        <v>0</v>
      </c>
      <c r="S281" s="130">
        <v>0</v>
      </c>
      <c r="T281" s="131">
        <f t="shared" si="105"/>
        <v>0</v>
      </c>
      <c r="AR281" s="132" t="s">
        <v>215</v>
      </c>
      <c r="AT281" s="132" t="s">
        <v>149</v>
      </c>
      <c r="AU281" s="132" t="s">
        <v>154</v>
      </c>
      <c r="AY281" s="13" t="s">
        <v>147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154</v>
      </c>
      <c r="BK281" s="133">
        <f t="shared" si="111"/>
        <v>0</v>
      </c>
      <c r="BL281" s="13" t="s">
        <v>215</v>
      </c>
      <c r="BM281" s="132" t="s">
        <v>622</v>
      </c>
    </row>
    <row r="282" spans="2:65" s="11" customFormat="1" ht="22.75" customHeight="1">
      <c r="B282" s="109"/>
      <c r="D282" s="110" t="s">
        <v>74</v>
      </c>
      <c r="E282" s="118" t="s">
        <v>623</v>
      </c>
      <c r="F282" s="118" t="s">
        <v>624</v>
      </c>
      <c r="J282" s="119">
        <f>BK282</f>
        <v>0</v>
      </c>
      <c r="L282" s="109"/>
      <c r="M282" s="113"/>
      <c r="P282" s="114">
        <f>SUM(P283:P289)</f>
        <v>215.35148600000002</v>
      </c>
      <c r="R282" s="114">
        <f>SUM(R283:R289)</f>
        <v>0.11747850000000001</v>
      </c>
      <c r="T282" s="115">
        <f>SUM(T283:T289)</f>
        <v>0</v>
      </c>
      <c r="AR282" s="110" t="s">
        <v>154</v>
      </c>
      <c r="AT282" s="116" t="s">
        <v>74</v>
      </c>
      <c r="AU282" s="116" t="s">
        <v>83</v>
      </c>
      <c r="AY282" s="110" t="s">
        <v>147</v>
      </c>
      <c r="BK282" s="117">
        <f>SUM(BK283:BK289)</f>
        <v>0</v>
      </c>
    </row>
    <row r="283" spans="2:65" s="1" customFormat="1" ht="14.5" customHeight="1">
      <c r="B283" s="120"/>
      <c r="C283" s="121">
        <v>126</v>
      </c>
      <c r="D283" s="121" t="s">
        <v>149</v>
      </c>
      <c r="E283" s="122" t="s">
        <v>626</v>
      </c>
      <c r="F283" s="123" t="s">
        <v>627</v>
      </c>
      <c r="G283" s="124" t="s">
        <v>218</v>
      </c>
      <c r="H283" s="125">
        <v>4.8650000000000002</v>
      </c>
      <c r="I283" s="126"/>
      <c r="J283" s="126">
        <f t="shared" ref="J283:J289" si="112">ROUND(I283*H283,2)</f>
        <v>0</v>
      </c>
      <c r="K283" s="127"/>
      <c r="L283" s="25"/>
      <c r="M283" s="128" t="s">
        <v>1</v>
      </c>
      <c r="N283" s="129" t="s">
        <v>41</v>
      </c>
      <c r="O283" s="130">
        <v>2.0310000000000001</v>
      </c>
      <c r="P283" s="130">
        <f t="shared" ref="P283:P289" si="113">O283*H283</f>
        <v>9.8808150000000019</v>
      </c>
      <c r="Q283" s="130">
        <v>1.72E-3</v>
      </c>
      <c r="R283" s="130">
        <f t="shared" ref="R283:R289" si="114">Q283*H283</f>
        <v>8.3677999999999999E-3</v>
      </c>
      <c r="S283" s="130">
        <v>0</v>
      </c>
      <c r="T283" s="131">
        <f t="shared" ref="T283:T289" si="115">S283*H283</f>
        <v>0</v>
      </c>
      <c r="AR283" s="132" t="s">
        <v>215</v>
      </c>
      <c r="AT283" s="132" t="s">
        <v>149</v>
      </c>
      <c r="AU283" s="132" t="s">
        <v>154</v>
      </c>
      <c r="AY283" s="13" t="s">
        <v>147</v>
      </c>
      <c r="BE283" s="133">
        <f t="shared" ref="BE283:BE289" si="116">IF(N283="základná",J283,0)</f>
        <v>0</v>
      </c>
      <c r="BF283" s="133">
        <f t="shared" ref="BF283:BF289" si="117">IF(N283="znížená",J283,0)</f>
        <v>0</v>
      </c>
      <c r="BG283" s="133">
        <f t="shared" ref="BG283:BG289" si="118">IF(N283="zákl. prenesená",J283,0)</f>
        <v>0</v>
      </c>
      <c r="BH283" s="133">
        <f t="shared" ref="BH283:BH289" si="119">IF(N283="zníž. prenesená",J283,0)</f>
        <v>0</v>
      </c>
      <c r="BI283" s="133">
        <f t="shared" ref="BI283:BI289" si="120">IF(N283="nulová",J283,0)</f>
        <v>0</v>
      </c>
      <c r="BJ283" s="13" t="s">
        <v>154</v>
      </c>
      <c r="BK283" s="133">
        <f t="shared" ref="BK283:BK289" si="121">ROUND(I283*H283,2)</f>
        <v>0</v>
      </c>
      <c r="BL283" s="13" t="s">
        <v>215</v>
      </c>
      <c r="BM283" s="132" t="s">
        <v>628</v>
      </c>
    </row>
    <row r="284" spans="2:65" s="1" customFormat="1" ht="14.5" customHeight="1">
      <c r="B284" s="120"/>
      <c r="C284" s="134">
        <v>127</v>
      </c>
      <c r="D284" s="134" t="s">
        <v>198</v>
      </c>
      <c r="E284" s="135" t="s">
        <v>630</v>
      </c>
      <c r="F284" s="136" t="s">
        <v>631</v>
      </c>
      <c r="G284" s="137" t="s">
        <v>218</v>
      </c>
      <c r="H284" s="138">
        <v>4.9000000000000004</v>
      </c>
      <c r="I284" s="139"/>
      <c r="J284" s="139">
        <f t="shared" si="112"/>
        <v>0</v>
      </c>
      <c r="K284" s="140"/>
      <c r="L284" s="141"/>
      <c r="M284" s="142" t="s">
        <v>1</v>
      </c>
      <c r="N284" s="143" t="s">
        <v>41</v>
      </c>
      <c r="O284" s="130">
        <v>0</v>
      </c>
      <c r="P284" s="130">
        <f t="shared" si="113"/>
        <v>0</v>
      </c>
      <c r="Q284" s="130">
        <v>8.0000000000000002E-3</v>
      </c>
      <c r="R284" s="130">
        <f t="shared" si="114"/>
        <v>3.9200000000000006E-2</v>
      </c>
      <c r="S284" s="130">
        <v>0</v>
      </c>
      <c r="T284" s="131">
        <f t="shared" si="115"/>
        <v>0</v>
      </c>
      <c r="AR284" s="132" t="s">
        <v>269</v>
      </c>
      <c r="AT284" s="132" t="s">
        <v>198</v>
      </c>
      <c r="AU284" s="132" t="s">
        <v>154</v>
      </c>
      <c r="AY284" s="13" t="s">
        <v>147</v>
      </c>
      <c r="BE284" s="133">
        <f t="shared" si="116"/>
        <v>0</v>
      </c>
      <c r="BF284" s="133">
        <f t="shared" si="117"/>
        <v>0</v>
      </c>
      <c r="BG284" s="133">
        <f t="shared" si="118"/>
        <v>0</v>
      </c>
      <c r="BH284" s="133">
        <f t="shared" si="119"/>
        <v>0</v>
      </c>
      <c r="BI284" s="133">
        <f t="shared" si="120"/>
        <v>0</v>
      </c>
      <c r="BJ284" s="13" t="s">
        <v>154</v>
      </c>
      <c r="BK284" s="133">
        <f t="shared" si="121"/>
        <v>0</v>
      </c>
      <c r="BL284" s="13" t="s">
        <v>215</v>
      </c>
      <c r="BM284" s="132" t="s">
        <v>632</v>
      </c>
    </row>
    <row r="285" spans="2:65" s="1" customFormat="1" ht="24.25" customHeight="1">
      <c r="B285" s="120"/>
      <c r="C285" s="121">
        <v>128</v>
      </c>
      <c r="D285" s="121" t="s">
        <v>149</v>
      </c>
      <c r="E285" s="122" t="s">
        <v>634</v>
      </c>
      <c r="F285" s="123" t="s">
        <v>635</v>
      </c>
      <c r="G285" s="124" t="s">
        <v>355</v>
      </c>
      <c r="H285" s="125">
        <v>944.02</v>
      </c>
      <c r="I285" s="126"/>
      <c r="J285" s="126">
        <f t="shared" si="112"/>
        <v>0</v>
      </c>
      <c r="K285" s="127"/>
      <c r="L285" s="25"/>
      <c r="M285" s="128" t="s">
        <v>1</v>
      </c>
      <c r="N285" s="129" t="s">
        <v>41</v>
      </c>
      <c r="O285" s="130">
        <v>4.9000000000000002E-2</v>
      </c>
      <c r="P285" s="130">
        <f t="shared" si="113"/>
        <v>46.256979999999999</v>
      </c>
      <c r="Q285" s="130">
        <v>0</v>
      </c>
      <c r="R285" s="130">
        <f t="shared" si="114"/>
        <v>0</v>
      </c>
      <c r="S285" s="130">
        <v>0</v>
      </c>
      <c r="T285" s="131">
        <f t="shared" si="115"/>
        <v>0</v>
      </c>
      <c r="AR285" s="132" t="s">
        <v>215</v>
      </c>
      <c r="AT285" s="132" t="s">
        <v>149</v>
      </c>
      <c r="AU285" s="132" t="s">
        <v>154</v>
      </c>
      <c r="AY285" s="13" t="s">
        <v>147</v>
      </c>
      <c r="BE285" s="133">
        <f t="shared" si="116"/>
        <v>0</v>
      </c>
      <c r="BF285" s="133">
        <f t="shared" si="117"/>
        <v>0</v>
      </c>
      <c r="BG285" s="133">
        <f t="shared" si="118"/>
        <v>0</v>
      </c>
      <c r="BH285" s="133">
        <f t="shared" si="119"/>
        <v>0</v>
      </c>
      <c r="BI285" s="133">
        <f t="shared" si="120"/>
        <v>0</v>
      </c>
      <c r="BJ285" s="13" t="s">
        <v>154</v>
      </c>
      <c r="BK285" s="133">
        <f t="shared" si="121"/>
        <v>0</v>
      </c>
      <c r="BL285" s="13" t="s">
        <v>215</v>
      </c>
      <c r="BM285" s="132" t="s">
        <v>636</v>
      </c>
    </row>
    <row r="286" spans="2:65" s="1" customFormat="1" ht="24.25" customHeight="1">
      <c r="B286" s="120"/>
      <c r="C286" s="134">
        <v>129</v>
      </c>
      <c r="D286" s="121" t="s">
        <v>149</v>
      </c>
      <c r="E286" s="122" t="s">
        <v>638</v>
      </c>
      <c r="F286" s="123" t="s">
        <v>639</v>
      </c>
      <c r="G286" s="124" t="s">
        <v>355</v>
      </c>
      <c r="H286" s="125">
        <v>858.2</v>
      </c>
      <c r="I286" s="126"/>
      <c r="J286" s="126">
        <f t="shared" si="112"/>
        <v>0</v>
      </c>
      <c r="K286" s="127"/>
      <c r="L286" s="25"/>
      <c r="M286" s="128" t="s">
        <v>1</v>
      </c>
      <c r="N286" s="129" t="s">
        <v>41</v>
      </c>
      <c r="O286" s="130">
        <v>9.9000000000000005E-2</v>
      </c>
      <c r="P286" s="130">
        <f t="shared" si="113"/>
        <v>84.961800000000011</v>
      </c>
      <c r="Q286" s="130">
        <v>5.0000000000000002E-5</v>
      </c>
      <c r="R286" s="130">
        <f t="shared" si="114"/>
        <v>4.2910000000000004E-2</v>
      </c>
      <c r="S286" s="130">
        <v>0</v>
      </c>
      <c r="T286" s="131">
        <f t="shared" si="115"/>
        <v>0</v>
      </c>
      <c r="AR286" s="132" t="s">
        <v>215</v>
      </c>
      <c r="AT286" s="132" t="s">
        <v>149</v>
      </c>
      <c r="AU286" s="132" t="s">
        <v>154</v>
      </c>
      <c r="AY286" s="13" t="s">
        <v>147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154</v>
      </c>
      <c r="BK286" s="133">
        <f t="shared" si="121"/>
        <v>0</v>
      </c>
      <c r="BL286" s="13" t="s">
        <v>215</v>
      </c>
      <c r="BM286" s="132" t="s">
        <v>640</v>
      </c>
    </row>
    <row r="287" spans="2:65" s="1" customFormat="1" ht="24.25" customHeight="1">
      <c r="B287" s="120"/>
      <c r="C287" s="121">
        <v>130</v>
      </c>
      <c r="D287" s="121" t="s">
        <v>149</v>
      </c>
      <c r="E287" s="122" t="s">
        <v>642</v>
      </c>
      <c r="F287" s="123" t="s">
        <v>643</v>
      </c>
      <c r="G287" s="124" t="s">
        <v>355</v>
      </c>
      <c r="H287" s="125">
        <v>540.01400000000001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41</v>
      </c>
      <c r="O287" s="130">
        <v>4.3999999999999997E-2</v>
      </c>
      <c r="P287" s="130">
        <f t="shared" si="113"/>
        <v>23.760615999999999</v>
      </c>
      <c r="Q287" s="130">
        <v>5.0000000000000002E-5</v>
      </c>
      <c r="R287" s="130">
        <f t="shared" si="114"/>
        <v>2.7000700000000002E-2</v>
      </c>
      <c r="S287" s="130">
        <v>0</v>
      </c>
      <c r="T287" s="131">
        <f t="shared" si="115"/>
        <v>0</v>
      </c>
      <c r="AR287" s="132" t="s">
        <v>215</v>
      </c>
      <c r="AT287" s="132" t="s">
        <v>149</v>
      </c>
      <c r="AU287" s="132" t="s">
        <v>154</v>
      </c>
      <c r="AY287" s="13" t="s">
        <v>147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154</v>
      </c>
      <c r="BK287" s="133">
        <f t="shared" si="121"/>
        <v>0</v>
      </c>
      <c r="BL287" s="13" t="s">
        <v>215</v>
      </c>
      <c r="BM287" s="132" t="s">
        <v>644</v>
      </c>
    </row>
    <row r="288" spans="2:65" s="1" customFormat="1" ht="24.25" customHeight="1">
      <c r="B288" s="120"/>
      <c r="C288" s="134">
        <v>131</v>
      </c>
      <c r="D288" s="121" t="s">
        <v>149</v>
      </c>
      <c r="E288" s="122" t="s">
        <v>646</v>
      </c>
      <c r="F288" s="123" t="s">
        <v>647</v>
      </c>
      <c r="G288" s="124" t="s">
        <v>355</v>
      </c>
      <c r="H288" s="125">
        <v>594.01499999999999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41</v>
      </c>
      <c r="O288" s="130">
        <v>8.5000000000000006E-2</v>
      </c>
      <c r="P288" s="130">
        <f t="shared" si="113"/>
        <v>50.491275000000002</v>
      </c>
      <c r="Q288" s="130">
        <v>0</v>
      </c>
      <c r="R288" s="130">
        <f t="shared" si="114"/>
        <v>0</v>
      </c>
      <c r="S288" s="130">
        <v>0</v>
      </c>
      <c r="T288" s="131">
        <f t="shared" si="115"/>
        <v>0</v>
      </c>
      <c r="AR288" s="132" t="s">
        <v>215</v>
      </c>
      <c r="AT288" s="132" t="s">
        <v>149</v>
      </c>
      <c r="AU288" s="132" t="s">
        <v>154</v>
      </c>
      <c r="AY288" s="13" t="s">
        <v>147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154</v>
      </c>
      <c r="BK288" s="133">
        <f t="shared" si="121"/>
        <v>0</v>
      </c>
      <c r="BL288" s="13" t="s">
        <v>215</v>
      </c>
      <c r="BM288" s="132" t="s">
        <v>648</v>
      </c>
    </row>
    <row r="289" spans="2:65" s="1" customFormat="1" ht="24.25" customHeight="1">
      <c r="B289" s="120"/>
      <c r="C289" s="121">
        <v>132</v>
      </c>
      <c r="D289" s="121" t="s">
        <v>149</v>
      </c>
      <c r="E289" s="122" t="s">
        <v>650</v>
      </c>
      <c r="F289" s="123" t="s">
        <v>651</v>
      </c>
      <c r="G289" s="124" t="s">
        <v>360</v>
      </c>
      <c r="H289" s="125">
        <v>72.369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41</v>
      </c>
      <c r="O289" s="130">
        <v>0</v>
      </c>
      <c r="P289" s="130">
        <f t="shared" si="113"/>
        <v>0</v>
      </c>
      <c r="Q289" s="130">
        <v>0</v>
      </c>
      <c r="R289" s="130">
        <f t="shared" si="114"/>
        <v>0</v>
      </c>
      <c r="S289" s="130">
        <v>0</v>
      </c>
      <c r="T289" s="131">
        <f t="shared" si="115"/>
        <v>0</v>
      </c>
      <c r="AR289" s="132" t="s">
        <v>215</v>
      </c>
      <c r="AT289" s="132" t="s">
        <v>149</v>
      </c>
      <c r="AU289" s="132" t="s">
        <v>154</v>
      </c>
      <c r="AY289" s="13" t="s">
        <v>147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154</v>
      </c>
      <c r="BK289" s="133">
        <f t="shared" si="121"/>
        <v>0</v>
      </c>
      <c r="BL289" s="13" t="s">
        <v>215</v>
      </c>
      <c r="BM289" s="132" t="s">
        <v>652</v>
      </c>
    </row>
    <row r="290" spans="2:65" s="11" customFormat="1" ht="22.75" customHeight="1">
      <c r="B290" s="109"/>
      <c r="D290" s="110" t="s">
        <v>74</v>
      </c>
      <c r="E290" s="118" t="s">
        <v>653</v>
      </c>
      <c r="F290" s="118" t="s">
        <v>654</v>
      </c>
      <c r="J290" s="119">
        <f>BK290</f>
        <v>0</v>
      </c>
      <c r="L290" s="109"/>
      <c r="M290" s="113"/>
      <c r="P290" s="114">
        <f>SUM(P291:P293)</f>
        <v>35.536620000000006</v>
      </c>
      <c r="R290" s="114">
        <f>SUM(R291:R293)</f>
        <v>0.69664181999999997</v>
      </c>
      <c r="T290" s="115">
        <f>SUM(T291:T293)</f>
        <v>0</v>
      </c>
      <c r="AR290" s="110" t="s">
        <v>154</v>
      </c>
      <c r="AT290" s="116" t="s">
        <v>74</v>
      </c>
      <c r="AU290" s="116" t="s">
        <v>83</v>
      </c>
      <c r="AY290" s="110" t="s">
        <v>147</v>
      </c>
      <c r="BK290" s="117">
        <f>SUM(BK291:BK293)</f>
        <v>0</v>
      </c>
    </row>
    <row r="291" spans="2:65" s="1" customFormat="1" ht="24.25" customHeight="1">
      <c r="B291" s="120"/>
      <c r="C291" s="121">
        <v>133</v>
      </c>
      <c r="D291" s="121" t="s">
        <v>149</v>
      </c>
      <c r="E291" s="122" t="s">
        <v>656</v>
      </c>
      <c r="F291" s="123" t="s">
        <v>657</v>
      </c>
      <c r="G291" s="124" t="s">
        <v>195</v>
      </c>
      <c r="H291" s="125">
        <v>44.31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41</v>
      </c>
      <c r="O291" s="130">
        <v>0.80200000000000005</v>
      </c>
      <c r="P291" s="130">
        <f>O291*H291</f>
        <v>35.536620000000006</v>
      </c>
      <c r="Q291" s="130">
        <v>3.2699999999999999E-3</v>
      </c>
      <c r="R291" s="130">
        <f>Q291*H291</f>
        <v>0.14489370000000001</v>
      </c>
      <c r="S291" s="130">
        <v>0</v>
      </c>
      <c r="T291" s="131">
        <f>S291*H291</f>
        <v>0</v>
      </c>
      <c r="AR291" s="132" t="s">
        <v>215</v>
      </c>
      <c r="AT291" s="132" t="s">
        <v>149</v>
      </c>
      <c r="AU291" s="132" t="s">
        <v>154</v>
      </c>
      <c r="AY291" s="13" t="s">
        <v>147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154</v>
      </c>
      <c r="BK291" s="133">
        <f>ROUND(I291*H291,2)</f>
        <v>0</v>
      </c>
      <c r="BL291" s="13" t="s">
        <v>215</v>
      </c>
      <c r="BM291" s="132" t="s">
        <v>658</v>
      </c>
    </row>
    <row r="292" spans="2:65" s="1" customFormat="1" ht="14.5" customHeight="1">
      <c r="B292" s="120"/>
      <c r="C292" s="134">
        <v>134</v>
      </c>
      <c r="D292" s="134" t="s">
        <v>198</v>
      </c>
      <c r="E292" s="135" t="s">
        <v>660</v>
      </c>
      <c r="F292" s="136" t="s">
        <v>661</v>
      </c>
      <c r="G292" s="137" t="s">
        <v>195</v>
      </c>
      <c r="H292" s="138">
        <v>48.741</v>
      </c>
      <c r="I292" s="139"/>
      <c r="J292" s="139">
        <f>ROUND(I292*H292,2)</f>
        <v>0</v>
      </c>
      <c r="K292" s="140"/>
      <c r="L292" s="141"/>
      <c r="M292" s="142" t="s">
        <v>1</v>
      </c>
      <c r="N292" s="143" t="s">
        <v>41</v>
      </c>
      <c r="O292" s="130">
        <v>0</v>
      </c>
      <c r="P292" s="130">
        <f>O292*H292</f>
        <v>0</v>
      </c>
      <c r="Q292" s="130">
        <v>1.132E-2</v>
      </c>
      <c r="R292" s="130">
        <f>Q292*H292</f>
        <v>0.55174811999999995</v>
      </c>
      <c r="S292" s="130">
        <v>0</v>
      </c>
      <c r="T292" s="131">
        <f>S292*H292</f>
        <v>0</v>
      </c>
      <c r="AR292" s="132" t="s">
        <v>269</v>
      </c>
      <c r="AT292" s="132" t="s">
        <v>198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662</v>
      </c>
    </row>
    <row r="293" spans="2:65" s="1" customFormat="1" ht="24.25" customHeight="1">
      <c r="B293" s="120"/>
      <c r="C293" s="121">
        <v>135</v>
      </c>
      <c r="D293" s="121" t="s">
        <v>149</v>
      </c>
      <c r="E293" s="122" t="s">
        <v>664</v>
      </c>
      <c r="F293" s="123" t="s">
        <v>665</v>
      </c>
      <c r="G293" s="124" t="s">
        <v>360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666</v>
      </c>
    </row>
    <row r="294" spans="2:65" s="11" customFormat="1" ht="22.75" customHeight="1">
      <c r="B294" s="109"/>
      <c r="D294" s="110" t="s">
        <v>74</v>
      </c>
      <c r="E294" s="118" t="s">
        <v>667</v>
      </c>
      <c r="F294" s="118" t="s">
        <v>668</v>
      </c>
      <c r="J294" s="119">
        <f>BK294</f>
        <v>0</v>
      </c>
      <c r="L294" s="109"/>
      <c r="M294" s="113"/>
      <c r="P294" s="114">
        <f>SUM(P295:P303)</f>
        <v>96.232234800000001</v>
      </c>
      <c r="R294" s="114">
        <f>SUM(R295:R303)</f>
        <v>0.14257922000000003</v>
      </c>
      <c r="T294" s="115">
        <f>SUM(T295:T303)</f>
        <v>0</v>
      </c>
      <c r="AR294" s="110" t="s">
        <v>154</v>
      </c>
      <c r="AT294" s="116" t="s">
        <v>74</v>
      </c>
      <c r="AU294" s="116" t="s">
        <v>83</v>
      </c>
      <c r="AY294" s="110" t="s">
        <v>147</v>
      </c>
      <c r="BK294" s="117">
        <f>SUM(BK295:BK303)</f>
        <v>0</v>
      </c>
    </row>
    <row r="295" spans="2:65" s="1" customFormat="1" ht="24.25" customHeight="1">
      <c r="B295" s="120"/>
      <c r="C295" s="121">
        <v>136</v>
      </c>
      <c r="D295" s="121" t="s">
        <v>149</v>
      </c>
      <c r="E295" s="122" t="s">
        <v>670</v>
      </c>
      <c r="F295" s="123" t="s">
        <v>671</v>
      </c>
      <c r="G295" s="124" t="s">
        <v>218</v>
      </c>
      <c r="H295" s="125">
        <v>98.55</v>
      </c>
      <c r="I295" s="126"/>
      <c r="J295" s="126">
        <f t="shared" ref="J295:J303" si="122">ROUND(I295*H295,2)</f>
        <v>0</v>
      </c>
      <c r="K295" s="127"/>
      <c r="L295" s="25"/>
      <c r="M295" s="128" t="s">
        <v>1</v>
      </c>
      <c r="N295" s="129" t="s">
        <v>41</v>
      </c>
      <c r="O295" s="130">
        <v>0.17499999999999999</v>
      </c>
      <c r="P295" s="130">
        <f t="shared" ref="P295:P303" si="123">O295*H295</f>
        <v>17.24625</v>
      </c>
      <c r="Q295" s="130">
        <v>2.0000000000000002E-5</v>
      </c>
      <c r="R295" s="130">
        <f t="shared" ref="R295:R303" si="124">Q295*H295</f>
        <v>1.9710000000000001E-3</v>
      </c>
      <c r="S295" s="130">
        <v>0</v>
      </c>
      <c r="T295" s="131">
        <f t="shared" ref="T295:T303" si="125">S295*H295</f>
        <v>0</v>
      </c>
      <c r="AR295" s="132" t="s">
        <v>215</v>
      </c>
      <c r="AT295" s="132" t="s">
        <v>149</v>
      </c>
      <c r="AU295" s="132" t="s">
        <v>154</v>
      </c>
      <c r="AY295" s="13" t="s">
        <v>147</v>
      </c>
      <c r="BE295" s="133">
        <f t="shared" ref="BE295:BE303" si="126">IF(N295="základná",J295,0)</f>
        <v>0</v>
      </c>
      <c r="BF295" s="133">
        <f t="shared" ref="BF295:BF303" si="127">IF(N295="znížená",J295,0)</f>
        <v>0</v>
      </c>
      <c r="BG295" s="133">
        <f t="shared" ref="BG295:BG303" si="128">IF(N295="zákl. prenesená",J295,0)</f>
        <v>0</v>
      </c>
      <c r="BH295" s="133">
        <f t="shared" ref="BH295:BH303" si="129">IF(N295="zníž. prenesená",J295,0)</f>
        <v>0</v>
      </c>
      <c r="BI295" s="133">
        <f t="shared" ref="BI295:BI303" si="130">IF(N295="nulová",J295,0)</f>
        <v>0</v>
      </c>
      <c r="BJ295" s="13" t="s">
        <v>154</v>
      </c>
      <c r="BK295" s="133">
        <f t="shared" ref="BK295:BK303" si="131">ROUND(I295*H295,2)</f>
        <v>0</v>
      </c>
      <c r="BL295" s="13" t="s">
        <v>215</v>
      </c>
      <c r="BM295" s="132" t="s">
        <v>672</v>
      </c>
    </row>
    <row r="296" spans="2:65" s="1" customFormat="1" ht="37.75" customHeight="1">
      <c r="B296" s="120"/>
      <c r="C296" s="134">
        <v>137</v>
      </c>
      <c r="D296" s="134" t="s">
        <v>198</v>
      </c>
      <c r="E296" s="135" t="s">
        <v>674</v>
      </c>
      <c r="F296" s="136" t="s">
        <v>675</v>
      </c>
      <c r="G296" s="137" t="s">
        <v>218</v>
      </c>
      <c r="H296" s="138">
        <v>100</v>
      </c>
      <c r="I296" s="139"/>
      <c r="J296" s="139">
        <f t="shared" si="122"/>
        <v>0</v>
      </c>
      <c r="K296" s="140"/>
      <c r="L296" s="141"/>
      <c r="M296" s="142" t="s">
        <v>1</v>
      </c>
      <c r="N296" s="143" t="s">
        <v>41</v>
      </c>
      <c r="O296" s="130">
        <v>0</v>
      </c>
      <c r="P296" s="130">
        <f t="shared" si="123"/>
        <v>0</v>
      </c>
      <c r="Q296" s="130">
        <v>5.0000000000000001E-4</v>
      </c>
      <c r="R296" s="130">
        <f t="shared" si="124"/>
        <v>0.05</v>
      </c>
      <c r="S296" s="130">
        <v>0</v>
      </c>
      <c r="T296" s="131">
        <f t="shared" si="125"/>
        <v>0</v>
      </c>
      <c r="AR296" s="132" t="s">
        <v>269</v>
      </c>
      <c r="AT296" s="132" t="s">
        <v>198</v>
      </c>
      <c r="AU296" s="132" t="s">
        <v>154</v>
      </c>
      <c r="AY296" s="13" t="s">
        <v>147</v>
      </c>
      <c r="BE296" s="133">
        <f t="shared" si="126"/>
        <v>0</v>
      </c>
      <c r="BF296" s="133">
        <f t="shared" si="127"/>
        <v>0</v>
      </c>
      <c r="BG296" s="133">
        <f t="shared" si="128"/>
        <v>0</v>
      </c>
      <c r="BH296" s="133">
        <f t="shared" si="129"/>
        <v>0</v>
      </c>
      <c r="BI296" s="133">
        <f t="shared" si="130"/>
        <v>0</v>
      </c>
      <c r="BJ296" s="13" t="s">
        <v>154</v>
      </c>
      <c r="BK296" s="133">
        <f t="shared" si="131"/>
        <v>0</v>
      </c>
      <c r="BL296" s="13" t="s">
        <v>215</v>
      </c>
      <c r="BM296" s="132" t="s">
        <v>676</v>
      </c>
    </row>
    <row r="297" spans="2:65" s="1" customFormat="1" ht="14.5" customHeight="1">
      <c r="B297" s="120"/>
      <c r="C297" s="121">
        <v>138</v>
      </c>
      <c r="D297" s="121" t="s">
        <v>149</v>
      </c>
      <c r="E297" s="122" t="s">
        <v>678</v>
      </c>
      <c r="F297" s="123" t="s">
        <v>679</v>
      </c>
      <c r="G297" s="124" t="s">
        <v>195</v>
      </c>
      <c r="H297" s="125">
        <v>96.65</v>
      </c>
      <c r="I297" s="126"/>
      <c r="J297" s="126">
        <f t="shared" si="122"/>
        <v>0</v>
      </c>
      <c r="K297" s="127"/>
      <c r="L297" s="25"/>
      <c r="M297" s="128" t="s">
        <v>1</v>
      </c>
      <c r="N297" s="129" t="s">
        <v>41</v>
      </c>
      <c r="O297" s="130">
        <v>0.375</v>
      </c>
      <c r="P297" s="130">
        <f t="shared" si="123"/>
        <v>36.243750000000006</v>
      </c>
      <c r="Q297" s="130">
        <v>8.7000000000000001E-4</v>
      </c>
      <c r="R297" s="130">
        <f t="shared" si="124"/>
        <v>8.4085500000000007E-2</v>
      </c>
      <c r="S297" s="130">
        <v>0</v>
      </c>
      <c r="T297" s="131">
        <f t="shared" si="125"/>
        <v>0</v>
      </c>
      <c r="AR297" s="132" t="s">
        <v>215</v>
      </c>
      <c r="AT297" s="132" t="s">
        <v>149</v>
      </c>
      <c r="AU297" s="132" t="s">
        <v>154</v>
      </c>
      <c r="AY297" s="13" t="s">
        <v>147</v>
      </c>
      <c r="BE297" s="133">
        <f t="shared" si="126"/>
        <v>0</v>
      </c>
      <c r="BF297" s="133">
        <f t="shared" si="127"/>
        <v>0</v>
      </c>
      <c r="BG297" s="133">
        <f t="shared" si="128"/>
        <v>0</v>
      </c>
      <c r="BH297" s="133">
        <f t="shared" si="129"/>
        <v>0</v>
      </c>
      <c r="BI297" s="133">
        <f t="shared" si="130"/>
        <v>0</v>
      </c>
      <c r="BJ297" s="13" t="s">
        <v>154</v>
      </c>
      <c r="BK297" s="133">
        <f t="shared" si="131"/>
        <v>0</v>
      </c>
      <c r="BL297" s="13" t="s">
        <v>215</v>
      </c>
      <c r="BM297" s="132" t="s">
        <v>680</v>
      </c>
    </row>
    <row r="298" spans="2:65" s="1" customFormat="1" ht="14.5" customHeight="1">
      <c r="B298" s="120"/>
      <c r="C298" s="134">
        <v>139</v>
      </c>
      <c r="D298" s="134" t="s">
        <v>198</v>
      </c>
      <c r="E298" s="135" t="s">
        <v>682</v>
      </c>
      <c r="F298" s="136" t="s">
        <v>683</v>
      </c>
      <c r="G298" s="137" t="s">
        <v>195</v>
      </c>
      <c r="H298" s="138">
        <v>98.582999999999998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41</v>
      </c>
      <c r="O298" s="130">
        <v>0</v>
      </c>
      <c r="P298" s="130">
        <f t="shared" si="123"/>
        <v>0</v>
      </c>
      <c r="Q298" s="130">
        <v>0</v>
      </c>
      <c r="R298" s="130">
        <f t="shared" si="124"/>
        <v>0</v>
      </c>
      <c r="S298" s="130">
        <v>0</v>
      </c>
      <c r="T298" s="131">
        <f t="shared" si="125"/>
        <v>0</v>
      </c>
      <c r="AR298" s="132" t="s">
        <v>269</v>
      </c>
      <c r="AT298" s="132" t="s">
        <v>198</v>
      </c>
      <c r="AU298" s="132" t="s">
        <v>154</v>
      </c>
      <c r="AY298" s="13" t="s">
        <v>147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154</v>
      </c>
      <c r="BK298" s="133">
        <f t="shared" si="131"/>
        <v>0</v>
      </c>
      <c r="BL298" s="13" t="s">
        <v>215</v>
      </c>
      <c r="BM298" s="132" t="s">
        <v>684</v>
      </c>
    </row>
    <row r="299" spans="2:65" s="1" customFormat="1" ht="24.25" customHeight="1">
      <c r="B299" s="120"/>
      <c r="C299" s="121">
        <v>140</v>
      </c>
      <c r="D299" s="121" t="s">
        <v>149</v>
      </c>
      <c r="E299" s="122" t="s">
        <v>686</v>
      </c>
      <c r="F299" s="123" t="s">
        <v>687</v>
      </c>
      <c r="G299" s="124" t="s">
        <v>195</v>
      </c>
      <c r="H299" s="125">
        <v>79.739999999999995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41</v>
      </c>
      <c r="O299" s="130">
        <v>0.49199999999999999</v>
      </c>
      <c r="P299" s="130">
        <f t="shared" si="123"/>
        <v>39.232079999999996</v>
      </c>
      <c r="Q299" s="130">
        <v>2.0000000000000002E-5</v>
      </c>
      <c r="R299" s="130">
        <f t="shared" si="124"/>
        <v>1.5948E-3</v>
      </c>
      <c r="S299" s="130">
        <v>0</v>
      </c>
      <c r="T299" s="131">
        <f t="shared" si="125"/>
        <v>0</v>
      </c>
      <c r="AR299" s="132" t="s">
        <v>215</v>
      </c>
      <c r="AT299" s="132" t="s">
        <v>149</v>
      </c>
      <c r="AU299" s="132" t="s">
        <v>154</v>
      </c>
      <c r="AY299" s="13" t="s">
        <v>147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154</v>
      </c>
      <c r="BK299" s="133">
        <f t="shared" si="131"/>
        <v>0</v>
      </c>
      <c r="BL299" s="13" t="s">
        <v>215</v>
      </c>
      <c r="BM299" s="132" t="s">
        <v>688</v>
      </c>
    </row>
    <row r="300" spans="2:65" s="1" customFormat="1" ht="14.5" customHeight="1">
      <c r="B300" s="120"/>
      <c r="C300" s="134">
        <v>141</v>
      </c>
      <c r="D300" s="134" t="s">
        <v>198</v>
      </c>
      <c r="E300" s="135" t="s">
        <v>690</v>
      </c>
      <c r="F300" s="136" t="s">
        <v>691</v>
      </c>
      <c r="G300" s="137" t="s">
        <v>195</v>
      </c>
      <c r="H300" s="138">
        <v>87.713999999999999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41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269</v>
      </c>
      <c r="AT300" s="132" t="s">
        <v>198</v>
      </c>
      <c r="AU300" s="132" t="s">
        <v>154</v>
      </c>
      <c r="AY300" s="13" t="s">
        <v>147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154</v>
      </c>
      <c r="BK300" s="133">
        <f t="shared" si="131"/>
        <v>0</v>
      </c>
      <c r="BL300" s="13" t="s">
        <v>215</v>
      </c>
      <c r="BM300" s="132" t="s">
        <v>692</v>
      </c>
    </row>
    <row r="301" spans="2:65" s="1" customFormat="1" ht="24.25" customHeight="1">
      <c r="B301" s="120"/>
      <c r="C301" s="121">
        <v>142</v>
      </c>
      <c r="D301" s="121" t="s">
        <v>149</v>
      </c>
      <c r="E301" s="122" t="s">
        <v>694</v>
      </c>
      <c r="F301" s="123" t="s">
        <v>695</v>
      </c>
      <c r="G301" s="124" t="s">
        <v>195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41</v>
      </c>
      <c r="O301" s="130">
        <v>4.4019999999999997E-2</v>
      </c>
      <c r="P301" s="130">
        <f t="shared" si="123"/>
        <v>3.5101547999999996</v>
      </c>
      <c r="Q301" s="130">
        <v>0</v>
      </c>
      <c r="R301" s="130">
        <f t="shared" si="124"/>
        <v>0</v>
      </c>
      <c r="S301" s="130">
        <v>0</v>
      </c>
      <c r="T301" s="131">
        <f t="shared" si="125"/>
        <v>0</v>
      </c>
      <c r="AR301" s="132" t="s">
        <v>215</v>
      </c>
      <c r="AT301" s="132" t="s">
        <v>149</v>
      </c>
      <c r="AU301" s="132" t="s">
        <v>154</v>
      </c>
      <c r="AY301" s="13" t="s">
        <v>147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154</v>
      </c>
      <c r="BK301" s="133">
        <f t="shared" si="131"/>
        <v>0</v>
      </c>
      <c r="BL301" s="13" t="s">
        <v>215</v>
      </c>
      <c r="BM301" s="132" t="s">
        <v>696</v>
      </c>
    </row>
    <row r="302" spans="2:65" s="1" customFormat="1" ht="24.25" customHeight="1">
      <c r="B302" s="120"/>
      <c r="C302" s="134">
        <v>143</v>
      </c>
      <c r="D302" s="134" t="s">
        <v>198</v>
      </c>
      <c r="E302" s="135" t="s">
        <v>698</v>
      </c>
      <c r="F302" s="136" t="s">
        <v>699</v>
      </c>
      <c r="G302" s="137" t="s">
        <v>195</v>
      </c>
      <c r="H302" s="138">
        <v>82.132000000000005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41</v>
      </c>
      <c r="O302" s="130">
        <v>0</v>
      </c>
      <c r="P302" s="130">
        <f t="shared" si="123"/>
        <v>0</v>
      </c>
      <c r="Q302" s="130">
        <v>6.0000000000000002E-5</v>
      </c>
      <c r="R302" s="130">
        <f t="shared" si="124"/>
        <v>4.9279200000000006E-3</v>
      </c>
      <c r="S302" s="130">
        <v>0</v>
      </c>
      <c r="T302" s="131">
        <f t="shared" si="125"/>
        <v>0</v>
      </c>
      <c r="AR302" s="132" t="s">
        <v>269</v>
      </c>
      <c r="AT302" s="132" t="s">
        <v>198</v>
      </c>
      <c r="AU302" s="132" t="s">
        <v>154</v>
      </c>
      <c r="AY302" s="13" t="s">
        <v>147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154</v>
      </c>
      <c r="BK302" s="133">
        <f t="shared" si="131"/>
        <v>0</v>
      </c>
      <c r="BL302" s="13" t="s">
        <v>215</v>
      </c>
      <c r="BM302" s="132" t="s">
        <v>700</v>
      </c>
    </row>
    <row r="303" spans="2:65" s="1" customFormat="1" ht="24.25" customHeight="1">
      <c r="B303" s="120"/>
      <c r="C303" s="121">
        <v>144</v>
      </c>
      <c r="D303" s="121" t="s">
        <v>149</v>
      </c>
      <c r="E303" s="122" t="s">
        <v>702</v>
      </c>
      <c r="F303" s="123" t="s">
        <v>703</v>
      </c>
      <c r="G303" s="124" t="s">
        <v>360</v>
      </c>
      <c r="H303" s="125"/>
      <c r="I303" s="126"/>
      <c r="J303" s="126">
        <f t="shared" si="122"/>
        <v>0</v>
      </c>
      <c r="K303" s="127"/>
      <c r="L303" s="25"/>
      <c r="M303" s="128" t="s">
        <v>1</v>
      </c>
      <c r="N303" s="129" t="s">
        <v>41</v>
      </c>
      <c r="O303" s="130">
        <v>0</v>
      </c>
      <c r="P303" s="130">
        <f t="shared" si="123"/>
        <v>0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215</v>
      </c>
      <c r="AT303" s="132" t="s">
        <v>149</v>
      </c>
      <c r="AU303" s="132" t="s">
        <v>154</v>
      </c>
      <c r="AY303" s="13" t="s">
        <v>147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154</v>
      </c>
      <c r="BK303" s="133">
        <f t="shared" si="131"/>
        <v>0</v>
      </c>
      <c r="BL303" s="13" t="s">
        <v>215</v>
      </c>
      <c r="BM303" s="132" t="s">
        <v>704</v>
      </c>
    </row>
    <row r="304" spans="2:65" s="11" customFormat="1" ht="22.75" customHeight="1">
      <c r="B304" s="109"/>
      <c r="D304" s="110" t="s">
        <v>74</v>
      </c>
      <c r="E304" s="118" t="s">
        <v>705</v>
      </c>
      <c r="F304" s="118" t="s">
        <v>706</v>
      </c>
      <c r="J304" s="119">
        <f>BK304</f>
        <v>0</v>
      </c>
      <c r="L304" s="109"/>
      <c r="M304" s="113"/>
      <c r="P304" s="114">
        <f>SUM(P305:P307)</f>
        <v>78.084171999999995</v>
      </c>
      <c r="R304" s="114">
        <f>SUM(R305:R307)</f>
        <v>2.1901574000000004</v>
      </c>
      <c r="T304" s="115">
        <f>SUM(T305:T307)</f>
        <v>0</v>
      </c>
      <c r="AR304" s="110" t="s">
        <v>154</v>
      </c>
      <c r="AT304" s="116" t="s">
        <v>74</v>
      </c>
      <c r="AU304" s="116" t="s">
        <v>83</v>
      </c>
      <c r="AY304" s="110" t="s">
        <v>147</v>
      </c>
      <c r="BK304" s="117">
        <f>SUM(BK305:BK307)</f>
        <v>0</v>
      </c>
    </row>
    <row r="305" spans="2:65" s="1" customFormat="1" ht="24.25" customHeight="1">
      <c r="B305" s="120"/>
      <c r="C305" s="121">
        <v>145</v>
      </c>
      <c r="D305" s="121" t="s">
        <v>149</v>
      </c>
      <c r="E305" s="122" t="s">
        <v>708</v>
      </c>
      <c r="F305" s="123" t="s">
        <v>709</v>
      </c>
      <c r="G305" s="124" t="s">
        <v>195</v>
      </c>
      <c r="H305" s="125">
        <v>82.804000000000002</v>
      </c>
      <c r="I305" s="126"/>
      <c r="J305" s="126">
        <f>ROUND(I305*H305,2)</f>
        <v>0</v>
      </c>
      <c r="K305" s="127"/>
      <c r="L305" s="25"/>
      <c r="M305" s="128" t="s">
        <v>1</v>
      </c>
      <c r="N305" s="129" t="s">
        <v>41</v>
      </c>
      <c r="O305" s="130">
        <v>0.94299999999999995</v>
      </c>
      <c r="P305" s="130">
        <f>O305*H305</f>
        <v>78.084171999999995</v>
      </c>
      <c r="Q305" s="130">
        <v>3.3500000000000001E-3</v>
      </c>
      <c r="R305" s="130">
        <f>Q305*H305</f>
        <v>0.27739340000000001</v>
      </c>
      <c r="S305" s="130">
        <v>0</v>
      </c>
      <c r="T305" s="131">
        <f>S305*H305</f>
        <v>0</v>
      </c>
      <c r="AR305" s="132" t="s">
        <v>215</v>
      </c>
      <c r="AT305" s="132" t="s">
        <v>149</v>
      </c>
      <c r="AU305" s="132" t="s">
        <v>154</v>
      </c>
      <c r="AY305" s="13" t="s">
        <v>147</v>
      </c>
      <c r="BE305" s="133">
        <f>IF(N305="základná",J305,0)</f>
        <v>0</v>
      </c>
      <c r="BF305" s="133">
        <f>IF(N305="znížená",J305,0)</f>
        <v>0</v>
      </c>
      <c r="BG305" s="133">
        <f>IF(N305="zákl. prenesená",J305,0)</f>
        <v>0</v>
      </c>
      <c r="BH305" s="133">
        <f>IF(N305="zníž. prenesená",J305,0)</f>
        <v>0</v>
      </c>
      <c r="BI305" s="133">
        <f>IF(N305="nulová",J305,0)</f>
        <v>0</v>
      </c>
      <c r="BJ305" s="13" t="s">
        <v>154</v>
      </c>
      <c r="BK305" s="133">
        <f>ROUND(I305*H305,2)</f>
        <v>0</v>
      </c>
      <c r="BL305" s="13" t="s">
        <v>215</v>
      </c>
      <c r="BM305" s="132" t="s">
        <v>710</v>
      </c>
    </row>
    <row r="306" spans="2:65" s="1" customFormat="1" ht="24.25" customHeight="1">
      <c r="B306" s="120"/>
      <c r="C306" s="134">
        <v>146</v>
      </c>
      <c r="D306" s="134" t="s">
        <v>198</v>
      </c>
      <c r="E306" s="135" t="s">
        <v>712</v>
      </c>
      <c r="F306" s="136" t="s">
        <v>713</v>
      </c>
      <c r="G306" s="137" t="s">
        <v>195</v>
      </c>
      <c r="H306" s="138">
        <v>91.084000000000003</v>
      </c>
      <c r="I306" s="139"/>
      <c r="J306" s="139">
        <f>ROUND(I306*H306,2)</f>
        <v>0</v>
      </c>
      <c r="K306" s="140"/>
      <c r="L306" s="141"/>
      <c r="M306" s="142" t="s">
        <v>1</v>
      </c>
      <c r="N306" s="143" t="s">
        <v>41</v>
      </c>
      <c r="O306" s="130">
        <v>0</v>
      </c>
      <c r="P306" s="130">
        <f>O306*H306</f>
        <v>0</v>
      </c>
      <c r="Q306" s="130">
        <v>2.1000000000000001E-2</v>
      </c>
      <c r="R306" s="130">
        <f>Q306*H306</f>
        <v>1.9127640000000001</v>
      </c>
      <c r="S306" s="130">
        <v>0</v>
      </c>
      <c r="T306" s="131">
        <f>S306*H306</f>
        <v>0</v>
      </c>
      <c r="AR306" s="132" t="s">
        <v>269</v>
      </c>
      <c r="AT306" s="132" t="s">
        <v>198</v>
      </c>
      <c r="AU306" s="132" t="s">
        <v>154</v>
      </c>
      <c r="AY306" s="13" t="s">
        <v>147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154</v>
      </c>
      <c r="BK306" s="133">
        <f>ROUND(I306*H306,2)</f>
        <v>0</v>
      </c>
      <c r="BL306" s="13" t="s">
        <v>215</v>
      </c>
      <c r="BM306" s="132" t="s">
        <v>714</v>
      </c>
    </row>
    <row r="307" spans="2:65" s="1" customFormat="1" ht="24.25" customHeight="1">
      <c r="B307" s="120"/>
      <c r="C307" s="121">
        <v>147</v>
      </c>
      <c r="D307" s="121" t="s">
        <v>149</v>
      </c>
      <c r="E307" s="122" t="s">
        <v>716</v>
      </c>
      <c r="F307" s="123" t="s">
        <v>717</v>
      </c>
      <c r="G307" s="124" t="s">
        <v>360</v>
      </c>
      <c r="H307" s="125"/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41</v>
      </c>
      <c r="O307" s="130">
        <v>0</v>
      </c>
      <c r="P307" s="130">
        <f>O307*H307</f>
        <v>0</v>
      </c>
      <c r="Q307" s="130">
        <v>0</v>
      </c>
      <c r="R307" s="130">
        <f>Q307*H307</f>
        <v>0</v>
      </c>
      <c r="S307" s="130">
        <v>0</v>
      </c>
      <c r="T307" s="131">
        <f>S307*H307</f>
        <v>0</v>
      </c>
      <c r="AR307" s="132" t="s">
        <v>215</v>
      </c>
      <c r="AT307" s="132" t="s">
        <v>149</v>
      </c>
      <c r="AU307" s="132" t="s">
        <v>154</v>
      </c>
      <c r="AY307" s="13" t="s">
        <v>147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154</v>
      </c>
      <c r="BK307" s="133">
        <f>ROUND(I307*H307,2)</f>
        <v>0</v>
      </c>
      <c r="BL307" s="13" t="s">
        <v>215</v>
      </c>
      <c r="BM307" s="132" t="s">
        <v>718</v>
      </c>
    </row>
    <row r="308" spans="2:65" s="11" customFormat="1" ht="22.75" customHeight="1">
      <c r="B308" s="109"/>
      <c r="D308" s="110" t="s">
        <v>74</v>
      </c>
      <c r="E308" s="118" t="s">
        <v>719</v>
      </c>
      <c r="F308" s="118" t="s">
        <v>720</v>
      </c>
      <c r="J308" s="119">
        <f>BK308</f>
        <v>0</v>
      </c>
      <c r="L308" s="109"/>
      <c r="M308" s="113"/>
      <c r="P308" s="114">
        <f>SUM(P309:P311)</f>
        <v>111.2744</v>
      </c>
      <c r="R308" s="114">
        <f>SUM(R309:R311)</f>
        <v>10.006358000000001</v>
      </c>
      <c r="T308" s="115">
        <f>SUM(T309:T311)</f>
        <v>0</v>
      </c>
      <c r="AR308" s="110" t="s">
        <v>154</v>
      </c>
      <c r="AT308" s="116" t="s">
        <v>74</v>
      </c>
      <c r="AU308" s="116" t="s">
        <v>83</v>
      </c>
      <c r="AY308" s="110" t="s">
        <v>147</v>
      </c>
      <c r="BK308" s="117">
        <f>SUM(BK309:BK311)</f>
        <v>0</v>
      </c>
    </row>
    <row r="309" spans="2:65" s="1" customFormat="1" ht="14.5" customHeight="1">
      <c r="B309" s="120"/>
      <c r="C309" s="121">
        <v>148</v>
      </c>
      <c r="D309" s="121" t="s">
        <v>149</v>
      </c>
      <c r="E309" s="122" t="s">
        <v>722</v>
      </c>
      <c r="F309" s="123" t="s">
        <v>723</v>
      </c>
      <c r="G309" s="124" t="s">
        <v>195</v>
      </c>
      <c r="H309" s="125">
        <v>75.8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41</v>
      </c>
      <c r="O309" s="130">
        <v>1.468</v>
      </c>
      <c r="P309" s="130">
        <f>O309*H309</f>
        <v>111.2744</v>
      </c>
      <c r="Q309" s="130">
        <v>7.0010000000000003E-2</v>
      </c>
      <c r="R309" s="130">
        <f>Q309*H309</f>
        <v>5.3067580000000003</v>
      </c>
      <c r="S309" s="130">
        <v>0</v>
      </c>
      <c r="T309" s="131">
        <f>S309*H309</f>
        <v>0</v>
      </c>
      <c r="AR309" s="132" t="s">
        <v>215</v>
      </c>
      <c r="AT309" s="132" t="s">
        <v>149</v>
      </c>
      <c r="AU309" s="132" t="s">
        <v>154</v>
      </c>
      <c r="AY309" s="13" t="s">
        <v>147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154</v>
      </c>
      <c r="BK309" s="133">
        <f>ROUND(I309*H309,2)</f>
        <v>0</v>
      </c>
      <c r="BL309" s="13" t="s">
        <v>215</v>
      </c>
      <c r="BM309" s="132" t="s">
        <v>724</v>
      </c>
    </row>
    <row r="310" spans="2:65" s="1" customFormat="1" ht="24.25" customHeight="1">
      <c r="B310" s="120"/>
      <c r="C310" s="134">
        <v>149</v>
      </c>
      <c r="D310" s="134" t="s">
        <v>198</v>
      </c>
      <c r="E310" s="135" t="s">
        <v>726</v>
      </c>
      <c r="F310" s="136" t="s">
        <v>727</v>
      </c>
      <c r="G310" s="137" t="s">
        <v>195</v>
      </c>
      <c r="H310" s="138">
        <v>75.8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41</v>
      </c>
      <c r="O310" s="130">
        <v>0</v>
      </c>
      <c r="P310" s="130">
        <f>O310*H310</f>
        <v>0</v>
      </c>
      <c r="Q310" s="130">
        <v>6.2E-2</v>
      </c>
      <c r="R310" s="130">
        <f>Q310*H310</f>
        <v>4.6996000000000002</v>
      </c>
      <c r="S310" s="130">
        <v>0</v>
      </c>
      <c r="T310" s="131">
        <f>S310*H310</f>
        <v>0</v>
      </c>
      <c r="AR310" s="132" t="s">
        <v>269</v>
      </c>
      <c r="AT310" s="132" t="s">
        <v>198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728</v>
      </c>
    </row>
    <row r="311" spans="2:65" s="1" customFormat="1" ht="24.25" customHeight="1">
      <c r="B311" s="120"/>
      <c r="C311" s="121">
        <v>150</v>
      </c>
      <c r="D311" s="121" t="s">
        <v>149</v>
      </c>
      <c r="E311" s="122" t="s">
        <v>730</v>
      </c>
      <c r="F311" s="123" t="s">
        <v>731</v>
      </c>
      <c r="G311" s="124" t="s">
        <v>360</v>
      </c>
      <c r="H311" s="125"/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41</v>
      </c>
      <c r="O311" s="130">
        <v>0</v>
      </c>
      <c r="P311" s="130">
        <f>O311*H311</f>
        <v>0</v>
      </c>
      <c r="Q311" s="130">
        <v>0</v>
      </c>
      <c r="R311" s="130">
        <f>Q311*H311</f>
        <v>0</v>
      </c>
      <c r="S311" s="130">
        <v>0</v>
      </c>
      <c r="T311" s="131">
        <f>S311*H311</f>
        <v>0</v>
      </c>
      <c r="AR311" s="132" t="s">
        <v>215</v>
      </c>
      <c r="AT311" s="132" t="s">
        <v>149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732</v>
      </c>
    </row>
    <row r="312" spans="2:65" s="11" customFormat="1" ht="22.75" customHeight="1">
      <c r="B312" s="109"/>
      <c r="D312" s="110" t="s">
        <v>74</v>
      </c>
      <c r="E312" s="118" t="s">
        <v>733</v>
      </c>
      <c r="F312" s="118" t="s">
        <v>734</v>
      </c>
      <c r="J312" s="119">
        <f>BK312</f>
        <v>0</v>
      </c>
      <c r="L312" s="109"/>
      <c r="M312" s="113"/>
      <c r="P312" s="114">
        <f>SUM(P313:P315)</f>
        <v>69.325032000000007</v>
      </c>
      <c r="R312" s="114">
        <f>SUM(R313:R315)</f>
        <v>0.18223296</v>
      </c>
      <c r="T312" s="115">
        <f>SUM(T313:T315)</f>
        <v>0</v>
      </c>
      <c r="AR312" s="110" t="s">
        <v>154</v>
      </c>
      <c r="AT312" s="116" t="s">
        <v>74</v>
      </c>
      <c r="AU312" s="116" t="s">
        <v>83</v>
      </c>
      <c r="AY312" s="110" t="s">
        <v>147</v>
      </c>
      <c r="BK312" s="117">
        <f>SUM(BK313:BK315)</f>
        <v>0</v>
      </c>
    </row>
    <row r="313" spans="2:65" s="1" customFormat="1" ht="24.25" customHeight="1">
      <c r="B313" s="120"/>
      <c r="C313" s="121">
        <v>151</v>
      </c>
      <c r="D313" s="121" t="s">
        <v>149</v>
      </c>
      <c r="E313" s="122" t="s">
        <v>736</v>
      </c>
      <c r="F313" s="123" t="s">
        <v>737</v>
      </c>
      <c r="G313" s="124" t="s">
        <v>195</v>
      </c>
      <c r="H313" s="125">
        <v>48.938000000000002</v>
      </c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41</v>
      </c>
      <c r="O313" s="130">
        <v>0.152</v>
      </c>
      <c r="P313" s="130">
        <f>O313*H313</f>
        <v>7.4385760000000003</v>
      </c>
      <c r="Q313" s="130">
        <v>8.8000000000000003E-4</v>
      </c>
      <c r="R313" s="130">
        <f>Q313*H313</f>
        <v>4.3065440000000003E-2</v>
      </c>
      <c r="S313" s="130">
        <v>0</v>
      </c>
      <c r="T313" s="131">
        <f>S313*H313</f>
        <v>0</v>
      </c>
      <c r="AR313" s="132" t="s">
        <v>215</v>
      </c>
      <c r="AT313" s="132" t="s">
        <v>149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738</v>
      </c>
    </row>
    <row r="314" spans="2:65" s="1" customFormat="1" ht="37.75" customHeight="1">
      <c r="B314" s="120"/>
      <c r="C314" s="121">
        <v>152</v>
      </c>
      <c r="D314" s="121" t="s">
        <v>149</v>
      </c>
      <c r="E314" s="122" t="s">
        <v>740</v>
      </c>
      <c r="F314" s="123" t="s">
        <v>741</v>
      </c>
      <c r="G314" s="124" t="s">
        <v>195</v>
      </c>
      <c r="H314" s="125">
        <v>59.875999999999998</v>
      </c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41</v>
      </c>
      <c r="O314" s="130">
        <v>0.18099999999999999</v>
      </c>
      <c r="P314" s="130">
        <f>O314*H314</f>
        <v>10.837555999999999</v>
      </c>
      <c r="Q314" s="130">
        <v>2.0000000000000002E-5</v>
      </c>
      <c r="R314" s="130">
        <f>Q314*H314</f>
        <v>1.1975200000000001E-3</v>
      </c>
      <c r="S314" s="130">
        <v>0</v>
      </c>
      <c r="T314" s="131">
        <f>S314*H314</f>
        <v>0</v>
      </c>
      <c r="AR314" s="132" t="s">
        <v>215</v>
      </c>
      <c r="AT314" s="132" t="s">
        <v>149</v>
      </c>
      <c r="AU314" s="132" t="s">
        <v>154</v>
      </c>
      <c r="AY314" s="13" t="s">
        <v>147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154</v>
      </c>
      <c r="BK314" s="133">
        <f>ROUND(I314*H314,2)</f>
        <v>0</v>
      </c>
      <c r="BL314" s="13" t="s">
        <v>215</v>
      </c>
      <c r="BM314" s="132" t="s">
        <v>742</v>
      </c>
    </row>
    <row r="315" spans="2:65" s="1" customFormat="1" ht="14.5" customHeight="1">
      <c r="B315" s="120"/>
      <c r="C315" s="121">
        <v>153</v>
      </c>
      <c r="D315" s="121" t="s">
        <v>149</v>
      </c>
      <c r="E315" s="122" t="s">
        <v>744</v>
      </c>
      <c r="F315" s="123" t="s">
        <v>745</v>
      </c>
      <c r="G315" s="124" t="s">
        <v>195</v>
      </c>
      <c r="H315" s="125">
        <v>98.55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41</v>
      </c>
      <c r="O315" s="130">
        <v>0.51800000000000002</v>
      </c>
      <c r="P315" s="130">
        <f>O315*H315</f>
        <v>51.048900000000003</v>
      </c>
      <c r="Q315" s="130">
        <v>1.4E-3</v>
      </c>
      <c r="R315" s="130">
        <f>Q315*H315</f>
        <v>0.13796999999999998</v>
      </c>
      <c r="S315" s="130">
        <v>0</v>
      </c>
      <c r="T315" s="131">
        <f>S315*H315</f>
        <v>0</v>
      </c>
      <c r="AR315" s="132" t="s">
        <v>215</v>
      </c>
      <c r="AT315" s="132" t="s">
        <v>149</v>
      </c>
      <c r="AU315" s="132" t="s">
        <v>154</v>
      </c>
      <c r="AY315" s="13" t="s">
        <v>147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154</v>
      </c>
      <c r="BK315" s="133">
        <f>ROUND(I315*H315,2)</f>
        <v>0</v>
      </c>
      <c r="BL315" s="13" t="s">
        <v>215</v>
      </c>
      <c r="BM315" s="132" t="s">
        <v>746</v>
      </c>
    </row>
    <row r="316" spans="2:65" s="11" customFormat="1" ht="22.75" customHeight="1">
      <c r="B316" s="109"/>
      <c r="D316" s="110" t="s">
        <v>74</v>
      </c>
      <c r="E316" s="118" t="s">
        <v>747</v>
      </c>
      <c r="F316" s="118" t="s">
        <v>748</v>
      </c>
      <c r="J316" s="119">
        <f>BK316</f>
        <v>0</v>
      </c>
      <c r="L316" s="109"/>
      <c r="M316" s="113"/>
      <c r="P316" s="114">
        <f>SUM(P317:P322)</f>
        <v>103.99248821999998</v>
      </c>
      <c r="R316" s="114">
        <f>SUM(R317:R322)</f>
        <v>0.34871304999999997</v>
      </c>
      <c r="T316" s="115">
        <f>SUM(T317:T322)</f>
        <v>0</v>
      </c>
      <c r="AR316" s="110" t="s">
        <v>154</v>
      </c>
      <c r="AT316" s="116" t="s">
        <v>74</v>
      </c>
      <c r="AU316" s="116" t="s">
        <v>83</v>
      </c>
      <c r="AY316" s="110" t="s">
        <v>147</v>
      </c>
      <c r="BK316" s="117">
        <f>SUM(BK317:BK322)</f>
        <v>0</v>
      </c>
    </row>
    <row r="317" spans="2:65" s="1" customFormat="1" ht="24.25" customHeight="1">
      <c r="B317" s="120"/>
      <c r="C317" s="121">
        <v>154</v>
      </c>
      <c r="D317" s="121" t="s">
        <v>149</v>
      </c>
      <c r="E317" s="122" t="s">
        <v>750</v>
      </c>
      <c r="F317" s="123" t="s">
        <v>751</v>
      </c>
      <c r="G317" s="124" t="s">
        <v>195</v>
      </c>
      <c r="H317" s="125">
        <v>626.21799999999996</v>
      </c>
      <c r="I317" s="126"/>
      <c r="J317" s="126">
        <f t="shared" ref="J317:J322" si="132">ROUND(I317*H317,2)</f>
        <v>0</v>
      </c>
      <c r="K317" s="127"/>
      <c r="L317" s="25"/>
      <c r="M317" s="128" t="s">
        <v>1</v>
      </c>
      <c r="N317" s="129" t="s">
        <v>41</v>
      </c>
      <c r="O317" s="130">
        <v>0.03</v>
      </c>
      <c r="P317" s="130">
        <f t="shared" ref="P317:P322" si="133">O317*H317</f>
        <v>18.786539999999999</v>
      </c>
      <c r="Q317" s="130">
        <v>1E-4</v>
      </c>
      <c r="R317" s="130">
        <f t="shared" ref="R317:R322" si="134">Q317*H317</f>
        <v>6.2621800000000005E-2</v>
      </c>
      <c r="S317" s="130">
        <v>0</v>
      </c>
      <c r="T317" s="131">
        <f t="shared" ref="T317:T322" si="135">S317*H317</f>
        <v>0</v>
      </c>
      <c r="AR317" s="132" t="s">
        <v>215</v>
      </c>
      <c r="AT317" s="132" t="s">
        <v>149</v>
      </c>
      <c r="AU317" s="132" t="s">
        <v>154</v>
      </c>
      <c r="AY317" s="13" t="s">
        <v>147</v>
      </c>
      <c r="BE317" s="133">
        <f t="shared" ref="BE317:BE322" si="136">IF(N317="základná",J317,0)</f>
        <v>0</v>
      </c>
      <c r="BF317" s="133">
        <f t="shared" ref="BF317:BF322" si="137">IF(N317="znížená",J317,0)</f>
        <v>0</v>
      </c>
      <c r="BG317" s="133">
        <f t="shared" ref="BG317:BG322" si="138">IF(N317="zákl. prenesená",J317,0)</f>
        <v>0</v>
      </c>
      <c r="BH317" s="133">
        <f t="shared" ref="BH317:BH322" si="139">IF(N317="zníž. prenesená",J317,0)</f>
        <v>0</v>
      </c>
      <c r="BI317" s="133">
        <f t="shared" ref="BI317:BI322" si="140">IF(N317="nulová",J317,0)</f>
        <v>0</v>
      </c>
      <c r="BJ317" s="13" t="s">
        <v>154</v>
      </c>
      <c r="BK317" s="133">
        <f t="shared" ref="BK317:BK322" si="141">ROUND(I317*H317,2)</f>
        <v>0</v>
      </c>
      <c r="BL317" s="13" t="s">
        <v>215</v>
      </c>
      <c r="BM317" s="132" t="s">
        <v>752</v>
      </c>
    </row>
    <row r="318" spans="2:65" s="1" customFormat="1" ht="24.25" customHeight="1">
      <c r="B318" s="120"/>
      <c r="C318" s="121">
        <v>155</v>
      </c>
      <c r="D318" s="121" t="s">
        <v>149</v>
      </c>
      <c r="E318" s="122" t="s">
        <v>754</v>
      </c>
      <c r="F318" s="123" t="s">
        <v>755</v>
      </c>
      <c r="G318" s="124" t="s">
        <v>195</v>
      </c>
      <c r="H318" s="125">
        <v>626.21799999999996</v>
      </c>
      <c r="I318" s="126"/>
      <c r="J318" s="126">
        <f t="shared" si="132"/>
        <v>0</v>
      </c>
      <c r="K318" s="127"/>
      <c r="L318" s="25"/>
      <c r="M318" s="128" t="s">
        <v>1</v>
      </c>
      <c r="N318" s="129" t="s">
        <v>41</v>
      </c>
      <c r="O318" s="130">
        <v>8.3000000000000001E-3</v>
      </c>
      <c r="P318" s="130">
        <f t="shared" si="133"/>
        <v>5.1976094000000002</v>
      </c>
      <c r="Q318" s="130">
        <v>0</v>
      </c>
      <c r="R318" s="130">
        <f t="shared" si="134"/>
        <v>0</v>
      </c>
      <c r="S318" s="130">
        <v>0</v>
      </c>
      <c r="T318" s="131">
        <f t="shared" si="135"/>
        <v>0</v>
      </c>
      <c r="AR318" s="132" t="s">
        <v>215</v>
      </c>
      <c r="AT318" s="132" t="s">
        <v>149</v>
      </c>
      <c r="AU318" s="132" t="s">
        <v>154</v>
      </c>
      <c r="AY318" s="13" t="s">
        <v>147</v>
      </c>
      <c r="BE318" s="133">
        <f t="shared" si="136"/>
        <v>0</v>
      </c>
      <c r="BF318" s="133">
        <f t="shared" si="137"/>
        <v>0</v>
      </c>
      <c r="BG318" s="133">
        <f t="shared" si="138"/>
        <v>0</v>
      </c>
      <c r="BH318" s="133">
        <f t="shared" si="139"/>
        <v>0</v>
      </c>
      <c r="BI318" s="133">
        <f t="shared" si="140"/>
        <v>0</v>
      </c>
      <c r="BJ318" s="13" t="s">
        <v>154</v>
      </c>
      <c r="BK318" s="133">
        <f t="shared" si="141"/>
        <v>0</v>
      </c>
      <c r="BL318" s="13" t="s">
        <v>215</v>
      </c>
      <c r="BM318" s="132" t="s">
        <v>756</v>
      </c>
    </row>
    <row r="319" spans="2:65" s="1" customFormat="1" ht="24.25" customHeight="1">
      <c r="B319" s="120"/>
      <c r="C319" s="121">
        <v>156</v>
      </c>
      <c r="D319" s="121" t="s">
        <v>149</v>
      </c>
      <c r="E319" s="122" t="s">
        <v>758</v>
      </c>
      <c r="F319" s="123" t="s">
        <v>759</v>
      </c>
      <c r="G319" s="124" t="s">
        <v>195</v>
      </c>
      <c r="H319" s="125">
        <v>626.21799999999996</v>
      </c>
      <c r="I319" s="126"/>
      <c r="J319" s="126">
        <f t="shared" si="132"/>
        <v>0</v>
      </c>
      <c r="K319" s="127"/>
      <c r="L319" s="25"/>
      <c r="M319" s="128" t="s">
        <v>1</v>
      </c>
      <c r="N319" s="129" t="s">
        <v>41</v>
      </c>
      <c r="O319" s="130">
        <v>1.023E-2</v>
      </c>
      <c r="P319" s="130">
        <f t="shared" si="133"/>
        <v>6.4062101399999989</v>
      </c>
      <c r="Q319" s="130">
        <v>3.0000000000000001E-5</v>
      </c>
      <c r="R319" s="130">
        <f t="shared" si="134"/>
        <v>1.8786540000000001E-2</v>
      </c>
      <c r="S319" s="130">
        <v>0</v>
      </c>
      <c r="T319" s="131">
        <f t="shared" si="135"/>
        <v>0</v>
      </c>
      <c r="AR319" s="132" t="s">
        <v>215</v>
      </c>
      <c r="AT319" s="132" t="s">
        <v>149</v>
      </c>
      <c r="AU319" s="132" t="s">
        <v>154</v>
      </c>
      <c r="AY319" s="13" t="s">
        <v>147</v>
      </c>
      <c r="BE319" s="133">
        <f t="shared" si="136"/>
        <v>0</v>
      </c>
      <c r="BF319" s="133">
        <f t="shared" si="137"/>
        <v>0</v>
      </c>
      <c r="BG319" s="133">
        <f t="shared" si="138"/>
        <v>0</v>
      </c>
      <c r="BH319" s="133">
        <f t="shared" si="139"/>
        <v>0</v>
      </c>
      <c r="BI319" s="133">
        <f t="shared" si="140"/>
        <v>0</v>
      </c>
      <c r="BJ319" s="13" t="s">
        <v>154</v>
      </c>
      <c r="BK319" s="133">
        <f t="shared" si="141"/>
        <v>0</v>
      </c>
      <c r="BL319" s="13" t="s">
        <v>215</v>
      </c>
      <c r="BM319" s="132" t="s">
        <v>760</v>
      </c>
    </row>
    <row r="320" spans="2:65" s="1" customFormat="1" ht="14.5" customHeight="1">
      <c r="B320" s="120"/>
      <c r="C320" s="121">
        <v>157</v>
      </c>
      <c r="D320" s="121" t="s">
        <v>149</v>
      </c>
      <c r="E320" s="122" t="s">
        <v>762</v>
      </c>
      <c r="F320" s="123" t="s">
        <v>763</v>
      </c>
      <c r="G320" s="124" t="s">
        <v>195</v>
      </c>
      <c r="H320" s="125">
        <v>28.620999999999999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41</v>
      </c>
      <c r="O320" s="130">
        <v>4.4999999999999998E-2</v>
      </c>
      <c r="P320" s="130">
        <f t="shared" si="133"/>
        <v>1.2879449999999999</v>
      </c>
      <c r="Q320" s="130">
        <v>1.4999999999999999E-4</v>
      </c>
      <c r="R320" s="130">
        <f t="shared" si="134"/>
        <v>4.2931499999999991E-3</v>
      </c>
      <c r="S320" s="130">
        <v>0</v>
      </c>
      <c r="T320" s="131">
        <f t="shared" si="135"/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154</v>
      </c>
      <c r="BK320" s="133">
        <f t="shared" si="141"/>
        <v>0</v>
      </c>
      <c r="BL320" s="13" t="s">
        <v>215</v>
      </c>
      <c r="BM320" s="132" t="s">
        <v>764</v>
      </c>
    </row>
    <row r="321" spans="2:65" s="1" customFormat="1" ht="24.25" customHeight="1">
      <c r="B321" s="120"/>
      <c r="C321" s="121">
        <v>158</v>
      </c>
      <c r="D321" s="121" t="s">
        <v>149</v>
      </c>
      <c r="E321" s="122" t="s">
        <v>766</v>
      </c>
      <c r="F321" s="123" t="s">
        <v>767</v>
      </c>
      <c r="G321" s="124" t="s">
        <v>195</v>
      </c>
      <c r="H321" s="125">
        <v>324.83999999999997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41</v>
      </c>
      <c r="O321" s="130">
        <v>6.5000000000000002E-2</v>
      </c>
      <c r="P321" s="130">
        <f t="shared" si="133"/>
        <v>21.114599999999999</v>
      </c>
      <c r="Q321" s="130">
        <v>0</v>
      </c>
      <c r="R321" s="130">
        <f t="shared" si="134"/>
        <v>0</v>
      </c>
      <c r="S321" s="130">
        <v>0</v>
      </c>
      <c r="T321" s="131">
        <f t="shared" si="135"/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154</v>
      </c>
      <c r="BK321" s="133">
        <f t="shared" si="141"/>
        <v>0</v>
      </c>
      <c r="BL321" s="13" t="s">
        <v>215</v>
      </c>
      <c r="BM321" s="132" t="s">
        <v>768</v>
      </c>
    </row>
    <row r="322" spans="2:65" s="1" customFormat="1" ht="24.25" customHeight="1">
      <c r="B322" s="120"/>
      <c r="C322" s="121">
        <v>159</v>
      </c>
      <c r="D322" s="121" t="s">
        <v>149</v>
      </c>
      <c r="E322" s="122" t="s">
        <v>770</v>
      </c>
      <c r="F322" s="123" t="s">
        <v>771</v>
      </c>
      <c r="G322" s="124" t="s">
        <v>195</v>
      </c>
      <c r="H322" s="125">
        <v>626.21799999999996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41</v>
      </c>
      <c r="O322" s="130">
        <v>8.1759999999999999E-2</v>
      </c>
      <c r="P322" s="130">
        <f t="shared" si="133"/>
        <v>51.199583679999996</v>
      </c>
      <c r="Q322" s="130">
        <v>4.2000000000000002E-4</v>
      </c>
      <c r="R322" s="130">
        <f t="shared" si="134"/>
        <v>0.26301155999999998</v>
      </c>
      <c r="S322" s="130">
        <v>0</v>
      </c>
      <c r="T322" s="131">
        <f t="shared" si="135"/>
        <v>0</v>
      </c>
      <c r="AR322" s="132" t="s">
        <v>215</v>
      </c>
      <c r="AT322" s="132" t="s">
        <v>149</v>
      </c>
      <c r="AU322" s="132" t="s">
        <v>154</v>
      </c>
      <c r="AY322" s="13" t="s">
        <v>147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154</v>
      </c>
      <c r="BK322" s="133">
        <f t="shared" si="141"/>
        <v>0</v>
      </c>
      <c r="BL322" s="13" t="s">
        <v>215</v>
      </c>
      <c r="BM322" s="132" t="s">
        <v>772</v>
      </c>
    </row>
    <row r="323" spans="2:65" s="11" customFormat="1" ht="22.75" hidden="1" customHeight="1">
      <c r="B323" s="109"/>
      <c r="D323" s="110"/>
      <c r="E323" s="118"/>
      <c r="F323" s="118"/>
      <c r="J323" s="119"/>
      <c r="L323" s="109"/>
      <c r="M323" s="113"/>
      <c r="P323" s="114">
        <f>SUM(P324:P327)</f>
        <v>0</v>
      </c>
      <c r="R323" s="114">
        <f>SUM(R324:R327)</f>
        <v>0</v>
      </c>
      <c r="T323" s="115">
        <f>SUM(T324:T327)</f>
        <v>0</v>
      </c>
      <c r="AR323" s="110" t="s">
        <v>154</v>
      </c>
      <c r="AT323" s="116" t="s">
        <v>74</v>
      </c>
      <c r="AU323" s="116" t="s">
        <v>83</v>
      </c>
      <c r="AY323" s="110" t="s">
        <v>147</v>
      </c>
      <c r="BK323" s="117">
        <f>SUM(BK324:BK327)</f>
        <v>0</v>
      </c>
    </row>
    <row r="324" spans="2:65" s="1" customFormat="1" ht="24.25" hidden="1" customHeight="1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28" t="s">
        <v>1</v>
      </c>
      <c r="N324" s="129" t="s">
        <v>41</v>
      </c>
      <c r="O324" s="130">
        <v>0</v>
      </c>
      <c r="P324" s="130">
        <f>O324*H324</f>
        <v>0</v>
      </c>
      <c r="Q324" s="130">
        <v>0</v>
      </c>
      <c r="R324" s="130">
        <f>Q324*H324</f>
        <v>0</v>
      </c>
      <c r="S324" s="130">
        <v>0</v>
      </c>
      <c r="T324" s="131">
        <f>S324*H324</f>
        <v>0</v>
      </c>
      <c r="AR324" s="132" t="s">
        <v>153</v>
      </c>
      <c r="AT324" s="132" t="s">
        <v>149</v>
      </c>
      <c r="AU324" s="132" t="s">
        <v>154</v>
      </c>
      <c r="AY324" s="13" t="s">
        <v>147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154</v>
      </c>
      <c r="BK324" s="133">
        <f>ROUND(I324*H324,2)</f>
        <v>0</v>
      </c>
      <c r="BL324" s="13" t="s">
        <v>153</v>
      </c>
      <c r="BM324" s="132" t="s">
        <v>777</v>
      </c>
    </row>
    <row r="325" spans="2:65" s="1" customFormat="1" ht="24.25" hidden="1" customHeight="1">
      <c r="B325" s="120"/>
      <c r="C325" s="121"/>
      <c r="D325" s="121"/>
      <c r="E325" s="122"/>
      <c r="F325" s="123"/>
      <c r="G325" s="124"/>
      <c r="H325" s="125"/>
      <c r="I325" s="126"/>
      <c r="J325" s="126"/>
      <c r="K325" s="127"/>
      <c r="L325" s="25"/>
      <c r="M325" s="128" t="s">
        <v>1</v>
      </c>
      <c r="N325" s="129" t="s">
        <v>41</v>
      </c>
      <c r="O325" s="130">
        <v>0</v>
      </c>
      <c r="P325" s="130">
        <f>O325*H325</f>
        <v>0</v>
      </c>
      <c r="Q325" s="130">
        <v>0</v>
      </c>
      <c r="R325" s="130">
        <f>Q325*H325</f>
        <v>0</v>
      </c>
      <c r="S325" s="130">
        <v>0</v>
      </c>
      <c r="T325" s="131">
        <f>S325*H325</f>
        <v>0</v>
      </c>
      <c r="AR325" s="132" t="s">
        <v>153</v>
      </c>
      <c r="AT325" s="132" t="s">
        <v>149</v>
      </c>
      <c r="AU325" s="132" t="s">
        <v>154</v>
      </c>
      <c r="AY325" s="13" t="s">
        <v>147</v>
      </c>
      <c r="BE325" s="133">
        <f>IF(N325="základná",J325,0)</f>
        <v>0</v>
      </c>
      <c r="BF325" s="133">
        <f>IF(N325="znížená",J325,0)</f>
        <v>0</v>
      </c>
      <c r="BG325" s="133">
        <f>IF(N325="zákl. prenesená",J325,0)</f>
        <v>0</v>
      </c>
      <c r="BH325" s="133">
        <f>IF(N325="zníž. prenesená",J325,0)</f>
        <v>0</v>
      </c>
      <c r="BI325" s="133">
        <f>IF(N325="nulová",J325,0)</f>
        <v>0</v>
      </c>
      <c r="BJ325" s="13" t="s">
        <v>154</v>
      </c>
      <c r="BK325" s="133">
        <f>ROUND(I325*H325,2)</f>
        <v>0</v>
      </c>
      <c r="BL325" s="13" t="s">
        <v>153</v>
      </c>
      <c r="BM325" s="132" t="s">
        <v>779</v>
      </c>
    </row>
    <row r="326" spans="2:65" s="1" customFormat="1" ht="24.25" hidden="1" customHeight="1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41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153</v>
      </c>
      <c r="AT326" s="132" t="s">
        <v>149</v>
      </c>
      <c r="AU326" s="132" t="s">
        <v>154</v>
      </c>
      <c r="AY326" s="13" t="s">
        <v>147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154</v>
      </c>
      <c r="BK326" s="133">
        <f>ROUND(I326*H326,2)</f>
        <v>0</v>
      </c>
      <c r="BL326" s="13" t="s">
        <v>153</v>
      </c>
      <c r="BM326" s="132" t="s">
        <v>781</v>
      </c>
    </row>
    <row r="327" spans="2:65" s="1" customFormat="1" ht="14.5" hidden="1" customHeight="1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44" t="s">
        <v>1</v>
      </c>
      <c r="N327" s="145" t="s">
        <v>41</v>
      </c>
      <c r="O327" s="146">
        <v>0</v>
      </c>
      <c r="P327" s="146">
        <f>O327*H327</f>
        <v>0</v>
      </c>
      <c r="Q327" s="146">
        <v>0</v>
      </c>
      <c r="R327" s="146">
        <f>Q327*H327</f>
        <v>0</v>
      </c>
      <c r="S327" s="146">
        <v>0</v>
      </c>
      <c r="T327" s="147">
        <f>S327*H327</f>
        <v>0</v>
      </c>
      <c r="AR327" s="132" t="s">
        <v>153</v>
      </c>
      <c r="AT327" s="132" t="s">
        <v>149</v>
      </c>
      <c r="AU327" s="132" t="s">
        <v>154</v>
      </c>
      <c r="AY327" s="13" t="s">
        <v>147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154</v>
      </c>
      <c r="BK327" s="133">
        <f>ROUND(I327*H327,2)</f>
        <v>0</v>
      </c>
      <c r="BL327" s="13" t="s">
        <v>153</v>
      </c>
      <c r="BM327" s="132" t="s">
        <v>783</v>
      </c>
    </row>
    <row r="328" spans="2:65" s="1" customFormat="1" ht="7" customHeight="1">
      <c r="B328" s="37"/>
      <c r="C328" s="38"/>
      <c r="D328" s="38"/>
      <c r="E328" s="38"/>
      <c r="F328" s="38"/>
      <c r="G328" s="38"/>
      <c r="H328" s="38"/>
      <c r="I328" s="38"/>
      <c r="J328" s="38"/>
      <c r="K328" s="38"/>
      <c r="L328" s="25"/>
    </row>
  </sheetData>
  <autoFilter ref="C139:K327" xr:uid="{00000000-0009-0000-0000-000001000000}"/>
  <mergeCells count="8">
    <mergeCell ref="E130:H130"/>
    <mergeCell ref="E132:H13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5"/>
  <sheetViews>
    <sheetView showGridLines="0" topLeftCell="A110" workbookViewId="0">
      <selection activeCell="J125" sqref="J125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90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81" t="s">
        <v>1054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ROUND(J128,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ROUND((SUM(BE128:BE184)),  2)</f>
        <v>0</v>
      </c>
      <c r="I33" s="80">
        <v>0.23</v>
      </c>
      <c r="J33" s="79">
        <f>ROUND(((SUM(BE128:BE184))*I33),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ROUND((SUM(BF128:BF184)),  2)</f>
        <v>0</v>
      </c>
      <c r="I34" s="80">
        <v>0.23</v>
      </c>
      <c r="J34" s="79">
        <f>ROUND(((SUM(BF128:BF184))*I34),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ROUND((SUM(BG128:BG184)),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ROUND((SUM(BH128:BH184)),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ROUND((SUM(BI128:BI184)),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81" t="str">
        <f>E9</f>
        <v>SO01´ - Búracie práce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J128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>
      <c r="B99" s="96"/>
      <c r="D99" s="97" t="s">
        <v>115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>
      <c r="B100" s="96"/>
      <c r="D100" s="97" t="s">
        <v>116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>
      <c r="B101" s="92"/>
      <c r="D101" s="93" t="s">
        <v>117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>
      <c r="B102" s="96"/>
      <c r="D102" s="97" t="s">
        <v>1055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1056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>
      <c r="B104" s="96"/>
      <c r="D104" s="97" t="s">
        <v>121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>
      <c r="B105" s="96"/>
      <c r="D105" s="97" t="s">
        <v>122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>
      <c r="B106" s="96"/>
      <c r="D106" s="97" t="s">
        <v>123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>
      <c r="B107" s="96"/>
      <c r="D107" s="97" t="s">
        <v>124</v>
      </c>
      <c r="E107" s="98"/>
      <c r="F107" s="98"/>
      <c r="G107" s="98"/>
      <c r="H107" s="98"/>
      <c r="I107" s="98"/>
      <c r="J107" s="99">
        <f>J180</f>
        <v>0</v>
      </c>
      <c r="L107" s="96"/>
    </row>
    <row r="108" spans="2:12" s="9" customFormat="1" ht="20" customHeight="1">
      <c r="B108" s="96"/>
      <c r="D108" s="97" t="s">
        <v>130</v>
      </c>
      <c r="E108" s="98"/>
      <c r="F108" s="98"/>
      <c r="G108" s="98"/>
      <c r="H108" s="98"/>
      <c r="I108" s="98"/>
      <c r="J108" s="99">
        <f>J182</f>
        <v>0</v>
      </c>
      <c r="L108" s="96"/>
    </row>
    <row r="109" spans="2:12" s="1" customFormat="1" ht="21.75" customHeight="1">
      <c r="B109" s="25"/>
      <c r="L109" s="25"/>
    </row>
    <row r="110" spans="2:12" s="1" customFormat="1" ht="7" customHeight="1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>
      <c r="B115" s="25"/>
      <c r="C115" s="17" t="s">
        <v>133</v>
      </c>
      <c r="L115" s="25"/>
    </row>
    <row r="116" spans="2:63" s="1" customFormat="1" ht="7" customHeight="1">
      <c r="B116" s="25"/>
      <c r="L116" s="25"/>
    </row>
    <row r="117" spans="2:63" s="1" customFormat="1" ht="12" customHeight="1">
      <c r="B117" s="25"/>
      <c r="C117" s="22" t="s">
        <v>13</v>
      </c>
      <c r="L117" s="25"/>
    </row>
    <row r="118" spans="2:63" s="1" customFormat="1" ht="16.5" customHeight="1">
      <c r="B118" s="25"/>
      <c r="E118" s="501" t="str">
        <f>E7</f>
        <v>Revitalizácia centra s ohľadom na zmenu klímy</v>
      </c>
      <c r="F118" s="502"/>
      <c r="G118" s="502"/>
      <c r="H118" s="502"/>
      <c r="L118" s="25"/>
    </row>
    <row r="119" spans="2:63" s="1" customFormat="1" ht="12" customHeight="1">
      <c r="B119" s="25"/>
      <c r="C119" s="22" t="s">
        <v>102</v>
      </c>
      <c r="L119" s="25"/>
    </row>
    <row r="120" spans="2:63" s="1" customFormat="1" ht="16.5" customHeight="1">
      <c r="B120" s="25"/>
      <c r="E120" s="481" t="str">
        <f>E9</f>
        <v>SO01´ - Búracie práce</v>
      </c>
      <c r="F120" s="503"/>
      <c r="G120" s="503"/>
      <c r="H120" s="503"/>
      <c r="L120" s="25"/>
    </row>
    <row r="121" spans="2:63" s="1" customFormat="1" ht="7" customHeight="1">
      <c r="B121" s="25"/>
      <c r="L121" s="25"/>
    </row>
    <row r="122" spans="2:63" s="1" customFormat="1" ht="12" customHeight="1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 t="str">
        <f>IF(J12="","",J12)</f>
        <v>14. 3. 2025</v>
      </c>
      <c r="L122" s="25"/>
    </row>
    <row r="123" spans="2:63" s="1" customFormat="1" ht="7" customHeight="1">
      <c r="B123" s="25"/>
      <c r="L123" s="25"/>
    </row>
    <row r="124" spans="2:63" s="1" customFormat="1" ht="40" customHeight="1">
      <c r="B124" s="25"/>
      <c r="C124" s="22" t="s">
        <v>21</v>
      </c>
      <c r="F124" s="20" t="str">
        <f>E15</f>
        <v>Obec Kostolná pri Dunaji,59, 903 01</v>
      </c>
      <c r="I124" s="22" t="s">
        <v>29</v>
      </c>
      <c r="J124" s="23" t="str">
        <f>E21</f>
        <v>Ing.arch Zuzana Kierulfová, Ing. Matej Orolín</v>
      </c>
      <c r="L124" s="25"/>
    </row>
    <row r="125" spans="2:63" s="1" customFormat="1" ht="54.5" customHeight="1">
      <c r="B125" s="25"/>
      <c r="C125" s="22" t="s">
        <v>27</v>
      </c>
      <c r="F125" s="20" t="str">
        <f>IF(E18="","",E18)</f>
        <v>Podľa výberu investora</v>
      </c>
      <c r="I125" s="22" t="s">
        <v>32</v>
      </c>
      <c r="J125" s="23"/>
      <c r="L125" s="25"/>
    </row>
    <row r="126" spans="2:63" s="1" customFormat="1" ht="10.25" customHeight="1">
      <c r="B126" s="25"/>
      <c r="L126" s="25"/>
    </row>
    <row r="127" spans="2:63" s="10" customFormat="1" ht="29.25" customHeight="1">
      <c r="B127" s="100"/>
      <c r="C127" s="101" t="s">
        <v>134</v>
      </c>
      <c r="D127" s="102" t="s">
        <v>60</v>
      </c>
      <c r="E127" s="102" t="s">
        <v>56</v>
      </c>
      <c r="F127" s="102" t="s">
        <v>57</v>
      </c>
      <c r="G127" s="102" t="s">
        <v>135</v>
      </c>
      <c r="H127" s="102" t="s">
        <v>136</v>
      </c>
      <c r="I127" s="102" t="s">
        <v>137</v>
      </c>
      <c r="J127" s="103" t="s">
        <v>106</v>
      </c>
      <c r="K127" s="104" t="s">
        <v>138</v>
      </c>
      <c r="L127" s="100"/>
      <c r="M127" s="50" t="s">
        <v>1</v>
      </c>
      <c r="N127" s="51" t="s">
        <v>39</v>
      </c>
      <c r="O127" s="51" t="s">
        <v>139</v>
      </c>
      <c r="P127" s="51" t="s">
        <v>140</v>
      </c>
      <c r="Q127" s="51" t="s">
        <v>141</v>
      </c>
      <c r="R127" s="51" t="s">
        <v>142</v>
      </c>
      <c r="S127" s="51" t="s">
        <v>143</v>
      </c>
      <c r="T127" s="52" t="s">
        <v>144</v>
      </c>
    </row>
    <row r="128" spans="2:63" s="1" customFormat="1" ht="22.75" customHeight="1">
      <c r="B128" s="25"/>
      <c r="C128" s="55" t="s">
        <v>107</v>
      </c>
      <c r="J128" s="105">
        <f>BK128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74</v>
      </c>
      <c r="AU128" s="13" t="s">
        <v>108</v>
      </c>
      <c r="BK128" s="108">
        <f>BK129+BK160</f>
        <v>0</v>
      </c>
    </row>
    <row r="129" spans="2:65" s="11" customFormat="1" ht="26" customHeight="1">
      <c r="B129" s="109"/>
      <c r="D129" s="110" t="s">
        <v>74</v>
      </c>
      <c r="E129" s="111" t="s">
        <v>145</v>
      </c>
      <c r="F129" s="111" t="s">
        <v>146</v>
      </c>
      <c r="J129" s="112">
        <f>BK129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83</v>
      </c>
      <c r="AT129" s="116" t="s">
        <v>74</v>
      </c>
      <c r="AU129" s="116" t="s">
        <v>75</v>
      </c>
      <c r="AY129" s="110" t="s">
        <v>147</v>
      </c>
      <c r="BK129" s="117">
        <f>BK130+BK136+BK158</f>
        <v>0</v>
      </c>
    </row>
    <row r="130" spans="2:65" s="11" customFormat="1" ht="22.75" customHeight="1">
      <c r="B130" s="109"/>
      <c r="D130" s="110" t="s">
        <v>74</v>
      </c>
      <c r="E130" s="118" t="s">
        <v>83</v>
      </c>
      <c r="F130" s="118" t="s">
        <v>148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83</v>
      </c>
      <c r="AT130" s="116" t="s">
        <v>74</v>
      </c>
      <c r="AU130" s="116" t="s">
        <v>83</v>
      </c>
      <c r="AY130" s="110" t="s">
        <v>147</v>
      </c>
      <c r="BK130" s="117">
        <f>SUM(BK131:BK135)</f>
        <v>0</v>
      </c>
    </row>
    <row r="131" spans="2:65" s="1" customFormat="1" ht="24.25" customHeight="1">
      <c r="B131" s="120"/>
      <c r="C131" s="121" t="s">
        <v>83</v>
      </c>
      <c r="D131" s="121" t="s">
        <v>149</v>
      </c>
      <c r="E131" s="122" t="s">
        <v>1057</v>
      </c>
      <c r="F131" s="123" t="s">
        <v>1058</v>
      </c>
      <c r="G131" s="124" t="s">
        <v>195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1059</v>
      </c>
    </row>
    <row r="132" spans="2:65" s="1" customFormat="1" ht="24.25" customHeight="1">
      <c r="B132" s="120"/>
      <c r="C132" s="121" t="s">
        <v>154</v>
      </c>
      <c r="D132" s="121" t="s">
        <v>149</v>
      </c>
      <c r="E132" s="122" t="s">
        <v>1060</v>
      </c>
      <c r="F132" s="123" t="s">
        <v>1061</v>
      </c>
      <c r="G132" s="124" t="s">
        <v>195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41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154</v>
      </c>
      <c r="BK132" s="133">
        <f>ROUND(I132*H132,2)</f>
        <v>0</v>
      </c>
      <c r="BL132" s="13" t="s">
        <v>153</v>
      </c>
      <c r="BM132" s="132" t="s">
        <v>1062</v>
      </c>
    </row>
    <row r="133" spans="2:65" s="1" customFormat="1" ht="24.25" customHeight="1">
      <c r="B133" s="120"/>
      <c r="C133" s="121" t="s">
        <v>159</v>
      </c>
      <c r="D133" s="121" t="s">
        <v>149</v>
      </c>
      <c r="E133" s="122" t="s">
        <v>1063</v>
      </c>
      <c r="F133" s="123" t="s">
        <v>1064</v>
      </c>
      <c r="G133" s="124" t="s">
        <v>218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41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154</v>
      </c>
      <c r="BK133" s="133">
        <f>ROUND(I133*H133,2)</f>
        <v>0</v>
      </c>
      <c r="BL133" s="13" t="s">
        <v>153</v>
      </c>
      <c r="BM133" s="132" t="s">
        <v>1065</v>
      </c>
    </row>
    <row r="134" spans="2:65" s="1" customFormat="1" ht="24.25" customHeight="1">
      <c r="B134" s="120"/>
      <c r="C134" s="121" t="s">
        <v>153</v>
      </c>
      <c r="D134" s="121" t="s">
        <v>149</v>
      </c>
      <c r="E134" s="122" t="s">
        <v>1066</v>
      </c>
      <c r="F134" s="123" t="s">
        <v>1067</v>
      </c>
      <c r="G134" s="124" t="s">
        <v>152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153</v>
      </c>
      <c r="BM134" s="132" t="s">
        <v>1068</v>
      </c>
    </row>
    <row r="135" spans="2:65" s="1" customFormat="1" ht="24.25" customHeight="1">
      <c r="B135" s="120"/>
      <c r="C135" s="121" t="s">
        <v>166</v>
      </c>
      <c r="D135" s="121" t="s">
        <v>149</v>
      </c>
      <c r="E135" s="122" t="s">
        <v>1069</v>
      </c>
      <c r="F135" s="123" t="s">
        <v>1070</v>
      </c>
      <c r="G135" s="124" t="s">
        <v>152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41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153</v>
      </c>
      <c r="BM135" s="132" t="s">
        <v>1071</v>
      </c>
    </row>
    <row r="136" spans="2:65" s="11" customFormat="1" ht="22.75" customHeight="1">
      <c r="B136" s="109"/>
      <c r="D136" s="110" t="s">
        <v>74</v>
      </c>
      <c r="E136" s="118" t="s">
        <v>184</v>
      </c>
      <c r="F136" s="118" t="s">
        <v>297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83</v>
      </c>
      <c r="AT136" s="116" t="s">
        <v>74</v>
      </c>
      <c r="AU136" s="116" t="s">
        <v>83</v>
      </c>
      <c r="AY136" s="110" t="s">
        <v>147</v>
      </c>
      <c r="BK136" s="117">
        <f>SUM(BK137:BK157)</f>
        <v>0</v>
      </c>
    </row>
    <row r="137" spans="2:65" s="1" customFormat="1" ht="14.5" customHeight="1">
      <c r="B137" s="120"/>
      <c r="C137" s="121" t="s">
        <v>170</v>
      </c>
      <c r="D137" s="121" t="s">
        <v>149</v>
      </c>
      <c r="E137" s="122" t="s">
        <v>1072</v>
      </c>
      <c r="F137" s="123" t="s">
        <v>1073</v>
      </c>
      <c r="G137" s="124" t="s">
        <v>152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41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154</v>
      </c>
      <c r="BK137" s="133">
        <f t="shared" ref="BK137:BK157" si="9">ROUND(I137*H137,2)</f>
        <v>0</v>
      </c>
      <c r="BL137" s="13" t="s">
        <v>153</v>
      </c>
      <c r="BM137" s="132" t="s">
        <v>1074</v>
      </c>
    </row>
    <row r="138" spans="2:65" s="1" customFormat="1" ht="37.75" customHeight="1">
      <c r="B138" s="120"/>
      <c r="C138" s="121" t="s">
        <v>174</v>
      </c>
      <c r="D138" s="121" t="s">
        <v>149</v>
      </c>
      <c r="E138" s="122" t="s">
        <v>1075</v>
      </c>
      <c r="F138" s="123" t="s">
        <v>1076</v>
      </c>
      <c r="G138" s="124" t="s">
        <v>195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1077</v>
      </c>
    </row>
    <row r="139" spans="2:65" s="1" customFormat="1" ht="14.5" customHeight="1">
      <c r="B139" s="120"/>
      <c r="C139" s="121" t="s">
        <v>178</v>
      </c>
      <c r="D139" s="121" t="s">
        <v>149</v>
      </c>
      <c r="E139" s="122" t="s">
        <v>315</v>
      </c>
      <c r="F139" s="123" t="s">
        <v>316</v>
      </c>
      <c r="G139" s="124" t="s">
        <v>195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1078</v>
      </c>
    </row>
    <row r="140" spans="2:65" s="1" customFormat="1" ht="37.75" customHeight="1">
      <c r="B140" s="120"/>
      <c r="C140" s="121" t="s">
        <v>184</v>
      </c>
      <c r="D140" s="121" t="s">
        <v>149</v>
      </c>
      <c r="E140" s="122" t="s">
        <v>1079</v>
      </c>
      <c r="F140" s="123" t="s">
        <v>1080</v>
      </c>
      <c r="G140" s="124" t="s">
        <v>195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1081</v>
      </c>
    </row>
    <row r="141" spans="2:65" s="1" customFormat="1" ht="24.25" customHeight="1">
      <c r="B141" s="120"/>
      <c r="C141" s="121" t="s">
        <v>188</v>
      </c>
      <c r="D141" s="121" t="s">
        <v>149</v>
      </c>
      <c r="E141" s="122" t="s">
        <v>1082</v>
      </c>
      <c r="F141" s="123" t="s">
        <v>1083</v>
      </c>
      <c r="G141" s="124" t="s">
        <v>152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1084</v>
      </c>
    </row>
    <row r="142" spans="2:65" s="1" customFormat="1" ht="37.75" customHeight="1">
      <c r="B142" s="120"/>
      <c r="C142" s="121" t="s">
        <v>192</v>
      </c>
      <c r="D142" s="121" t="s">
        <v>149</v>
      </c>
      <c r="E142" s="122" t="s">
        <v>1085</v>
      </c>
      <c r="F142" s="123" t="s">
        <v>1086</v>
      </c>
      <c r="G142" s="124" t="s">
        <v>152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1087</v>
      </c>
    </row>
    <row r="143" spans="2:65" s="1" customFormat="1" ht="24.25" customHeight="1">
      <c r="B143" s="120"/>
      <c r="C143" s="121" t="s">
        <v>197</v>
      </c>
      <c r="D143" s="121" t="s">
        <v>149</v>
      </c>
      <c r="E143" s="122" t="s">
        <v>1088</v>
      </c>
      <c r="F143" s="123" t="s">
        <v>1089</v>
      </c>
      <c r="G143" s="124" t="s">
        <v>152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1090</v>
      </c>
    </row>
    <row r="144" spans="2:65" s="1" customFormat="1" ht="24.25" customHeight="1">
      <c r="B144" s="120"/>
      <c r="C144" s="121" t="s">
        <v>202</v>
      </c>
      <c r="D144" s="121" t="s">
        <v>149</v>
      </c>
      <c r="E144" s="122" t="s">
        <v>1091</v>
      </c>
      <c r="F144" s="123" t="s">
        <v>1092</v>
      </c>
      <c r="G144" s="124" t="s">
        <v>195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1093</v>
      </c>
    </row>
    <row r="145" spans="2:65" s="1" customFormat="1" ht="24.25" customHeight="1">
      <c r="B145" s="120"/>
      <c r="C145" s="121" t="s">
        <v>206</v>
      </c>
      <c r="D145" s="121" t="s">
        <v>149</v>
      </c>
      <c r="E145" s="122" t="s">
        <v>1094</v>
      </c>
      <c r="F145" s="123" t="s">
        <v>1095</v>
      </c>
      <c r="G145" s="124" t="s">
        <v>247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1096</v>
      </c>
    </row>
    <row r="146" spans="2:65" s="1" customFormat="1" ht="24.25" customHeight="1">
      <c r="B146" s="120"/>
      <c r="C146" s="121" t="s">
        <v>211</v>
      </c>
      <c r="D146" s="121" t="s">
        <v>149</v>
      </c>
      <c r="E146" s="122" t="s">
        <v>1097</v>
      </c>
      <c r="F146" s="123" t="s">
        <v>1098</v>
      </c>
      <c r="G146" s="124" t="s">
        <v>195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1099</v>
      </c>
    </row>
    <row r="147" spans="2:65" s="1" customFormat="1" ht="14.5" customHeight="1">
      <c r="B147" s="120"/>
      <c r="C147" s="121" t="s">
        <v>215</v>
      </c>
      <c r="D147" s="121" t="s">
        <v>149</v>
      </c>
      <c r="E147" s="122" t="s">
        <v>1100</v>
      </c>
      <c r="F147" s="123" t="s">
        <v>1101</v>
      </c>
      <c r="G147" s="124" t="s">
        <v>218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1102</v>
      </c>
    </row>
    <row r="148" spans="2:65" s="1" customFormat="1" ht="14.5" customHeight="1">
      <c r="B148" s="120"/>
      <c r="C148" s="121" t="s">
        <v>221</v>
      </c>
      <c r="D148" s="121" t="s">
        <v>149</v>
      </c>
      <c r="E148" s="122" t="s">
        <v>1103</v>
      </c>
      <c r="F148" s="123" t="s">
        <v>1104</v>
      </c>
      <c r="G148" s="124" t="s">
        <v>218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1105</v>
      </c>
    </row>
    <row r="149" spans="2:65" s="1" customFormat="1" ht="24.25" customHeight="1">
      <c r="B149" s="120"/>
      <c r="C149" s="121" t="s">
        <v>225</v>
      </c>
      <c r="D149" s="121" t="s">
        <v>149</v>
      </c>
      <c r="E149" s="122" t="s">
        <v>1106</v>
      </c>
      <c r="F149" s="123" t="s">
        <v>1107</v>
      </c>
      <c r="G149" s="124" t="s">
        <v>195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1108</v>
      </c>
    </row>
    <row r="150" spans="2:65" s="1" customFormat="1" ht="37.75" customHeight="1">
      <c r="B150" s="120"/>
      <c r="C150" s="121" t="s">
        <v>228</v>
      </c>
      <c r="D150" s="121" t="s">
        <v>149</v>
      </c>
      <c r="E150" s="122" t="s">
        <v>1109</v>
      </c>
      <c r="F150" s="123" t="s">
        <v>1110</v>
      </c>
      <c r="G150" s="124" t="s">
        <v>195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1111</v>
      </c>
    </row>
    <row r="151" spans="2:65" s="1" customFormat="1" ht="37.75" customHeight="1">
      <c r="B151" s="120"/>
      <c r="C151" s="121" t="s">
        <v>232</v>
      </c>
      <c r="D151" s="121" t="s">
        <v>149</v>
      </c>
      <c r="E151" s="122" t="s">
        <v>1112</v>
      </c>
      <c r="F151" s="123" t="s">
        <v>1113</v>
      </c>
      <c r="G151" s="124" t="s">
        <v>195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1114</v>
      </c>
    </row>
    <row r="152" spans="2:65" s="1" customFormat="1" ht="14.5" customHeight="1">
      <c r="B152" s="120"/>
      <c r="C152" s="121" t="s">
        <v>236</v>
      </c>
      <c r="D152" s="121" t="s">
        <v>149</v>
      </c>
      <c r="E152" s="122" t="s">
        <v>1115</v>
      </c>
      <c r="F152" s="123" t="s">
        <v>1116</v>
      </c>
      <c r="G152" s="124" t="s">
        <v>181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1117</v>
      </c>
    </row>
    <row r="153" spans="2:65" s="1" customFormat="1" ht="24.25" customHeight="1">
      <c r="B153" s="120"/>
      <c r="C153" s="121" t="s">
        <v>240</v>
      </c>
      <c r="D153" s="121" t="s">
        <v>149</v>
      </c>
      <c r="E153" s="122" t="s">
        <v>1118</v>
      </c>
      <c r="F153" s="123" t="s">
        <v>1119</v>
      </c>
      <c r="G153" s="124" t="s">
        <v>181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41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154</v>
      </c>
      <c r="BK153" s="133">
        <f t="shared" si="9"/>
        <v>0</v>
      </c>
      <c r="BL153" s="13" t="s">
        <v>153</v>
      </c>
      <c r="BM153" s="132" t="s">
        <v>1120</v>
      </c>
    </row>
    <row r="154" spans="2:65" s="1" customFormat="1" ht="24.25" customHeight="1">
      <c r="B154" s="120"/>
      <c r="C154" s="121" t="s">
        <v>7</v>
      </c>
      <c r="D154" s="121" t="s">
        <v>149</v>
      </c>
      <c r="E154" s="122" t="s">
        <v>1121</v>
      </c>
      <c r="F154" s="123" t="s">
        <v>1122</v>
      </c>
      <c r="G154" s="124" t="s">
        <v>181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41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154</v>
      </c>
      <c r="BK154" s="133">
        <f t="shared" si="9"/>
        <v>0</v>
      </c>
      <c r="BL154" s="13" t="s">
        <v>153</v>
      </c>
      <c r="BM154" s="132" t="s">
        <v>1123</v>
      </c>
    </row>
    <row r="155" spans="2:65" s="1" customFormat="1" ht="24.25" customHeight="1">
      <c r="B155" s="120"/>
      <c r="C155" s="121" t="s">
        <v>244</v>
      </c>
      <c r="D155" s="121" t="s">
        <v>149</v>
      </c>
      <c r="E155" s="122" t="s">
        <v>1124</v>
      </c>
      <c r="F155" s="123" t="s">
        <v>1125</v>
      </c>
      <c r="G155" s="124" t="s">
        <v>181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41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154</v>
      </c>
      <c r="BK155" s="133">
        <f t="shared" si="9"/>
        <v>0</v>
      </c>
      <c r="BL155" s="13" t="s">
        <v>153</v>
      </c>
      <c r="BM155" s="132" t="s">
        <v>1126</v>
      </c>
    </row>
    <row r="156" spans="2:65" s="1" customFormat="1" ht="24.25" customHeight="1">
      <c r="B156" s="120"/>
      <c r="C156" s="121" t="s">
        <v>245</v>
      </c>
      <c r="D156" s="121" t="s">
        <v>149</v>
      </c>
      <c r="E156" s="122" t="s">
        <v>1127</v>
      </c>
      <c r="F156" s="123" t="s">
        <v>1128</v>
      </c>
      <c r="G156" s="124" t="s">
        <v>181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41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154</v>
      </c>
      <c r="BK156" s="133">
        <f t="shared" si="9"/>
        <v>0</v>
      </c>
      <c r="BL156" s="13" t="s">
        <v>153</v>
      </c>
      <c r="BM156" s="132" t="s">
        <v>1129</v>
      </c>
    </row>
    <row r="157" spans="2:65" s="1" customFormat="1" ht="14.5" customHeight="1">
      <c r="B157" s="120"/>
      <c r="C157" s="121" t="s">
        <v>246</v>
      </c>
      <c r="D157" s="121" t="s">
        <v>149</v>
      </c>
      <c r="E157" s="122" t="s">
        <v>1130</v>
      </c>
      <c r="F157" s="123" t="s">
        <v>1131</v>
      </c>
      <c r="G157" s="124" t="s">
        <v>247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41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154</v>
      </c>
      <c r="BK157" s="133">
        <f t="shared" si="9"/>
        <v>0</v>
      </c>
      <c r="BL157" s="13" t="s">
        <v>153</v>
      </c>
      <c r="BM157" s="132" t="s">
        <v>1132</v>
      </c>
    </row>
    <row r="158" spans="2:65" s="11" customFormat="1" ht="22.75" customHeight="1">
      <c r="B158" s="109"/>
      <c r="D158" s="110" t="s">
        <v>74</v>
      </c>
      <c r="E158" s="118" t="s">
        <v>334</v>
      </c>
      <c r="F158" s="118" t="s">
        <v>335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83</v>
      </c>
      <c r="AT158" s="116" t="s">
        <v>74</v>
      </c>
      <c r="AU158" s="116" t="s">
        <v>83</v>
      </c>
      <c r="AY158" s="110" t="s">
        <v>147</v>
      </c>
      <c r="BK158" s="117">
        <f>BK159</f>
        <v>0</v>
      </c>
    </row>
    <row r="159" spans="2:65" s="1" customFormat="1" ht="24.25" customHeight="1">
      <c r="B159" s="120"/>
      <c r="C159" s="121" t="s">
        <v>249</v>
      </c>
      <c r="D159" s="121" t="s">
        <v>149</v>
      </c>
      <c r="E159" s="122" t="s">
        <v>1133</v>
      </c>
      <c r="F159" s="123" t="s">
        <v>1134</v>
      </c>
      <c r="G159" s="124" t="s">
        <v>181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153</v>
      </c>
      <c r="BM159" s="132" t="s">
        <v>1135</v>
      </c>
    </row>
    <row r="160" spans="2:65" s="11" customFormat="1" ht="26" customHeight="1">
      <c r="B160" s="109"/>
      <c r="D160" s="110" t="s">
        <v>74</v>
      </c>
      <c r="E160" s="111" t="s">
        <v>340</v>
      </c>
      <c r="F160" s="111" t="s">
        <v>341</v>
      </c>
      <c r="J160" s="112">
        <f>BK160</f>
        <v>0</v>
      </c>
      <c r="L160" s="109"/>
      <c r="M160" s="113"/>
      <c r="P160" s="114">
        <f>P161+P167+P170+P172+P178+P180+P182</f>
        <v>317.550477</v>
      </c>
      <c r="R160" s="114">
        <f>R161+R167+R170+R172+R178+R180+R182</f>
        <v>3.5789200000000007E-2</v>
      </c>
      <c r="T160" s="115">
        <f>T161+T167+T170+T172+T178+T180+T182</f>
        <v>24.067921860000002</v>
      </c>
      <c r="AR160" s="110" t="s">
        <v>154</v>
      </c>
      <c r="AT160" s="116" t="s">
        <v>74</v>
      </c>
      <c r="AU160" s="116" t="s">
        <v>75</v>
      </c>
      <c r="AY160" s="110" t="s">
        <v>147</v>
      </c>
      <c r="BK160" s="117">
        <f>BK161+BK167+BK170+BK172+BK178+BK180+BK182</f>
        <v>0</v>
      </c>
    </row>
    <row r="161" spans="2:65" s="11" customFormat="1" ht="22.75" customHeight="1">
      <c r="B161" s="109"/>
      <c r="D161" s="110" t="s">
        <v>74</v>
      </c>
      <c r="E161" s="118" t="s">
        <v>1136</v>
      </c>
      <c r="F161" s="118" t="s">
        <v>1137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SUM(BK162:BK166)</f>
        <v>0</v>
      </c>
    </row>
    <row r="162" spans="2:65" s="1" customFormat="1" ht="24.25" customHeight="1">
      <c r="B162" s="120"/>
      <c r="C162" s="121" t="s">
        <v>253</v>
      </c>
      <c r="D162" s="121" t="s">
        <v>149</v>
      </c>
      <c r="E162" s="122" t="s">
        <v>1138</v>
      </c>
      <c r="F162" s="123" t="s">
        <v>1139</v>
      </c>
      <c r="G162" s="124" t="s">
        <v>247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1140</v>
      </c>
    </row>
    <row r="163" spans="2:65" s="1" customFormat="1" ht="24.25" customHeight="1">
      <c r="B163" s="120"/>
      <c r="C163" s="121" t="s">
        <v>257</v>
      </c>
      <c r="D163" s="121" t="s">
        <v>149</v>
      </c>
      <c r="E163" s="122" t="s">
        <v>1141</v>
      </c>
      <c r="F163" s="123" t="s">
        <v>1142</v>
      </c>
      <c r="G163" s="124" t="s">
        <v>247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215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215</v>
      </c>
      <c r="BM163" s="132" t="s">
        <v>1143</v>
      </c>
    </row>
    <row r="164" spans="2:65" s="1" customFormat="1" ht="24.25" customHeight="1">
      <c r="B164" s="120"/>
      <c r="C164" s="121" t="s">
        <v>261</v>
      </c>
      <c r="D164" s="121" t="s">
        <v>149</v>
      </c>
      <c r="E164" s="122" t="s">
        <v>1144</v>
      </c>
      <c r="F164" s="123" t="s">
        <v>1145</v>
      </c>
      <c r="G164" s="124" t="s">
        <v>247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1146</v>
      </c>
    </row>
    <row r="165" spans="2:65" s="1" customFormat="1" ht="24.25" customHeight="1">
      <c r="B165" s="120"/>
      <c r="C165" s="121" t="s">
        <v>265</v>
      </c>
      <c r="D165" s="121" t="s">
        <v>149</v>
      </c>
      <c r="E165" s="122" t="s">
        <v>1147</v>
      </c>
      <c r="F165" s="123" t="s">
        <v>1148</v>
      </c>
      <c r="G165" s="124" t="s">
        <v>247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41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215</v>
      </c>
      <c r="AT165" s="132" t="s">
        <v>149</v>
      </c>
      <c r="AU165" s="132" t="s">
        <v>154</v>
      </c>
      <c r="AY165" s="13" t="s">
        <v>147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154</v>
      </c>
      <c r="BK165" s="133">
        <f>ROUND(I165*H165,2)</f>
        <v>0</v>
      </c>
      <c r="BL165" s="13" t="s">
        <v>215</v>
      </c>
      <c r="BM165" s="132" t="s">
        <v>1149</v>
      </c>
    </row>
    <row r="166" spans="2:65" s="1" customFormat="1" ht="24.25" customHeight="1">
      <c r="B166" s="120"/>
      <c r="C166" s="121" t="s">
        <v>269</v>
      </c>
      <c r="D166" s="121" t="s">
        <v>149</v>
      </c>
      <c r="E166" s="122" t="s">
        <v>1150</v>
      </c>
      <c r="F166" s="123" t="s">
        <v>1151</v>
      </c>
      <c r="G166" s="124" t="s">
        <v>247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1152</v>
      </c>
    </row>
    <row r="167" spans="2:65" s="11" customFormat="1" ht="22.75" customHeight="1">
      <c r="B167" s="109"/>
      <c r="D167" s="110" t="s">
        <v>74</v>
      </c>
      <c r="E167" s="118" t="s">
        <v>1153</v>
      </c>
      <c r="F167" s="118" t="s">
        <v>1154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154</v>
      </c>
      <c r="AT167" s="116" t="s">
        <v>74</v>
      </c>
      <c r="AU167" s="116" t="s">
        <v>83</v>
      </c>
      <c r="AY167" s="110" t="s">
        <v>147</v>
      </c>
      <c r="BK167" s="117">
        <f>SUM(BK168:BK169)</f>
        <v>0</v>
      </c>
    </row>
    <row r="168" spans="2:65" s="1" customFormat="1" ht="24.25" customHeight="1">
      <c r="B168" s="120"/>
      <c r="C168" s="121" t="s">
        <v>273</v>
      </c>
      <c r="D168" s="121" t="s">
        <v>149</v>
      </c>
      <c r="E168" s="122" t="s">
        <v>1155</v>
      </c>
      <c r="F168" s="123" t="s">
        <v>1156</v>
      </c>
      <c r="G168" s="124" t="s">
        <v>247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1157</v>
      </c>
    </row>
    <row r="169" spans="2:65" s="1" customFormat="1" ht="24.25" customHeight="1">
      <c r="B169" s="120"/>
      <c r="C169" s="121" t="s">
        <v>277</v>
      </c>
      <c r="D169" s="121" t="s">
        <v>149</v>
      </c>
      <c r="E169" s="122" t="s">
        <v>1158</v>
      </c>
      <c r="F169" s="123" t="s">
        <v>1159</v>
      </c>
      <c r="G169" s="124" t="s">
        <v>218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1160</v>
      </c>
    </row>
    <row r="170" spans="2:65" s="11" customFormat="1" ht="22.75" customHeight="1">
      <c r="B170" s="109"/>
      <c r="D170" s="110" t="s">
        <v>74</v>
      </c>
      <c r="E170" s="118" t="s">
        <v>426</v>
      </c>
      <c r="F170" s="118" t="s">
        <v>427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154</v>
      </c>
      <c r="AT170" s="116" t="s">
        <v>74</v>
      </c>
      <c r="AU170" s="116" t="s">
        <v>83</v>
      </c>
      <c r="AY170" s="110" t="s">
        <v>147</v>
      </c>
      <c r="BK170" s="117">
        <f>BK171</f>
        <v>0</v>
      </c>
    </row>
    <row r="171" spans="2:65" s="1" customFormat="1" ht="37.75" customHeight="1">
      <c r="B171" s="120"/>
      <c r="C171" s="121" t="s">
        <v>281</v>
      </c>
      <c r="D171" s="121" t="s">
        <v>149</v>
      </c>
      <c r="E171" s="122" t="s">
        <v>1161</v>
      </c>
      <c r="F171" s="123" t="s">
        <v>1162</v>
      </c>
      <c r="G171" s="124" t="s">
        <v>195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41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215</v>
      </c>
      <c r="AT171" s="132" t="s">
        <v>149</v>
      </c>
      <c r="AU171" s="132" t="s">
        <v>154</v>
      </c>
      <c r="AY171" s="13" t="s">
        <v>147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154</v>
      </c>
      <c r="BK171" s="133">
        <f>ROUND(I171*H171,2)</f>
        <v>0</v>
      </c>
      <c r="BL171" s="13" t="s">
        <v>215</v>
      </c>
      <c r="BM171" s="132" t="s">
        <v>1163</v>
      </c>
    </row>
    <row r="172" spans="2:65" s="11" customFormat="1" ht="22.75" customHeight="1">
      <c r="B172" s="109"/>
      <c r="D172" s="110" t="s">
        <v>74</v>
      </c>
      <c r="E172" s="118" t="s">
        <v>476</v>
      </c>
      <c r="F172" s="118" t="s">
        <v>477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154</v>
      </c>
      <c r="AT172" s="116" t="s">
        <v>74</v>
      </c>
      <c r="AU172" s="116" t="s">
        <v>83</v>
      </c>
      <c r="AY172" s="110" t="s">
        <v>147</v>
      </c>
      <c r="BK172" s="117">
        <f>SUM(BK173:BK177)</f>
        <v>0</v>
      </c>
    </row>
    <row r="173" spans="2:65" s="1" customFormat="1" ht="24.25" customHeight="1">
      <c r="B173" s="120"/>
      <c r="C173" s="121" t="s">
        <v>285</v>
      </c>
      <c r="D173" s="121" t="s">
        <v>149</v>
      </c>
      <c r="E173" s="122" t="s">
        <v>1164</v>
      </c>
      <c r="F173" s="123" t="s">
        <v>1165</v>
      </c>
      <c r="G173" s="124" t="s">
        <v>218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215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215</v>
      </c>
      <c r="BM173" s="132" t="s">
        <v>1166</v>
      </c>
    </row>
    <row r="174" spans="2:65" s="1" customFormat="1" ht="14.5" customHeight="1">
      <c r="B174" s="120"/>
      <c r="C174" s="121" t="s">
        <v>289</v>
      </c>
      <c r="D174" s="121" t="s">
        <v>149</v>
      </c>
      <c r="E174" s="122" t="s">
        <v>1167</v>
      </c>
      <c r="F174" s="123" t="s">
        <v>1168</v>
      </c>
      <c r="G174" s="124" t="s">
        <v>218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1169</v>
      </c>
    </row>
    <row r="175" spans="2:65" s="1" customFormat="1" ht="24.25" customHeight="1">
      <c r="B175" s="120"/>
      <c r="C175" s="121" t="s">
        <v>293</v>
      </c>
      <c r="D175" s="121" t="s">
        <v>149</v>
      </c>
      <c r="E175" s="122" t="s">
        <v>1170</v>
      </c>
      <c r="F175" s="123" t="s">
        <v>1171</v>
      </c>
      <c r="G175" s="124" t="s">
        <v>247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215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215</v>
      </c>
      <c r="BM175" s="132" t="s">
        <v>1172</v>
      </c>
    </row>
    <row r="176" spans="2:65" s="1" customFormat="1" ht="24.25" customHeight="1">
      <c r="B176" s="120"/>
      <c r="C176" s="121" t="s">
        <v>298</v>
      </c>
      <c r="D176" s="121" t="s">
        <v>149</v>
      </c>
      <c r="E176" s="122" t="s">
        <v>1173</v>
      </c>
      <c r="F176" s="123" t="s">
        <v>1174</v>
      </c>
      <c r="G176" s="124" t="s">
        <v>218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1175</v>
      </c>
    </row>
    <row r="177" spans="2:65" s="1" customFormat="1" ht="24.25" customHeight="1">
      <c r="B177" s="120"/>
      <c r="C177" s="121" t="s">
        <v>302</v>
      </c>
      <c r="D177" s="121" t="s">
        <v>149</v>
      </c>
      <c r="E177" s="122" t="s">
        <v>1176</v>
      </c>
      <c r="F177" s="123" t="s">
        <v>1177</v>
      </c>
      <c r="G177" s="124" t="s">
        <v>218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41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1178</v>
      </c>
    </row>
    <row r="178" spans="2:65" s="11" customFormat="1" ht="22.75" customHeight="1">
      <c r="B178" s="109"/>
      <c r="D178" s="110" t="s">
        <v>74</v>
      </c>
      <c r="E178" s="118" t="s">
        <v>506</v>
      </c>
      <c r="F178" s="118" t="s">
        <v>507</v>
      </c>
      <c r="J178" s="119">
        <f>BK178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154</v>
      </c>
      <c r="AT178" s="116" t="s">
        <v>74</v>
      </c>
      <c r="AU178" s="116" t="s">
        <v>83</v>
      </c>
      <c r="AY178" s="110" t="s">
        <v>147</v>
      </c>
      <c r="BK178" s="117">
        <f>BK179</f>
        <v>0</v>
      </c>
    </row>
    <row r="179" spans="2:65" s="1" customFormat="1" ht="24.25" customHeight="1">
      <c r="B179" s="120"/>
      <c r="C179" s="121" t="s">
        <v>306</v>
      </c>
      <c r="D179" s="121" t="s">
        <v>149</v>
      </c>
      <c r="E179" s="122" t="s">
        <v>1179</v>
      </c>
      <c r="F179" s="123" t="s">
        <v>1180</v>
      </c>
      <c r="G179" s="124" t="s">
        <v>195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41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215</v>
      </c>
      <c r="AT179" s="132" t="s">
        <v>149</v>
      </c>
      <c r="AU179" s="132" t="s">
        <v>154</v>
      </c>
      <c r="AY179" s="13" t="s">
        <v>147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154</v>
      </c>
      <c r="BK179" s="133">
        <f>ROUND(I179*H179,2)</f>
        <v>0</v>
      </c>
      <c r="BL179" s="13" t="s">
        <v>215</v>
      </c>
      <c r="BM179" s="132" t="s">
        <v>1181</v>
      </c>
    </row>
    <row r="180" spans="2:65" s="11" customFormat="1" ht="22.75" customHeight="1">
      <c r="B180" s="109"/>
      <c r="D180" s="110" t="s">
        <v>74</v>
      </c>
      <c r="E180" s="118" t="s">
        <v>530</v>
      </c>
      <c r="F180" s="118" t="s">
        <v>531</v>
      </c>
      <c r="J180" s="119">
        <f>BK180</f>
        <v>0</v>
      </c>
      <c r="L180" s="109"/>
      <c r="M180" s="113"/>
      <c r="P180" s="114">
        <f>P181</f>
        <v>1.2419999999999998</v>
      </c>
      <c r="R180" s="114">
        <f>R181</f>
        <v>0</v>
      </c>
      <c r="T180" s="115">
        <f>T181</f>
        <v>4.9679999999999995E-2</v>
      </c>
      <c r="AR180" s="110" t="s">
        <v>154</v>
      </c>
      <c r="AT180" s="116" t="s">
        <v>74</v>
      </c>
      <c r="AU180" s="116" t="s">
        <v>83</v>
      </c>
      <c r="AY180" s="110" t="s">
        <v>147</v>
      </c>
      <c r="BK180" s="117">
        <f>BK181</f>
        <v>0</v>
      </c>
    </row>
    <row r="181" spans="2:65" s="1" customFormat="1" ht="24.25" customHeight="1">
      <c r="B181" s="120"/>
      <c r="C181" s="121" t="s">
        <v>310</v>
      </c>
      <c r="D181" s="121" t="s">
        <v>149</v>
      </c>
      <c r="E181" s="122" t="s">
        <v>1182</v>
      </c>
      <c r="F181" s="123" t="s">
        <v>1183</v>
      </c>
      <c r="G181" s="124" t="s">
        <v>218</v>
      </c>
      <c r="H181" s="125">
        <v>8.2799999999999994</v>
      </c>
      <c r="I181" s="126"/>
      <c r="J181" s="126">
        <f>ROUND(I181*H181,2)</f>
        <v>0</v>
      </c>
      <c r="K181" s="127"/>
      <c r="L181" s="25"/>
      <c r="M181" s="128" t="s">
        <v>1</v>
      </c>
      <c r="N181" s="129" t="s">
        <v>41</v>
      </c>
      <c r="O181" s="130">
        <v>0.15</v>
      </c>
      <c r="P181" s="130">
        <f>O181*H181</f>
        <v>1.2419999999999998</v>
      </c>
      <c r="Q181" s="130">
        <v>0</v>
      </c>
      <c r="R181" s="130">
        <f>Q181*H181</f>
        <v>0</v>
      </c>
      <c r="S181" s="130">
        <v>6.0000000000000001E-3</v>
      </c>
      <c r="T181" s="131">
        <f>S181*H181</f>
        <v>4.9679999999999995E-2</v>
      </c>
      <c r="AR181" s="132" t="s">
        <v>215</v>
      </c>
      <c r="AT181" s="132" t="s">
        <v>149</v>
      </c>
      <c r="AU181" s="132" t="s">
        <v>154</v>
      </c>
      <c r="AY181" s="13" t="s">
        <v>147</v>
      </c>
      <c r="BE181" s="133">
        <f>IF(N181="základná",J181,0)</f>
        <v>0</v>
      </c>
      <c r="BF181" s="133">
        <f>IF(N181="znížená",J181,0)</f>
        <v>0</v>
      </c>
      <c r="BG181" s="133">
        <f>IF(N181="zákl. prenesená",J181,0)</f>
        <v>0</v>
      </c>
      <c r="BH181" s="133">
        <f>IF(N181="zníž. prenesená",J181,0)</f>
        <v>0</v>
      </c>
      <c r="BI181" s="133">
        <f>IF(N181="nulová",J181,0)</f>
        <v>0</v>
      </c>
      <c r="BJ181" s="13" t="s">
        <v>154</v>
      </c>
      <c r="BK181" s="133">
        <f>ROUND(I181*H181,2)</f>
        <v>0</v>
      </c>
      <c r="BL181" s="13" t="s">
        <v>215</v>
      </c>
      <c r="BM181" s="132" t="s">
        <v>1184</v>
      </c>
    </row>
    <row r="182" spans="2:65" s="11" customFormat="1" ht="22.75" customHeight="1">
      <c r="B182" s="109"/>
      <c r="D182" s="110" t="s">
        <v>74</v>
      </c>
      <c r="E182" s="118" t="s">
        <v>733</v>
      </c>
      <c r="F182" s="118" t="s">
        <v>734</v>
      </c>
      <c r="J182" s="119">
        <f>BK182</f>
        <v>0</v>
      </c>
      <c r="L182" s="109"/>
      <c r="M182" s="113"/>
      <c r="P182" s="114">
        <f>SUM(P183:P184)</f>
        <v>209.88611500000002</v>
      </c>
      <c r="R182" s="114">
        <f>SUM(R183:R184)</f>
        <v>3.3589200000000007E-2</v>
      </c>
      <c r="T182" s="115">
        <f>SUM(T183:T184)</f>
        <v>0</v>
      </c>
      <c r="AR182" s="110" t="s">
        <v>154</v>
      </c>
      <c r="AT182" s="116" t="s">
        <v>74</v>
      </c>
      <c r="AU182" s="116" t="s">
        <v>83</v>
      </c>
      <c r="AY182" s="110" t="s">
        <v>147</v>
      </c>
      <c r="BK182" s="117">
        <f>SUM(BK183:BK184)</f>
        <v>0</v>
      </c>
    </row>
    <row r="183" spans="2:65" s="1" customFormat="1" ht="24.25" customHeight="1">
      <c r="B183" s="120"/>
      <c r="C183" s="121" t="s">
        <v>314</v>
      </c>
      <c r="D183" s="121" t="s">
        <v>149</v>
      </c>
      <c r="E183" s="122" t="s">
        <v>1185</v>
      </c>
      <c r="F183" s="123" t="s">
        <v>1186</v>
      </c>
      <c r="G183" s="124" t="s">
        <v>195</v>
      </c>
      <c r="H183" s="125">
        <v>153.68</v>
      </c>
      <c r="I183" s="126"/>
      <c r="J183" s="126">
        <f>ROUND(I183*H183,2)</f>
        <v>0</v>
      </c>
      <c r="K183" s="127"/>
      <c r="L183" s="25"/>
      <c r="M183" s="128" t="s">
        <v>1</v>
      </c>
      <c r="N183" s="129" t="s">
        <v>41</v>
      </c>
      <c r="O183" s="130">
        <v>0.54300000000000004</v>
      </c>
      <c r="P183" s="130">
        <f>O183*H183</f>
        <v>83.448240000000013</v>
      </c>
      <c r="Q183" s="130">
        <v>8.0000000000000007E-5</v>
      </c>
      <c r="R183" s="130">
        <f>Q183*H183</f>
        <v>1.2294400000000002E-2</v>
      </c>
      <c r="S183" s="130">
        <v>0</v>
      </c>
      <c r="T183" s="131">
        <f>S183*H183</f>
        <v>0</v>
      </c>
      <c r="AR183" s="132" t="s">
        <v>215</v>
      </c>
      <c r="AT183" s="132" t="s">
        <v>149</v>
      </c>
      <c r="AU183" s="132" t="s">
        <v>154</v>
      </c>
      <c r="AY183" s="13" t="s">
        <v>147</v>
      </c>
      <c r="BE183" s="133">
        <f>IF(N183="základná",J183,0)</f>
        <v>0</v>
      </c>
      <c r="BF183" s="133">
        <f>IF(N183="znížená",J183,0)</f>
        <v>0</v>
      </c>
      <c r="BG183" s="133">
        <f>IF(N183="zákl. prenesená",J183,0)</f>
        <v>0</v>
      </c>
      <c r="BH183" s="133">
        <f>IF(N183="zníž. prenesená",J183,0)</f>
        <v>0</v>
      </c>
      <c r="BI183" s="133">
        <f>IF(N183="nulová",J183,0)</f>
        <v>0</v>
      </c>
      <c r="BJ183" s="13" t="s">
        <v>154</v>
      </c>
      <c r="BK183" s="133">
        <f>ROUND(I183*H183,2)</f>
        <v>0</v>
      </c>
      <c r="BL183" s="13" t="s">
        <v>215</v>
      </c>
      <c r="BM183" s="132" t="s">
        <v>1187</v>
      </c>
    </row>
    <row r="184" spans="2:65" s="1" customFormat="1" ht="24.25" customHeight="1">
      <c r="B184" s="120"/>
      <c r="C184" s="121" t="s">
        <v>318</v>
      </c>
      <c r="D184" s="121" t="s">
        <v>149</v>
      </c>
      <c r="E184" s="122" t="s">
        <v>1188</v>
      </c>
      <c r="F184" s="123" t="s">
        <v>1189</v>
      </c>
      <c r="G184" s="124" t="s">
        <v>195</v>
      </c>
      <c r="H184" s="125">
        <v>266.185</v>
      </c>
      <c r="I184" s="126"/>
      <c r="J184" s="126">
        <f>ROUND(I184*H184,2)</f>
        <v>0</v>
      </c>
      <c r="K184" s="127"/>
      <c r="L184" s="25"/>
      <c r="M184" s="144" t="s">
        <v>1</v>
      </c>
      <c r="N184" s="145" t="s">
        <v>41</v>
      </c>
      <c r="O184" s="146">
        <v>0.47499999999999998</v>
      </c>
      <c r="P184" s="146">
        <f>O184*H184</f>
        <v>126.43787499999999</v>
      </c>
      <c r="Q184" s="146">
        <v>8.0000000000000007E-5</v>
      </c>
      <c r="R184" s="146">
        <f>Q184*H184</f>
        <v>2.1294800000000003E-2</v>
      </c>
      <c r="S184" s="146">
        <v>0</v>
      </c>
      <c r="T184" s="147">
        <f>S184*H184</f>
        <v>0</v>
      </c>
      <c r="AR184" s="132" t="s">
        <v>215</v>
      </c>
      <c r="AT184" s="132" t="s">
        <v>149</v>
      </c>
      <c r="AU184" s="132" t="s">
        <v>154</v>
      </c>
      <c r="AY184" s="13" t="s">
        <v>147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154</v>
      </c>
      <c r="BK184" s="133">
        <f>ROUND(I184*H184,2)</f>
        <v>0</v>
      </c>
      <c r="BL184" s="13" t="s">
        <v>215</v>
      </c>
      <c r="BM184" s="132" t="s">
        <v>1190</v>
      </c>
    </row>
    <row r="185" spans="2:65" s="1" customFormat="1" ht="7" customHeight="1">
      <c r="B185" s="37"/>
      <c r="C185" s="38"/>
      <c r="D185" s="38"/>
      <c r="E185" s="38"/>
      <c r="F185" s="38"/>
      <c r="G185" s="38"/>
      <c r="H185" s="38"/>
      <c r="I185" s="38"/>
      <c r="J185" s="38"/>
      <c r="K185" s="38"/>
      <c r="L185" s="25"/>
    </row>
  </sheetData>
  <autoFilter ref="C127:K184" xr:uid="{00000000-0009-0000-0000-000002000000}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opLeftCell="A242" zoomScale="130" zoomScaleNormal="13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1675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E62</f>
        <v>0</v>
      </c>
      <c r="D15" s="251">
        <f>F62</f>
        <v>0</v>
      </c>
      <c r="E15" s="252">
        <f>G62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E71</f>
        <v>0</v>
      </c>
      <c r="D16" s="258">
        <f>F71</f>
        <v>0</v>
      </c>
      <c r="E16" s="259">
        <f>G71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/>
      <c r="D17" s="251"/>
      <c r="E17" s="252"/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1675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1717</v>
      </c>
      <c r="C56" s="524"/>
      <c r="D56" s="524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16.2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1718</v>
      </c>
      <c r="C57" s="524"/>
      <c r="D57" s="524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3.4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1719</v>
      </c>
      <c r="C58" s="524"/>
      <c r="D58" s="524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0.78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1720</v>
      </c>
      <c r="C59" s="524"/>
      <c r="D59" s="524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1721</v>
      </c>
      <c r="C60" s="524"/>
      <c r="D60" s="524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2.02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1722</v>
      </c>
      <c r="C61" s="524"/>
      <c r="D61" s="524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5" t="s">
        <v>1716</v>
      </c>
      <c r="C62" s="526"/>
      <c r="D62" s="526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20.38</v>
      </c>
      <c r="I62" s="346">
        <f>V137</f>
        <v>2.02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/>
      <c r="C63" s="524"/>
      <c r="D63" s="524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5" t="s">
        <v>1723</v>
      </c>
      <c r="C64" s="526"/>
      <c r="D64" s="526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1724</v>
      </c>
      <c r="C65" s="524"/>
      <c r="D65" s="524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1725</v>
      </c>
      <c r="C66" s="524"/>
      <c r="D66" s="524"/>
      <c r="E66" s="252">
        <f>L183</f>
        <v>0</v>
      </c>
      <c r="F66" s="252">
        <f>M183</f>
        <v>0</v>
      </c>
      <c r="G66" s="252">
        <f>I183</f>
        <v>0</v>
      </c>
      <c r="H66" s="343">
        <f>S183</f>
        <v>0.01</v>
      </c>
      <c r="I66" s="343">
        <f>V183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3" t="s">
        <v>1726</v>
      </c>
      <c r="C67" s="524"/>
      <c r="D67" s="524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0.1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 t="s">
        <v>1727</v>
      </c>
      <c r="C68" s="524"/>
      <c r="D68" s="524"/>
      <c r="E68" s="252">
        <f>L243</f>
        <v>0</v>
      </c>
      <c r="F68" s="252">
        <f>M243</f>
        <v>0</v>
      </c>
      <c r="G68" s="252">
        <f>I243</f>
        <v>0</v>
      </c>
      <c r="H68" s="343">
        <f>S243</f>
        <v>0.02</v>
      </c>
      <c r="I68" s="343">
        <f>V243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23" t="s">
        <v>1728</v>
      </c>
      <c r="C69" s="524"/>
      <c r="D69" s="524"/>
      <c r="E69" s="252">
        <f>L250</f>
        <v>0</v>
      </c>
      <c r="F69" s="252">
        <f>M250</f>
        <v>0</v>
      </c>
      <c r="G69" s="252">
        <f>I250</f>
        <v>0</v>
      </c>
      <c r="H69" s="343">
        <f>S250</f>
        <v>0.01</v>
      </c>
      <c r="I69" s="343">
        <f>V250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23" t="s">
        <v>1729</v>
      </c>
      <c r="C70" s="524"/>
      <c r="D70" s="524"/>
      <c r="E70" s="252">
        <f>L258</f>
        <v>0</v>
      </c>
      <c r="F70" s="252">
        <f>M258</f>
        <v>0</v>
      </c>
      <c r="G70" s="252">
        <f>I258</f>
        <v>0</v>
      </c>
      <c r="H70" s="343">
        <f>S258</f>
        <v>0</v>
      </c>
      <c r="I70" s="343">
        <f>V258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25" t="s">
        <v>1723</v>
      </c>
      <c r="C71" s="526"/>
      <c r="D71" s="526"/>
      <c r="E71" s="345">
        <f>L260</f>
        <v>0</v>
      </c>
      <c r="F71" s="345">
        <f>M260</f>
        <v>0</v>
      </c>
      <c r="G71" s="345">
        <f>I260</f>
        <v>0</v>
      </c>
      <c r="H71" s="346">
        <f>S260</f>
        <v>0.15</v>
      </c>
      <c r="I71" s="346">
        <f>V260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23"/>
      <c r="C72" s="524"/>
      <c r="D72" s="524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27" t="s">
        <v>1730</v>
      </c>
      <c r="C73" s="528"/>
      <c r="D73" s="528"/>
      <c r="E73" s="348">
        <f>L261</f>
        <v>0</v>
      </c>
      <c r="F73" s="348">
        <f>M261</f>
        <v>0</v>
      </c>
      <c r="G73" s="348">
        <f>I261</f>
        <v>0</v>
      </c>
      <c r="H73" s="349">
        <f>S261</f>
        <v>20.53</v>
      </c>
      <c r="I73" s="349">
        <f>V261</f>
        <v>2.02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29" t="s">
        <v>1673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1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12" t="s">
        <v>1682</v>
      </c>
      <c r="C79" s="513"/>
      <c r="D79" s="513"/>
      <c r="E79" s="514"/>
      <c r="F79" s="360"/>
      <c r="G79" s="360"/>
      <c r="H79" s="361" t="s">
        <v>1679</v>
      </c>
      <c r="I79" s="515"/>
      <c r="J79" s="516"/>
      <c r="K79" s="516"/>
      <c r="L79" s="516"/>
      <c r="M79" s="516"/>
      <c r="N79" s="516"/>
      <c r="O79" s="516"/>
      <c r="P79" s="517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18" t="s">
        <v>1685</v>
      </c>
      <c r="C80" s="519"/>
      <c r="D80" s="519"/>
      <c r="E80" s="520"/>
      <c r="F80" s="362"/>
      <c r="G80" s="362"/>
      <c r="H80" s="363" t="s">
        <v>1731</v>
      </c>
      <c r="I80" s="363" t="s">
        <v>1732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18" t="s">
        <v>1686</v>
      </c>
      <c r="C81" s="519"/>
      <c r="D81" s="519"/>
      <c r="E81" s="520"/>
      <c r="F81" s="362"/>
      <c r="G81" s="362"/>
      <c r="H81" s="363" t="s">
        <v>1733</v>
      </c>
      <c r="I81" s="363" t="s">
        <v>1681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1734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1675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1713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1735</v>
      </c>
      <c r="C87" s="335" t="s">
        <v>1736</v>
      </c>
      <c r="D87" s="335" t="s">
        <v>1737</v>
      </c>
      <c r="E87" s="370"/>
      <c r="F87" s="370" t="s">
        <v>1738</v>
      </c>
      <c r="G87" s="370" t="s">
        <v>136</v>
      </c>
      <c r="H87" s="371" t="s">
        <v>1739</v>
      </c>
      <c r="I87" s="371" t="s">
        <v>1740</v>
      </c>
      <c r="J87" s="371"/>
      <c r="K87" s="371"/>
      <c r="L87" s="371"/>
      <c r="M87" s="371"/>
      <c r="N87" s="371"/>
      <c r="O87" s="371"/>
      <c r="P87" s="371" t="s">
        <v>1741</v>
      </c>
      <c r="Q87" s="335"/>
      <c r="R87" s="335"/>
      <c r="S87" s="335" t="s">
        <v>1742</v>
      </c>
      <c r="T87" s="335"/>
      <c r="U87" s="335"/>
      <c r="V87" s="372" t="s">
        <v>1743</v>
      </c>
      <c r="W87" s="220"/>
      <c r="X87" s="221"/>
      <c r="Y87" s="221"/>
      <c r="Z87" s="221"/>
    </row>
    <row r="88" spans="1:26">
      <c r="A88" s="221"/>
      <c r="B88" s="242"/>
      <c r="C88" s="373"/>
      <c r="D88" s="521" t="s">
        <v>1716</v>
      </c>
      <c r="E88" s="521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22" t="s">
        <v>1744</v>
      </c>
      <c r="E89" s="522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787</v>
      </c>
      <c r="D90" s="511" t="s">
        <v>1745</v>
      </c>
      <c r="E90" s="511"/>
      <c r="F90" s="382" t="s">
        <v>152</v>
      </c>
      <c r="G90" s="383">
        <v>10.799999999999999</v>
      </c>
      <c r="H90" s="382"/>
      <c r="I90" s="382">
        <f t="shared" ref="I90:I98" si="0">ROUND(G90*(H90),2)</f>
        <v>0</v>
      </c>
      <c r="J90" s="384">
        <f t="shared" ref="J90:J98" si="1">ROUND(G90*(N90),2)</f>
        <v>442.91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08" t="s">
        <v>1746</v>
      </c>
      <c r="E91" s="508"/>
      <c r="F91" s="389" t="s">
        <v>152</v>
      </c>
      <c r="G91" s="390">
        <v>3.24</v>
      </c>
      <c r="H91" s="389"/>
      <c r="I91" s="389">
        <f t="shared" si="0"/>
        <v>0</v>
      </c>
      <c r="J91" s="391">
        <f t="shared" si="1"/>
        <v>36.840000000000003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1747</v>
      </c>
      <c r="D92" s="508" t="s">
        <v>1748</v>
      </c>
      <c r="E92" s="508"/>
      <c r="F92" s="389" t="s">
        <v>152</v>
      </c>
      <c r="G92" s="390">
        <v>10.8</v>
      </c>
      <c r="H92" s="389"/>
      <c r="I92" s="389">
        <f t="shared" si="0"/>
        <v>0</v>
      </c>
      <c r="J92" s="391">
        <f t="shared" si="1"/>
        <v>27.54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1749</v>
      </c>
      <c r="D93" s="508" t="s">
        <v>1750</v>
      </c>
      <c r="E93" s="508"/>
      <c r="F93" s="389" t="s">
        <v>152</v>
      </c>
      <c r="G93" s="390">
        <v>10.8</v>
      </c>
      <c r="H93" s="389"/>
      <c r="I93" s="389">
        <f t="shared" si="0"/>
        <v>0</v>
      </c>
      <c r="J93" s="391">
        <f t="shared" si="1"/>
        <v>10.48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1751</v>
      </c>
      <c r="D94" s="508" t="s">
        <v>1752</v>
      </c>
      <c r="E94" s="508"/>
      <c r="F94" s="389" t="s">
        <v>152</v>
      </c>
      <c r="G94" s="390">
        <v>10.8</v>
      </c>
      <c r="H94" s="389"/>
      <c r="I94" s="389">
        <f t="shared" si="0"/>
        <v>0</v>
      </c>
      <c r="J94" s="391">
        <f t="shared" si="1"/>
        <v>58.97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1753</v>
      </c>
      <c r="D95" s="508" t="s">
        <v>1754</v>
      </c>
      <c r="E95" s="508"/>
      <c r="F95" s="389" t="s">
        <v>152</v>
      </c>
      <c r="G95" s="390">
        <v>216</v>
      </c>
      <c r="H95" s="389"/>
      <c r="I95" s="389">
        <f t="shared" si="0"/>
        <v>0</v>
      </c>
      <c r="J95" s="391">
        <f t="shared" si="1"/>
        <v>118.8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1755</v>
      </c>
      <c r="D96" s="508" t="s">
        <v>1756</v>
      </c>
      <c r="E96" s="508"/>
      <c r="F96" s="389" t="s">
        <v>152</v>
      </c>
      <c r="G96" s="390">
        <v>9</v>
      </c>
      <c r="H96" s="389"/>
      <c r="I96" s="389">
        <f t="shared" si="0"/>
        <v>0</v>
      </c>
      <c r="J96" s="391">
        <f t="shared" si="1"/>
        <v>218.79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1757</v>
      </c>
      <c r="D97" s="509" t="s">
        <v>1758</v>
      </c>
      <c r="E97" s="509"/>
      <c r="F97" s="401" t="s">
        <v>181</v>
      </c>
      <c r="G97" s="402">
        <v>16.2</v>
      </c>
      <c r="H97" s="401"/>
      <c r="I97" s="401">
        <f t="shared" si="0"/>
        <v>0</v>
      </c>
      <c r="J97" s="403">
        <f t="shared" si="1"/>
        <v>325.94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16.2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1759</v>
      </c>
      <c r="D98" s="508" t="s">
        <v>1760</v>
      </c>
      <c r="E98" s="508"/>
      <c r="F98" s="389" t="s">
        <v>152</v>
      </c>
      <c r="G98" s="390">
        <v>10.8</v>
      </c>
      <c r="H98" s="389"/>
      <c r="I98" s="389">
        <f t="shared" si="0"/>
        <v>0</v>
      </c>
      <c r="J98" s="391">
        <f t="shared" si="1"/>
        <v>108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04" t="s">
        <v>1744</v>
      </c>
      <c r="E99" s="504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16.2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04" t="s">
        <v>1761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1762</v>
      </c>
      <c r="D102" s="508" t="s">
        <v>1763</v>
      </c>
      <c r="E102" s="508"/>
      <c r="F102" s="389" t="s">
        <v>152</v>
      </c>
      <c r="G102" s="390">
        <v>1.7999999999999998</v>
      </c>
      <c r="H102" s="389"/>
      <c r="I102" s="389">
        <f>ROUND(G102*(H102),2)</f>
        <v>0</v>
      </c>
      <c r="J102" s="391">
        <f>ROUND(G102*(N102),2)</f>
        <v>91.15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3.403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04" t="s">
        <v>1761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3.4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04" t="s">
        <v>1764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1765</v>
      </c>
      <c r="D106" s="508" t="s">
        <v>1766</v>
      </c>
      <c r="E106" s="508"/>
      <c r="F106" s="389" t="s">
        <v>195</v>
      </c>
      <c r="G106" s="390">
        <v>19.5</v>
      </c>
      <c r="H106" s="389"/>
      <c r="I106" s="389">
        <f>ROUND(G106*(H106),2)</f>
        <v>0</v>
      </c>
      <c r="J106" s="391">
        <f>ROUND(G106*(N106),2)</f>
        <v>635.30999999999995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0.77700000000000002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04" t="s">
        <v>1764</v>
      </c>
      <c r="E107" s="504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0.78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05"/>
      <c r="E108" s="505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04" t="s">
        <v>1767</v>
      </c>
      <c r="E109" s="504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1768</v>
      </c>
      <c r="D110" s="508" t="s">
        <v>1769</v>
      </c>
      <c r="E110" s="508"/>
      <c r="F110" s="389" t="s">
        <v>218</v>
      </c>
      <c r="G110" s="390">
        <v>30</v>
      </c>
      <c r="H110" s="389"/>
      <c r="I110" s="389">
        <f t="shared" ref="I110:I120" si="6">ROUND(G110*(H110),2)</f>
        <v>0</v>
      </c>
      <c r="J110" s="391">
        <f t="shared" ref="J110:J120" si="7">ROUND(G110*(N110),2)</f>
        <v>40.5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1770</v>
      </c>
      <c r="D111" s="509" t="s">
        <v>1771</v>
      </c>
      <c r="E111" s="509"/>
      <c r="F111" s="401" t="s">
        <v>1772</v>
      </c>
      <c r="G111" s="402">
        <v>25</v>
      </c>
      <c r="H111" s="401"/>
      <c r="I111" s="401">
        <f t="shared" si="6"/>
        <v>0</v>
      </c>
      <c r="J111" s="403">
        <f t="shared" si="7"/>
        <v>188.5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1773</v>
      </c>
      <c r="D112" s="509" t="s">
        <v>1774</v>
      </c>
      <c r="E112" s="509"/>
      <c r="F112" s="401" t="s">
        <v>1772</v>
      </c>
      <c r="G112" s="402">
        <v>5</v>
      </c>
      <c r="H112" s="401"/>
      <c r="I112" s="401">
        <f t="shared" si="6"/>
        <v>0</v>
      </c>
      <c r="J112" s="403">
        <f t="shared" si="7"/>
        <v>60.65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1775</v>
      </c>
      <c r="D113" s="508" t="s">
        <v>1776</v>
      </c>
      <c r="E113" s="508"/>
      <c r="F113" s="389" t="s">
        <v>1772</v>
      </c>
      <c r="G113" s="390">
        <v>7</v>
      </c>
      <c r="H113" s="389"/>
      <c r="I113" s="389">
        <f t="shared" si="6"/>
        <v>0</v>
      </c>
      <c r="J113" s="391">
        <f t="shared" si="7"/>
        <v>44.52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1777</v>
      </c>
      <c r="D114" s="509" t="s">
        <v>1778</v>
      </c>
      <c r="E114" s="509"/>
      <c r="F114" s="401" t="s">
        <v>1772</v>
      </c>
      <c r="G114" s="402">
        <v>6</v>
      </c>
      <c r="H114" s="401"/>
      <c r="I114" s="401">
        <f t="shared" si="6"/>
        <v>0</v>
      </c>
      <c r="J114" s="403">
        <f t="shared" si="7"/>
        <v>42.24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1779</v>
      </c>
      <c r="D115" s="509" t="s">
        <v>1780</v>
      </c>
      <c r="E115" s="509"/>
      <c r="F115" s="401" t="s">
        <v>1772</v>
      </c>
      <c r="G115" s="402">
        <v>1</v>
      </c>
      <c r="H115" s="401"/>
      <c r="I115" s="401">
        <f t="shared" si="6"/>
        <v>0</v>
      </c>
      <c r="J115" s="403">
        <f t="shared" si="7"/>
        <v>9.99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1781</v>
      </c>
      <c r="D116" s="508" t="s">
        <v>1782</v>
      </c>
      <c r="E116" s="508"/>
      <c r="F116" s="389" t="s">
        <v>1772</v>
      </c>
      <c r="G116" s="390">
        <v>21</v>
      </c>
      <c r="H116" s="389"/>
      <c r="I116" s="389">
        <f t="shared" si="6"/>
        <v>0</v>
      </c>
      <c r="J116" s="391">
        <f t="shared" si="7"/>
        <v>71.400000000000006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1783</v>
      </c>
      <c r="D117" s="509" t="s">
        <v>1784</v>
      </c>
      <c r="E117" s="509"/>
      <c r="F117" s="401" t="s">
        <v>1772</v>
      </c>
      <c r="G117" s="402">
        <v>1</v>
      </c>
      <c r="H117" s="401"/>
      <c r="I117" s="401">
        <f t="shared" si="6"/>
        <v>0</v>
      </c>
      <c r="J117" s="403">
        <f t="shared" si="7"/>
        <v>2.84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1785</v>
      </c>
      <c r="D118" s="509" t="s">
        <v>1786</v>
      </c>
      <c r="E118" s="509"/>
      <c r="F118" s="401" t="s">
        <v>1772</v>
      </c>
      <c r="G118" s="402">
        <v>16</v>
      </c>
      <c r="H118" s="401"/>
      <c r="I118" s="401">
        <f t="shared" si="6"/>
        <v>0</v>
      </c>
      <c r="J118" s="403">
        <f t="shared" si="7"/>
        <v>29.12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1787</v>
      </c>
      <c r="D119" s="509" t="s">
        <v>1788</v>
      </c>
      <c r="E119" s="509"/>
      <c r="F119" s="401" t="s">
        <v>1772</v>
      </c>
      <c r="G119" s="402">
        <v>4</v>
      </c>
      <c r="H119" s="401"/>
      <c r="I119" s="401">
        <f t="shared" si="6"/>
        <v>0</v>
      </c>
      <c r="J119" s="403">
        <f t="shared" si="7"/>
        <v>18.04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1789</v>
      </c>
      <c r="D120" s="508" t="s">
        <v>1790</v>
      </c>
      <c r="E120" s="508"/>
      <c r="F120" s="389" t="s">
        <v>218</v>
      </c>
      <c r="G120" s="390">
        <v>30</v>
      </c>
      <c r="H120" s="389"/>
      <c r="I120" s="389">
        <f t="shared" si="6"/>
        <v>0</v>
      </c>
      <c r="J120" s="391">
        <f t="shared" si="7"/>
        <v>59.7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04" t="s">
        <v>1767</v>
      </c>
      <c r="E121" s="504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05"/>
      <c r="E122" s="505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04" t="s">
        <v>1791</v>
      </c>
      <c r="E123" s="504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1792</v>
      </c>
      <c r="D124" s="508" t="s">
        <v>1793</v>
      </c>
      <c r="E124" s="508"/>
      <c r="F124" s="389" t="s">
        <v>218</v>
      </c>
      <c r="G124" s="390">
        <v>70</v>
      </c>
      <c r="H124" s="389"/>
      <c r="I124" s="389">
        <f t="shared" ref="I124:I130" si="11">ROUND(G124*(H124),2)</f>
        <v>0</v>
      </c>
      <c r="J124" s="391">
        <f t="shared" ref="J124:J130" si="12">ROUND(G124*(N124),2)</f>
        <v>239.4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1.1200000000000001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1794</v>
      </c>
      <c r="D125" s="508" t="s">
        <v>1795</v>
      </c>
      <c r="E125" s="508"/>
      <c r="F125" s="389" t="s">
        <v>218</v>
      </c>
      <c r="G125" s="390">
        <v>60</v>
      </c>
      <c r="H125" s="389"/>
      <c r="I125" s="389">
        <f t="shared" si="11"/>
        <v>0</v>
      </c>
      <c r="J125" s="391">
        <f t="shared" si="12"/>
        <v>223.2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0.9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1115</v>
      </c>
      <c r="D126" s="508" t="s">
        <v>1116</v>
      </c>
      <c r="E126" s="508"/>
      <c r="F126" s="389" t="s">
        <v>181</v>
      </c>
      <c r="G126" s="390">
        <v>2.02</v>
      </c>
      <c r="H126" s="389"/>
      <c r="I126" s="389">
        <f t="shared" si="11"/>
        <v>0</v>
      </c>
      <c r="J126" s="391">
        <f t="shared" si="12"/>
        <v>35.29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1118</v>
      </c>
      <c r="D127" s="508" t="s">
        <v>1119</v>
      </c>
      <c r="E127" s="508"/>
      <c r="F127" s="389" t="s">
        <v>181</v>
      </c>
      <c r="G127" s="390">
        <v>40.4</v>
      </c>
      <c r="H127" s="389"/>
      <c r="I127" s="389">
        <f t="shared" si="11"/>
        <v>0</v>
      </c>
      <c r="J127" s="391">
        <f t="shared" si="12"/>
        <v>21.41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1796</v>
      </c>
      <c r="D128" s="508" t="s">
        <v>1122</v>
      </c>
      <c r="E128" s="508"/>
      <c r="F128" s="389" t="s">
        <v>181</v>
      </c>
      <c r="G128" s="390">
        <v>2.02</v>
      </c>
      <c r="H128" s="389"/>
      <c r="I128" s="389">
        <f t="shared" si="11"/>
        <v>0</v>
      </c>
      <c r="J128" s="391">
        <f t="shared" si="12"/>
        <v>29.11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1797</v>
      </c>
      <c r="D129" s="508" t="s">
        <v>1125</v>
      </c>
      <c r="E129" s="508"/>
      <c r="F129" s="389" t="s">
        <v>181</v>
      </c>
      <c r="G129" s="390">
        <v>16.16</v>
      </c>
      <c r="H129" s="389"/>
      <c r="I129" s="389">
        <f t="shared" si="11"/>
        <v>0</v>
      </c>
      <c r="J129" s="391">
        <f t="shared" si="12"/>
        <v>26.18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1798</v>
      </c>
      <c r="D130" s="508" t="s">
        <v>1799</v>
      </c>
      <c r="E130" s="508"/>
      <c r="F130" s="389" t="s">
        <v>181</v>
      </c>
      <c r="G130" s="390">
        <v>2.02</v>
      </c>
      <c r="H130" s="389"/>
      <c r="I130" s="389">
        <f t="shared" si="11"/>
        <v>0</v>
      </c>
      <c r="J130" s="391">
        <f t="shared" si="12"/>
        <v>30.3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04" t="s">
        <v>1791</v>
      </c>
      <c r="E131" s="504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2.02</v>
      </c>
      <c r="W131" s="395"/>
      <c r="X131" s="396"/>
      <c r="Y131" s="396"/>
      <c r="Z131" s="396"/>
    </row>
    <row r="132" spans="1:26">
      <c r="A132" s="396"/>
      <c r="B132" s="404"/>
      <c r="C132" s="411"/>
      <c r="D132" s="505"/>
      <c r="E132" s="505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334</v>
      </c>
      <c r="D133" s="504" t="s">
        <v>1800</v>
      </c>
      <c r="E133" s="504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1801</v>
      </c>
      <c r="D134" s="508" t="s">
        <v>1802</v>
      </c>
      <c r="E134" s="508"/>
      <c r="F134" s="389" t="s">
        <v>181</v>
      </c>
      <c r="G134" s="390">
        <v>20.381195999999999</v>
      </c>
      <c r="H134" s="389"/>
      <c r="I134" s="389">
        <f>ROUND(G134*(H134),2)</f>
        <v>0</v>
      </c>
      <c r="J134" s="391">
        <f>ROUND(G134*(N134),2)</f>
        <v>800.98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334</v>
      </c>
      <c r="D135" s="504" t="s">
        <v>1800</v>
      </c>
      <c r="E135" s="504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05"/>
      <c r="E136" s="505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10" t="s">
        <v>1716</v>
      </c>
      <c r="E137" s="510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20.38</v>
      </c>
      <c r="T137" s="409"/>
      <c r="U137" s="409"/>
      <c r="V137" s="410">
        <f>ROUND((SUM(V88:V136))/2,2)</f>
        <v>2.02</v>
      </c>
      <c r="W137" s="395"/>
      <c r="X137" s="396"/>
      <c r="Y137" s="396"/>
      <c r="Z137" s="396"/>
    </row>
    <row r="138" spans="1:26">
      <c r="A138" s="396"/>
      <c r="B138" s="404"/>
      <c r="C138" s="411"/>
      <c r="D138" s="505"/>
      <c r="E138" s="505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10" t="s">
        <v>1723</v>
      </c>
      <c r="E139" s="510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362</v>
      </c>
      <c r="D140" s="504" t="s">
        <v>1803</v>
      </c>
      <c r="E140" s="504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1804</v>
      </c>
      <c r="D141" s="508" t="s">
        <v>1805</v>
      </c>
      <c r="E141" s="508"/>
      <c r="F141" s="389" t="s">
        <v>218</v>
      </c>
      <c r="G141" s="390">
        <v>185</v>
      </c>
      <c r="H141" s="389"/>
      <c r="I141" s="389">
        <f t="shared" ref="I141:I147" si="17">ROUND(G141*(H141),2)</f>
        <v>0</v>
      </c>
      <c r="J141" s="391">
        <f t="shared" ref="J141:J147" si="18">ROUND(G141*(N141),2)</f>
        <v>708.55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4.0000000000000001E-3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1806</v>
      </c>
      <c r="D142" s="509" t="s">
        <v>1807</v>
      </c>
      <c r="E142" s="509"/>
      <c r="F142" s="401" t="s">
        <v>1808</v>
      </c>
      <c r="G142" s="402">
        <v>140</v>
      </c>
      <c r="H142" s="401"/>
      <c r="I142" s="401">
        <f t="shared" si="17"/>
        <v>0</v>
      </c>
      <c r="J142" s="403">
        <f t="shared" si="18"/>
        <v>358.4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1809</v>
      </c>
      <c r="D143" s="509" t="s">
        <v>1810</v>
      </c>
      <c r="E143" s="509"/>
      <c r="F143" s="401" t="s">
        <v>1808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1811</v>
      </c>
      <c r="D144" s="509" t="s">
        <v>1812</v>
      </c>
      <c r="E144" s="509"/>
      <c r="F144" s="401" t="s">
        <v>1808</v>
      </c>
      <c r="G144" s="402">
        <v>15</v>
      </c>
      <c r="H144" s="401"/>
      <c r="I144" s="401">
        <f t="shared" si="17"/>
        <v>0</v>
      </c>
      <c r="J144" s="403">
        <f t="shared" si="18"/>
        <v>49.05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1813</v>
      </c>
      <c r="D145" s="508" t="s">
        <v>1814</v>
      </c>
      <c r="E145" s="508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1815</v>
      </c>
      <c r="D146" s="509" t="s">
        <v>1816</v>
      </c>
      <c r="E146" s="509"/>
      <c r="F146" s="401" t="s">
        <v>1808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1817</v>
      </c>
      <c r="D147" s="509" t="s">
        <v>1818</v>
      </c>
      <c r="E147" s="509"/>
      <c r="F147" s="401" t="s">
        <v>1819</v>
      </c>
      <c r="G147" s="402">
        <v>4</v>
      </c>
      <c r="H147" s="401"/>
      <c r="I147" s="401">
        <f t="shared" si="17"/>
        <v>0</v>
      </c>
      <c r="J147" s="403">
        <f t="shared" si="18"/>
        <v>108.88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362</v>
      </c>
      <c r="D148" s="504" t="s">
        <v>1803</v>
      </c>
      <c r="E148" s="504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05"/>
      <c r="E149" s="505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1261</v>
      </c>
      <c r="D150" s="504" t="s">
        <v>1820</v>
      </c>
      <c r="E150" s="504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1821</v>
      </c>
      <c r="D151" s="508" t="s">
        <v>1822</v>
      </c>
      <c r="E151" s="508"/>
      <c r="F151" s="388" t="s">
        <v>1772</v>
      </c>
      <c r="G151" s="390">
        <v>4</v>
      </c>
      <c r="H151" s="389"/>
      <c r="I151" s="389">
        <f t="shared" ref="I151:I182" si="22">ROUND(G151*(H151),2)</f>
        <v>0</v>
      </c>
      <c r="J151" s="388">
        <f t="shared" ref="J151:J182" si="23">ROUND(G151*(N151),2)</f>
        <v>65.72</v>
      </c>
      <c r="K151" s="396">
        <f t="shared" ref="K151:K182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2" si="25">ROUND(G151*(P151),3)</f>
        <v>3.0000000000000001E-3</v>
      </c>
      <c r="T151" s="393"/>
      <c r="U151" s="393"/>
      <c r="V151" s="394">
        <f t="shared" ref="V151:V182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1823</v>
      </c>
      <c r="D152" s="509" t="s">
        <v>1824</v>
      </c>
      <c r="E152" s="509"/>
      <c r="F152" s="400" t="s">
        <v>1825</v>
      </c>
      <c r="G152" s="402">
        <v>4</v>
      </c>
      <c r="H152" s="401"/>
      <c r="I152" s="401">
        <f t="shared" si="22"/>
        <v>0</v>
      </c>
      <c r="J152" s="400">
        <f t="shared" si="23"/>
        <v>256.32</v>
      </c>
      <c r="K152" s="396">
        <f t="shared" si="24"/>
        <v>0</v>
      </c>
      <c r="L152" s="393"/>
      <c r="M152" s="393">
        <f>ROUND(G152*(H152),2)</f>
        <v>0</v>
      </c>
      <c r="N152" s="393">
        <v>64.08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1826</v>
      </c>
      <c r="D153" s="508" t="s">
        <v>1827</v>
      </c>
      <c r="E153" s="508"/>
      <c r="F153" s="388" t="s">
        <v>1772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1828</v>
      </c>
      <c r="D154" s="509" t="s">
        <v>1829</v>
      </c>
      <c r="E154" s="509"/>
      <c r="F154" s="400" t="s">
        <v>1825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1830</v>
      </c>
      <c r="D155" s="509" t="s">
        <v>1831</v>
      </c>
      <c r="E155" s="509"/>
      <c r="F155" s="400" t="s">
        <v>1772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1832</v>
      </c>
      <c r="D156" s="508" t="s">
        <v>1833</v>
      </c>
      <c r="E156" s="508"/>
      <c r="F156" s="388" t="s">
        <v>1772</v>
      </c>
      <c r="G156" s="390">
        <v>1</v>
      </c>
      <c r="H156" s="389"/>
      <c r="I156" s="389">
        <f t="shared" si="22"/>
        <v>0</v>
      </c>
      <c r="J156" s="388">
        <f t="shared" si="23"/>
        <v>34.28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1E-3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1834</v>
      </c>
      <c r="D157" s="509" t="s">
        <v>1835</v>
      </c>
      <c r="E157" s="509"/>
      <c r="F157" s="400" t="s">
        <v>1772</v>
      </c>
      <c r="G157" s="402">
        <v>1</v>
      </c>
      <c r="H157" s="401"/>
      <c r="I157" s="401">
        <f t="shared" si="22"/>
        <v>0</v>
      </c>
      <c r="J157" s="400">
        <f t="shared" si="23"/>
        <v>221.8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3.0000000000000001E-3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1836</v>
      </c>
      <c r="D158" s="508" t="s">
        <v>1837</v>
      </c>
      <c r="E158" s="508"/>
      <c r="F158" s="388" t="s">
        <v>218</v>
      </c>
      <c r="G158" s="390">
        <v>15</v>
      </c>
      <c r="H158" s="389"/>
      <c r="I158" s="389">
        <f t="shared" si="22"/>
        <v>0</v>
      </c>
      <c r="J158" s="388">
        <f t="shared" si="23"/>
        <v>173.1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1838</v>
      </c>
      <c r="D159" s="509" t="s">
        <v>1839</v>
      </c>
      <c r="E159" s="509"/>
      <c r="F159" s="400" t="s">
        <v>1772</v>
      </c>
      <c r="G159" s="402">
        <v>15.75</v>
      </c>
      <c r="H159" s="401"/>
      <c r="I159" s="401">
        <f t="shared" si="22"/>
        <v>0</v>
      </c>
      <c r="J159" s="400">
        <f t="shared" si="23"/>
        <v>28.67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1840</v>
      </c>
      <c r="D160" s="508" t="s">
        <v>1841</v>
      </c>
      <c r="E160" s="508"/>
      <c r="F160" s="388" t="s">
        <v>218</v>
      </c>
      <c r="G160" s="390">
        <v>30</v>
      </c>
      <c r="H160" s="389"/>
      <c r="I160" s="389">
        <f t="shared" si="22"/>
        <v>0</v>
      </c>
      <c r="J160" s="388">
        <f t="shared" si="23"/>
        <v>357.3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1842</v>
      </c>
      <c r="D161" s="509" t="s">
        <v>1843</v>
      </c>
      <c r="E161" s="509"/>
      <c r="F161" s="400" t="s">
        <v>1772</v>
      </c>
      <c r="G161" s="402">
        <v>31.5</v>
      </c>
      <c r="H161" s="401"/>
      <c r="I161" s="401">
        <f t="shared" si="22"/>
        <v>0</v>
      </c>
      <c r="J161" s="400">
        <f t="shared" si="23"/>
        <v>63.63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1844</v>
      </c>
      <c r="D162" s="508" t="s">
        <v>1845</v>
      </c>
      <c r="E162" s="508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1846</v>
      </c>
      <c r="D163" s="509" t="s">
        <v>1847</v>
      </c>
      <c r="E163" s="509"/>
      <c r="F163" s="400" t="s">
        <v>1772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1848</v>
      </c>
      <c r="D164" s="508" t="s">
        <v>1849</v>
      </c>
      <c r="E164" s="508"/>
      <c r="F164" s="388" t="s">
        <v>218</v>
      </c>
      <c r="G164" s="390">
        <v>15</v>
      </c>
      <c r="H164" s="389"/>
      <c r="I164" s="389">
        <f t="shared" si="22"/>
        <v>0</v>
      </c>
      <c r="J164" s="388">
        <f t="shared" si="23"/>
        <v>213.9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1850</v>
      </c>
      <c r="D165" s="509" t="s">
        <v>1851</v>
      </c>
      <c r="E165" s="509"/>
      <c r="F165" s="400" t="s">
        <v>1772</v>
      </c>
      <c r="G165" s="402">
        <v>15.75</v>
      </c>
      <c r="H165" s="401"/>
      <c r="I165" s="401">
        <f t="shared" si="22"/>
        <v>0</v>
      </c>
      <c r="J165" s="400">
        <f t="shared" si="23"/>
        <v>93.87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1852</v>
      </c>
      <c r="D166" s="508" t="s">
        <v>1853</v>
      </c>
      <c r="E166" s="508"/>
      <c r="F166" s="388" t="s">
        <v>1772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1854</v>
      </c>
      <c r="D167" s="509" t="s">
        <v>1855</v>
      </c>
      <c r="E167" s="509"/>
      <c r="F167" s="400" t="s">
        <v>1772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1856</v>
      </c>
      <c r="D168" s="508" t="s">
        <v>1857</v>
      </c>
      <c r="E168" s="508"/>
      <c r="F168" s="388" t="s">
        <v>1772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1858</v>
      </c>
      <c r="D169" s="509" t="s">
        <v>1859</v>
      </c>
      <c r="E169" s="509"/>
      <c r="F169" s="400" t="s">
        <v>1772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1860</v>
      </c>
      <c r="D170" s="508" t="s">
        <v>1861</v>
      </c>
      <c r="E170" s="508"/>
      <c r="F170" s="388" t="s">
        <v>1772</v>
      </c>
      <c r="G170" s="390">
        <v>8</v>
      </c>
      <c r="H170" s="389"/>
      <c r="I170" s="389">
        <f t="shared" si="22"/>
        <v>0</v>
      </c>
      <c r="J170" s="388">
        <f t="shared" si="23"/>
        <v>57.28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1862</v>
      </c>
      <c r="D171" s="509" t="s">
        <v>1863</v>
      </c>
      <c r="E171" s="509"/>
      <c r="F171" s="400" t="s">
        <v>1772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1864</v>
      </c>
      <c r="D172" s="509" t="s">
        <v>1865</v>
      </c>
      <c r="E172" s="509"/>
      <c r="F172" s="400" t="s">
        <v>1772</v>
      </c>
      <c r="G172" s="402">
        <v>1</v>
      </c>
      <c r="H172" s="401"/>
      <c r="I172" s="401">
        <f t="shared" si="22"/>
        <v>0</v>
      </c>
      <c r="J172" s="400">
        <f t="shared" si="23"/>
        <v>4.05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1866</v>
      </c>
      <c r="D173" s="508" t="s">
        <v>1867</v>
      </c>
      <c r="E173" s="508"/>
      <c r="F173" s="388" t="s">
        <v>1772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1868</v>
      </c>
      <c r="D174" s="509" t="s">
        <v>1869</v>
      </c>
      <c r="E174" s="509"/>
      <c r="F174" s="400" t="s">
        <v>1772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1870</v>
      </c>
      <c r="D175" s="508" t="s">
        <v>1871</v>
      </c>
      <c r="E175" s="508"/>
      <c r="F175" s="388" t="s">
        <v>1772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1872</v>
      </c>
      <c r="D176" s="509" t="s">
        <v>1873</v>
      </c>
      <c r="E176" s="509"/>
      <c r="F176" s="400" t="s">
        <v>1772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1874</v>
      </c>
      <c r="D177" s="508" t="s">
        <v>1875</v>
      </c>
      <c r="E177" s="508"/>
      <c r="F177" s="388" t="s">
        <v>1772</v>
      </c>
      <c r="G177" s="390">
        <v>4</v>
      </c>
      <c r="H177" s="389"/>
      <c r="I177" s="389">
        <f t="shared" si="22"/>
        <v>0</v>
      </c>
      <c r="J177" s="388">
        <f t="shared" si="23"/>
        <v>14.8</v>
      </c>
      <c r="K177" s="396">
        <f t="shared" si="24"/>
        <v>0</v>
      </c>
      <c r="L177" s="393">
        <f t="shared" ref="L177:L182" si="27"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1876</v>
      </c>
      <c r="D178" s="508" t="s">
        <v>1877</v>
      </c>
      <c r="E178" s="508"/>
      <c r="F178" s="388" t="s">
        <v>1772</v>
      </c>
      <c r="G178" s="390">
        <v>1</v>
      </c>
      <c r="H178" s="389"/>
      <c r="I178" s="389">
        <f t="shared" si="22"/>
        <v>0</v>
      </c>
      <c r="J178" s="388">
        <f t="shared" si="23"/>
        <v>4.09</v>
      </c>
      <c r="K178" s="396">
        <f t="shared" si="24"/>
        <v>0</v>
      </c>
      <c r="L178" s="393">
        <f t="shared" si="27"/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1878</v>
      </c>
      <c r="D179" s="508" t="s">
        <v>1879</v>
      </c>
      <c r="E179" s="508"/>
      <c r="F179" s="388" t="s">
        <v>1772</v>
      </c>
      <c r="G179" s="390">
        <v>1</v>
      </c>
      <c r="H179" s="389"/>
      <c r="I179" s="389">
        <f t="shared" si="22"/>
        <v>0</v>
      </c>
      <c r="J179" s="388">
        <f t="shared" si="23"/>
        <v>4.9400000000000004</v>
      </c>
      <c r="K179" s="396">
        <f t="shared" si="24"/>
        <v>0</v>
      </c>
      <c r="L179" s="393">
        <f t="shared" si="27"/>
        <v>0</v>
      </c>
      <c r="M179" s="393"/>
      <c r="N179" s="393">
        <v>4.9399999999999995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1880</v>
      </c>
      <c r="D180" s="508" t="s">
        <v>1881</v>
      </c>
      <c r="E180" s="508"/>
      <c r="F180" s="388" t="s">
        <v>1772</v>
      </c>
      <c r="G180" s="390">
        <v>3</v>
      </c>
      <c r="H180" s="389"/>
      <c r="I180" s="389">
        <f t="shared" si="22"/>
        <v>0</v>
      </c>
      <c r="J180" s="388">
        <f t="shared" si="23"/>
        <v>18.149999999999999</v>
      </c>
      <c r="K180" s="396">
        <f t="shared" si="24"/>
        <v>0</v>
      </c>
      <c r="L180" s="393">
        <f t="shared" si="27"/>
        <v>0</v>
      </c>
      <c r="M180" s="393"/>
      <c r="N180" s="393">
        <v>6.05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1882</v>
      </c>
      <c r="D181" s="508" t="s">
        <v>1883</v>
      </c>
      <c r="E181" s="508"/>
      <c r="F181" s="388" t="s">
        <v>218</v>
      </c>
      <c r="G181" s="390">
        <v>75</v>
      </c>
      <c r="H181" s="389"/>
      <c r="I181" s="389">
        <f t="shared" si="22"/>
        <v>0</v>
      </c>
      <c r="J181" s="388">
        <f t="shared" si="23"/>
        <v>85.5</v>
      </c>
      <c r="K181" s="396">
        <f t="shared" si="24"/>
        <v>0</v>
      </c>
      <c r="L181" s="393">
        <f t="shared" si="27"/>
        <v>0</v>
      </c>
      <c r="M181" s="393"/>
      <c r="N181" s="393">
        <v>1.1400000000000001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25" customHeight="1">
      <c r="A182" s="385"/>
      <c r="B182" s="386"/>
      <c r="C182" s="387" t="s">
        <v>1884</v>
      </c>
      <c r="D182" s="508" t="s">
        <v>1885</v>
      </c>
      <c r="E182" s="508"/>
      <c r="F182" s="388" t="s">
        <v>360</v>
      </c>
      <c r="G182" s="390">
        <v>22.136011921348608</v>
      </c>
      <c r="H182" s="391"/>
      <c r="I182" s="391">
        <f t="shared" si="22"/>
        <v>0</v>
      </c>
      <c r="J182" s="388">
        <f t="shared" si="23"/>
        <v>110.68</v>
      </c>
      <c r="K182" s="396">
        <f t="shared" si="24"/>
        <v>0</v>
      </c>
      <c r="L182" s="393">
        <f t="shared" si="27"/>
        <v>0</v>
      </c>
      <c r="M182" s="393"/>
      <c r="N182" s="393">
        <v>5</v>
      </c>
      <c r="O182" s="393"/>
      <c r="P182" s="393">
        <v>0</v>
      </c>
      <c r="Q182" s="393"/>
      <c r="R182" s="393">
        <v>0</v>
      </c>
      <c r="S182" s="393">
        <f t="shared" si="25"/>
        <v>0</v>
      </c>
      <c r="T182" s="393"/>
      <c r="U182" s="393"/>
      <c r="V182" s="394">
        <f t="shared" si="26"/>
        <v>0</v>
      </c>
      <c r="W182" s="395"/>
      <c r="X182" s="396">
        <v>0</v>
      </c>
      <c r="Y182" s="396"/>
      <c r="Z182" s="396">
        <v>0</v>
      </c>
    </row>
    <row r="183" spans="1:26" ht="12">
      <c r="A183" s="396"/>
      <c r="B183" s="404"/>
      <c r="C183" s="405" t="s">
        <v>1261</v>
      </c>
      <c r="D183" s="504" t="s">
        <v>1820</v>
      </c>
      <c r="E183" s="504"/>
      <c r="F183" s="396"/>
      <c r="G183" s="393"/>
      <c r="H183" s="406"/>
      <c r="I183" s="407">
        <f>ROUND((SUM(I150:I182))/1,2)</f>
        <v>0</v>
      </c>
      <c r="J183" s="412"/>
      <c r="K183" s="412"/>
      <c r="L183" s="409">
        <f>ROUND((SUM(L150:L182))/1,2)</f>
        <v>0</v>
      </c>
      <c r="M183" s="409">
        <f>ROUND((SUM(M150:M182))/1,2)</f>
        <v>0</v>
      </c>
      <c r="N183" s="409"/>
      <c r="O183" s="409"/>
      <c r="P183" s="409"/>
      <c r="Q183" s="409"/>
      <c r="R183" s="409"/>
      <c r="S183" s="409">
        <f>ROUND((SUM(S150:S182))/1,2)</f>
        <v>0.01</v>
      </c>
      <c r="T183" s="409"/>
      <c r="U183" s="409"/>
      <c r="V183" s="410">
        <f>ROUND((SUM(V150:V182))/1,2)</f>
        <v>0</v>
      </c>
      <c r="W183" s="395"/>
      <c r="X183" s="396"/>
      <c r="Y183" s="396"/>
      <c r="Z183" s="396"/>
    </row>
    <row r="184" spans="1:26">
      <c r="A184" s="396"/>
      <c r="B184" s="404"/>
      <c r="C184" s="411"/>
      <c r="D184" s="505"/>
      <c r="E184" s="505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12">
      <c r="A185" s="396"/>
      <c r="B185" s="404"/>
      <c r="C185" s="405" t="s">
        <v>1255</v>
      </c>
      <c r="D185" s="504" t="s">
        <v>1886</v>
      </c>
      <c r="E185" s="504"/>
      <c r="F185" s="396"/>
      <c r="G185" s="393"/>
      <c r="H185" s="406"/>
      <c r="I185" s="406"/>
      <c r="J185" s="396"/>
      <c r="K185" s="396"/>
      <c r="L185" s="393"/>
      <c r="M185" s="393"/>
      <c r="N185" s="393"/>
      <c r="O185" s="393"/>
      <c r="P185" s="393"/>
      <c r="Q185" s="393"/>
      <c r="R185" s="393"/>
      <c r="S185" s="393"/>
      <c r="T185" s="393"/>
      <c r="U185" s="393"/>
      <c r="V185" s="394"/>
      <c r="W185" s="395"/>
      <c r="X185" s="396"/>
      <c r="Y185" s="396"/>
      <c r="Z185" s="396"/>
    </row>
    <row r="186" spans="1:26" ht="25" customHeight="1">
      <c r="A186" s="385"/>
      <c r="B186" s="386"/>
      <c r="C186" s="387" t="s">
        <v>1887</v>
      </c>
      <c r="D186" s="508" t="s">
        <v>1888</v>
      </c>
      <c r="E186" s="508"/>
      <c r="F186" s="388" t="s">
        <v>1772</v>
      </c>
      <c r="G186" s="390">
        <v>4</v>
      </c>
      <c r="H186" s="389"/>
      <c r="I186" s="389">
        <f t="shared" ref="I186:I205" si="28">ROUND(G186*(H186),2)</f>
        <v>0</v>
      </c>
      <c r="J186" s="388">
        <f t="shared" ref="J186:J205" si="29">ROUND(G186*(N186),2)</f>
        <v>17.36</v>
      </c>
      <c r="K186" s="396">
        <f t="shared" ref="K186:K205" si="30">ROUND(G186*(O186),2)</f>
        <v>0</v>
      </c>
      <c r="L186" s="393">
        <f>ROUND(G186*(H186),2)</f>
        <v>0</v>
      </c>
      <c r="M186" s="393"/>
      <c r="N186" s="393">
        <v>4.34</v>
      </c>
      <c r="O186" s="393"/>
      <c r="P186" s="393">
        <v>2.0000000000000002E-5</v>
      </c>
      <c r="Q186" s="393"/>
      <c r="R186" s="393">
        <v>2.0000000000000002E-5</v>
      </c>
      <c r="S186" s="393">
        <f t="shared" ref="S186:S205" si="31">ROUND(G186*(P186),3)</f>
        <v>0</v>
      </c>
      <c r="T186" s="393"/>
      <c r="U186" s="393"/>
      <c r="V186" s="394">
        <f t="shared" ref="V186:V205" si="32">ROUND(G186*(X186),3)</f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1889</v>
      </c>
      <c r="D187" s="509" t="s">
        <v>1890</v>
      </c>
      <c r="E187" s="509"/>
      <c r="F187" s="400" t="s">
        <v>1772</v>
      </c>
      <c r="G187" s="402">
        <v>2</v>
      </c>
      <c r="H187" s="401"/>
      <c r="I187" s="401">
        <f t="shared" si="28"/>
        <v>0</v>
      </c>
      <c r="J187" s="400">
        <f t="shared" si="29"/>
        <v>15.18</v>
      </c>
      <c r="K187" s="396">
        <f t="shared" si="30"/>
        <v>0</v>
      </c>
      <c r="L187" s="393"/>
      <c r="M187" s="393">
        <f>ROUND(G187*(H187),2)</f>
        <v>0</v>
      </c>
      <c r="N187" s="393">
        <v>7.59</v>
      </c>
      <c r="O187" s="393"/>
      <c r="P187" s="393">
        <v>3.3E-4</v>
      </c>
      <c r="Q187" s="393"/>
      <c r="R187" s="393">
        <v>3.3E-4</v>
      </c>
      <c r="S187" s="393">
        <f t="shared" si="31"/>
        <v>1E-3</v>
      </c>
      <c r="T187" s="393"/>
      <c r="U187" s="393"/>
      <c r="V187" s="394">
        <f t="shared" si="32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1891</v>
      </c>
      <c r="D188" s="509" t="s">
        <v>1892</v>
      </c>
      <c r="E188" s="509"/>
      <c r="F188" s="400" t="s">
        <v>1772</v>
      </c>
      <c r="G188" s="402">
        <v>1</v>
      </c>
      <c r="H188" s="401"/>
      <c r="I188" s="401">
        <f t="shared" si="28"/>
        <v>0</v>
      </c>
      <c r="J188" s="400">
        <f t="shared" si="29"/>
        <v>14.24</v>
      </c>
      <c r="K188" s="396">
        <f t="shared" si="30"/>
        <v>0</v>
      </c>
      <c r="L188" s="393"/>
      <c r="M188" s="393">
        <f>ROUND(G188*(H188),2)</f>
        <v>0</v>
      </c>
      <c r="N188" s="393">
        <v>14.24</v>
      </c>
      <c r="O188" s="393"/>
      <c r="P188" s="393">
        <v>0</v>
      </c>
      <c r="Q188" s="393"/>
      <c r="R188" s="393">
        <v>0</v>
      </c>
      <c r="S188" s="393">
        <f t="shared" si="31"/>
        <v>0</v>
      </c>
      <c r="T188" s="393"/>
      <c r="U188" s="393"/>
      <c r="V188" s="394">
        <f t="shared" si="32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1893</v>
      </c>
      <c r="D189" s="509" t="s">
        <v>1894</v>
      </c>
      <c r="E189" s="509"/>
      <c r="F189" s="400" t="s">
        <v>1772</v>
      </c>
      <c r="G189" s="402">
        <v>1</v>
      </c>
      <c r="H189" s="401"/>
      <c r="I189" s="401">
        <f t="shared" si="28"/>
        <v>0</v>
      </c>
      <c r="J189" s="400">
        <f t="shared" si="29"/>
        <v>7.3</v>
      </c>
      <c r="K189" s="396">
        <f t="shared" si="30"/>
        <v>0</v>
      </c>
      <c r="L189" s="393"/>
      <c r="M189" s="393">
        <f>ROUND(G189*(H189),2)</f>
        <v>0</v>
      </c>
      <c r="N189" s="393">
        <v>7.3</v>
      </c>
      <c r="O189" s="393"/>
      <c r="P189" s="393">
        <v>0</v>
      </c>
      <c r="Q189" s="393"/>
      <c r="R189" s="393">
        <v>0</v>
      </c>
      <c r="S189" s="393">
        <f t="shared" si="31"/>
        <v>0</v>
      </c>
      <c r="T189" s="393"/>
      <c r="U189" s="393"/>
      <c r="V189" s="394">
        <f t="shared" si="32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1257</v>
      </c>
      <c r="D190" s="508" t="s">
        <v>1895</v>
      </c>
      <c r="E190" s="508"/>
      <c r="F190" s="388" t="s">
        <v>1772</v>
      </c>
      <c r="G190" s="390">
        <v>4</v>
      </c>
      <c r="H190" s="389"/>
      <c r="I190" s="389">
        <f t="shared" si="28"/>
        <v>0</v>
      </c>
      <c r="J190" s="388">
        <f t="shared" si="29"/>
        <v>21.32</v>
      </c>
      <c r="K190" s="396">
        <f t="shared" si="30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1"/>
        <v>0</v>
      </c>
      <c r="T190" s="393"/>
      <c r="U190" s="393"/>
      <c r="V190" s="394">
        <f t="shared" si="32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1896</v>
      </c>
      <c r="D191" s="509" t="s">
        <v>1897</v>
      </c>
      <c r="E191" s="509"/>
      <c r="F191" s="400" t="s">
        <v>1772</v>
      </c>
      <c r="G191" s="402">
        <v>2</v>
      </c>
      <c r="H191" s="401"/>
      <c r="I191" s="401">
        <f t="shared" si="28"/>
        <v>0</v>
      </c>
      <c r="J191" s="400">
        <f t="shared" si="29"/>
        <v>21.46</v>
      </c>
      <c r="K191" s="396">
        <f t="shared" si="30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1"/>
        <v>1E-3</v>
      </c>
      <c r="T191" s="393"/>
      <c r="U191" s="393"/>
      <c r="V191" s="394">
        <f t="shared" si="32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1898</v>
      </c>
      <c r="D192" s="509" t="s">
        <v>1899</v>
      </c>
      <c r="E192" s="509"/>
      <c r="F192" s="400" t="s">
        <v>1772</v>
      </c>
      <c r="G192" s="402">
        <v>1</v>
      </c>
      <c r="H192" s="401"/>
      <c r="I192" s="401">
        <f t="shared" si="28"/>
        <v>0</v>
      </c>
      <c r="J192" s="400">
        <f t="shared" si="29"/>
        <v>19.38</v>
      </c>
      <c r="K192" s="396">
        <f t="shared" si="30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1"/>
        <v>0</v>
      </c>
      <c r="T192" s="393"/>
      <c r="U192" s="393"/>
      <c r="V192" s="394">
        <f t="shared" si="32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1900</v>
      </c>
      <c r="D193" s="509" t="s">
        <v>1901</v>
      </c>
      <c r="E193" s="509"/>
      <c r="F193" s="400" t="s">
        <v>1772</v>
      </c>
      <c r="G193" s="402">
        <v>1</v>
      </c>
      <c r="H193" s="401"/>
      <c r="I193" s="401">
        <f t="shared" si="28"/>
        <v>0</v>
      </c>
      <c r="J193" s="400">
        <f t="shared" si="29"/>
        <v>28.97</v>
      </c>
      <c r="K193" s="396">
        <f t="shared" si="30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1"/>
        <v>0</v>
      </c>
      <c r="T193" s="393"/>
      <c r="U193" s="393"/>
      <c r="V193" s="394">
        <f t="shared" si="32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1258</v>
      </c>
      <c r="D194" s="508" t="s">
        <v>1902</v>
      </c>
      <c r="E194" s="508"/>
      <c r="F194" s="388" t="s">
        <v>1772</v>
      </c>
      <c r="G194" s="390">
        <v>2</v>
      </c>
      <c r="H194" s="389"/>
      <c r="I194" s="389">
        <f t="shared" si="28"/>
        <v>0</v>
      </c>
      <c r="J194" s="388">
        <f t="shared" si="29"/>
        <v>11.56</v>
      </c>
      <c r="K194" s="396">
        <f t="shared" si="30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1"/>
        <v>0</v>
      </c>
      <c r="T194" s="393"/>
      <c r="U194" s="393"/>
      <c r="V194" s="394">
        <f t="shared" si="32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1903</v>
      </c>
      <c r="D195" s="509" t="s">
        <v>1904</v>
      </c>
      <c r="E195" s="509"/>
      <c r="F195" s="400" t="s">
        <v>1772</v>
      </c>
      <c r="G195" s="402">
        <v>1</v>
      </c>
      <c r="H195" s="401"/>
      <c r="I195" s="401">
        <f t="shared" si="28"/>
        <v>0</v>
      </c>
      <c r="J195" s="400">
        <f t="shared" si="29"/>
        <v>16.82</v>
      </c>
      <c r="K195" s="396">
        <f t="shared" si="30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1"/>
        <v>1E-3</v>
      </c>
      <c r="T195" s="393"/>
      <c r="U195" s="393"/>
      <c r="V195" s="394">
        <f t="shared" si="32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1905</v>
      </c>
      <c r="D196" s="509" t="s">
        <v>1906</v>
      </c>
      <c r="E196" s="509"/>
      <c r="F196" s="400" t="s">
        <v>1772</v>
      </c>
      <c r="G196" s="402">
        <v>1</v>
      </c>
      <c r="H196" s="401"/>
      <c r="I196" s="401">
        <f t="shared" si="28"/>
        <v>0</v>
      </c>
      <c r="J196" s="400">
        <f t="shared" si="29"/>
        <v>15.27</v>
      </c>
      <c r="K196" s="396">
        <f t="shared" si="30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1"/>
        <v>0</v>
      </c>
      <c r="T196" s="393"/>
      <c r="U196" s="393"/>
      <c r="V196" s="394">
        <f t="shared" si="32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1907</v>
      </c>
      <c r="D197" s="508" t="s">
        <v>1908</v>
      </c>
      <c r="E197" s="508"/>
      <c r="F197" s="388" t="s">
        <v>1772</v>
      </c>
      <c r="G197" s="390">
        <v>1</v>
      </c>
      <c r="H197" s="389"/>
      <c r="I197" s="389">
        <f t="shared" si="28"/>
        <v>0</v>
      </c>
      <c r="J197" s="388">
        <f t="shared" si="29"/>
        <v>7.99</v>
      </c>
      <c r="K197" s="396">
        <f t="shared" si="30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1"/>
        <v>0</v>
      </c>
      <c r="T197" s="393"/>
      <c r="U197" s="393"/>
      <c r="V197" s="394">
        <f t="shared" si="32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1909</v>
      </c>
      <c r="D198" s="509" t="s">
        <v>1910</v>
      </c>
      <c r="E198" s="509"/>
      <c r="F198" s="400" t="s">
        <v>1772</v>
      </c>
      <c r="G198" s="402">
        <v>1</v>
      </c>
      <c r="H198" s="401"/>
      <c r="I198" s="401">
        <f t="shared" si="28"/>
        <v>0</v>
      </c>
      <c r="J198" s="400">
        <f t="shared" si="29"/>
        <v>6.67</v>
      </c>
      <c r="K198" s="396">
        <f t="shared" si="30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1"/>
        <v>0</v>
      </c>
      <c r="T198" s="393"/>
      <c r="U198" s="393"/>
      <c r="V198" s="394">
        <f t="shared" si="32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1911</v>
      </c>
      <c r="D199" s="508" t="s">
        <v>1912</v>
      </c>
      <c r="E199" s="508"/>
      <c r="F199" s="388" t="s">
        <v>218</v>
      </c>
      <c r="G199" s="390">
        <v>140</v>
      </c>
      <c r="H199" s="389"/>
      <c r="I199" s="389">
        <f t="shared" si="28"/>
        <v>0</v>
      </c>
      <c r="J199" s="388">
        <f t="shared" si="29"/>
        <v>2114</v>
      </c>
      <c r="K199" s="396">
        <f t="shared" si="30"/>
        <v>0</v>
      </c>
      <c r="L199" s="393">
        <f t="shared" ref="L199:L205" si="33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1"/>
        <v>3.5999999999999997E-2</v>
      </c>
      <c r="T199" s="393"/>
      <c r="U199" s="393"/>
      <c r="V199" s="394">
        <f t="shared" si="32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1913</v>
      </c>
      <c r="D200" s="508" t="s">
        <v>1914</v>
      </c>
      <c r="E200" s="508"/>
      <c r="F200" s="388" t="s">
        <v>218</v>
      </c>
      <c r="G200" s="390">
        <v>30</v>
      </c>
      <c r="H200" s="389"/>
      <c r="I200" s="389">
        <f t="shared" si="28"/>
        <v>0</v>
      </c>
      <c r="J200" s="388">
        <f t="shared" si="29"/>
        <v>601.20000000000005</v>
      </c>
      <c r="K200" s="396">
        <f t="shared" si="30"/>
        <v>0</v>
      </c>
      <c r="L200" s="393">
        <f t="shared" si="33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1"/>
        <v>1.2999999999999999E-2</v>
      </c>
      <c r="T200" s="393"/>
      <c r="U200" s="393"/>
      <c r="V200" s="394">
        <f t="shared" si="32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1915</v>
      </c>
      <c r="D201" s="508" t="s">
        <v>1916</v>
      </c>
      <c r="E201" s="508"/>
      <c r="F201" s="388" t="s">
        <v>218</v>
      </c>
      <c r="G201" s="390">
        <v>15</v>
      </c>
      <c r="H201" s="389"/>
      <c r="I201" s="389">
        <f t="shared" si="28"/>
        <v>0</v>
      </c>
      <c r="J201" s="388">
        <f t="shared" si="29"/>
        <v>492.75</v>
      </c>
      <c r="K201" s="396">
        <f t="shared" si="30"/>
        <v>0</v>
      </c>
      <c r="L201" s="393">
        <f t="shared" si="33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1"/>
        <v>1.2E-2</v>
      </c>
      <c r="T201" s="393"/>
      <c r="U201" s="393"/>
      <c r="V201" s="394">
        <f t="shared" si="32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1917</v>
      </c>
      <c r="D202" s="508" t="s">
        <v>1918</v>
      </c>
      <c r="E202" s="508"/>
      <c r="F202" s="388" t="s">
        <v>1772</v>
      </c>
      <c r="G202" s="390">
        <v>23</v>
      </c>
      <c r="H202" s="389"/>
      <c r="I202" s="389">
        <f t="shared" si="28"/>
        <v>0</v>
      </c>
      <c r="J202" s="388">
        <f t="shared" si="29"/>
        <v>243.34</v>
      </c>
      <c r="K202" s="396">
        <f t="shared" si="30"/>
        <v>0</v>
      </c>
      <c r="L202" s="393">
        <f t="shared" si="33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1"/>
        <v>0</v>
      </c>
      <c r="T202" s="393"/>
      <c r="U202" s="393"/>
      <c r="V202" s="394">
        <f t="shared" si="32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1919</v>
      </c>
      <c r="D203" s="508" t="s">
        <v>1920</v>
      </c>
      <c r="E203" s="508"/>
      <c r="F203" s="388" t="s">
        <v>218</v>
      </c>
      <c r="G203" s="390">
        <v>185</v>
      </c>
      <c r="H203" s="389"/>
      <c r="I203" s="389">
        <f t="shared" si="28"/>
        <v>0</v>
      </c>
      <c r="J203" s="388">
        <f t="shared" si="29"/>
        <v>479.15</v>
      </c>
      <c r="K203" s="396">
        <f t="shared" si="30"/>
        <v>0</v>
      </c>
      <c r="L203" s="393">
        <f t="shared" si="33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1"/>
        <v>3.3000000000000002E-2</v>
      </c>
      <c r="T203" s="393"/>
      <c r="U203" s="393"/>
      <c r="V203" s="394">
        <f t="shared" si="32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1259</v>
      </c>
      <c r="D204" s="508" t="s">
        <v>1921</v>
      </c>
      <c r="E204" s="508"/>
      <c r="F204" s="388" t="s">
        <v>218</v>
      </c>
      <c r="G204" s="390">
        <v>185</v>
      </c>
      <c r="H204" s="389"/>
      <c r="I204" s="389">
        <f t="shared" si="28"/>
        <v>0</v>
      </c>
      <c r="J204" s="388">
        <f t="shared" si="29"/>
        <v>277.5</v>
      </c>
      <c r="K204" s="396">
        <f t="shared" si="30"/>
        <v>0</v>
      </c>
      <c r="L204" s="393">
        <f t="shared" si="33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1"/>
        <v>2E-3</v>
      </c>
      <c r="T204" s="393"/>
      <c r="U204" s="393"/>
      <c r="V204" s="394">
        <f t="shared" si="32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1922</v>
      </c>
      <c r="D205" s="508" t="s">
        <v>1260</v>
      </c>
      <c r="E205" s="508"/>
      <c r="F205" s="388" t="s">
        <v>360</v>
      </c>
      <c r="G205" s="390">
        <v>44.10733754092</v>
      </c>
      <c r="H205" s="391"/>
      <c r="I205" s="391">
        <f t="shared" si="28"/>
        <v>0</v>
      </c>
      <c r="J205" s="388">
        <f t="shared" si="29"/>
        <v>220.54</v>
      </c>
      <c r="K205" s="396">
        <f t="shared" si="30"/>
        <v>0</v>
      </c>
      <c r="L205" s="393">
        <f t="shared" si="33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1"/>
        <v>0</v>
      </c>
      <c r="T205" s="393"/>
      <c r="U205" s="393"/>
      <c r="V205" s="394">
        <f t="shared" si="32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1255</v>
      </c>
      <c r="D206" s="504" t="s">
        <v>1886</v>
      </c>
      <c r="E206" s="504"/>
      <c r="F206" s="396"/>
      <c r="G206" s="393"/>
      <c r="H206" s="406"/>
      <c r="I206" s="407">
        <f>ROUND((SUM(I185:I205))/1,2)</f>
        <v>0</v>
      </c>
      <c r="J206" s="412"/>
      <c r="K206" s="412"/>
      <c r="L206" s="409">
        <f>ROUND((SUM(L185:L205))/1,2)</f>
        <v>0</v>
      </c>
      <c r="M206" s="409">
        <f>ROUND((SUM(M185:M205))/1,2)</f>
        <v>0</v>
      </c>
      <c r="N206" s="409"/>
      <c r="O206" s="409"/>
      <c r="P206" s="409"/>
      <c r="Q206" s="409"/>
      <c r="R206" s="409"/>
      <c r="S206" s="409">
        <f>ROUND((SUM(S185:S205))/1,2)</f>
        <v>0.1</v>
      </c>
      <c r="T206" s="409"/>
      <c r="U206" s="409"/>
      <c r="V206" s="410">
        <f>ROUND((SUM(V185:V205))/1,2)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05"/>
      <c r="E207" s="505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1136</v>
      </c>
      <c r="D208" s="504" t="s">
        <v>1923</v>
      </c>
      <c r="E208" s="504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1924</v>
      </c>
      <c r="D209" s="508" t="s">
        <v>1925</v>
      </c>
      <c r="E209" s="508"/>
      <c r="F209" s="388" t="s">
        <v>1772</v>
      </c>
      <c r="G209" s="390">
        <v>3</v>
      </c>
      <c r="H209" s="389"/>
      <c r="I209" s="389">
        <f t="shared" ref="I209:I242" si="34">ROUND(G209*(H209),2)</f>
        <v>0</v>
      </c>
      <c r="J209" s="388">
        <f t="shared" ref="J209:J242" si="35">ROUND(G209*(N209),2)</f>
        <v>57.96</v>
      </c>
      <c r="K209" s="396">
        <f t="shared" ref="K209:K242" si="36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2" si="37">ROUND(G209*(P209),3)</f>
        <v>5.0000000000000001E-3</v>
      </c>
      <c r="T209" s="393"/>
      <c r="U209" s="393"/>
      <c r="V209" s="394">
        <f t="shared" ref="V209:V242" si="38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1926</v>
      </c>
      <c r="D210" s="509" t="s">
        <v>1927</v>
      </c>
      <c r="E210" s="509"/>
      <c r="F210" s="400" t="s">
        <v>1772</v>
      </c>
      <c r="G210" s="402">
        <v>3</v>
      </c>
      <c r="H210" s="401"/>
      <c r="I210" s="401">
        <f t="shared" si="34"/>
        <v>0</v>
      </c>
      <c r="J210" s="400">
        <f t="shared" si="35"/>
        <v>219.57</v>
      </c>
      <c r="K210" s="396">
        <f t="shared" si="36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7"/>
        <v>0</v>
      </c>
      <c r="T210" s="393"/>
      <c r="U210" s="393"/>
      <c r="V210" s="394">
        <f t="shared" si="38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1928</v>
      </c>
      <c r="D211" s="508" t="s">
        <v>1929</v>
      </c>
      <c r="E211" s="508"/>
      <c r="F211" s="388" t="s">
        <v>1772</v>
      </c>
      <c r="G211" s="390">
        <v>3</v>
      </c>
      <c r="H211" s="389"/>
      <c r="I211" s="389">
        <f t="shared" si="34"/>
        <v>0</v>
      </c>
      <c r="J211" s="388">
        <f t="shared" si="35"/>
        <v>178.47</v>
      </c>
      <c r="K211" s="396">
        <f t="shared" si="36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7"/>
        <v>2E-3</v>
      </c>
      <c r="T211" s="393"/>
      <c r="U211" s="393"/>
      <c r="V211" s="394">
        <f t="shared" si="38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1930</v>
      </c>
      <c r="D212" s="509" t="s">
        <v>1931</v>
      </c>
      <c r="E212" s="509"/>
      <c r="F212" s="400" t="s">
        <v>1772</v>
      </c>
      <c r="G212" s="402">
        <v>3</v>
      </c>
      <c r="H212" s="401"/>
      <c r="I212" s="401">
        <f t="shared" si="34"/>
        <v>0</v>
      </c>
      <c r="J212" s="400">
        <f t="shared" si="35"/>
        <v>578.07000000000005</v>
      </c>
      <c r="K212" s="396">
        <f t="shared" si="36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7"/>
        <v>0</v>
      </c>
      <c r="T212" s="393"/>
      <c r="U212" s="393"/>
      <c r="V212" s="394">
        <f t="shared" si="38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1932</v>
      </c>
      <c r="D213" s="508" t="s">
        <v>1933</v>
      </c>
      <c r="E213" s="508"/>
      <c r="F213" s="388" t="s">
        <v>1934</v>
      </c>
      <c r="G213" s="390">
        <v>3</v>
      </c>
      <c r="H213" s="389"/>
      <c r="I213" s="389">
        <f t="shared" si="34"/>
        <v>0</v>
      </c>
      <c r="J213" s="388">
        <f t="shared" si="35"/>
        <v>24.69</v>
      </c>
      <c r="K213" s="396">
        <f t="shared" si="36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7"/>
        <v>0</v>
      </c>
      <c r="T213" s="393"/>
      <c r="U213" s="393"/>
      <c r="V213" s="394">
        <f t="shared" si="38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1935</v>
      </c>
      <c r="D214" s="509" t="s">
        <v>1936</v>
      </c>
      <c r="E214" s="509"/>
      <c r="F214" s="400" t="s">
        <v>1772</v>
      </c>
      <c r="G214" s="402">
        <v>3</v>
      </c>
      <c r="H214" s="401"/>
      <c r="I214" s="401">
        <f t="shared" si="34"/>
        <v>0</v>
      </c>
      <c r="J214" s="400">
        <f t="shared" si="35"/>
        <v>209.1</v>
      </c>
      <c r="K214" s="396">
        <f t="shared" si="36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7"/>
        <v>0</v>
      </c>
      <c r="T214" s="393"/>
      <c r="U214" s="393"/>
      <c r="V214" s="394">
        <f t="shared" si="38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1937</v>
      </c>
      <c r="D215" s="508" t="s">
        <v>1938</v>
      </c>
      <c r="E215" s="508"/>
      <c r="F215" s="388" t="s">
        <v>1934</v>
      </c>
      <c r="G215" s="390">
        <v>3</v>
      </c>
      <c r="H215" s="389"/>
      <c r="I215" s="389">
        <f t="shared" si="34"/>
        <v>0</v>
      </c>
      <c r="J215" s="388">
        <f t="shared" si="35"/>
        <v>171.75</v>
      </c>
      <c r="K215" s="396">
        <f t="shared" si="36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7"/>
        <v>0</v>
      </c>
      <c r="T215" s="393"/>
      <c r="U215" s="393"/>
      <c r="V215" s="394">
        <f t="shared" si="38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1939</v>
      </c>
      <c r="D216" s="509" t="s">
        <v>1940</v>
      </c>
      <c r="E216" s="509"/>
      <c r="F216" s="400" t="s">
        <v>1772</v>
      </c>
      <c r="G216" s="402">
        <v>3</v>
      </c>
      <c r="H216" s="401"/>
      <c r="I216" s="401">
        <f t="shared" si="34"/>
        <v>0</v>
      </c>
      <c r="J216" s="400">
        <f t="shared" si="35"/>
        <v>1008.42</v>
      </c>
      <c r="K216" s="396">
        <f t="shared" si="36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7"/>
        <v>0</v>
      </c>
      <c r="T216" s="393"/>
      <c r="U216" s="393"/>
      <c r="V216" s="394">
        <f t="shared" si="38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1941</v>
      </c>
      <c r="D217" s="509" t="s">
        <v>1942</v>
      </c>
      <c r="E217" s="509"/>
      <c r="F217" s="400" t="s">
        <v>1772</v>
      </c>
      <c r="G217" s="402">
        <v>3</v>
      </c>
      <c r="H217" s="401"/>
      <c r="I217" s="401">
        <f t="shared" si="34"/>
        <v>0</v>
      </c>
      <c r="J217" s="400">
        <f t="shared" si="35"/>
        <v>35.76</v>
      </c>
      <c r="K217" s="396">
        <f t="shared" si="36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7"/>
        <v>0</v>
      </c>
      <c r="T217" s="393"/>
      <c r="U217" s="393"/>
      <c r="V217" s="394">
        <f t="shared" si="38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1943</v>
      </c>
      <c r="D218" s="508" t="s">
        <v>1944</v>
      </c>
      <c r="E218" s="508"/>
      <c r="F218" s="388" t="s">
        <v>1934</v>
      </c>
      <c r="G218" s="390">
        <v>1</v>
      </c>
      <c r="H218" s="389"/>
      <c r="I218" s="389">
        <f t="shared" si="34"/>
        <v>0</v>
      </c>
      <c r="J218" s="388">
        <f t="shared" si="35"/>
        <v>50.04</v>
      </c>
      <c r="K218" s="396">
        <f t="shared" si="36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7"/>
        <v>4.0000000000000001E-3</v>
      </c>
      <c r="T218" s="393"/>
      <c r="U218" s="393"/>
      <c r="V218" s="394">
        <f t="shared" si="38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1945</v>
      </c>
      <c r="D219" s="509" t="s">
        <v>1946</v>
      </c>
      <c r="E219" s="509"/>
      <c r="F219" s="400" t="s">
        <v>1772</v>
      </c>
      <c r="G219" s="402">
        <v>1</v>
      </c>
      <c r="H219" s="401"/>
      <c r="I219" s="401">
        <f t="shared" si="34"/>
        <v>0</v>
      </c>
      <c r="J219" s="400">
        <f t="shared" si="35"/>
        <v>169.97</v>
      </c>
      <c r="K219" s="396">
        <f t="shared" si="36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7"/>
        <v>0</v>
      </c>
      <c r="T219" s="393"/>
      <c r="U219" s="393"/>
      <c r="V219" s="394">
        <f t="shared" si="38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1947</v>
      </c>
      <c r="D220" s="508" t="s">
        <v>1948</v>
      </c>
      <c r="E220" s="508"/>
      <c r="F220" s="388" t="s">
        <v>1934</v>
      </c>
      <c r="G220" s="390">
        <v>1</v>
      </c>
      <c r="H220" s="389"/>
      <c r="I220" s="389">
        <f t="shared" si="34"/>
        <v>0</v>
      </c>
      <c r="J220" s="388">
        <f t="shared" si="35"/>
        <v>49.62</v>
      </c>
      <c r="K220" s="396">
        <f t="shared" si="36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7"/>
        <v>0</v>
      </c>
      <c r="T220" s="393"/>
      <c r="U220" s="393"/>
      <c r="V220" s="394">
        <f t="shared" si="38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1949</v>
      </c>
      <c r="D221" s="509" t="s">
        <v>1950</v>
      </c>
      <c r="E221" s="509"/>
      <c r="F221" s="400" t="s">
        <v>1772</v>
      </c>
      <c r="G221" s="402">
        <v>1</v>
      </c>
      <c r="H221" s="401"/>
      <c r="I221" s="401">
        <f t="shared" si="34"/>
        <v>0</v>
      </c>
      <c r="J221" s="400">
        <f t="shared" si="35"/>
        <v>339.09</v>
      </c>
      <c r="K221" s="396">
        <f t="shared" si="36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7"/>
        <v>0</v>
      </c>
      <c r="T221" s="393"/>
      <c r="U221" s="393"/>
      <c r="V221" s="394">
        <f t="shared" si="38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1951</v>
      </c>
      <c r="D222" s="509" t="s">
        <v>1952</v>
      </c>
      <c r="E222" s="509"/>
      <c r="F222" s="400" t="s">
        <v>1772</v>
      </c>
      <c r="G222" s="402">
        <v>1</v>
      </c>
      <c r="H222" s="401"/>
      <c r="I222" s="401">
        <f t="shared" si="34"/>
        <v>0</v>
      </c>
      <c r="J222" s="400">
        <f t="shared" si="35"/>
        <v>385.57</v>
      </c>
      <c r="K222" s="396">
        <f t="shared" si="36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7"/>
        <v>0</v>
      </c>
      <c r="T222" s="393"/>
      <c r="U222" s="393"/>
      <c r="V222" s="394">
        <f t="shared" si="38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1953</v>
      </c>
      <c r="D223" s="508" t="s">
        <v>1954</v>
      </c>
      <c r="E223" s="508"/>
      <c r="F223" s="388" t="s">
        <v>1934</v>
      </c>
      <c r="G223" s="390">
        <v>4</v>
      </c>
      <c r="H223" s="389"/>
      <c r="I223" s="389">
        <f t="shared" si="34"/>
        <v>0</v>
      </c>
      <c r="J223" s="388">
        <f t="shared" si="35"/>
        <v>180.4</v>
      </c>
      <c r="K223" s="396">
        <f t="shared" si="36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7"/>
        <v>2E-3</v>
      </c>
      <c r="T223" s="393"/>
      <c r="U223" s="393"/>
      <c r="V223" s="394">
        <f t="shared" si="38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1955</v>
      </c>
      <c r="D224" s="509" t="s">
        <v>1956</v>
      </c>
      <c r="E224" s="509"/>
      <c r="F224" s="400" t="s">
        <v>1772</v>
      </c>
      <c r="G224" s="402">
        <v>4</v>
      </c>
      <c r="H224" s="401"/>
      <c r="I224" s="401">
        <f t="shared" si="34"/>
        <v>0</v>
      </c>
      <c r="J224" s="400">
        <f t="shared" si="35"/>
        <v>293.83999999999997</v>
      </c>
      <c r="K224" s="396">
        <f t="shared" si="36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7"/>
        <v>0</v>
      </c>
      <c r="T224" s="393"/>
      <c r="U224" s="393"/>
      <c r="V224" s="394">
        <f t="shared" si="38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1957</v>
      </c>
      <c r="D225" s="508" t="s">
        <v>1958</v>
      </c>
      <c r="E225" s="508"/>
      <c r="F225" s="388" t="s">
        <v>1772</v>
      </c>
      <c r="G225" s="390">
        <v>8</v>
      </c>
      <c r="H225" s="389"/>
      <c r="I225" s="389">
        <f t="shared" si="34"/>
        <v>0</v>
      </c>
      <c r="J225" s="388">
        <f t="shared" si="35"/>
        <v>91.12</v>
      </c>
      <c r="K225" s="396">
        <f t="shared" si="36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7"/>
        <v>0</v>
      </c>
      <c r="T225" s="393"/>
      <c r="U225" s="393"/>
      <c r="V225" s="394">
        <f t="shared" si="38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1959</v>
      </c>
      <c r="D226" s="509" t="s">
        <v>2313</v>
      </c>
      <c r="E226" s="509"/>
      <c r="F226" s="400" t="s">
        <v>1772</v>
      </c>
      <c r="G226" s="402">
        <v>4</v>
      </c>
      <c r="H226" s="401"/>
      <c r="I226" s="401">
        <f t="shared" si="34"/>
        <v>0</v>
      </c>
      <c r="J226" s="400">
        <f t="shared" si="35"/>
        <v>281.52</v>
      </c>
      <c r="K226" s="396">
        <f t="shared" si="36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7"/>
        <v>0</v>
      </c>
      <c r="T226" s="393"/>
      <c r="U226" s="393"/>
      <c r="V226" s="394">
        <f t="shared" si="38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1960</v>
      </c>
      <c r="D227" s="509" t="s">
        <v>2314</v>
      </c>
      <c r="E227" s="509"/>
      <c r="F227" s="400" t="s">
        <v>1772</v>
      </c>
      <c r="G227" s="402">
        <v>4</v>
      </c>
      <c r="H227" s="401"/>
      <c r="I227" s="401">
        <f t="shared" si="34"/>
        <v>0</v>
      </c>
      <c r="J227" s="400">
        <f t="shared" si="35"/>
        <v>342.48</v>
      </c>
      <c r="K227" s="396">
        <f t="shared" si="36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7"/>
        <v>0</v>
      </c>
      <c r="T227" s="393"/>
      <c r="U227" s="393"/>
      <c r="V227" s="394">
        <f t="shared" si="38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1961</v>
      </c>
      <c r="D228" s="508" t="s">
        <v>1962</v>
      </c>
      <c r="E228" s="508"/>
      <c r="F228" s="388" t="s">
        <v>1772</v>
      </c>
      <c r="G228" s="390">
        <v>4</v>
      </c>
      <c r="H228" s="389"/>
      <c r="I228" s="389">
        <f t="shared" si="34"/>
        <v>0</v>
      </c>
      <c r="J228" s="388">
        <f t="shared" si="35"/>
        <v>16.72</v>
      </c>
      <c r="K228" s="396">
        <f t="shared" si="36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7"/>
        <v>0</v>
      </c>
      <c r="T228" s="393"/>
      <c r="U228" s="393"/>
      <c r="V228" s="394">
        <f t="shared" si="38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1963</v>
      </c>
      <c r="D229" s="509" t="s">
        <v>1964</v>
      </c>
      <c r="E229" s="509"/>
      <c r="F229" s="400" t="s">
        <v>1772</v>
      </c>
      <c r="G229" s="402">
        <v>4</v>
      </c>
      <c r="H229" s="401"/>
      <c r="I229" s="401">
        <f t="shared" si="34"/>
        <v>0</v>
      </c>
      <c r="J229" s="400">
        <f t="shared" si="35"/>
        <v>23.28</v>
      </c>
      <c r="K229" s="396">
        <f t="shared" si="36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7"/>
        <v>1E-3</v>
      </c>
      <c r="T229" s="393"/>
      <c r="U229" s="393"/>
      <c r="V229" s="394">
        <f t="shared" si="38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1965</v>
      </c>
      <c r="D230" s="508" t="s">
        <v>1966</v>
      </c>
      <c r="E230" s="508"/>
      <c r="F230" s="388" t="s">
        <v>1772</v>
      </c>
      <c r="G230" s="390">
        <v>2</v>
      </c>
      <c r="H230" s="389"/>
      <c r="I230" s="389">
        <f t="shared" si="34"/>
        <v>0</v>
      </c>
      <c r="J230" s="388">
        <f t="shared" si="35"/>
        <v>9.02</v>
      </c>
      <c r="K230" s="396">
        <f t="shared" si="36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7"/>
        <v>0</v>
      </c>
      <c r="T230" s="393"/>
      <c r="U230" s="393"/>
      <c r="V230" s="394">
        <f t="shared" si="38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1967</v>
      </c>
      <c r="D231" s="509" t="s">
        <v>1968</v>
      </c>
      <c r="E231" s="509"/>
      <c r="F231" s="400" t="s">
        <v>1772</v>
      </c>
      <c r="G231" s="402">
        <v>2</v>
      </c>
      <c r="H231" s="401"/>
      <c r="I231" s="401">
        <f t="shared" si="34"/>
        <v>0</v>
      </c>
      <c r="J231" s="400">
        <f t="shared" si="35"/>
        <v>63.92</v>
      </c>
      <c r="K231" s="396">
        <f t="shared" si="36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7"/>
        <v>2E-3</v>
      </c>
      <c r="T231" s="393"/>
      <c r="U231" s="393"/>
      <c r="V231" s="394">
        <f t="shared" si="38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1969</v>
      </c>
      <c r="D232" s="508" t="s">
        <v>1970</v>
      </c>
      <c r="E232" s="508"/>
      <c r="F232" s="388" t="s">
        <v>1934</v>
      </c>
      <c r="G232" s="390">
        <v>2</v>
      </c>
      <c r="H232" s="389"/>
      <c r="I232" s="389">
        <f t="shared" si="34"/>
        <v>0</v>
      </c>
      <c r="J232" s="388">
        <f t="shared" si="35"/>
        <v>73.44</v>
      </c>
      <c r="K232" s="396">
        <f t="shared" si="36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7"/>
        <v>1E-3</v>
      </c>
      <c r="T232" s="393"/>
      <c r="U232" s="393"/>
      <c r="V232" s="394">
        <f t="shared" si="38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1971</v>
      </c>
      <c r="D233" s="509" t="s">
        <v>1972</v>
      </c>
      <c r="E233" s="509"/>
      <c r="F233" s="400" t="s">
        <v>1772</v>
      </c>
      <c r="G233" s="402">
        <v>2</v>
      </c>
      <c r="H233" s="401"/>
      <c r="I233" s="401">
        <f t="shared" si="34"/>
        <v>0</v>
      </c>
      <c r="J233" s="400">
        <f t="shared" si="35"/>
        <v>534.91999999999996</v>
      </c>
      <c r="K233" s="396">
        <f t="shared" si="36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7"/>
        <v>0</v>
      </c>
      <c r="T233" s="393"/>
      <c r="U233" s="393"/>
      <c r="V233" s="394">
        <f t="shared" si="38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1973</v>
      </c>
      <c r="D234" s="508" t="s">
        <v>1974</v>
      </c>
      <c r="E234" s="508"/>
      <c r="F234" s="388" t="s">
        <v>1934</v>
      </c>
      <c r="G234" s="390">
        <v>1</v>
      </c>
      <c r="H234" s="389"/>
      <c r="I234" s="389">
        <f t="shared" si="34"/>
        <v>0</v>
      </c>
      <c r="J234" s="388">
        <f t="shared" si="35"/>
        <v>44.52</v>
      </c>
      <c r="K234" s="396">
        <f t="shared" si="36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7"/>
        <v>0</v>
      </c>
      <c r="T234" s="393"/>
      <c r="U234" s="393"/>
      <c r="V234" s="394">
        <f t="shared" si="38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1975</v>
      </c>
      <c r="D235" s="509" t="s">
        <v>1976</v>
      </c>
      <c r="E235" s="509"/>
      <c r="F235" s="400" t="s">
        <v>1772</v>
      </c>
      <c r="G235" s="402">
        <v>1</v>
      </c>
      <c r="H235" s="401"/>
      <c r="I235" s="401">
        <f t="shared" si="34"/>
        <v>0</v>
      </c>
      <c r="J235" s="400">
        <f t="shared" si="35"/>
        <v>399.2</v>
      </c>
      <c r="K235" s="396">
        <f t="shared" si="36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7"/>
        <v>0</v>
      </c>
      <c r="T235" s="393"/>
      <c r="U235" s="393"/>
      <c r="V235" s="394">
        <f t="shared" si="38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1977</v>
      </c>
      <c r="D236" s="508" t="s">
        <v>1978</v>
      </c>
      <c r="E236" s="508"/>
      <c r="F236" s="388" t="s">
        <v>1772</v>
      </c>
      <c r="G236" s="390">
        <v>1</v>
      </c>
      <c r="H236" s="389"/>
      <c r="I236" s="389">
        <f t="shared" si="34"/>
        <v>0</v>
      </c>
      <c r="J236" s="388">
        <f t="shared" si="35"/>
        <v>20.56</v>
      </c>
      <c r="K236" s="396">
        <f t="shared" si="36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7"/>
        <v>0</v>
      </c>
      <c r="T236" s="393"/>
      <c r="U236" s="393"/>
      <c r="V236" s="394">
        <f t="shared" si="38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1979</v>
      </c>
      <c r="D237" s="509" t="s">
        <v>2315</v>
      </c>
      <c r="E237" s="509"/>
      <c r="F237" s="400" t="s">
        <v>1772</v>
      </c>
      <c r="G237" s="402">
        <v>1</v>
      </c>
      <c r="H237" s="401"/>
      <c r="I237" s="401">
        <f t="shared" si="34"/>
        <v>0</v>
      </c>
      <c r="J237" s="400">
        <f t="shared" si="35"/>
        <v>110.84</v>
      </c>
      <c r="K237" s="396">
        <f t="shared" si="36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7"/>
        <v>0</v>
      </c>
      <c r="T237" s="393"/>
      <c r="U237" s="393"/>
      <c r="V237" s="394">
        <f t="shared" si="38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1980</v>
      </c>
      <c r="D238" s="508" t="s">
        <v>1981</v>
      </c>
      <c r="E238" s="508"/>
      <c r="F238" s="388" t="s">
        <v>1934</v>
      </c>
      <c r="G238" s="390">
        <v>23</v>
      </c>
      <c r="H238" s="389"/>
      <c r="I238" s="389">
        <f t="shared" si="34"/>
        <v>0</v>
      </c>
      <c r="J238" s="388">
        <f t="shared" si="35"/>
        <v>244.49</v>
      </c>
      <c r="K238" s="396">
        <f t="shared" si="36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7"/>
        <v>6.0000000000000001E-3</v>
      </c>
      <c r="T238" s="393"/>
      <c r="U238" s="393"/>
      <c r="V238" s="394">
        <f t="shared" si="38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1982</v>
      </c>
      <c r="D239" s="509" t="s">
        <v>1983</v>
      </c>
      <c r="E239" s="509"/>
      <c r="F239" s="400" t="s">
        <v>1772</v>
      </c>
      <c r="G239" s="402">
        <v>3</v>
      </c>
      <c r="H239" s="401"/>
      <c r="I239" s="401">
        <f t="shared" si="34"/>
        <v>0</v>
      </c>
      <c r="J239" s="400">
        <f t="shared" si="35"/>
        <v>35.07</v>
      </c>
      <c r="K239" s="396">
        <f t="shared" si="36"/>
        <v>0</v>
      </c>
      <c r="L239" s="393"/>
      <c r="M239" s="393">
        <f>ROUND(G239*(H239),2)</f>
        <v>0</v>
      </c>
      <c r="N239" s="393">
        <v>11.69</v>
      </c>
      <c r="O239" s="393"/>
      <c r="P239" s="393">
        <v>0</v>
      </c>
      <c r="Q239" s="393"/>
      <c r="R239" s="393">
        <v>0</v>
      </c>
      <c r="S239" s="393">
        <f t="shared" si="37"/>
        <v>0</v>
      </c>
      <c r="T239" s="393"/>
      <c r="U239" s="393"/>
      <c r="V239" s="394">
        <f t="shared" si="38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1984</v>
      </c>
      <c r="D240" s="509" t="s">
        <v>1985</v>
      </c>
      <c r="E240" s="509"/>
      <c r="F240" s="400" t="s">
        <v>1772</v>
      </c>
      <c r="G240" s="402">
        <v>20</v>
      </c>
      <c r="H240" s="401"/>
      <c r="I240" s="401">
        <f t="shared" si="34"/>
        <v>0</v>
      </c>
      <c r="J240" s="400">
        <f t="shared" si="35"/>
        <v>201.4</v>
      </c>
      <c r="K240" s="396">
        <f t="shared" si="36"/>
        <v>0</v>
      </c>
      <c r="L240" s="393"/>
      <c r="M240" s="393">
        <f>ROUND(G240*(H240),2)</f>
        <v>0</v>
      </c>
      <c r="N240" s="393">
        <v>10.07</v>
      </c>
      <c r="O240" s="393"/>
      <c r="P240" s="393">
        <v>0</v>
      </c>
      <c r="Q240" s="393"/>
      <c r="R240" s="393">
        <v>0</v>
      </c>
      <c r="S240" s="393">
        <f t="shared" si="37"/>
        <v>0</v>
      </c>
      <c r="T240" s="393"/>
      <c r="U240" s="393"/>
      <c r="V240" s="394">
        <f t="shared" si="38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97"/>
      <c r="B241" s="398"/>
      <c r="C241" s="399" t="s">
        <v>1986</v>
      </c>
      <c r="D241" s="509" t="s">
        <v>1987</v>
      </c>
      <c r="E241" s="509"/>
      <c r="F241" s="400" t="s">
        <v>1772</v>
      </c>
      <c r="G241" s="402">
        <v>23</v>
      </c>
      <c r="H241" s="401"/>
      <c r="I241" s="401">
        <f t="shared" si="34"/>
        <v>0</v>
      </c>
      <c r="J241" s="400">
        <f t="shared" si="35"/>
        <v>166.29</v>
      </c>
      <c r="K241" s="396">
        <f t="shared" si="36"/>
        <v>0</v>
      </c>
      <c r="L241" s="393"/>
      <c r="M241" s="393">
        <f>ROUND(G241*(H241),2)</f>
        <v>0</v>
      </c>
      <c r="N241" s="393">
        <v>7.23</v>
      </c>
      <c r="O241" s="393"/>
      <c r="P241" s="393">
        <v>0</v>
      </c>
      <c r="Q241" s="393"/>
      <c r="R241" s="393">
        <v>0</v>
      </c>
      <c r="S241" s="393">
        <f t="shared" si="37"/>
        <v>0</v>
      </c>
      <c r="T241" s="393"/>
      <c r="U241" s="393"/>
      <c r="V241" s="394">
        <f t="shared" si="38"/>
        <v>0</v>
      </c>
      <c r="W241" s="395"/>
      <c r="X241" s="396">
        <v>0</v>
      </c>
      <c r="Y241" s="396"/>
      <c r="Z241" s="396">
        <v>0</v>
      </c>
    </row>
    <row r="242" spans="1:26" ht="25" customHeight="1">
      <c r="A242" s="385"/>
      <c r="B242" s="386"/>
      <c r="C242" s="387" t="s">
        <v>1988</v>
      </c>
      <c r="D242" s="508" t="s">
        <v>1989</v>
      </c>
      <c r="E242" s="508"/>
      <c r="F242" s="388" t="s">
        <v>360</v>
      </c>
      <c r="G242" s="390">
        <v>66.110729157029951</v>
      </c>
      <c r="H242" s="391"/>
      <c r="I242" s="391">
        <f t="shared" si="34"/>
        <v>0</v>
      </c>
      <c r="J242" s="388">
        <f t="shared" si="35"/>
        <v>330.55</v>
      </c>
      <c r="K242" s="396">
        <f t="shared" si="36"/>
        <v>0</v>
      </c>
      <c r="L242" s="393">
        <f>ROUND(G242*(H242),2)</f>
        <v>0</v>
      </c>
      <c r="M242" s="393"/>
      <c r="N242" s="393">
        <v>5</v>
      </c>
      <c r="O242" s="393"/>
      <c r="P242" s="393">
        <v>0</v>
      </c>
      <c r="Q242" s="393"/>
      <c r="R242" s="393">
        <v>0</v>
      </c>
      <c r="S242" s="393">
        <f t="shared" si="37"/>
        <v>0</v>
      </c>
      <c r="T242" s="393"/>
      <c r="U242" s="393"/>
      <c r="V242" s="394">
        <f t="shared" si="38"/>
        <v>0</v>
      </c>
      <c r="W242" s="395"/>
      <c r="X242" s="396">
        <v>0</v>
      </c>
      <c r="Y242" s="396"/>
      <c r="Z242" s="396">
        <v>0</v>
      </c>
    </row>
    <row r="243" spans="1:26" ht="12">
      <c r="A243" s="396"/>
      <c r="B243" s="404"/>
      <c r="C243" s="405" t="s">
        <v>1136</v>
      </c>
      <c r="D243" s="504" t="s">
        <v>1923</v>
      </c>
      <c r="E243" s="504"/>
      <c r="F243" s="396"/>
      <c r="G243" s="393"/>
      <c r="H243" s="406"/>
      <c r="I243" s="407">
        <f>ROUND((SUM(I208:I242))/1,2)</f>
        <v>0</v>
      </c>
      <c r="J243" s="412"/>
      <c r="K243" s="412"/>
      <c r="L243" s="409">
        <f>ROUND((SUM(L208:L242))/1,2)</f>
        <v>0</v>
      </c>
      <c r="M243" s="409">
        <f>ROUND((SUM(M208:M242))/1,2)</f>
        <v>0</v>
      </c>
      <c r="N243" s="409"/>
      <c r="O243" s="409"/>
      <c r="P243" s="409"/>
      <c r="Q243" s="409"/>
      <c r="R243" s="409"/>
      <c r="S243" s="409">
        <f>ROUND((SUM(S208:S242))/1,2)</f>
        <v>0.02</v>
      </c>
      <c r="T243" s="409"/>
      <c r="U243" s="409"/>
      <c r="V243" s="410">
        <f>ROUND((SUM(V208:V242))/1,2)</f>
        <v>0</v>
      </c>
      <c r="W243" s="395"/>
      <c r="X243" s="396"/>
      <c r="Y243" s="396"/>
      <c r="Z243" s="396"/>
    </row>
    <row r="244" spans="1:26">
      <c r="A244" s="396"/>
      <c r="B244" s="404"/>
      <c r="C244" s="411"/>
      <c r="D244" s="505"/>
      <c r="E244" s="505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3.25" customHeight="1">
      <c r="A245" s="396"/>
      <c r="B245" s="404"/>
      <c r="C245" s="405" t="s">
        <v>1990</v>
      </c>
      <c r="D245" s="504" t="s">
        <v>1991</v>
      </c>
      <c r="E245" s="504"/>
      <c r="F245" s="396"/>
      <c r="G245" s="393"/>
      <c r="H245" s="406"/>
      <c r="I245" s="406"/>
      <c r="J245" s="396"/>
      <c r="K245" s="396"/>
      <c r="L245" s="393"/>
      <c r="M245" s="393"/>
      <c r="N245" s="393"/>
      <c r="O245" s="393"/>
      <c r="P245" s="393"/>
      <c r="Q245" s="393"/>
      <c r="R245" s="393"/>
      <c r="S245" s="393"/>
      <c r="T245" s="393"/>
      <c r="U245" s="393"/>
      <c r="V245" s="394"/>
      <c r="W245" s="395"/>
      <c r="X245" s="396"/>
      <c r="Y245" s="396"/>
      <c r="Z245" s="396"/>
    </row>
    <row r="246" spans="1:26" ht="25" customHeight="1">
      <c r="A246" s="385"/>
      <c r="B246" s="386"/>
      <c r="C246" s="387" t="s">
        <v>1992</v>
      </c>
      <c r="D246" s="508" t="s">
        <v>1993</v>
      </c>
      <c r="E246" s="508"/>
      <c r="F246" s="388" t="s">
        <v>1772</v>
      </c>
      <c r="G246" s="390">
        <v>1</v>
      </c>
      <c r="H246" s="389"/>
      <c r="I246" s="389">
        <f>ROUND(G246*(H246),2)</f>
        <v>0</v>
      </c>
      <c r="J246" s="388">
        <f>ROUND(G246*(N246),2)</f>
        <v>7.99</v>
      </c>
      <c r="K246" s="396">
        <f>ROUND(G246*(O246),2)</f>
        <v>0</v>
      </c>
      <c r="L246" s="393">
        <f>ROUND(G246*(H246),2)</f>
        <v>0</v>
      </c>
      <c r="M246" s="393"/>
      <c r="N246" s="393">
        <v>7.99</v>
      </c>
      <c r="O246" s="393"/>
      <c r="P246" s="393">
        <v>0</v>
      </c>
      <c r="Q246" s="393"/>
      <c r="R246" s="393">
        <v>0</v>
      </c>
      <c r="S246" s="393">
        <f>ROUND(G246*(P246),3)</f>
        <v>0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97"/>
      <c r="B247" s="398"/>
      <c r="C247" s="399" t="s">
        <v>1994</v>
      </c>
      <c r="D247" s="509" t="s">
        <v>1995</v>
      </c>
      <c r="E247" s="509"/>
      <c r="F247" s="400" t="s">
        <v>247</v>
      </c>
      <c r="G247" s="402">
        <v>1</v>
      </c>
      <c r="H247" s="401"/>
      <c r="I247" s="401">
        <f>ROUND(G247*(H247),2)</f>
        <v>0</v>
      </c>
      <c r="J247" s="400">
        <f>ROUND(G247*(N247),2)</f>
        <v>230.62</v>
      </c>
      <c r="K247" s="396">
        <f>ROUND(G247*(O247),2)</f>
        <v>0</v>
      </c>
      <c r="L247" s="393"/>
      <c r="M247" s="393">
        <f>ROUND(G247*(H247),2)</f>
        <v>0</v>
      </c>
      <c r="N247" s="393">
        <v>230.62</v>
      </c>
      <c r="O247" s="393"/>
      <c r="P247" s="393">
        <v>2.16E-3</v>
      </c>
      <c r="Q247" s="393"/>
      <c r="R247" s="393">
        <v>2.16E-3</v>
      </c>
      <c r="S247" s="393">
        <f>ROUND(G247*(P247),3)</f>
        <v>2E-3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1996</v>
      </c>
      <c r="D248" s="508" t="s">
        <v>1997</v>
      </c>
      <c r="E248" s="508"/>
      <c r="F248" s="388" t="s">
        <v>1934</v>
      </c>
      <c r="G248" s="390">
        <v>1</v>
      </c>
      <c r="H248" s="389"/>
      <c r="I248" s="389">
        <f>ROUND(G248*(H248),2)</f>
        <v>0</v>
      </c>
      <c r="J248" s="388">
        <f>ROUND(G248*(N248),2)</f>
        <v>132.96</v>
      </c>
      <c r="K248" s="396">
        <f>ROUND(G248*(O248),2)</f>
        <v>0</v>
      </c>
      <c r="L248" s="393">
        <f>ROUND(G248*(H248),2)</f>
        <v>0</v>
      </c>
      <c r="M248" s="393"/>
      <c r="N248" s="393">
        <v>132.96</v>
      </c>
      <c r="O248" s="393"/>
      <c r="P248" s="393">
        <v>8.9499999999999996E-3</v>
      </c>
      <c r="Q248" s="393"/>
      <c r="R248" s="393">
        <v>8.9499999999999996E-3</v>
      </c>
      <c r="S248" s="393">
        <f>ROUND(G248*(P248),3)</f>
        <v>8.9999999999999993E-3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5" customHeight="1">
      <c r="A249" s="385"/>
      <c r="B249" s="386"/>
      <c r="C249" s="387" t="s">
        <v>1998</v>
      </c>
      <c r="D249" s="508" t="s">
        <v>1999</v>
      </c>
      <c r="E249" s="508"/>
      <c r="F249" s="388" t="s">
        <v>360</v>
      </c>
      <c r="G249" s="390">
        <v>3.7157</v>
      </c>
      <c r="H249" s="391"/>
      <c r="I249" s="391">
        <f>ROUND(G249*(H249),2)</f>
        <v>0</v>
      </c>
      <c r="J249" s="388">
        <f>ROUND(G249*(N249),2)</f>
        <v>11.15</v>
      </c>
      <c r="K249" s="396">
        <f>ROUND(G249*(O249),2)</f>
        <v>0</v>
      </c>
      <c r="L249" s="393">
        <f>ROUND(G249*(H249),2)</f>
        <v>0</v>
      </c>
      <c r="M249" s="393"/>
      <c r="N249" s="393">
        <v>3</v>
      </c>
      <c r="O249" s="393"/>
      <c r="P249" s="393">
        <v>0</v>
      </c>
      <c r="Q249" s="393"/>
      <c r="R249" s="393">
        <v>0</v>
      </c>
      <c r="S249" s="393">
        <f>ROUND(G249*(P249),3)</f>
        <v>0</v>
      </c>
      <c r="T249" s="393"/>
      <c r="U249" s="393"/>
      <c r="V249" s="394">
        <f>ROUND(G249*(X249),3)</f>
        <v>0</v>
      </c>
      <c r="W249" s="395"/>
      <c r="X249" s="396">
        <v>0</v>
      </c>
      <c r="Y249" s="396"/>
      <c r="Z249" s="396">
        <v>0</v>
      </c>
    </row>
    <row r="250" spans="1:26" ht="23.25" customHeight="1">
      <c r="A250" s="396"/>
      <c r="B250" s="404"/>
      <c r="C250" s="405" t="s">
        <v>1990</v>
      </c>
      <c r="D250" s="504" t="s">
        <v>1991</v>
      </c>
      <c r="E250" s="504"/>
      <c r="F250" s="396"/>
      <c r="G250" s="393"/>
      <c r="H250" s="406"/>
      <c r="I250" s="407">
        <f>ROUND((SUM(I245:I249))/1,2)</f>
        <v>0</v>
      </c>
      <c r="J250" s="412"/>
      <c r="K250" s="412"/>
      <c r="L250" s="409">
        <f>ROUND((SUM(L245:L249))/1,2)</f>
        <v>0</v>
      </c>
      <c r="M250" s="409">
        <f>ROUND((SUM(M245:M249))/1,2)</f>
        <v>0</v>
      </c>
      <c r="N250" s="409"/>
      <c r="O250" s="409"/>
      <c r="P250" s="409"/>
      <c r="Q250" s="409"/>
      <c r="R250" s="409"/>
      <c r="S250" s="409">
        <f>ROUND((SUM(S245:S249))/1,2)</f>
        <v>0.01</v>
      </c>
      <c r="T250" s="409"/>
      <c r="U250" s="409"/>
      <c r="V250" s="410">
        <f>ROUND((SUM(V245:V249))/1,2)</f>
        <v>0</v>
      </c>
      <c r="W250" s="395"/>
      <c r="X250" s="396"/>
      <c r="Y250" s="396"/>
      <c r="Z250" s="396"/>
    </row>
    <row r="251" spans="1:26">
      <c r="A251" s="396"/>
      <c r="B251" s="404"/>
      <c r="C251" s="411"/>
      <c r="D251" s="505"/>
      <c r="E251" s="505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3.25" customHeight="1">
      <c r="A252" s="396"/>
      <c r="B252" s="404"/>
      <c r="C252" s="405" t="s">
        <v>2000</v>
      </c>
      <c r="D252" s="504" t="s">
        <v>2001</v>
      </c>
      <c r="E252" s="504"/>
      <c r="F252" s="396"/>
      <c r="G252" s="393"/>
      <c r="H252" s="406"/>
      <c r="I252" s="406"/>
      <c r="J252" s="396"/>
      <c r="K252" s="396"/>
      <c r="L252" s="393"/>
      <c r="M252" s="393"/>
      <c r="N252" s="393"/>
      <c r="O252" s="393"/>
      <c r="P252" s="393"/>
      <c r="Q252" s="393"/>
      <c r="R252" s="393"/>
      <c r="S252" s="393"/>
      <c r="T252" s="393"/>
      <c r="U252" s="393"/>
      <c r="V252" s="394"/>
      <c r="W252" s="395"/>
      <c r="X252" s="396"/>
      <c r="Y252" s="396"/>
      <c r="Z252" s="396"/>
    </row>
    <row r="253" spans="1:26" ht="25" customHeight="1">
      <c r="A253" s="385"/>
      <c r="B253" s="386"/>
      <c r="C253" s="387" t="s">
        <v>2002</v>
      </c>
      <c r="D253" s="508" t="s">
        <v>2003</v>
      </c>
      <c r="E253" s="508"/>
      <c r="F253" s="388" t="s">
        <v>1772</v>
      </c>
      <c r="G253" s="390">
        <v>1</v>
      </c>
      <c r="H253" s="389"/>
      <c r="I253" s="389">
        <f>ROUND(G253*(H253),2)</f>
        <v>0</v>
      </c>
      <c r="J253" s="388">
        <f>ROUND(G253*(N253),2)</f>
        <v>177.19</v>
      </c>
      <c r="K253" s="396">
        <f>ROUND(G253*(O253),2)</f>
        <v>0</v>
      </c>
      <c r="L253" s="393">
        <f>ROUND(G253*(H253),2)</f>
        <v>0</v>
      </c>
      <c r="M253" s="393"/>
      <c r="N253" s="393">
        <v>177.19</v>
      </c>
      <c r="O253" s="393"/>
      <c r="P253" s="393">
        <v>2.7699999999999999E-3</v>
      </c>
      <c r="Q253" s="393"/>
      <c r="R253" s="393">
        <v>2.7699999999999999E-3</v>
      </c>
      <c r="S253" s="393">
        <f>ROUND(G253*(P253),3)</f>
        <v>3.0000000000000001E-3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25" customHeight="1">
      <c r="A254" s="385"/>
      <c r="B254" s="386"/>
      <c r="C254" s="387" t="s">
        <v>2004</v>
      </c>
      <c r="D254" s="508" t="s">
        <v>2005</v>
      </c>
      <c r="E254" s="508"/>
      <c r="F254" s="388" t="s">
        <v>1772</v>
      </c>
      <c r="G254" s="390">
        <v>2</v>
      </c>
      <c r="H254" s="389"/>
      <c r="I254" s="389">
        <f>ROUND(G254*(H254),2)</f>
        <v>0</v>
      </c>
      <c r="J254" s="388">
        <f>ROUND(G254*(N254),2)</f>
        <v>7.78</v>
      </c>
      <c r="K254" s="396">
        <f>ROUND(G254*(O254),2)</f>
        <v>0</v>
      </c>
      <c r="L254" s="393">
        <f>ROUND(G254*(H254),2)</f>
        <v>0</v>
      </c>
      <c r="M254" s="393"/>
      <c r="N254" s="393">
        <v>3.89</v>
      </c>
      <c r="O254" s="393"/>
      <c r="P254" s="393">
        <v>4.0000000000000003E-5</v>
      </c>
      <c r="Q254" s="393"/>
      <c r="R254" s="393">
        <v>4.0000000000000003E-5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35" customHeight="1">
      <c r="A255" s="397"/>
      <c r="B255" s="398"/>
      <c r="C255" s="399" t="s">
        <v>2006</v>
      </c>
      <c r="D255" s="509" t="s">
        <v>2007</v>
      </c>
      <c r="E255" s="509"/>
      <c r="F255" s="400" t="s">
        <v>1772</v>
      </c>
      <c r="G255" s="402">
        <v>2</v>
      </c>
      <c r="H255" s="401"/>
      <c r="I255" s="401">
        <f>ROUND(G255*(H255),2)</f>
        <v>0</v>
      </c>
      <c r="J255" s="400">
        <f>ROUND(G255*(N255),2)</f>
        <v>150.5</v>
      </c>
      <c r="K255" s="396">
        <f>ROUND(G255*(O255),2)</f>
        <v>0</v>
      </c>
      <c r="L255" s="393"/>
      <c r="M255" s="393">
        <f>ROUND(G255*(H255),2)</f>
        <v>0</v>
      </c>
      <c r="N255" s="393">
        <v>75.25</v>
      </c>
      <c r="O255" s="393"/>
      <c r="P255" s="393">
        <v>0</v>
      </c>
      <c r="Q255" s="393"/>
      <c r="R255" s="393">
        <v>0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2008</v>
      </c>
      <c r="D256" s="508" t="s">
        <v>2009</v>
      </c>
      <c r="E256" s="508"/>
      <c r="F256" s="388" t="s">
        <v>1772</v>
      </c>
      <c r="G256" s="390">
        <v>1</v>
      </c>
      <c r="H256" s="389"/>
      <c r="I256" s="389">
        <f>ROUND(G256*(H256),2)</f>
        <v>0</v>
      </c>
      <c r="J256" s="388">
        <f>ROUND(G256*(N256),2)</f>
        <v>33.17</v>
      </c>
      <c r="K256" s="396">
        <f>ROUND(G256*(O256),2)</f>
        <v>0</v>
      </c>
      <c r="L256" s="393">
        <f>ROUND(G256*(H256),2)</f>
        <v>0</v>
      </c>
      <c r="M256" s="393"/>
      <c r="N256" s="393">
        <v>33.17</v>
      </c>
      <c r="O256" s="393"/>
      <c r="P256" s="393">
        <v>3.2000000000000003E-4</v>
      </c>
      <c r="Q256" s="393"/>
      <c r="R256" s="393">
        <v>3.2000000000000003E-4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5" customHeight="1">
      <c r="A257" s="385"/>
      <c r="B257" s="386"/>
      <c r="C257" s="387" t="s">
        <v>2010</v>
      </c>
      <c r="D257" s="508" t="s">
        <v>2011</v>
      </c>
      <c r="E257" s="508"/>
      <c r="F257" s="388" t="s">
        <v>360</v>
      </c>
      <c r="G257" s="390">
        <v>3.68642</v>
      </c>
      <c r="H257" s="391"/>
      <c r="I257" s="391">
        <f>ROUND(G257*(H257),2)</f>
        <v>0</v>
      </c>
      <c r="J257" s="388">
        <f>ROUND(G257*(N257),2)</f>
        <v>11.06</v>
      </c>
      <c r="K257" s="396">
        <f>ROUND(G257*(O257),2)</f>
        <v>0</v>
      </c>
      <c r="L257" s="393">
        <f>ROUND(G257*(H257),2)</f>
        <v>0</v>
      </c>
      <c r="M257" s="393"/>
      <c r="N257" s="393">
        <v>3</v>
      </c>
      <c r="O257" s="393"/>
      <c r="P257" s="393">
        <v>0</v>
      </c>
      <c r="Q257" s="393"/>
      <c r="R257" s="393">
        <v>0</v>
      </c>
      <c r="S257" s="393">
        <f>ROUND(G257*(P257),3)</f>
        <v>0</v>
      </c>
      <c r="T257" s="393"/>
      <c r="U257" s="393"/>
      <c r="V257" s="394">
        <f>ROUND(G257*(X257),3)</f>
        <v>0</v>
      </c>
      <c r="W257" s="395"/>
      <c r="X257" s="396">
        <v>0</v>
      </c>
      <c r="Y257" s="396"/>
      <c r="Z257" s="396">
        <v>0</v>
      </c>
    </row>
    <row r="258" spans="1:26" ht="23.25" customHeight="1">
      <c r="A258" s="396"/>
      <c r="B258" s="404"/>
      <c r="C258" s="405" t="s">
        <v>2000</v>
      </c>
      <c r="D258" s="504" t="s">
        <v>2001</v>
      </c>
      <c r="E258" s="504"/>
      <c r="F258" s="396"/>
      <c r="G258" s="393"/>
      <c r="H258" s="406"/>
      <c r="I258" s="407">
        <f>ROUND((SUM(I252:I257))/1,2)</f>
        <v>0</v>
      </c>
      <c r="J258" s="412"/>
      <c r="K258" s="412"/>
      <c r="L258" s="409">
        <f>ROUND((SUM(L252:L257))/1,2)</f>
        <v>0</v>
      </c>
      <c r="M258" s="409">
        <f>ROUND((SUM(M252:M257))/1,2)</f>
        <v>0</v>
      </c>
      <c r="N258" s="409"/>
      <c r="O258" s="409"/>
      <c r="P258" s="409"/>
      <c r="Q258" s="393"/>
      <c r="R258" s="393"/>
      <c r="S258" s="409">
        <f>ROUND((SUM(S252:S257))/1,2)</f>
        <v>0</v>
      </c>
      <c r="T258" s="409"/>
      <c r="U258" s="409"/>
      <c r="V258" s="410">
        <f>ROUND((SUM(V252:V257))/1,2)</f>
        <v>0</v>
      </c>
      <c r="W258" s="395"/>
      <c r="X258" s="396"/>
      <c r="Y258" s="396"/>
      <c r="Z258" s="396"/>
    </row>
    <row r="259" spans="1:26">
      <c r="A259" s="396"/>
      <c r="B259" s="404"/>
      <c r="C259" s="411"/>
      <c r="D259" s="505"/>
      <c r="E259" s="505"/>
      <c r="F259" s="396"/>
      <c r="G259" s="393"/>
      <c r="H259" s="406"/>
      <c r="I259" s="406"/>
      <c r="J259" s="396"/>
      <c r="K259" s="396"/>
      <c r="L259" s="393"/>
      <c r="M259" s="393"/>
      <c r="N259" s="393"/>
      <c r="O259" s="393"/>
      <c r="P259" s="393"/>
      <c r="Q259" s="393"/>
      <c r="R259" s="393"/>
      <c r="S259" s="393"/>
      <c r="T259" s="393"/>
      <c r="U259" s="393"/>
      <c r="V259" s="394"/>
      <c r="W259" s="395"/>
      <c r="X259" s="396"/>
      <c r="Y259" s="396"/>
      <c r="Z259" s="396"/>
    </row>
    <row r="260" spans="1:26">
      <c r="A260" s="396"/>
      <c r="B260" s="404"/>
      <c r="C260" s="411"/>
      <c r="D260" s="506" t="s">
        <v>1723</v>
      </c>
      <c r="E260" s="506"/>
      <c r="F260" s="396"/>
      <c r="G260" s="393"/>
      <c r="H260" s="406"/>
      <c r="I260" s="407">
        <f>ROUND((SUM(I139:I259))/2,2)</f>
        <v>0</v>
      </c>
      <c r="J260" s="396"/>
      <c r="K260" s="396"/>
      <c r="L260" s="393">
        <f>ROUND((SUM(L139:L259))/2,2)</f>
        <v>0</v>
      </c>
      <c r="M260" s="393">
        <f>ROUND((SUM(M139:M259))/2,2)</f>
        <v>0</v>
      </c>
      <c r="N260" s="393"/>
      <c r="O260" s="393"/>
      <c r="P260" s="409"/>
      <c r="Q260" s="393"/>
      <c r="R260" s="393"/>
      <c r="S260" s="409">
        <f>ROUND((SUM(S139:S259))/2,2)</f>
        <v>0.15</v>
      </c>
      <c r="T260" s="393"/>
      <c r="U260" s="393"/>
      <c r="V260" s="410">
        <f>ROUND((SUM(V139:V259))/2,2)</f>
        <v>0</v>
      </c>
      <c r="W260" s="395"/>
      <c r="X260" s="396"/>
      <c r="Y260" s="396"/>
      <c r="Z260" s="396"/>
    </row>
    <row r="261" spans="1:26">
      <c r="A261" s="221"/>
      <c r="B261" s="413"/>
      <c r="C261" s="414"/>
      <c r="D261" s="507" t="s">
        <v>1730</v>
      </c>
      <c r="E261" s="507"/>
      <c r="F261" s="415"/>
      <c r="G261" s="416"/>
      <c r="H261" s="417"/>
      <c r="I261" s="417">
        <f>ROUND((SUM(I88:I260))/3,2)</f>
        <v>0</v>
      </c>
      <c r="J261" s="415"/>
      <c r="K261" s="415">
        <f>ROUND((SUM(K88:K260))/3,2)</f>
        <v>0</v>
      </c>
      <c r="L261" s="416">
        <f>ROUND((SUM(L88:L260))/3,2)</f>
        <v>0</v>
      </c>
      <c r="M261" s="416">
        <f>ROUND((SUM(M88:M260))/3,2)</f>
        <v>0</v>
      </c>
      <c r="N261" s="416"/>
      <c r="O261" s="416"/>
      <c r="P261" s="416"/>
      <c r="Q261" s="416"/>
      <c r="R261" s="416"/>
      <c r="S261" s="416">
        <f>ROUND((SUM(S88:S260))/3,2)</f>
        <v>20.53</v>
      </c>
      <c r="T261" s="416"/>
      <c r="U261" s="416"/>
      <c r="V261" s="418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221"/>
      <c r="B270" s="221"/>
      <c r="C270" s="221"/>
      <c r="D270" s="221"/>
      <c r="E270" s="221"/>
      <c r="F270" s="221"/>
      <c r="G270" s="377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3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workbookViewId="0">
      <selection activeCell="H86" sqref="H86:H16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2012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E59</f>
        <v>0</v>
      </c>
      <c r="D15" s="251">
        <f>F59</f>
        <v>0</v>
      </c>
      <c r="E15" s="252">
        <f>G59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E67</f>
        <v>0</v>
      </c>
      <c r="D16" s="258">
        <f>F67</f>
        <v>0</v>
      </c>
      <c r="E16" s="259">
        <f>G67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/>
      <c r="D17" s="251"/>
      <c r="E17" s="252"/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2012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1717</v>
      </c>
      <c r="C56" s="524"/>
      <c r="D56" s="524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2013</v>
      </c>
      <c r="C57" s="524"/>
      <c r="D57" s="524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1722</v>
      </c>
      <c r="C58" s="524"/>
      <c r="D58" s="524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1716</v>
      </c>
      <c r="C59" s="526"/>
      <c r="D59" s="526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/>
      <c r="C60" s="524"/>
      <c r="D60" s="524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1723</v>
      </c>
      <c r="C61" s="526"/>
      <c r="D61" s="526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1724</v>
      </c>
      <c r="C62" s="524"/>
      <c r="D62" s="524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 t="s">
        <v>1728</v>
      </c>
      <c r="C63" s="524"/>
      <c r="D63" s="524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 t="s">
        <v>2014</v>
      </c>
      <c r="C64" s="524"/>
      <c r="D64" s="524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1729</v>
      </c>
      <c r="C65" s="524"/>
      <c r="D65" s="524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2015</v>
      </c>
      <c r="C66" s="524"/>
      <c r="D66" s="524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1723</v>
      </c>
      <c r="C67" s="526"/>
      <c r="D67" s="526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1730</v>
      </c>
      <c r="C69" s="528"/>
      <c r="D69" s="528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1673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1682</v>
      </c>
      <c r="C75" s="513"/>
      <c r="D75" s="513"/>
      <c r="E75" s="514"/>
      <c r="F75" s="360"/>
      <c r="G75" s="360"/>
      <c r="H75" s="361" t="s">
        <v>1679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1685</v>
      </c>
      <c r="C76" s="519"/>
      <c r="D76" s="519"/>
      <c r="E76" s="520"/>
      <c r="F76" s="362"/>
      <c r="G76" s="362"/>
      <c r="H76" s="363" t="s">
        <v>1731</v>
      </c>
      <c r="I76" s="363" t="s">
        <v>1732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1686</v>
      </c>
      <c r="C77" s="519"/>
      <c r="D77" s="519"/>
      <c r="E77" s="520"/>
      <c r="F77" s="362"/>
      <c r="G77" s="362"/>
      <c r="H77" s="363" t="s">
        <v>1733</v>
      </c>
      <c r="I77" s="363" t="s">
        <v>1681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1734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2012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1713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1735</v>
      </c>
      <c r="C83" s="335" t="s">
        <v>1736</v>
      </c>
      <c r="D83" s="335" t="s">
        <v>1737</v>
      </c>
      <c r="E83" s="370"/>
      <c r="F83" s="370" t="s">
        <v>1738</v>
      </c>
      <c r="G83" s="370" t="s">
        <v>136</v>
      </c>
      <c r="H83" s="371" t="s">
        <v>1739</v>
      </c>
      <c r="I83" s="371" t="s">
        <v>1740</v>
      </c>
      <c r="J83" s="371"/>
      <c r="K83" s="371"/>
      <c r="L83" s="371"/>
      <c r="M83" s="371"/>
      <c r="N83" s="371"/>
      <c r="O83" s="371"/>
      <c r="P83" s="371" t="s">
        <v>1741</v>
      </c>
      <c r="Q83" s="335"/>
      <c r="R83" s="335"/>
      <c r="S83" s="335" t="s">
        <v>1742</v>
      </c>
      <c r="T83" s="335"/>
      <c r="U83" s="335"/>
      <c r="V83" s="372" t="s">
        <v>1743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1716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22" t="s">
        <v>1744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2016</v>
      </c>
      <c r="D86" s="511" t="s">
        <v>2017</v>
      </c>
      <c r="E86" s="511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2018</v>
      </c>
      <c r="D87" s="508" t="s">
        <v>2019</v>
      </c>
      <c r="E87" s="508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2020</v>
      </c>
      <c r="D88" s="508" t="s">
        <v>2021</v>
      </c>
      <c r="E88" s="508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2022</v>
      </c>
      <c r="D89" s="508" t="s">
        <v>2023</v>
      </c>
      <c r="E89" s="508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04" t="s">
        <v>1744</v>
      </c>
      <c r="E90" s="504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05"/>
      <c r="E91" s="505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04" t="s">
        <v>2024</v>
      </c>
      <c r="E92" s="504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2025</v>
      </c>
      <c r="D93" s="508" t="s">
        <v>2026</v>
      </c>
      <c r="E93" s="508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2027</v>
      </c>
      <c r="D94" s="508" t="s">
        <v>2028</v>
      </c>
      <c r="E94" s="508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04" t="s">
        <v>2024</v>
      </c>
      <c r="E95" s="504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05"/>
      <c r="E96" s="505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334</v>
      </c>
      <c r="D97" s="504" t="s">
        <v>1800</v>
      </c>
      <c r="E97" s="504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2029</v>
      </c>
      <c r="D98" s="508" t="s">
        <v>2030</v>
      </c>
      <c r="E98" s="508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334</v>
      </c>
      <c r="D99" s="504" t="s">
        <v>1800</v>
      </c>
      <c r="E99" s="504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10" t="s">
        <v>1716</v>
      </c>
      <c r="E101" s="510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05"/>
      <c r="E102" s="505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10" t="s">
        <v>1723</v>
      </c>
      <c r="E103" s="510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362</v>
      </c>
      <c r="D104" s="504" t="s">
        <v>1803</v>
      </c>
      <c r="E104" s="504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2031</v>
      </c>
      <c r="D105" s="508" t="s">
        <v>2032</v>
      </c>
      <c r="E105" s="508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2033</v>
      </c>
      <c r="D106" s="509" t="s">
        <v>2034</v>
      </c>
      <c r="E106" s="509"/>
      <c r="F106" s="401" t="s">
        <v>1808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2035</v>
      </c>
      <c r="D107" s="509" t="s">
        <v>2036</v>
      </c>
      <c r="E107" s="509"/>
      <c r="F107" s="401" t="s">
        <v>1808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2037</v>
      </c>
      <c r="D108" s="509" t="s">
        <v>2038</v>
      </c>
      <c r="E108" s="509"/>
      <c r="F108" s="401" t="s">
        <v>1808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2039</v>
      </c>
      <c r="D109" s="509" t="s">
        <v>2040</v>
      </c>
      <c r="E109" s="509"/>
      <c r="F109" s="401" t="s">
        <v>1808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1804</v>
      </c>
      <c r="D110" s="508" t="s">
        <v>1805</v>
      </c>
      <c r="E110" s="508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2041</v>
      </c>
      <c r="D111" s="509" t="s">
        <v>2042</v>
      </c>
      <c r="E111" s="509"/>
      <c r="F111" s="401" t="s">
        <v>1808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1817</v>
      </c>
      <c r="D112" s="509" t="s">
        <v>1818</v>
      </c>
      <c r="E112" s="509"/>
      <c r="F112" s="401" t="s">
        <v>1819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387</v>
      </c>
      <c r="D113" s="508" t="s">
        <v>388</v>
      </c>
      <c r="E113" s="508"/>
      <c r="F113" s="389" t="s">
        <v>360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362</v>
      </c>
      <c r="D114" s="504" t="s">
        <v>1803</v>
      </c>
      <c r="E114" s="504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05"/>
      <c r="E115" s="505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1990</v>
      </c>
      <c r="D116" s="504" t="s">
        <v>1991</v>
      </c>
      <c r="E116" s="504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2043</v>
      </c>
      <c r="D117" s="508" t="s">
        <v>2044</v>
      </c>
      <c r="E117" s="508"/>
      <c r="F117" s="389" t="s">
        <v>1772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2045</v>
      </c>
      <c r="D118" s="509" t="s">
        <v>2046</v>
      </c>
      <c r="E118" s="509"/>
      <c r="F118" s="401" t="s">
        <v>1772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2047</v>
      </c>
      <c r="D119" s="509" t="s">
        <v>2048</v>
      </c>
      <c r="E119" s="509"/>
      <c r="F119" s="401" t="s">
        <v>1772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2049</v>
      </c>
      <c r="D120" s="509" t="s">
        <v>2050</v>
      </c>
      <c r="E120" s="509"/>
      <c r="F120" s="401" t="s">
        <v>1772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2051</v>
      </c>
      <c r="D121" s="509" t="s">
        <v>2052</v>
      </c>
      <c r="E121" s="509"/>
      <c r="F121" s="401" t="s">
        <v>1772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2053</v>
      </c>
      <c r="D122" s="508" t="s">
        <v>2054</v>
      </c>
      <c r="E122" s="508"/>
      <c r="F122" s="389" t="s">
        <v>1772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2055</v>
      </c>
      <c r="D123" s="509" t="s">
        <v>2056</v>
      </c>
      <c r="E123" s="509"/>
      <c r="F123" s="401" t="s">
        <v>1772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2057</v>
      </c>
      <c r="D124" s="509" t="s">
        <v>2058</v>
      </c>
      <c r="E124" s="509"/>
      <c r="F124" s="401" t="s">
        <v>1772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2059</v>
      </c>
      <c r="D125" s="509" t="s">
        <v>2060</v>
      </c>
      <c r="E125" s="509"/>
      <c r="F125" s="401" t="s">
        <v>1772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2061</v>
      </c>
      <c r="D126" s="509" t="s">
        <v>2062</v>
      </c>
      <c r="E126" s="509"/>
      <c r="F126" s="401" t="s">
        <v>1772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2063</v>
      </c>
      <c r="D127" s="508" t="s">
        <v>2064</v>
      </c>
      <c r="E127" s="508"/>
      <c r="F127" s="389" t="s">
        <v>1772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2065</v>
      </c>
      <c r="D128" s="509" t="s">
        <v>2066</v>
      </c>
      <c r="E128" s="509"/>
      <c r="F128" s="401" t="s">
        <v>1513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2067</v>
      </c>
      <c r="D129" s="509" t="s">
        <v>2068</v>
      </c>
      <c r="E129" s="509"/>
      <c r="F129" s="401" t="s">
        <v>1772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2069</v>
      </c>
      <c r="D130" s="508" t="s">
        <v>2070</v>
      </c>
      <c r="E130" s="508"/>
      <c r="F130" s="389" t="s">
        <v>1772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2071</v>
      </c>
      <c r="D131" s="508" t="s">
        <v>2072</v>
      </c>
      <c r="E131" s="508"/>
      <c r="F131" s="389" t="s">
        <v>247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1998</v>
      </c>
      <c r="D132" s="508" t="s">
        <v>1999</v>
      </c>
      <c r="E132" s="508"/>
      <c r="F132" s="389" t="s">
        <v>360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1990</v>
      </c>
      <c r="D133" s="504" t="s">
        <v>1991</v>
      </c>
      <c r="E133" s="504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05"/>
      <c r="E134" s="505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1153</v>
      </c>
      <c r="D135" s="504" t="s">
        <v>2073</v>
      </c>
      <c r="E135" s="504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2074</v>
      </c>
      <c r="D136" s="508" t="s">
        <v>2075</v>
      </c>
      <c r="E136" s="508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2076</v>
      </c>
      <c r="D137" s="508" t="s">
        <v>2077</v>
      </c>
      <c r="E137" s="508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2078</v>
      </c>
      <c r="D138" s="508" t="s">
        <v>2079</v>
      </c>
      <c r="E138" s="508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2080</v>
      </c>
      <c r="D139" s="508" t="s">
        <v>2081</v>
      </c>
      <c r="E139" s="508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2082</v>
      </c>
      <c r="D140" s="508" t="s">
        <v>2083</v>
      </c>
      <c r="E140" s="508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2084</v>
      </c>
      <c r="D141" s="508" t="s">
        <v>2085</v>
      </c>
      <c r="E141" s="508"/>
      <c r="F141" s="389" t="s">
        <v>360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1153</v>
      </c>
      <c r="D142" s="504" t="s">
        <v>2073</v>
      </c>
      <c r="E142" s="504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05"/>
      <c r="E143" s="505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2000</v>
      </c>
      <c r="D144" s="504" t="s">
        <v>2001</v>
      </c>
      <c r="E144" s="504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2086</v>
      </c>
      <c r="D145" s="508" t="s">
        <v>2087</v>
      </c>
      <c r="E145" s="508"/>
      <c r="F145" s="389" t="s">
        <v>1934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2088</v>
      </c>
      <c r="D146" s="509" t="s">
        <v>2089</v>
      </c>
      <c r="E146" s="509"/>
      <c r="F146" s="401" t="s">
        <v>1772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2090</v>
      </c>
      <c r="D147" s="508" t="s">
        <v>2091</v>
      </c>
      <c r="E147" s="508"/>
      <c r="F147" s="389" t="s">
        <v>1772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2092</v>
      </c>
      <c r="D148" s="509" t="s">
        <v>2093</v>
      </c>
      <c r="E148" s="509"/>
      <c r="F148" s="401" t="s">
        <v>1772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1909</v>
      </c>
      <c r="D149" s="509" t="s">
        <v>1910</v>
      </c>
      <c r="E149" s="509"/>
      <c r="F149" s="401" t="s">
        <v>1772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2094</v>
      </c>
      <c r="D150" s="508" t="s">
        <v>2095</v>
      </c>
      <c r="E150" s="508"/>
      <c r="F150" s="388" t="s">
        <v>1772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1905</v>
      </c>
      <c r="D151" s="509" t="s">
        <v>1906</v>
      </c>
      <c r="E151" s="509"/>
      <c r="F151" s="400" t="s">
        <v>1772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2096</v>
      </c>
      <c r="D152" s="508" t="s">
        <v>2097</v>
      </c>
      <c r="E152" s="508"/>
      <c r="F152" s="388" t="s">
        <v>1934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2098</v>
      </c>
      <c r="D153" s="509" t="s">
        <v>2099</v>
      </c>
      <c r="E153" s="509"/>
      <c r="F153" s="400" t="s">
        <v>1772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2100</v>
      </c>
      <c r="D154" s="508" t="s">
        <v>2101</v>
      </c>
      <c r="E154" s="508"/>
      <c r="F154" s="388" t="s">
        <v>1772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2102</v>
      </c>
      <c r="D155" s="509" t="s">
        <v>2103</v>
      </c>
      <c r="E155" s="509"/>
      <c r="F155" s="400" t="s">
        <v>1772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2010</v>
      </c>
      <c r="D156" s="508" t="s">
        <v>2011</v>
      </c>
      <c r="E156" s="508"/>
      <c r="F156" s="388" t="s">
        <v>360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2000</v>
      </c>
      <c r="D157" s="504" t="s">
        <v>2001</v>
      </c>
      <c r="E157" s="504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05"/>
      <c r="E158" s="505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2104</v>
      </c>
      <c r="D159" s="504" t="s">
        <v>2105</v>
      </c>
      <c r="E159" s="504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2106</v>
      </c>
      <c r="D160" s="508" t="s">
        <v>2107</v>
      </c>
      <c r="E160" s="508"/>
      <c r="F160" s="388" t="s">
        <v>1772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2108</v>
      </c>
      <c r="D161" s="509" t="s">
        <v>2109</v>
      </c>
      <c r="E161" s="509"/>
      <c r="F161" s="400" t="s">
        <v>1772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2110</v>
      </c>
      <c r="D162" s="509" t="s">
        <v>2111</v>
      </c>
      <c r="E162" s="509"/>
      <c r="F162" s="400" t="s">
        <v>1772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2112</v>
      </c>
      <c r="D163" s="509" t="s">
        <v>2113</v>
      </c>
      <c r="E163" s="509"/>
      <c r="F163" s="400" t="s">
        <v>1772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2114</v>
      </c>
      <c r="D164" s="509" t="s">
        <v>2115</v>
      </c>
      <c r="E164" s="509"/>
      <c r="F164" s="400" t="s">
        <v>1772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2116</v>
      </c>
      <c r="D165" s="509" t="s">
        <v>2117</v>
      </c>
      <c r="E165" s="509"/>
      <c r="F165" s="400" t="s">
        <v>2118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2119</v>
      </c>
      <c r="D166" s="508" t="s">
        <v>2120</v>
      </c>
      <c r="E166" s="508"/>
      <c r="F166" s="388" t="s">
        <v>2121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2122</v>
      </c>
      <c r="D167" s="508" t="s">
        <v>2123</v>
      </c>
      <c r="E167" s="508"/>
      <c r="F167" s="388" t="s">
        <v>360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2104</v>
      </c>
      <c r="D168" s="504" t="s">
        <v>2105</v>
      </c>
      <c r="E168" s="504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05"/>
      <c r="E169" s="505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06" t="s">
        <v>1723</v>
      </c>
      <c r="E170" s="506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07" t="s">
        <v>1730</v>
      </c>
      <c r="E171" s="507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65" workbookViewId="0">
      <selection activeCell="H80" sqref="H80:H10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2129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/>
      <c r="D15" s="251"/>
      <c r="E15" s="252"/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E57</f>
        <v>0</v>
      </c>
      <c r="D16" s="258">
        <f>F57</f>
        <v>0</v>
      </c>
      <c r="E16" s="259">
        <f>G57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>
        <f>E61</f>
        <v>0</v>
      </c>
      <c r="D17" s="251">
        <f>F61</f>
        <v>0</v>
      </c>
      <c r="E17" s="252">
        <f>G61</f>
        <v>0</v>
      </c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2129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1723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1724</v>
      </c>
      <c r="C56" s="524"/>
      <c r="D56" s="524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5" t="s">
        <v>1723</v>
      </c>
      <c r="C57" s="526"/>
      <c r="D57" s="526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/>
      <c r="C58" s="524"/>
      <c r="D58" s="524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2130</v>
      </c>
      <c r="C59" s="526"/>
      <c r="D59" s="526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2131</v>
      </c>
      <c r="C60" s="524"/>
      <c r="D60" s="524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2130</v>
      </c>
      <c r="C61" s="526"/>
      <c r="D61" s="526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/>
      <c r="C62" s="524"/>
      <c r="D62" s="524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27" t="s">
        <v>1730</v>
      </c>
      <c r="C63" s="528"/>
      <c r="D63" s="528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29" t="s">
        <v>1673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1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12" t="s">
        <v>1682</v>
      </c>
      <c r="C69" s="513"/>
      <c r="D69" s="513"/>
      <c r="E69" s="514"/>
      <c r="F69" s="360"/>
      <c r="G69" s="360"/>
      <c r="H69" s="361" t="s">
        <v>1679</v>
      </c>
      <c r="I69" s="515"/>
      <c r="J69" s="516"/>
      <c r="K69" s="516"/>
      <c r="L69" s="516"/>
      <c r="M69" s="516"/>
      <c r="N69" s="516"/>
      <c r="O69" s="516"/>
      <c r="P69" s="51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18" t="s">
        <v>1685</v>
      </c>
      <c r="C70" s="519"/>
      <c r="D70" s="519"/>
      <c r="E70" s="520"/>
      <c r="F70" s="362"/>
      <c r="G70" s="362"/>
      <c r="H70" s="363" t="s">
        <v>1731</v>
      </c>
      <c r="I70" s="363" t="s">
        <v>1732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18" t="s">
        <v>1686</v>
      </c>
      <c r="C71" s="519"/>
      <c r="D71" s="519"/>
      <c r="E71" s="520"/>
      <c r="F71" s="362"/>
      <c r="G71" s="362"/>
      <c r="H71" s="363" t="s">
        <v>1733</v>
      </c>
      <c r="I71" s="363" t="s">
        <v>1681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1734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2129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1713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1735</v>
      </c>
      <c r="C77" s="335" t="s">
        <v>1736</v>
      </c>
      <c r="D77" s="335" t="s">
        <v>1737</v>
      </c>
      <c r="E77" s="370"/>
      <c r="F77" s="370" t="s">
        <v>1738</v>
      </c>
      <c r="G77" s="370" t="s">
        <v>136</v>
      </c>
      <c r="H77" s="371" t="s">
        <v>1739</v>
      </c>
      <c r="I77" s="371" t="s">
        <v>1740</v>
      </c>
      <c r="J77" s="371"/>
      <c r="K77" s="371"/>
      <c r="L77" s="371"/>
      <c r="M77" s="371"/>
      <c r="N77" s="371"/>
      <c r="O77" s="371"/>
      <c r="P77" s="371" t="s">
        <v>1741</v>
      </c>
      <c r="Q77" s="335"/>
      <c r="R77" s="335"/>
      <c r="S77" s="335" t="s">
        <v>1742</v>
      </c>
      <c r="T77" s="335"/>
      <c r="U77" s="335"/>
      <c r="V77" s="372" t="s">
        <v>1743</v>
      </c>
      <c r="W77" s="220"/>
      <c r="X77" s="221"/>
      <c r="Y77" s="221"/>
      <c r="Z77" s="221"/>
    </row>
    <row r="78" spans="1:26">
      <c r="A78" s="221"/>
      <c r="B78" s="242"/>
      <c r="C78" s="373"/>
      <c r="D78" s="521" t="s">
        <v>1723</v>
      </c>
      <c r="E78" s="521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362</v>
      </c>
      <c r="D79" s="522" t="s">
        <v>1803</v>
      </c>
      <c r="E79" s="522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2132</v>
      </c>
      <c r="D80" s="511" t="s">
        <v>2133</v>
      </c>
      <c r="E80" s="511"/>
      <c r="F80" s="382" t="s">
        <v>195</v>
      </c>
      <c r="G80" s="383">
        <v>8.5</v>
      </c>
      <c r="H80" s="382"/>
      <c r="I80" s="382">
        <f>ROUND(G80*(H80),2)</f>
        <v>0</v>
      </c>
      <c r="J80" s="384">
        <f>ROUND(G80*(N80),2)</f>
        <v>144.84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8.9999999999999993E-3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2134</v>
      </c>
      <c r="D81" s="509" t="s">
        <v>2135</v>
      </c>
      <c r="E81" s="509"/>
      <c r="F81" s="401" t="s">
        <v>2136</v>
      </c>
      <c r="G81" s="402">
        <v>8.9250000000000007</v>
      </c>
      <c r="H81" s="401"/>
      <c r="I81" s="401">
        <f>ROUND(G81*(H81),2)</f>
        <v>0</v>
      </c>
      <c r="J81" s="403">
        <f>ROUND(G81*(N81),2)</f>
        <v>210.36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387</v>
      </c>
      <c r="D82" s="508" t="s">
        <v>388</v>
      </c>
      <c r="E82" s="508"/>
      <c r="F82" s="389" t="s">
        <v>360</v>
      </c>
      <c r="G82" s="390">
        <v>3.55</v>
      </c>
      <c r="H82" s="391"/>
      <c r="I82" s="391">
        <f>ROUND(G82*(H82),2)</f>
        <v>0</v>
      </c>
      <c r="J82" s="391">
        <f>ROUND(G82*(N82),2)</f>
        <v>8.1300000000000008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362</v>
      </c>
      <c r="D83" s="504" t="s">
        <v>1803</v>
      </c>
      <c r="E83" s="504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05"/>
      <c r="E84" s="505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10" t="s">
        <v>1723</v>
      </c>
      <c r="E85" s="510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05"/>
      <c r="E86" s="505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10" t="s">
        <v>2130</v>
      </c>
      <c r="E87" s="510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2137</v>
      </c>
      <c r="D88" s="504" t="s">
        <v>2138</v>
      </c>
      <c r="E88" s="504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2139</v>
      </c>
      <c r="D89" s="508" t="s">
        <v>2140</v>
      </c>
      <c r="E89" s="508"/>
      <c r="F89" s="389" t="s">
        <v>1772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2141</v>
      </c>
      <c r="D90" s="509" t="s">
        <v>2142</v>
      </c>
      <c r="E90" s="509"/>
      <c r="F90" s="401" t="s">
        <v>247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2143</v>
      </c>
      <c r="D91" s="508" t="s">
        <v>2144</v>
      </c>
      <c r="E91" s="508"/>
      <c r="F91" s="389" t="s">
        <v>218</v>
      </c>
      <c r="G91" s="390">
        <v>12</v>
      </c>
      <c r="H91" s="389"/>
      <c r="I91" s="389">
        <f t="shared" si="0"/>
        <v>0</v>
      </c>
      <c r="J91" s="391">
        <f t="shared" si="1"/>
        <v>73.92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2145</v>
      </c>
      <c r="D92" s="509" t="s">
        <v>2146</v>
      </c>
      <c r="E92" s="509"/>
      <c r="F92" s="401" t="s">
        <v>218</v>
      </c>
      <c r="G92" s="402">
        <v>12</v>
      </c>
      <c r="H92" s="401"/>
      <c r="I92" s="401">
        <f t="shared" si="0"/>
        <v>0</v>
      </c>
      <c r="J92" s="403">
        <f t="shared" si="1"/>
        <v>73.2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2147</v>
      </c>
      <c r="D93" s="509" t="s">
        <v>2148</v>
      </c>
      <c r="E93" s="509"/>
      <c r="F93" s="401" t="s">
        <v>247</v>
      </c>
      <c r="G93" s="402">
        <v>5</v>
      </c>
      <c r="H93" s="401"/>
      <c r="I93" s="401">
        <f t="shared" si="0"/>
        <v>0</v>
      </c>
      <c r="J93" s="403">
        <f t="shared" si="1"/>
        <v>52.3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2149</v>
      </c>
      <c r="D94" s="509" t="s">
        <v>2150</v>
      </c>
      <c r="E94" s="509"/>
      <c r="F94" s="401" t="s">
        <v>247</v>
      </c>
      <c r="G94" s="402">
        <v>2</v>
      </c>
      <c r="H94" s="401"/>
      <c r="I94" s="401">
        <f t="shared" si="0"/>
        <v>0</v>
      </c>
      <c r="J94" s="403">
        <f t="shared" si="1"/>
        <v>18.28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2151</v>
      </c>
      <c r="D95" s="509" t="s">
        <v>2152</v>
      </c>
      <c r="E95" s="509"/>
      <c r="F95" s="401" t="s">
        <v>247</v>
      </c>
      <c r="G95" s="402">
        <v>10</v>
      </c>
      <c r="H95" s="401"/>
      <c r="I95" s="401">
        <f t="shared" si="0"/>
        <v>0</v>
      </c>
      <c r="J95" s="403">
        <f t="shared" si="1"/>
        <v>36.200000000000003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2153</v>
      </c>
      <c r="D96" s="508" t="s">
        <v>2154</v>
      </c>
      <c r="E96" s="508"/>
      <c r="F96" s="389" t="s">
        <v>218</v>
      </c>
      <c r="G96" s="390">
        <v>12</v>
      </c>
      <c r="H96" s="389"/>
      <c r="I96" s="389">
        <f t="shared" si="0"/>
        <v>0</v>
      </c>
      <c r="J96" s="391">
        <f t="shared" si="1"/>
        <v>93.48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2155</v>
      </c>
      <c r="D97" s="509" t="s">
        <v>2156</v>
      </c>
      <c r="E97" s="509"/>
      <c r="F97" s="401" t="s">
        <v>218</v>
      </c>
      <c r="G97" s="402">
        <v>12</v>
      </c>
      <c r="H97" s="401"/>
      <c r="I97" s="401">
        <f t="shared" si="0"/>
        <v>0</v>
      </c>
      <c r="J97" s="403">
        <f t="shared" si="1"/>
        <v>82.56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2157</v>
      </c>
      <c r="D98" s="509" t="s">
        <v>2158</v>
      </c>
      <c r="E98" s="509"/>
      <c r="F98" s="401" t="s">
        <v>247</v>
      </c>
      <c r="G98" s="402">
        <v>3</v>
      </c>
      <c r="H98" s="401"/>
      <c r="I98" s="401">
        <f t="shared" si="0"/>
        <v>0</v>
      </c>
      <c r="J98" s="403">
        <f t="shared" si="1"/>
        <v>44.1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2159</v>
      </c>
      <c r="D99" s="509" t="s">
        <v>2160</v>
      </c>
      <c r="E99" s="509"/>
      <c r="F99" s="401" t="s">
        <v>247</v>
      </c>
      <c r="G99" s="402">
        <v>2</v>
      </c>
      <c r="H99" s="401"/>
      <c r="I99" s="401">
        <f t="shared" si="0"/>
        <v>0</v>
      </c>
      <c r="J99" s="403">
        <f t="shared" si="1"/>
        <v>16.399999999999999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2161</v>
      </c>
      <c r="D100" s="509" t="s">
        <v>2162</v>
      </c>
      <c r="E100" s="509"/>
      <c r="F100" s="401" t="s">
        <v>247</v>
      </c>
      <c r="G100" s="402">
        <v>10</v>
      </c>
      <c r="H100" s="401"/>
      <c r="I100" s="401">
        <f t="shared" si="0"/>
        <v>0</v>
      </c>
      <c r="J100" s="403">
        <f t="shared" si="1"/>
        <v>40.4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2163</v>
      </c>
      <c r="D101" s="509" t="s">
        <v>2164</v>
      </c>
      <c r="E101" s="509"/>
      <c r="F101" s="401" t="s">
        <v>247</v>
      </c>
      <c r="G101" s="402">
        <v>2</v>
      </c>
      <c r="H101" s="401"/>
      <c r="I101" s="401">
        <f t="shared" si="0"/>
        <v>0</v>
      </c>
      <c r="J101" s="403">
        <f t="shared" si="1"/>
        <v>155.72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2165</v>
      </c>
      <c r="D102" s="508" t="s">
        <v>2166</v>
      </c>
      <c r="E102" s="508"/>
      <c r="F102" s="389" t="s">
        <v>2167</v>
      </c>
      <c r="G102" s="390">
        <v>15.56</v>
      </c>
      <c r="H102" s="391"/>
      <c r="I102" s="391">
        <f t="shared" si="0"/>
        <v>0</v>
      </c>
      <c r="J102" s="391">
        <f t="shared" si="1"/>
        <v>155.6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2168</v>
      </c>
      <c r="D103" s="508" t="s">
        <v>2169</v>
      </c>
      <c r="E103" s="508"/>
      <c r="F103" s="389" t="s">
        <v>360</v>
      </c>
      <c r="G103" s="390">
        <v>15.56</v>
      </c>
      <c r="H103" s="391"/>
      <c r="I103" s="391">
        <f t="shared" si="0"/>
        <v>0</v>
      </c>
      <c r="J103" s="391">
        <f t="shared" si="1"/>
        <v>108.92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2170</v>
      </c>
      <c r="D104" s="508" t="s">
        <v>2171</v>
      </c>
      <c r="E104" s="508"/>
      <c r="F104" s="389" t="s">
        <v>360</v>
      </c>
      <c r="G104" s="390">
        <v>18.208273370019999</v>
      </c>
      <c r="H104" s="391"/>
      <c r="I104" s="391">
        <f t="shared" si="0"/>
        <v>0</v>
      </c>
      <c r="J104" s="391">
        <f t="shared" si="1"/>
        <v>36.42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2137</v>
      </c>
      <c r="D105" s="504" t="s">
        <v>2138</v>
      </c>
      <c r="E105" s="504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05"/>
      <c r="E106" s="505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06" t="s">
        <v>2130</v>
      </c>
      <c r="E107" s="506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07" t="s">
        <v>1730</v>
      </c>
      <c r="E108" s="507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topLeftCell="A71" workbookViewId="0">
      <selection activeCell="H86" sqref="H86:H12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1671</v>
      </c>
      <c r="C1" s="572"/>
      <c r="D1" s="217"/>
      <c r="E1" s="573" t="s">
        <v>1672</v>
      </c>
      <c r="F1" s="574"/>
      <c r="G1" s="218"/>
      <c r="H1" s="575" t="s">
        <v>1673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1671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1674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2190</v>
      </c>
      <c r="C4" s="224"/>
      <c r="D4" s="225"/>
      <c r="E4" s="225"/>
      <c r="F4" s="225" t="s">
        <v>1676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1677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1678</v>
      </c>
      <c r="C6" s="224"/>
      <c r="D6" s="225" t="s">
        <v>1679</v>
      </c>
      <c r="E6" s="225"/>
      <c r="F6" s="225" t="s">
        <v>1680</v>
      </c>
      <c r="G6" s="225" t="s">
        <v>1681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1682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1683</v>
      </c>
      <c r="C8" s="230"/>
      <c r="D8" s="231"/>
      <c r="E8" s="231"/>
      <c r="F8" s="231" t="s">
        <v>1684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1685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1683</v>
      </c>
      <c r="C10" s="224"/>
      <c r="D10" s="225"/>
      <c r="E10" s="225"/>
      <c r="F10" s="225" t="s">
        <v>1684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1686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1683</v>
      </c>
      <c r="C12" s="224"/>
      <c r="D12" s="225"/>
      <c r="E12" s="225"/>
      <c r="F12" s="225" t="s">
        <v>1684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1687</v>
      </c>
      <c r="C14" s="239" t="s">
        <v>1303</v>
      </c>
      <c r="D14" s="240" t="s">
        <v>1302</v>
      </c>
      <c r="E14" s="241" t="s">
        <v>1688</v>
      </c>
      <c r="F14" s="563" t="s">
        <v>1689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1690</v>
      </c>
      <c r="C15" s="250">
        <f>E58</f>
        <v>0</v>
      </c>
      <c r="D15" s="251">
        <f>F58</f>
        <v>0</v>
      </c>
      <c r="E15" s="252">
        <f>G58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1691</v>
      </c>
      <c r="C16" s="257">
        <f>E63</f>
        <v>0</v>
      </c>
      <c r="D16" s="258">
        <f>F63</f>
        <v>0</v>
      </c>
      <c r="E16" s="259">
        <f>G63</f>
        <v>0</v>
      </c>
      <c r="F16" s="567" t="s">
        <v>1692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1693</v>
      </c>
      <c r="C17" s="250">
        <f>E67</f>
        <v>0</v>
      </c>
      <c r="D17" s="251">
        <f>F67</f>
        <v>0</v>
      </c>
      <c r="E17" s="252">
        <f>G67</f>
        <v>0</v>
      </c>
      <c r="F17" s="568" t="s">
        <v>1694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1695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1696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1697</v>
      </c>
      <c r="C20" s="275"/>
      <c r="D20" s="276"/>
      <c r="E20" s="277">
        <f>SUM(E15:E19)</f>
        <v>0</v>
      </c>
      <c r="F20" s="524" t="s">
        <v>1697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1698</v>
      </c>
      <c r="C21" s="279"/>
      <c r="D21" s="254"/>
      <c r="E21" s="254">
        <f>((E15*U22*0)+(E16*V22*0)+(E17*W22*0))/100</f>
        <v>0</v>
      </c>
      <c r="F21" s="555" t="s">
        <v>1699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1700</v>
      </c>
      <c r="C22" s="280"/>
      <c r="D22" s="270"/>
      <c r="E22" s="270">
        <f>((E15*U23*0)+(E16*V23*0)+(E17*W23*0))/100</f>
        <v>0</v>
      </c>
      <c r="F22" s="555" t="s">
        <v>1701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1702</v>
      </c>
      <c r="C23" s="280"/>
      <c r="D23" s="270"/>
      <c r="E23" s="270">
        <f>((E15*U24*0)+(E16*V24*0)+(E17*W24*0))/100</f>
        <v>0</v>
      </c>
      <c r="F23" s="555" t="s">
        <v>1703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1697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1704</v>
      </c>
      <c r="C26" s="292"/>
      <c r="D26" s="293"/>
      <c r="E26" s="294"/>
      <c r="F26" s="524" t="s">
        <v>1705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1706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1707</v>
      </c>
      <c r="G28" s="539"/>
      <c r="H28" s="305">
        <f>P27-SUM(K84:K128)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1708</v>
      </c>
      <c r="G29" s="541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1709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1710</v>
      </c>
      <c r="C32" s="316"/>
      <c r="D32" s="317"/>
      <c r="E32" s="298" t="s">
        <v>1711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1672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1682</v>
      </c>
      <c r="C46" s="533"/>
      <c r="D46" s="533"/>
      <c r="E46" s="534"/>
      <c r="F46" s="535" t="s">
        <v>1679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1685</v>
      </c>
      <c r="C47" s="533"/>
      <c r="D47" s="533"/>
      <c r="E47" s="534"/>
      <c r="F47" s="535" t="s">
        <v>1677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1686</v>
      </c>
      <c r="C48" s="533"/>
      <c r="D48" s="533"/>
      <c r="E48" s="534"/>
      <c r="F48" s="535" t="s">
        <v>1712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1674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2190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1713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1303</v>
      </c>
      <c r="F54" s="335" t="s">
        <v>1302</v>
      </c>
      <c r="G54" s="335" t="s">
        <v>1697</v>
      </c>
      <c r="H54" s="335" t="s">
        <v>1714</v>
      </c>
      <c r="I54" s="335" t="s">
        <v>1715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1716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1719</v>
      </c>
      <c r="C56" s="524"/>
      <c r="D56" s="524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0.54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1721</v>
      </c>
      <c r="C57" s="524"/>
      <c r="D57" s="524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0.54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5" t="s">
        <v>1716</v>
      </c>
      <c r="C58" s="526"/>
      <c r="D58" s="526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0.54</v>
      </c>
      <c r="I58" s="346">
        <f>V98</f>
        <v>0.54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/>
      <c r="C59" s="524"/>
      <c r="D59" s="524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5" t="s">
        <v>1723</v>
      </c>
      <c r="C60" s="526"/>
      <c r="D60" s="526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1725</v>
      </c>
      <c r="C61" s="524"/>
      <c r="D61" s="524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0.01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1727</v>
      </c>
      <c r="C62" s="524"/>
      <c r="D62" s="524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5" t="s">
        <v>1723</v>
      </c>
      <c r="C63" s="526"/>
      <c r="D63" s="526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0.01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/>
      <c r="C64" s="524"/>
      <c r="D64" s="524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5" t="s">
        <v>2130</v>
      </c>
      <c r="C65" s="526"/>
      <c r="D65" s="526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2131</v>
      </c>
      <c r="C66" s="524"/>
      <c r="D66" s="524"/>
      <c r="E66" s="252">
        <f>L126</f>
        <v>0</v>
      </c>
      <c r="F66" s="252">
        <f>M126</f>
        <v>0</v>
      </c>
      <c r="G66" s="252">
        <f>I126</f>
        <v>0</v>
      </c>
      <c r="H66" s="343">
        <f>S126</f>
        <v>0.02</v>
      </c>
      <c r="I66" s="343">
        <f>V126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2130</v>
      </c>
      <c r="C67" s="526"/>
      <c r="D67" s="526"/>
      <c r="E67" s="345">
        <f>L128</f>
        <v>0</v>
      </c>
      <c r="F67" s="345">
        <f>M128</f>
        <v>0</v>
      </c>
      <c r="G67" s="345">
        <f>I128</f>
        <v>0</v>
      </c>
      <c r="H67" s="346">
        <f>S128</f>
        <v>0.02</v>
      </c>
      <c r="I67" s="346">
        <f>V128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1730</v>
      </c>
      <c r="C69" s="528"/>
      <c r="D69" s="528"/>
      <c r="E69" s="348">
        <f>L129</f>
        <v>0</v>
      </c>
      <c r="F69" s="348">
        <f>M129</f>
        <v>0</v>
      </c>
      <c r="G69" s="348">
        <f>I129</f>
        <v>0</v>
      </c>
      <c r="H69" s="349">
        <f>S129</f>
        <v>0.56999999999999995</v>
      </c>
      <c r="I69" s="349">
        <f>V129</f>
        <v>0.54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1673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1682</v>
      </c>
      <c r="C75" s="513"/>
      <c r="D75" s="513"/>
      <c r="E75" s="514"/>
      <c r="F75" s="360"/>
      <c r="G75" s="360"/>
      <c r="H75" s="361" t="s">
        <v>1679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1685</v>
      </c>
      <c r="C76" s="519"/>
      <c r="D76" s="519"/>
      <c r="E76" s="520"/>
      <c r="F76" s="362"/>
      <c r="G76" s="362"/>
      <c r="H76" s="363" t="s">
        <v>1731</v>
      </c>
      <c r="I76" s="363" t="s">
        <v>1732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1686</v>
      </c>
      <c r="C77" s="519"/>
      <c r="D77" s="519"/>
      <c r="E77" s="520"/>
      <c r="F77" s="362"/>
      <c r="G77" s="362"/>
      <c r="H77" s="363" t="s">
        <v>1733</v>
      </c>
      <c r="I77" s="363" t="s">
        <v>1681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1734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2190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1713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1735</v>
      </c>
      <c r="C83" s="335" t="s">
        <v>1736</v>
      </c>
      <c r="D83" s="335" t="s">
        <v>1737</v>
      </c>
      <c r="E83" s="370"/>
      <c r="F83" s="370" t="s">
        <v>1738</v>
      </c>
      <c r="G83" s="370" t="s">
        <v>136</v>
      </c>
      <c r="H83" s="371" t="s">
        <v>1739</v>
      </c>
      <c r="I83" s="371" t="s">
        <v>1740</v>
      </c>
      <c r="J83" s="371"/>
      <c r="K83" s="371"/>
      <c r="L83" s="371"/>
      <c r="M83" s="371"/>
      <c r="N83" s="371"/>
      <c r="O83" s="371"/>
      <c r="P83" s="371" t="s">
        <v>1741</v>
      </c>
      <c r="Q83" s="335"/>
      <c r="R83" s="335"/>
      <c r="S83" s="335" t="s">
        <v>1742</v>
      </c>
      <c r="T83" s="335"/>
      <c r="U83" s="335"/>
      <c r="V83" s="372" t="s">
        <v>1743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1716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22" t="s">
        <v>1764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1765</v>
      </c>
      <c r="D86" s="511" t="s">
        <v>1766</v>
      </c>
      <c r="E86" s="511"/>
      <c r="F86" s="382" t="s">
        <v>195</v>
      </c>
      <c r="G86" s="383">
        <v>13.5</v>
      </c>
      <c r="H86" s="382"/>
      <c r="I86" s="382">
        <f>ROUND(G86*(H86),2)</f>
        <v>0</v>
      </c>
      <c r="J86" s="384">
        <f>ROUND(G86*(N86),2)</f>
        <v>439.83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3.9840000000000007E-2</v>
      </c>
      <c r="Q86" s="377"/>
      <c r="R86" s="377">
        <v>3.9840000000000007E-2</v>
      </c>
      <c r="S86" s="377">
        <f>ROUND(G86*(P86),3)</f>
        <v>0.53800000000000003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04" t="s">
        <v>1764</v>
      </c>
      <c r="E87" s="504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0.54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05"/>
      <c r="E88" s="505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04" t="s">
        <v>1791</v>
      </c>
      <c r="E89" s="504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2191</v>
      </c>
      <c r="D90" s="508" t="s">
        <v>2192</v>
      </c>
      <c r="E90" s="508"/>
      <c r="F90" s="389" t="s">
        <v>218</v>
      </c>
      <c r="G90" s="390">
        <v>90</v>
      </c>
      <c r="H90" s="389"/>
      <c r="I90" s="389">
        <f t="shared" ref="I90:I95" si="0">ROUND(G90*(H90),2)</f>
        <v>0</v>
      </c>
      <c r="J90" s="391">
        <f t="shared" ref="J90:J95" si="1">ROUND(G90*(N90),2)</f>
        <v>262.8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0.54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1115</v>
      </c>
      <c r="D91" s="508" t="s">
        <v>1116</v>
      </c>
      <c r="E91" s="508"/>
      <c r="F91" s="389" t="s">
        <v>181</v>
      </c>
      <c r="G91" s="390">
        <v>0.54</v>
      </c>
      <c r="H91" s="389"/>
      <c r="I91" s="389">
        <f t="shared" si="0"/>
        <v>0</v>
      </c>
      <c r="J91" s="391">
        <f t="shared" si="1"/>
        <v>9.43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1118</v>
      </c>
      <c r="D92" s="508" t="s">
        <v>1119</v>
      </c>
      <c r="E92" s="508"/>
      <c r="F92" s="389" t="s">
        <v>181</v>
      </c>
      <c r="G92" s="390">
        <v>10.8</v>
      </c>
      <c r="H92" s="389"/>
      <c r="I92" s="389">
        <f t="shared" si="0"/>
        <v>0</v>
      </c>
      <c r="J92" s="391">
        <f t="shared" si="1"/>
        <v>5.72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1796</v>
      </c>
      <c r="D93" s="508" t="s">
        <v>1122</v>
      </c>
      <c r="E93" s="508"/>
      <c r="F93" s="389" t="s">
        <v>181</v>
      </c>
      <c r="G93" s="390">
        <v>0.54</v>
      </c>
      <c r="H93" s="389"/>
      <c r="I93" s="389">
        <f t="shared" si="0"/>
        <v>0</v>
      </c>
      <c r="J93" s="391">
        <f t="shared" si="1"/>
        <v>7.78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1797</v>
      </c>
      <c r="D94" s="508" t="s">
        <v>1125</v>
      </c>
      <c r="E94" s="508"/>
      <c r="F94" s="389" t="s">
        <v>181</v>
      </c>
      <c r="G94" s="390">
        <v>4.32</v>
      </c>
      <c r="H94" s="389"/>
      <c r="I94" s="389">
        <f t="shared" si="0"/>
        <v>0</v>
      </c>
      <c r="J94" s="391">
        <f t="shared" si="1"/>
        <v>7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1798</v>
      </c>
      <c r="D95" s="508" t="s">
        <v>1799</v>
      </c>
      <c r="E95" s="508"/>
      <c r="F95" s="389" t="s">
        <v>181</v>
      </c>
      <c r="G95" s="390">
        <v>0.54</v>
      </c>
      <c r="H95" s="389"/>
      <c r="I95" s="389">
        <f t="shared" si="0"/>
        <v>0</v>
      </c>
      <c r="J95" s="391">
        <f t="shared" si="1"/>
        <v>8.1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04" t="s">
        <v>1791</v>
      </c>
      <c r="E96" s="504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0.54</v>
      </c>
      <c r="W96" s="395"/>
      <c r="X96" s="396"/>
      <c r="Y96" s="396"/>
      <c r="Z96" s="396"/>
    </row>
    <row r="97" spans="1:26">
      <c r="A97" s="396"/>
      <c r="B97" s="404"/>
      <c r="C97" s="411"/>
      <c r="D97" s="505"/>
      <c r="E97" s="505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10" t="s">
        <v>1716</v>
      </c>
      <c r="E98" s="510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0.54</v>
      </c>
      <c r="T98" s="409"/>
      <c r="U98" s="409"/>
      <c r="V98" s="410">
        <f>ROUND((SUM(V84:V97))/2,2)</f>
        <v>0.54</v>
      </c>
      <c r="W98" s="395"/>
      <c r="X98" s="396"/>
      <c r="Y98" s="396"/>
      <c r="Z98" s="396"/>
    </row>
    <row r="99" spans="1:26">
      <c r="A99" s="396"/>
      <c r="B99" s="404"/>
      <c r="C99" s="411"/>
      <c r="D99" s="505"/>
      <c r="E99" s="505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10" t="s">
        <v>1723</v>
      </c>
      <c r="E100" s="51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1261</v>
      </c>
      <c r="D101" s="504" t="s">
        <v>1820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2193</v>
      </c>
      <c r="D102" s="508" t="s">
        <v>2194</v>
      </c>
      <c r="E102" s="508"/>
      <c r="F102" s="389" t="s">
        <v>218</v>
      </c>
      <c r="G102" s="390">
        <v>15</v>
      </c>
      <c r="H102" s="389"/>
      <c r="I102" s="389">
        <f>ROUND(G102*(H102),2)</f>
        <v>0</v>
      </c>
      <c r="J102" s="391">
        <f>ROUND(G102*(N102),2)</f>
        <v>166.65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3.2000000000000008E-4</v>
      </c>
      <c r="Q102" s="393"/>
      <c r="R102" s="393">
        <v>3.2000000000000008E-4</v>
      </c>
      <c r="S102" s="393">
        <f>ROUND(G102*(P102),3)</f>
        <v>5.0000000000000001E-3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1261</v>
      </c>
      <c r="D103" s="504" t="s">
        <v>1820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0.01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1136</v>
      </c>
      <c r="D105" s="504" t="s">
        <v>1923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2195</v>
      </c>
      <c r="D106" s="508" t="s">
        <v>2196</v>
      </c>
      <c r="E106" s="508"/>
      <c r="F106" s="389" t="s">
        <v>1772</v>
      </c>
      <c r="G106" s="390">
        <v>4</v>
      </c>
      <c r="H106" s="389"/>
      <c r="I106" s="389">
        <f>ROUND(G106*(H106),2)</f>
        <v>0</v>
      </c>
      <c r="J106" s="391">
        <f>ROUND(G106*(N106),2)</f>
        <v>14.24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2197</v>
      </c>
      <c r="D107" s="509" t="s">
        <v>2198</v>
      </c>
      <c r="E107" s="509"/>
      <c r="F107" s="401" t="s">
        <v>1772</v>
      </c>
      <c r="G107" s="402">
        <v>4</v>
      </c>
      <c r="H107" s="401"/>
      <c r="I107" s="401">
        <f>ROUND(G107*(H107),2)</f>
        <v>0</v>
      </c>
      <c r="J107" s="403">
        <f>ROUND(G107*(N107),2)</f>
        <v>201.6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1E-3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1136</v>
      </c>
      <c r="D108" s="504" t="s">
        <v>1923</v>
      </c>
      <c r="E108" s="504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05"/>
      <c r="E109" s="505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10" t="s">
        <v>1723</v>
      </c>
      <c r="E110" s="510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0.01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05"/>
      <c r="E111" s="505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10" t="s">
        <v>2130</v>
      </c>
      <c r="E112" s="510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2137</v>
      </c>
      <c r="D113" s="504" t="s">
        <v>2138</v>
      </c>
      <c r="E113" s="504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2199</v>
      </c>
      <c r="D114" s="508" t="s">
        <v>2200</v>
      </c>
      <c r="E114" s="508"/>
      <c r="F114" s="389" t="s">
        <v>1772</v>
      </c>
      <c r="G114" s="390">
        <v>1</v>
      </c>
      <c r="H114" s="389"/>
      <c r="I114" s="389">
        <f t="shared" ref="I114:I125" si="6">ROUND(G114*(H114),2)</f>
        <v>0</v>
      </c>
      <c r="J114" s="391">
        <f t="shared" ref="J114:J125" si="7">ROUND(G114*(N114),2)</f>
        <v>493.65</v>
      </c>
      <c r="K114" s="392">
        <f t="shared" ref="K114:K125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5" si="9">ROUND(G114*(P114),3)</f>
        <v>0</v>
      </c>
      <c r="T114" s="393"/>
      <c r="U114" s="393"/>
      <c r="V114" s="394">
        <f t="shared" ref="V114:V125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2201</v>
      </c>
      <c r="D115" s="509" t="s">
        <v>2202</v>
      </c>
      <c r="E115" s="509"/>
      <c r="F115" s="401" t="s">
        <v>1513</v>
      </c>
      <c r="G115" s="402">
        <v>1</v>
      </c>
      <c r="H115" s="401"/>
      <c r="I115" s="401">
        <f t="shared" si="6"/>
        <v>0</v>
      </c>
      <c r="J115" s="403">
        <f t="shared" si="7"/>
        <v>2895.36</v>
      </c>
      <c r="K115" s="392">
        <f t="shared" si="8"/>
        <v>0</v>
      </c>
      <c r="L115" s="393"/>
      <c r="M115" s="393">
        <f>ROUND(G115*(H115),2)</f>
        <v>0</v>
      </c>
      <c r="N115" s="393">
        <v>2895.36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2203</v>
      </c>
      <c r="D116" s="508" t="s">
        <v>2204</v>
      </c>
      <c r="E116" s="508"/>
      <c r="F116" s="389" t="s">
        <v>1772</v>
      </c>
      <c r="G116" s="390">
        <v>5</v>
      </c>
      <c r="H116" s="389"/>
      <c r="I116" s="389">
        <f t="shared" si="6"/>
        <v>0</v>
      </c>
      <c r="J116" s="391">
        <f t="shared" si="7"/>
        <v>1585.05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2205</v>
      </c>
      <c r="D117" s="509" t="s">
        <v>2206</v>
      </c>
      <c r="E117" s="509"/>
      <c r="F117" s="401" t="s">
        <v>1513</v>
      </c>
      <c r="G117" s="402">
        <v>2</v>
      </c>
      <c r="H117" s="401"/>
      <c r="I117" s="401">
        <f t="shared" si="6"/>
        <v>0</v>
      </c>
      <c r="J117" s="403">
        <f t="shared" si="7"/>
        <v>501.12</v>
      </c>
      <c r="K117" s="392">
        <f t="shared" si="8"/>
        <v>0</v>
      </c>
      <c r="L117" s="393"/>
      <c r="M117" s="393">
        <f>ROUND(G117*(H117),2)</f>
        <v>0</v>
      </c>
      <c r="N117" s="393">
        <v>250.56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2207</v>
      </c>
      <c r="D118" s="509" t="s">
        <v>2208</v>
      </c>
      <c r="E118" s="509"/>
      <c r="F118" s="401" t="s">
        <v>1513</v>
      </c>
      <c r="G118" s="402">
        <v>3</v>
      </c>
      <c r="H118" s="401"/>
      <c r="I118" s="401">
        <f t="shared" si="6"/>
        <v>0</v>
      </c>
      <c r="J118" s="403">
        <f t="shared" si="7"/>
        <v>796.92</v>
      </c>
      <c r="K118" s="392">
        <f t="shared" si="8"/>
        <v>0</v>
      </c>
      <c r="L118" s="393"/>
      <c r="M118" s="393">
        <f>ROUND(G118*(H118),2)</f>
        <v>0</v>
      </c>
      <c r="N118" s="393">
        <v>265.64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2209</v>
      </c>
      <c r="D119" s="508" t="s">
        <v>2210</v>
      </c>
      <c r="E119" s="508"/>
      <c r="F119" s="389" t="s">
        <v>1772</v>
      </c>
      <c r="G119" s="390">
        <v>1</v>
      </c>
      <c r="H119" s="389"/>
      <c r="I119" s="389">
        <f t="shared" si="6"/>
        <v>0</v>
      </c>
      <c r="J119" s="391">
        <f t="shared" si="7"/>
        <v>52.77</v>
      </c>
      <c r="K119" s="392">
        <f t="shared" si="8"/>
        <v>0</v>
      </c>
      <c r="L119" s="393">
        <f>ROUND(G119*(H119),2)</f>
        <v>0</v>
      </c>
      <c r="M119" s="393"/>
      <c r="N119" s="393">
        <v>52.77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2211</v>
      </c>
      <c r="D120" s="509" t="s">
        <v>2212</v>
      </c>
      <c r="E120" s="509"/>
      <c r="F120" s="401" t="s">
        <v>247</v>
      </c>
      <c r="G120" s="402">
        <v>1</v>
      </c>
      <c r="H120" s="401"/>
      <c r="I120" s="401">
        <f t="shared" si="6"/>
        <v>0</v>
      </c>
      <c r="J120" s="403">
        <f t="shared" si="7"/>
        <v>385</v>
      </c>
      <c r="K120" s="392">
        <f t="shared" si="8"/>
        <v>0</v>
      </c>
      <c r="L120" s="393"/>
      <c r="M120" s="393">
        <f>ROUND(G120*(H120),2)</f>
        <v>0</v>
      </c>
      <c r="N120" s="393">
        <v>385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35" customHeight="1">
      <c r="A121" s="385"/>
      <c r="B121" s="386"/>
      <c r="C121" s="387" t="s">
        <v>2213</v>
      </c>
      <c r="D121" s="508" t="s">
        <v>2221</v>
      </c>
      <c r="E121" s="508"/>
      <c r="F121" s="389" t="s">
        <v>218</v>
      </c>
      <c r="G121" s="390">
        <v>75</v>
      </c>
      <c r="H121" s="389"/>
      <c r="I121" s="389">
        <f t="shared" si="6"/>
        <v>0</v>
      </c>
      <c r="J121" s="391">
        <f t="shared" si="7"/>
        <v>1842.75</v>
      </c>
      <c r="K121" s="392">
        <f t="shared" si="8"/>
        <v>0</v>
      </c>
      <c r="L121" s="393">
        <f>ROUND(G121*(H121),2)</f>
        <v>0</v>
      </c>
      <c r="M121" s="393"/>
      <c r="N121" s="393">
        <v>24.57</v>
      </c>
      <c r="O121" s="393"/>
      <c r="P121" s="393">
        <v>2.8045000000000007E-4</v>
      </c>
      <c r="Q121" s="393"/>
      <c r="R121" s="393">
        <v>2.8045000000000007E-4</v>
      </c>
      <c r="S121" s="393">
        <f t="shared" si="9"/>
        <v>2.1000000000000001E-2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2214</v>
      </c>
      <c r="D122" s="508" t="s">
        <v>2215</v>
      </c>
      <c r="E122" s="508"/>
      <c r="F122" s="389" t="s">
        <v>2216</v>
      </c>
      <c r="G122" s="390">
        <v>1</v>
      </c>
      <c r="H122" s="389"/>
      <c r="I122" s="389">
        <f t="shared" si="6"/>
        <v>0</v>
      </c>
      <c r="J122" s="391">
        <f t="shared" si="7"/>
        <v>178</v>
      </c>
      <c r="K122" s="392">
        <f t="shared" si="8"/>
        <v>0</v>
      </c>
      <c r="L122" s="393">
        <f>ROUND(G122*(H122),2)</f>
        <v>0</v>
      </c>
      <c r="M122" s="393"/>
      <c r="N122" s="393">
        <v>178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2217</v>
      </c>
      <c r="D123" s="508" t="s">
        <v>2218</v>
      </c>
      <c r="E123" s="508"/>
      <c r="F123" s="389" t="s">
        <v>360</v>
      </c>
      <c r="G123" s="390">
        <v>87.31</v>
      </c>
      <c r="H123" s="391"/>
      <c r="I123" s="391">
        <f t="shared" si="6"/>
        <v>0</v>
      </c>
      <c r="J123" s="391">
        <f t="shared" si="7"/>
        <v>436.55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2219</v>
      </c>
      <c r="D124" s="508" t="s">
        <v>2220</v>
      </c>
      <c r="E124" s="508"/>
      <c r="F124" s="389" t="s">
        <v>247</v>
      </c>
      <c r="G124" s="390">
        <v>1</v>
      </c>
      <c r="H124" s="389"/>
      <c r="I124" s="389">
        <f t="shared" si="6"/>
        <v>0</v>
      </c>
      <c r="J124" s="391">
        <f t="shared" si="7"/>
        <v>350</v>
      </c>
      <c r="K124" s="392">
        <f t="shared" si="8"/>
        <v>0</v>
      </c>
      <c r="L124" s="393">
        <f>ROUND(G124*(H124),2)</f>
        <v>0</v>
      </c>
      <c r="M124" s="393"/>
      <c r="N124" s="393">
        <v>350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85"/>
      <c r="B125" s="386"/>
      <c r="C125" s="387" t="s">
        <v>2170</v>
      </c>
      <c r="D125" s="508" t="s">
        <v>2171</v>
      </c>
      <c r="E125" s="508"/>
      <c r="F125" s="389" t="s">
        <v>360</v>
      </c>
      <c r="G125" s="390">
        <v>91.671849999999992</v>
      </c>
      <c r="H125" s="391"/>
      <c r="I125" s="391">
        <f t="shared" si="6"/>
        <v>0</v>
      </c>
      <c r="J125" s="391">
        <f t="shared" si="7"/>
        <v>183.34</v>
      </c>
      <c r="K125" s="392">
        <f t="shared" si="8"/>
        <v>0</v>
      </c>
      <c r="L125" s="393">
        <f>ROUND(G125*(H125),2)</f>
        <v>0</v>
      </c>
      <c r="M125" s="393"/>
      <c r="N125" s="393">
        <v>2</v>
      </c>
      <c r="O125" s="393"/>
      <c r="P125" s="393">
        <v>0</v>
      </c>
      <c r="Q125" s="393"/>
      <c r="R125" s="393">
        <v>0</v>
      </c>
      <c r="S125" s="393">
        <f t="shared" si="9"/>
        <v>0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34.5" customHeight="1">
      <c r="A126" s="396"/>
      <c r="B126" s="404"/>
      <c r="C126" s="405" t="s">
        <v>2137</v>
      </c>
      <c r="D126" s="504" t="s">
        <v>2138</v>
      </c>
      <c r="E126" s="504"/>
      <c r="F126" s="406"/>
      <c r="G126" s="393"/>
      <c r="H126" s="406"/>
      <c r="I126" s="407">
        <f>ROUND((SUM(I113:I125))/1,2)</f>
        <v>0</v>
      </c>
      <c r="J126" s="408"/>
      <c r="K126" s="408"/>
      <c r="L126" s="409">
        <f>ROUND((SUM(L113:L125))/1,2)</f>
        <v>0</v>
      </c>
      <c r="M126" s="409">
        <f>ROUND((SUM(M113:M125))/1,2)</f>
        <v>0</v>
      </c>
      <c r="N126" s="409"/>
      <c r="O126" s="409"/>
      <c r="P126" s="409"/>
      <c r="Q126" s="393"/>
      <c r="R126" s="393"/>
      <c r="S126" s="409">
        <f>ROUND((SUM(S113:S125))/1,2)</f>
        <v>0.02</v>
      </c>
      <c r="T126" s="409"/>
      <c r="U126" s="409"/>
      <c r="V126" s="410">
        <f>ROUND((SUM(V113:V125))/1,2)</f>
        <v>0</v>
      </c>
      <c r="W126" s="395"/>
      <c r="X126" s="396"/>
      <c r="Y126" s="396"/>
      <c r="Z126" s="396"/>
    </row>
    <row r="127" spans="1:26">
      <c r="A127" s="396"/>
      <c r="B127" s="404"/>
      <c r="C127" s="411"/>
      <c r="D127" s="505"/>
      <c r="E127" s="505"/>
      <c r="F127" s="406"/>
      <c r="G127" s="393"/>
      <c r="H127" s="406"/>
      <c r="I127" s="406"/>
      <c r="J127" s="392"/>
      <c r="K127" s="392"/>
      <c r="L127" s="393"/>
      <c r="M127" s="393"/>
      <c r="N127" s="393"/>
      <c r="O127" s="393"/>
      <c r="P127" s="393"/>
      <c r="Q127" s="393"/>
      <c r="R127" s="393"/>
      <c r="S127" s="393"/>
      <c r="T127" s="393"/>
      <c r="U127" s="393"/>
      <c r="V127" s="394"/>
      <c r="W127" s="395"/>
      <c r="X127" s="396"/>
      <c r="Y127" s="396"/>
      <c r="Z127" s="396"/>
    </row>
    <row r="128" spans="1:26">
      <c r="A128" s="396"/>
      <c r="B128" s="404"/>
      <c r="C128" s="411"/>
      <c r="D128" s="506" t="s">
        <v>2130</v>
      </c>
      <c r="E128" s="506"/>
      <c r="F128" s="406"/>
      <c r="G128" s="393"/>
      <c r="H128" s="406"/>
      <c r="I128" s="407">
        <f>ROUND((SUM(I112:I127))/2,2)</f>
        <v>0</v>
      </c>
      <c r="J128" s="392"/>
      <c r="K128" s="392"/>
      <c r="L128" s="393">
        <f>ROUND((SUM(L112:L127))/2,2)</f>
        <v>0</v>
      </c>
      <c r="M128" s="393">
        <f>ROUND((SUM(M112:M127))/2,2)</f>
        <v>0</v>
      </c>
      <c r="N128" s="393"/>
      <c r="O128" s="393"/>
      <c r="P128" s="409"/>
      <c r="Q128" s="393"/>
      <c r="R128" s="393"/>
      <c r="S128" s="409">
        <f>ROUND((SUM(S112:S127))/2,2)</f>
        <v>0.02</v>
      </c>
      <c r="T128" s="393"/>
      <c r="U128" s="393"/>
      <c r="V128" s="410">
        <f>ROUND((SUM(V112:V127))/2,2)</f>
        <v>0</v>
      </c>
      <c r="W128" s="395"/>
      <c r="X128" s="396"/>
      <c r="Y128" s="396"/>
      <c r="Z128" s="396"/>
    </row>
    <row r="129" spans="1:26">
      <c r="A129" s="221"/>
      <c r="B129" s="413"/>
      <c r="C129" s="414"/>
      <c r="D129" s="507" t="s">
        <v>1730</v>
      </c>
      <c r="E129" s="507"/>
      <c r="F129" s="417"/>
      <c r="G129" s="416"/>
      <c r="H129" s="417"/>
      <c r="I129" s="417">
        <f>ROUND((SUM(I84:I128))/3,2)</f>
        <v>0</v>
      </c>
      <c r="J129" s="445"/>
      <c r="K129" s="445">
        <f>ROUND((SUM(K84:K128))/3,2)</f>
        <v>0</v>
      </c>
      <c r="L129" s="416">
        <f>ROUND((SUM(L84:L128))/3,2)</f>
        <v>0</v>
      </c>
      <c r="M129" s="416">
        <f>ROUND((SUM(M84:M128))/3,2)</f>
        <v>0</v>
      </c>
      <c r="N129" s="416"/>
      <c r="O129" s="416"/>
      <c r="P129" s="416"/>
      <c r="Q129" s="416"/>
      <c r="R129" s="416"/>
      <c r="S129" s="416">
        <f>ROUND((SUM(S84:S128))/3,2)</f>
        <v>0.56999999999999995</v>
      </c>
      <c r="T129" s="416"/>
      <c r="U129" s="416"/>
      <c r="V129" s="418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221"/>
      <c r="B138" s="221"/>
      <c r="C138" s="221"/>
      <c r="D138" s="221"/>
      <c r="E138" s="252"/>
      <c r="F138" s="252"/>
      <c r="G138" s="377"/>
      <c r="H138" s="252"/>
      <c r="I138" s="252"/>
      <c r="J138" s="343"/>
      <c r="K138" s="343"/>
      <c r="L138" s="343"/>
      <c r="M138" s="343"/>
      <c r="N138" s="343"/>
      <c r="O138" s="343"/>
      <c r="P138" s="343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1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2"/>
  <sheetViews>
    <sheetView topLeftCell="A193" workbookViewId="0">
      <selection activeCell="G9" sqref="G9:H212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7" max="11" width="14" customWidth="1"/>
  </cols>
  <sheetData>
    <row r="1" spans="1:11" ht="12">
      <c r="A1" s="150"/>
      <c r="B1" s="151" t="s">
        <v>1289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3">
      <c r="A2" s="150"/>
      <c r="B2" s="150" t="s">
        <v>1290</v>
      </c>
      <c r="C2" s="153" t="s">
        <v>1291</v>
      </c>
      <c r="D2" s="150"/>
      <c r="E2" s="152"/>
      <c r="F2" s="150"/>
      <c r="G2" s="152"/>
      <c r="H2" s="152"/>
      <c r="I2" s="152"/>
      <c r="J2" s="152"/>
      <c r="K2" s="152"/>
    </row>
    <row r="3" spans="1:11" ht="13">
      <c r="A3" s="150"/>
      <c r="B3" s="150" t="s">
        <v>1292</v>
      </c>
      <c r="C3" s="154" t="s">
        <v>1293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1294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1295</v>
      </c>
      <c r="B5" s="156" t="s">
        <v>60</v>
      </c>
      <c r="C5" s="156" t="s">
        <v>1296</v>
      </c>
      <c r="D5" s="156" t="s">
        <v>57</v>
      </c>
      <c r="E5" s="156" t="s">
        <v>1297</v>
      </c>
      <c r="F5" s="157" t="s">
        <v>1298</v>
      </c>
      <c r="G5" s="158" t="s">
        <v>1299</v>
      </c>
      <c r="H5" s="159"/>
      <c r="I5" s="158" t="s">
        <v>1300</v>
      </c>
      <c r="J5" s="159"/>
      <c r="K5" s="160" t="s">
        <v>1301</v>
      </c>
    </row>
    <row r="6" spans="1:11" ht="12" thickBot="1">
      <c r="A6" s="161"/>
      <c r="B6" s="162"/>
      <c r="C6" s="163"/>
      <c r="D6" s="162"/>
      <c r="E6" s="162"/>
      <c r="F6" s="164"/>
      <c r="G6" s="165" t="s">
        <v>1302</v>
      </c>
      <c r="H6" s="166" t="s">
        <v>1303</v>
      </c>
      <c r="I6" s="167" t="s">
        <v>1302</v>
      </c>
      <c r="J6" s="168" t="s">
        <v>1303</v>
      </c>
      <c r="K6" s="169" t="s">
        <v>1304</v>
      </c>
    </row>
    <row r="7" spans="1:11" ht="12">
      <c r="A7" s="152"/>
      <c r="B7" s="170" t="s">
        <v>1305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1306</v>
      </c>
      <c r="C8" s="176" t="s">
        <v>1307</v>
      </c>
      <c r="D8" s="177" t="s">
        <v>1308</v>
      </c>
      <c r="E8" s="174">
        <v>22</v>
      </c>
      <c r="F8" s="174" t="s">
        <v>247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4">
      <c r="A9" s="174">
        <v>2</v>
      </c>
      <c r="B9" s="175" t="s">
        <v>1309</v>
      </c>
      <c r="C9" s="179" t="s">
        <v>1310</v>
      </c>
      <c r="D9" s="177" t="s">
        <v>1311</v>
      </c>
      <c r="E9" s="174">
        <v>57</v>
      </c>
      <c r="F9" s="174" t="s">
        <v>247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1312</v>
      </c>
      <c r="C10" s="175">
        <v>8595568930644</v>
      </c>
      <c r="D10" s="177" t="s">
        <v>1313</v>
      </c>
      <c r="E10" s="174">
        <v>16</v>
      </c>
      <c r="F10" s="174" t="s">
        <v>247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1314</v>
      </c>
      <c r="C11" s="179" t="s">
        <v>1315</v>
      </c>
      <c r="D11" s="177" t="s">
        <v>1316</v>
      </c>
      <c r="E11" s="174">
        <v>43</v>
      </c>
      <c r="F11" s="174" t="s">
        <v>247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1317</v>
      </c>
      <c r="C12" s="179">
        <v>8595568930828</v>
      </c>
      <c r="D12" s="177" t="s">
        <v>1318</v>
      </c>
      <c r="E12" s="174">
        <v>4</v>
      </c>
      <c r="F12" s="174" t="s">
        <v>247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1319</v>
      </c>
      <c r="C13" s="175" t="s">
        <v>1320</v>
      </c>
      <c r="D13" s="177" t="s">
        <v>1321</v>
      </c>
      <c r="E13" s="174">
        <v>30</v>
      </c>
      <c r="F13" s="174" t="s">
        <v>247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1322</v>
      </c>
      <c r="C14" s="175">
        <v>752101</v>
      </c>
      <c r="D14" s="177" t="s">
        <v>1323</v>
      </c>
      <c r="E14" s="174">
        <v>9</v>
      </c>
      <c r="F14" s="174" t="s">
        <v>247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1322</v>
      </c>
      <c r="C15" s="175">
        <v>752106</v>
      </c>
      <c r="D15" s="177" t="s">
        <v>1324</v>
      </c>
      <c r="E15" s="174">
        <v>4</v>
      </c>
      <c r="F15" s="174" t="s">
        <v>247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1322</v>
      </c>
      <c r="C16" s="175">
        <v>752108</v>
      </c>
      <c r="D16" s="177" t="s">
        <v>1325</v>
      </c>
      <c r="E16" s="174">
        <v>8</v>
      </c>
      <c r="F16" s="174" t="s">
        <v>247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4">
      <c r="A17" s="174">
        <v>10</v>
      </c>
      <c r="B17" s="175" t="s">
        <v>1322</v>
      </c>
      <c r="C17" s="175">
        <v>752105</v>
      </c>
      <c r="D17" s="177" t="s">
        <v>1326</v>
      </c>
      <c r="E17" s="174">
        <v>1</v>
      </c>
      <c r="F17" s="174" t="s">
        <v>247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4">
      <c r="A18" s="174">
        <v>11</v>
      </c>
      <c r="B18" s="175" t="s">
        <v>1322</v>
      </c>
      <c r="C18" s="175">
        <v>752107</v>
      </c>
      <c r="D18" s="177" t="s">
        <v>1327</v>
      </c>
      <c r="E18" s="174">
        <v>6</v>
      </c>
      <c r="F18" s="174" t="s">
        <v>247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1322</v>
      </c>
      <c r="C19" s="175">
        <v>774408</v>
      </c>
      <c r="D19" s="177" t="s">
        <v>1328</v>
      </c>
      <c r="E19" s="174">
        <v>2</v>
      </c>
      <c r="F19" s="174" t="s">
        <v>247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74">
        <v>13</v>
      </c>
      <c r="B20" s="175" t="s">
        <v>1322</v>
      </c>
      <c r="C20" s="175">
        <v>753180</v>
      </c>
      <c r="D20" s="175" t="s">
        <v>1329</v>
      </c>
      <c r="E20" s="174">
        <v>52</v>
      </c>
      <c r="F20" s="174" t="s">
        <v>247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>
      <c r="A21" s="174">
        <v>14</v>
      </c>
      <c r="B21" s="175" t="s">
        <v>1322</v>
      </c>
      <c r="C21" s="175">
        <v>753179</v>
      </c>
      <c r="D21" s="175" t="s">
        <v>1330</v>
      </c>
      <c r="E21" s="174">
        <v>22</v>
      </c>
      <c r="F21" s="174" t="s">
        <v>247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>
      <c r="A22" s="174">
        <v>15</v>
      </c>
      <c r="B22" s="175" t="s">
        <v>1331</v>
      </c>
      <c r="C22" s="175" t="s">
        <v>1332</v>
      </c>
      <c r="D22" s="175" t="s">
        <v>1333</v>
      </c>
      <c r="E22" s="174">
        <v>6</v>
      </c>
      <c r="F22" s="174" t="s">
        <v>247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>
      <c r="A23" s="174">
        <v>16</v>
      </c>
      <c r="B23" s="175" t="s">
        <v>1322</v>
      </c>
      <c r="C23" s="181">
        <v>754001</v>
      </c>
      <c r="D23" s="175" t="s">
        <v>1334</v>
      </c>
      <c r="E23" s="174">
        <v>38</v>
      </c>
      <c r="F23" s="174" t="s">
        <v>247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>
      <c r="A24" s="174">
        <v>17</v>
      </c>
      <c r="B24" s="175" t="s">
        <v>1322</v>
      </c>
      <c r="C24" s="181">
        <v>754002</v>
      </c>
      <c r="D24" s="175" t="s">
        <v>1335</v>
      </c>
      <c r="E24" s="174">
        <v>25</v>
      </c>
      <c r="F24" s="174" t="s">
        <v>247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>
      <c r="A25" s="174">
        <v>18</v>
      </c>
      <c r="B25" s="175" t="s">
        <v>1322</v>
      </c>
      <c r="C25" s="181">
        <v>754003</v>
      </c>
      <c r="D25" s="175" t="s">
        <v>1336</v>
      </c>
      <c r="E25" s="174">
        <v>4</v>
      </c>
      <c r="F25" s="174" t="s">
        <v>247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>
      <c r="A26" s="152"/>
      <c r="B26" s="170" t="s">
        <v>1337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36">
      <c r="A27" s="174">
        <v>19</v>
      </c>
      <c r="B27" s="175" t="s">
        <v>1338</v>
      </c>
      <c r="C27" s="181"/>
      <c r="D27" s="175" t="s">
        <v>1339</v>
      </c>
      <c r="E27" s="174">
        <v>13</v>
      </c>
      <c r="F27" s="174" t="s">
        <v>247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>
      <c r="A28" s="174">
        <v>20</v>
      </c>
      <c r="B28" s="175" t="s">
        <v>1340</v>
      </c>
      <c r="C28" s="175"/>
      <c r="D28" s="175" t="s">
        <v>1341</v>
      </c>
      <c r="E28" s="174">
        <v>30</v>
      </c>
      <c r="F28" s="174" t="s">
        <v>247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>
      <c r="A29" s="174">
        <v>21</v>
      </c>
      <c r="B29" s="175" t="s">
        <v>1342</v>
      </c>
      <c r="C29" s="175"/>
      <c r="D29" s="175" t="s">
        <v>1343</v>
      </c>
      <c r="E29" s="174">
        <v>6</v>
      </c>
      <c r="F29" s="174" t="s">
        <v>247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>
      <c r="A30" s="174">
        <v>22</v>
      </c>
      <c r="B30" s="175" t="s">
        <v>1344</v>
      </c>
      <c r="C30" s="175"/>
      <c r="D30" s="175" t="s">
        <v>1345</v>
      </c>
      <c r="E30" s="174">
        <v>2</v>
      </c>
      <c r="F30" s="174" t="s">
        <v>247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>
      <c r="A31" s="174">
        <v>23</v>
      </c>
      <c r="B31" s="175" t="s">
        <v>1346</v>
      </c>
      <c r="C31" s="183"/>
      <c r="D31" s="175" t="s">
        <v>1347</v>
      </c>
      <c r="E31" s="174">
        <v>7</v>
      </c>
      <c r="F31" s="174" t="s">
        <v>247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>
      <c r="A32" s="174">
        <v>24</v>
      </c>
      <c r="B32" s="175" t="s">
        <v>1348</v>
      </c>
      <c r="C32" s="175" t="s">
        <v>1349</v>
      </c>
      <c r="D32" s="175" t="s">
        <v>1350</v>
      </c>
      <c r="E32" s="174">
        <v>9</v>
      </c>
      <c r="F32" s="174" t="s">
        <v>247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2">
      <c r="A33" s="152"/>
      <c r="B33" s="170" t="s">
        <v>1351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>
      <c r="A34" s="184" t="s">
        <v>245</v>
      </c>
      <c r="B34" s="183" t="s">
        <v>1352</v>
      </c>
      <c r="C34" s="185"/>
      <c r="D34" s="177" t="s">
        <v>1353</v>
      </c>
      <c r="E34" s="174">
        <v>2</v>
      </c>
      <c r="F34" s="186" t="s">
        <v>247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>
      <c r="A35" s="184" t="s">
        <v>246</v>
      </c>
      <c r="B35" s="183" t="s">
        <v>1354</v>
      </c>
      <c r="C35" s="185"/>
      <c r="D35" s="183" t="s">
        <v>1355</v>
      </c>
      <c r="E35" s="174">
        <v>10</v>
      </c>
      <c r="F35" s="186" t="s">
        <v>1356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>
      <c r="A36" s="184" t="s">
        <v>249</v>
      </c>
      <c r="B36" s="183" t="s">
        <v>1357</v>
      </c>
      <c r="C36" s="183" t="s">
        <v>1358</v>
      </c>
      <c r="D36" s="183" t="s">
        <v>1359</v>
      </c>
      <c r="E36" s="174">
        <v>15</v>
      </c>
      <c r="F36" s="186" t="s">
        <v>247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>
      <c r="A37" s="184" t="s">
        <v>253</v>
      </c>
      <c r="B37" s="183" t="s">
        <v>1360</v>
      </c>
      <c r="C37" s="183">
        <v>8595057616035</v>
      </c>
      <c r="D37" s="177" t="s">
        <v>1361</v>
      </c>
      <c r="E37" s="174">
        <v>300</v>
      </c>
      <c r="F37" s="174" t="s">
        <v>1356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>
      <c r="A38" s="184" t="s">
        <v>257</v>
      </c>
      <c r="B38" s="183" t="s">
        <v>1362</v>
      </c>
      <c r="C38" s="183">
        <v>8595057616042</v>
      </c>
      <c r="D38" s="177" t="s">
        <v>1363</v>
      </c>
      <c r="E38" s="174">
        <v>30</v>
      </c>
      <c r="F38" s="174" t="s">
        <v>1356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>
      <c r="A39" s="152"/>
      <c r="B39" s="170" t="s">
        <v>1364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>
      <c r="A40" s="174">
        <v>30</v>
      </c>
      <c r="B40" s="175" t="s">
        <v>1365</v>
      </c>
      <c r="C40" s="175" t="s">
        <v>1366</v>
      </c>
      <c r="D40" s="177" t="s">
        <v>1367</v>
      </c>
      <c r="E40" s="174">
        <v>120</v>
      </c>
      <c r="F40" s="174" t="s">
        <v>1356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>
      <c r="A41" s="174"/>
      <c r="B41" s="175" t="s">
        <v>1368</v>
      </c>
      <c r="C41" s="175" t="s">
        <v>1369</v>
      </c>
      <c r="D41" s="177" t="s">
        <v>1370</v>
      </c>
      <c r="E41" s="174">
        <v>100</v>
      </c>
      <c r="F41" s="174" t="s">
        <v>1356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>
      <c r="A42" s="174">
        <v>31</v>
      </c>
      <c r="B42" s="175" t="s">
        <v>1371</v>
      </c>
      <c r="C42" s="175" t="s">
        <v>1372</v>
      </c>
      <c r="D42" s="177" t="s">
        <v>1370</v>
      </c>
      <c r="E42" s="174">
        <v>500</v>
      </c>
      <c r="F42" s="174" t="s">
        <v>1356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>
      <c r="A43" s="174">
        <v>32</v>
      </c>
      <c r="B43" s="175" t="s">
        <v>1373</v>
      </c>
      <c r="C43" s="175" t="s">
        <v>1374</v>
      </c>
      <c r="D43" s="177" t="s">
        <v>1370</v>
      </c>
      <c r="E43" s="174">
        <v>600</v>
      </c>
      <c r="F43" s="174" t="s">
        <v>1356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>
      <c r="A44" s="174">
        <v>33</v>
      </c>
      <c r="B44" s="175" t="s">
        <v>1375</v>
      </c>
      <c r="C44" s="175" t="s">
        <v>1376</v>
      </c>
      <c r="D44" s="177" t="s">
        <v>1370</v>
      </c>
      <c r="E44" s="174">
        <v>15</v>
      </c>
      <c r="F44" s="174" t="s">
        <v>1356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>
      <c r="A45" s="174"/>
      <c r="B45" s="175" t="s">
        <v>1377</v>
      </c>
      <c r="C45" s="175" t="s">
        <v>1378</v>
      </c>
      <c r="D45" s="177" t="s">
        <v>1367</v>
      </c>
      <c r="E45" s="174">
        <v>10</v>
      </c>
      <c r="F45" s="174" t="s">
        <v>1356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>
      <c r="A46" s="174">
        <v>34</v>
      </c>
      <c r="B46" s="175" t="s">
        <v>1379</v>
      </c>
      <c r="C46" s="175" t="s">
        <v>1380</v>
      </c>
      <c r="D46" s="177" t="s">
        <v>1367</v>
      </c>
      <c r="E46" s="174">
        <v>50</v>
      </c>
      <c r="F46" s="174" t="s">
        <v>1356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>
      <c r="A47" s="174">
        <v>35</v>
      </c>
      <c r="B47" s="175" t="s">
        <v>1381</v>
      </c>
      <c r="C47" s="175" t="s">
        <v>1382</v>
      </c>
      <c r="D47" s="177" t="s">
        <v>1367</v>
      </c>
      <c r="E47" s="174">
        <v>25</v>
      </c>
      <c r="F47" s="174" t="s">
        <v>1356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>
      <c r="A48" s="174">
        <v>36</v>
      </c>
      <c r="B48" s="175" t="s">
        <v>1383</v>
      </c>
      <c r="C48" s="175"/>
      <c r="D48" s="177" t="s">
        <v>1367</v>
      </c>
      <c r="E48" s="174">
        <v>10</v>
      </c>
      <c r="F48" s="174" t="s">
        <v>1356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>
      <c r="A49" s="174">
        <v>37</v>
      </c>
      <c r="B49" s="175" t="s">
        <v>1384</v>
      </c>
      <c r="C49" s="175"/>
      <c r="D49" s="177" t="s">
        <v>1367</v>
      </c>
      <c r="E49" s="174">
        <v>5</v>
      </c>
      <c r="F49" s="174" t="s">
        <v>1356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>
      <c r="A50" s="174">
        <v>38</v>
      </c>
      <c r="B50" s="175" t="s">
        <v>1385</v>
      </c>
      <c r="C50" s="175" t="s">
        <v>1386</v>
      </c>
      <c r="D50" s="177" t="s">
        <v>1367</v>
      </c>
      <c r="E50" s="174">
        <v>5</v>
      </c>
      <c r="F50" s="174" t="s">
        <v>1356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74">
        <v>39</v>
      </c>
      <c r="B51" s="175" t="s">
        <v>1387</v>
      </c>
      <c r="C51" s="175" t="s">
        <v>1388</v>
      </c>
      <c r="D51" s="177" t="s">
        <v>1367</v>
      </c>
      <c r="E51" s="174">
        <v>15</v>
      </c>
      <c r="F51" s="174" t="s">
        <v>1356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74">
        <v>40</v>
      </c>
      <c r="B52" s="175" t="s">
        <v>1389</v>
      </c>
      <c r="C52" s="175" t="s">
        <v>1390</v>
      </c>
      <c r="D52" s="177" t="s">
        <v>1367</v>
      </c>
      <c r="E52" s="174">
        <v>5</v>
      </c>
      <c r="F52" s="174" t="s">
        <v>1356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74">
        <v>41</v>
      </c>
      <c r="B53" s="175" t="s">
        <v>1391</v>
      </c>
      <c r="C53" s="175" t="s">
        <v>1392</v>
      </c>
      <c r="D53" s="177" t="s">
        <v>1367</v>
      </c>
      <c r="E53" s="174">
        <v>5</v>
      </c>
      <c r="F53" s="174" t="s">
        <v>1356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74">
        <v>42</v>
      </c>
      <c r="B54" s="175" t="s">
        <v>1393</v>
      </c>
      <c r="C54" s="175" t="s">
        <v>1394</v>
      </c>
      <c r="D54" s="177" t="s">
        <v>1370</v>
      </c>
      <c r="E54" s="174">
        <v>15</v>
      </c>
      <c r="F54" s="174" t="s">
        <v>1356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74">
        <v>43</v>
      </c>
      <c r="B55" s="175" t="s">
        <v>1395</v>
      </c>
      <c r="C55" s="175"/>
      <c r="D55" s="177" t="s">
        <v>1396</v>
      </c>
      <c r="E55" s="174">
        <v>65</v>
      </c>
      <c r="F55" s="174" t="s">
        <v>1356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74">
        <v>44</v>
      </c>
      <c r="B56" s="175" t="s">
        <v>1397</v>
      </c>
      <c r="C56" s="175"/>
      <c r="D56" s="177" t="s">
        <v>1398</v>
      </c>
      <c r="E56" s="174">
        <v>5</v>
      </c>
      <c r="F56" s="174" t="s">
        <v>1356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74">
        <v>45</v>
      </c>
      <c r="B57" s="175" t="s">
        <v>1399</v>
      </c>
      <c r="C57" s="175"/>
      <c r="D57" s="177" t="s">
        <v>1400</v>
      </c>
      <c r="E57" s="174">
        <v>20</v>
      </c>
      <c r="F57" s="174" t="s">
        <v>1356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74">
        <v>46</v>
      </c>
      <c r="B58" s="175" t="s">
        <v>1401</v>
      </c>
      <c r="C58" s="175"/>
      <c r="D58" s="177" t="s">
        <v>1402</v>
      </c>
      <c r="E58" s="174">
        <v>10</v>
      </c>
      <c r="F58" s="174" t="s">
        <v>1356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52"/>
      <c r="B59" s="170" t="s">
        <v>1403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>
      <c r="A60" s="174">
        <v>47</v>
      </c>
      <c r="B60" s="175"/>
      <c r="C60" s="175"/>
      <c r="D60" s="175" t="s">
        <v>1404</v>
      </c>
      <c r="E60" s="174">
        <v>24</v>
      </c>
      <c r="F60" s="174" t="s">
        <v>247</v>
      </c>
      <c r="G60" s="178"/>
      <c r="H60" s="178"/>
      <c r="I60" s="178">
        <f t="shared" ref="I60:I71" si="9">E60*G60</f>
        <v>0</v>
      </c>
      <c r="J60" s="178">
        <f t="shared" ref="J60:J71" si="10">E60*H60</f>
        <v>0</v>
      </c>
      <c r="K60" s="178">
        <f t="shared" ref="K60:K71" si="11">SUM(I60:J60)</f>
        <v>0</v>
      </c>
    </row>
    <row r="61" spans="1:11" ht="12" customHeight="1">
      <c r="A61" s="174">
        <v>48</v>
      </c>
      <c r="B61" s="175"/>
      <c r="C61" s="175"/>
      <c r="D61" s="175" t="s">
        <v>1405</v>
      </c>
      <c r="E61" s="174">
        <v>1</v>
      </c>
      <c r="F61" s="174" t="s">
        <v>247</v>
      </c>
      <c r="G61" s="178"/>
      <c r="H61" s="178"/>
      <c r="I61" s="178">
        <f t="shared" si="9"/>
        <v>0</v>
      </c>
      <c r="J61" s="178">
        <f t="shared" si="10"/>
        <v>0</v>
      </c>
      <c r="K61" s="178">
        <f t="shared" si="11"/>
        <v>0</v>
      </c>
    </row>
    <row r="62" spans="1:11" ht="12" customHeight="1">
      <c r="A62" s="174">
        <v>49</v>
      </c>
      <c r="B62" s="175"/>
      <c r="C62" s="175"/>
      <c r="D62" s="175" t="s">
        <v>1406</v>
      </c>
      <c r="E62" s="174">
        <v>12</v>
      </c>
      <c r="F62" s="174" t="s">
        <v>247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>
      <c r="A63" s="174">
        <v>50</v>
      </c>
      <c r="B63" s="175"/>
      <c r="C63" s="175"/>
      <c r="D63" s="175" t="s">
        <v>1407</v>
      </c>
      <c r="E63" s="174">
        <v>1</v>
      </c>
      <c r="F63" s="174" t="s">
        <v>247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>
      <c r="A64" s="174">
        <v>51</v>
      </c>
      <c r="B64" s="175" t="s">
        <v>1408</v>
      </c>
      <c r="C64" s="175"/>
      <c r="D64" s="177" t="s">
        <v>1409</v>
      </c>
      <c r="E64" s="174">
        <v>170</v>
      </c>
      <c r="F64" s="174" t="s">
        <v>1356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>
      <c r="A65" s="174">
        <v>52</v>
      </c>
      <c r="B65" s="175" t="s">
        <v>1410</v>
      </c>
      <c r="C65" s="175" t="s">
        <v>1411</v>
      </c>
      <c r="D65" s="177" t="s">
        <v>1367</v>
      </c>
      <c r="E65" s="174">
        <v>15</v>
      </c>
      <c r="F65" s="174" t="s">
        <v>1356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>
      <c r="A66" s="174">
        <v>53</v>
      </c>
      <c r="B66" s="175" t="s">
        <v>1412</v>
      </c>
      <c r="C66" s="175" t="s">
        <v>1413</v>
      </c>
      <c r="D66" s="177" t="s">
        <v>1367</v>
      </c>
      <c r="E66" s="174">
        <v>5</v>
      </c>
      <c r="F66" s="174" t="s">
        <v>1356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>
      <c r="A67" s="174">
        <v>54</v>
      </c>
      <c r="B67" s="175" t="s">
        <v>1414</v>
      </c>
      <c r="C67" s="175"/>
      <c r="D67" s="177" t="s">
        <v>1415</v>
      </c>
      <c r="E67" s="174">
        <v>30</v>
      </c>
      <c r="F67" s="174" t="s">
        <v>1356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>
      <c r="A68" s="174">
        <v>55</v>
      </c>
      <c r="B68" s="175" t="s">
        <v>1416</v>
      </c>
      <c r="C68" s="175"/>
      <c r="D68" s="177" t="s">
        <v>1415</v>
      </c>
      <c r="E68" s="174">
        <v>15</v>
      </c>
      <c r="F68" s="174" t="s">
        <v>1356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>
      <c r="A69" s="174">
        <v>56</v>
      </c>
      <c r="B69" s="175" t="s">
        <v>1417</v>
      </c>
      <c r="C69" s="175" t="s">
        <v>1418</v>
      </c>
      <c r="D69" s="177" t="s">
        <v>1367</v>
      </c>
      <c r="E69" s="174">
        <v>10</v>
      </c>
      <c r="F69" s="174" t="s">
        <v>1356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57</v>
      </c>
      <c r="B70" s="175" t="s">
        <v>1401</v>
      </c>
      <c r="C70" s="175"/>
      <c r="D70" s="177" t="s">
        <v>1402</v>
      </c>
      <c r="E70" s="174">
        <v>40</v>
      </c>
      <c r="F70" s="174" t="s">
        <v>1356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58</v>
      </c>
      <c r="B71" s="183" t="s">
        <v>1360</v>
      </c>
      <c r="C71" s="183">
        <v>8595057616035</v>
      </c>
      <c r="D71" s="177" t="s">
        <v>1361</v>
      </c>
      <c r="E71" s="174">
        <v>70</v>
      </c>
      <c r="F71" s="174" t="s">
        <v>1356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52"/>
      <c r="B72" s="170" t="s">
        <v>1419</v>
      </c>
      <c r="C72" s="182"/>
      <c r="D72" s="172"/>
      <c r="E72" s="152"/>
      <c r="F72" s="152"/>
      <c r="G72" s="173"/>
      <c r="H72" s="173"/>
      <c r="I72" s="173"/>
      <c r="J72" s="173"/>
      <c r="K72" s="173"/>
    </row>
    <row r="73" spans="1:11" ht="12" customHeight="1">
      <c r="A73" s="184" t="s">
        <v>383</v>
      </c>
      <c r="B73" s="177" t="s">
        <v>1420</v>
      </c>
      <c r="C73" s="177" t="s">
        <v>1421</v>
      </c>
      <c r="D73" s="177" t="s">
        <v>1422</v>
      </c>
      <c r="E73" s="174">
        <v>40</v>
      </c>
      <c r="F73" s="186" t="s">
        <v>1356</v>
      </c>
      <c r="G73" s="178"/>
      <c r="H73" s="178"/>
      <c r="I73" s="178">
        <f t="shared" ref="I73:I94" si="12">E73*G73</f>
        <v>0</v>
      </c>
      <c r="J73" s="178">
        <f t="shared" ref="J73:J94" si="13">E73*H73</f>
        <v>0</v>
      </c>
      <c r="K73" s="178">
        <f t="shared" ref="K73:K94" si="14">SUM(I73:J73)</f>
        <v>0</v>
      </c>
    </row>
    <row r="74" spans="1:11" ht="12" customHeight="1">
      <c r="A74" s="184" t="s">
        <v>386</v>
      </c>
      <c r="B74" s="177" t="s">
        <v>1423</v>
      </c>
      <c r="C74" s="177" t="s">
        <v>1424</v>
      </c>
      <c r="D74" s="177" t="s">
        <v>1425</v>
      </c>
      <c r="E74" s="174">
        <v>45</v>
      </c>
      <c r="F74" s="186" t="s">
        <v>1356</v>
      </c>
      <c r="G74" s="178"/>
      <c r="H74" s="178"/>
      <c r="I74" s="178">
        <f t="shared" si="12"/>
        <v>0</v>
      </c>
      <c r="J74" s="178">
        <f t="shared" si="13"/>
        <v>0</v>
      </c>
      <c r="K74" s="178">
        <f t="shared" si="14"/>
        <v>0</v>
      </c>
    </row>
    <row r="75" spans="1:11" ht="12" customHeight="1">
      <c r="A75" s="184" t="s">
        <v>392</v>
      </c>
      <c r="B75" s="177" t="s">
        <v>1426</v>
      </c>
      <c r="C75" s="177" t="s">
        <v>1427</v>
      </c>
      <c r="D75" s="177" t="s">
        <v>1428</v>
      </c>
      <c r="E75" s="174">
        <v>55</v>
      </c>
      <c r="F75" s="186" t="s">
        <v>1356</v>
      </c>
      <c r="G75" s="178"/>
      <c r="H75" s="178"/>
      <c r="I75" s="178">
        <f t="shared" si="12"/>
        <v>0</v>
      </c>
      <c r="J75" s="178">
        <f t="shared" si="13"/>
        <v>0</v>
      </c>
      <c r="K75" s="178">
        <f t="shared" si="14"/>
        <v>0</v>
      </c>
    </row>
    <row r="76" spans="1:11" ht="12" customHeight="1">
      <c r="A76" s="184" t="s">
        <v>396</v>
      </c>
      <c r="B76" s="177" t="s">
        <v>1429</v>
      </c>
      <c r="C76" s="177" t="s">
        <v>1430</v>
      </c>
      <c r="D76" s="187" t="s">
        <v>1431</v>
      </c>
      <c r="E76" s="174">
        <v>20</v>
      </c>
      <c r="F76" s="186" t="s">
        <v>1356</v>
      </c>
      <c r="G76" s="178"/>
      <c r="H76" s="178"/>
      <c r="I76" s="178">
        <f t="shared" si="12"/>
        <v>0</v>
      </c>
      <c r="J76" s="178">
        <f t="shared" si="13"/>
        <v>0</v>
      </c>
      <c r="K76" s="178">
        <f t="shared" si="14"/>
        <v>0</v>
      </c>
    </row>
    <row r="77" spans="1:11" ht="12" customHeight="1">
      <c r="A77" s="184" t="s">
        <v>400</v>
      </c>
      <c r="B77" s="175" t="s">
        <v>1432</v>
      </c>
      <c r="C77" s="175" t="s">
        <v>1433</v>
      </c>
      <c r="D77" s="177" t="s">
        <v>1434</v>
      </c>
      <c r="E77" s="174">
        <v>5</v>
      </c>
      <c r="F77" s="174" t="s">
        <v>247</v>
      </c>
      <c r="G77" s="178"/>
      <c r="H77" s="178"/>
      <c r="I77" s="178">
        <f t="shared" si="12"/>
        <v>0</v>
      </c>
      <c r="J77" s="178">
        <f t="shared" si="13"/>
        <v>0</v>
      </c>
      <c r="K77" s="178">
        <f t="shared" si="14"/>
        <v>0</v>
      </c>
    </row>
    <row r="78" spans="1:11" ht="12" customHeight="1">
      <c r="A78" s="184" t="s">
        <v>404</v>
      </c>
      <c r="B78" s="175" t="s">
        <v>1435</v>
      </c>
      <c r="C78" s="175" t="s">
        <v>1436</v>
      </c>
      <c r="D78" s="177" t="s">
        <v>1437</v>
      </c>
      <c r="E78" s="174">
        <v>15</v>
      </c>
      <c r="F78" s="174" t="s">
        <v>247</v>
      </c>
      <c r="G78" s="178"/>
      <c r="H78" s="178"/>
      <c r="I78" s="178">
        <f t="shared" si="12"/>
        <v>0</v>
      </c>
      <c r="J78" s="178">
        <f t="shared" si="13"/>
        <v>0</v>
      </c>
      <c r="K78" s="178">
        <f t="shared" si="14"/>
        <v>0</v>
      </c>
    </row>
    <row r="79" spans="1:11" ht="12" customHeight="1">
      <c r="A79" s="184" t="s">
        <v>408</v>
      </c>
      <c r="B79" s="175" t="s">
        <v>1438</v>
      </c>
      <c r="C79" s="175" t="s">
        <v>1439</v>
      </c>
      <c r="D79" s="177" t="s">
        <v>1440</v>
      </c>
      <c r="E79" s="174">
        <v>5</v>
      </c>
      <c r="F79" s="174" t="s">
        <v>247</v>
      </c>
      <c r="G79" s="178"/>
      <c r="H79" s="178"/>
      <c r="I79" s="178">
        <f t="shared" si="12"/>
        <v>0</v>
      </c>
      <c r="J79" s="178">
        <f t="shared" si="13"/>
        <v>0</v>
      </c>
      <c r="K79" s="178">
        <f t="shared" si="14"/>
        <v>0</v>
      </c>
    </row>
    <row r="80" spans="1:11" ht="12" customHeight="1">
      <c r="A80" s="184" t="s">
        <v>412</v>
      </c>
      <c r="B80" s="175" t="s">
        <v>1441</v>
      </c>
      <c r="C80" s="175" t="s">
        <v>1442</v>
      </c>
      <c r="D80" s="177" t="s">
        <v>1443</v>
      </c>
      <c r="E80" s="174">
        <v>15</v>
      </c>
      <c r="F80" s="174" t="s">
        <v>247</v>
      </c>
      <c r="G80" s="178"/>
      <c r="H80" s="178"/>
      <c r="I80" s="178">
        <f t="shared" si="12"/>
        <v>0</v>
      </c>
      <c r="J80" s="178">
        <f t="shared" si="13"/>
        <v>0</v>
      </c>
      <c r="K80" s="178">
        <f t="shared" si="14"/>
        <v>0</v>
      </c>
    </row>
    <row r="81" spans="1:11" ht="12" customHeight="1">
      <c r="A81" s="184" t="s">
        <v>416</v>
      </c>
      <c r="B81" s="183" t="s">
        <v>1444</v>
      </c>
      <c r="C81" s="183" t="s">
        <v>1445</v>
      </c>
      <c r="D81" s="183" t="s">
        <v>1446</v>
      </c>
      <c r="E81" s="174">
        <v>17</v>
      </c>
      <c r="F81" s="174" t="s">
        <v>247</v>
      </c>
      <c r="G81" s="178"/>
      <c r="H81" s="178"/>
      <c r="I81" s="178">
        <f t="shared" si="12"/>
        <v>0</v>
      </c>
      <c r="J81" s="178">
        <f t="shared" si="13"/>
        <v>0</v>
      </c>
      <c r="K81" s="178">
        <f t="shared" si="14"/>
        <v>0</v>
      </c>
    </row>
    <row r="82" spans="1:11" ht="12" customHeight="1">
      <c r="A82" s="184" t="s">
        <v>418</v>
      </c>
      <c r="B82" s="183" t="s">
        <v>1447</v>
      </c>
      <c r="C82" s="183" t="s">
        <v>1448</v>
      </c>
      <c r="D82" s="183" t="s">
        <v>1449</v>
      </c>
      <c r="E82" s="174">
        <v>15</v>
      </c>
      <c r="F82" s="174" t="s">
        <v>247</v>
      </c>
      <c r="G82" s="178"/>
      <c r="H82" s="178"/>
      <c r="I82" s="178">
        <f t="shared" si="12"/>
        <v>0</v>
      </c>
      <c r="J82" s="178">
        <f t="shared" si="13"/>
        <v>0</v>
      </c>
      <c r="K82" s="178">
        <f t="shared" si="14"/>
        <v>0</v>
      </c>
    </row>
    <row r="83" spans="1:11" ht="12" customHeight="1">
      <c r="A83" s="184" t="s">
        <v>422</v>
      </c>
      <c r="B83" s="183" t="s">
        <v>1450</v>
      </c>
      <c r="C83" s="183" t="s">
        <v>1451</v>
      </c>
      <c r="D83" s="183" t="s">
        <v>1452</v>
      </c>
      <c r="E83" s="174">
        <v>7</v>
      </c>
      <c r="F83" s="174" t="s">
        <v>247</v>
      </c>
      <c r="G83" s="178"/>
      <c r="H83" s="178"/>
      <c r="I83" s="178">
        <f t="shared" si="12"/>
        <v>0</v>
      </c>
      <c r="J83" s="178">
        <f t="shared" si="13"/>
        <v>0</v>
      </c>
      <c r="K83" s="178">
        <f t="shared" si="14"/>
        <v>0</v>
      </c>
    </row>
    <row r="84" spans="1:11" ht="12" customHeight="1">
      <c r="A84" s="184" t="s">
        <v>428</v>
      </c>
      <c r="B84" s="183" t="s">
        <v>1453</v>
      </c>
      <c r="C84" s="183" t="s">
        <v>1454</v>
      </c>
      <c r="D84" s="183" t="s">
        <v>1455</v>
      </c>
      <c r="E84" s="174">
        <v>28</v>
      </c>
      <c r="F84" s="174" t="s">
        <v>247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432</v>
      </c>
      <c r="B85" s="175" t="s">
        <v>1456</v>
      </c>
      <c r="C85" s="175" t="s">
        <v>1457</v>
      </c>
      <c r="D85" s="177" t="s">
        <v>1458</v>
      </c>
      <c r="E85" s="174">
        <v>5</v>
      </c>
      <c r="F85" s="174" t="s">
        <v>247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436</v>
      </c>
      <c r="B86" s="175" t="s">
        <v>1459</v>
      </c>
      <c r="C86" s="175" t="s">
        <v>1460</v>
      </c>
      <c r="D86" s="177" t="s">
        <v>1461</v>
      </c>
      <c r="E86" s="174">
        <v>10</v>
      </c>
      <c r="F86" s="174" t="s">
        <v>247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440</v>
      </c>
      <c r="B87" s="175" t="s">
        <v>1462</v>
      </c>
      <c r="C87" s="175" t="s">
        <v>1463</v>
      </c>
      <c r="D87" s="177" t="s">
        <v>1464</v>
      </c>
      <c r="E87" s="174">
        <v>1</v>
      </c>
      <c r="F87" s="174" t="s">
        <v>247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444</v>
      </c>
      <c r="B88" s="175" t="s">
        <v>1465</v>
      </c>
      <c r="C88" s="175" t="s">
        <v>1466</v>
      </c>
      <c r="D88" s="177" t="s">
        <v>1467</v>
      </c>
      <c r="E88" s="174">
        <v>1</v>
      </c>
      <c r="F88" s="174" t="s">
        <v>247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448</v>
      </c>
      <c r="B89" s="175" t="s">
        <v>1468</v>
      </c>
      <c r="C89" s="175">
        <v>612117</v>
      </c>
      <c r="D89" s="177" t="s">
        <v>1469</v>
      </c>
      <c r="E89" s="174">
        <v>1</v>
      </c>
      <c r="F89" s="174" t="s">
        <v>247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452</v>
      </c>
      <c r="B90" s="175" t="s">
        <v>1470</v>
      </c>
      <c r="C90" s="175" t="s">
        <v>1471</v>
      </c>
      <c r="D90" s="177" t="s">
        <v>1472</v>
      </c>
      <c r="E90" s="174">
        <v>6</v>
      </c>
      <c r="F90" s="174" t="s">
        <v>247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456</v>
      </c>
      <c r="B91" s="175" t="s">
        <v>1473</v>
      </c>
      <c r="C91" s="175" t="s">
        <v>1474</v>
      </c>
      <c r="D91" s="177" t="s">
        <v>1475</v>
      </c>
      <c r="E91" s="174">
        <v>7</v>
      </c>
      <c r="F91" s="174" t="s">
        <v>247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460</v>
      </c>
      <c r="B92" s="175" t="s">
        <v>1476</v>
      </c>
      <c r="C92" s="175" t="s">
        <v>1477</v>
      </c>
      <c r="D92" s="177" t="s">
        <v>1478</v>
      </c>
      <c r="E92" s="174">
        <v>1</v>
      </c>
      <c r="F92" s="174" t="s">
        <v>247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464</v>
      </c>
      <c r="B93" s="175" t="s">
        <v>1479</v>
      </c>
      <c r="C93" s="175" t="s">
        <v>1480</v>
      </c>
      <c r="D93" s="177" t="s">
        <v>1481</v>
      </c>
      <c r="E93" s="174">
        <v>3</v>
      </c>
      <c r="F93" s="174" t="s">
        <v>247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468</v>
      </c>
      <c r="B94" s="175" t="s">
        <v>1482</v>
      </c>
      <c r="C94" s="175" t="s">
        <v>1483</v>
      </c>
      <c r="D94" s="177" t="s">
        <v>1484</v>
      </c>
      <c r="E94" s="174">
        <v>1</v>
      </c>
      <c r="F94" s="174" t="s">
        <v>247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52"/>
      <c r="B95" s="170" t="s">
        <v>1485</v>
      </c>
      <c r="C95" s="182"/>
      <c r="D95" s="172"/>
      <c r="E95" s="152"/>
      <c r="F95" s="152"/>
      <c r="G95" s="173"/>
      <c r="H95" s="173"/>
      <c r="I95" s="173"/>
      <c r="J95" s="173"/>
      <c r="K95" s="173"/>
    </row>
    <row r="96" spans="1:11" ht="12" customHeight="1">
      <c r="A96" s="174">
        <v>81</v>
      </c>
      <c r="B96" s="175"/>
      <c r="C96" s="175"/>
      <c r="D96" s="177" t="s">
        <v>1486</v>
      </c>
      <c r="E96" s="174">
        <v>15</v>
      </c>
      <c r="F96" s="174" t="s">
        <v>1356</v>
      </c>
      <c r="G96" s="178"/>
      <c r="H96" s="178"/>
      <c r="I96" s="178">
        <f t="shared" ref="I96:I111" si="15">E96*G96</f>
        <v>0</v>
      </c>
      <c r="J96" s="178">
        <f t="shared" ref="J96:J111" si="16">E96*H96</f>
        <v>0</v>
      </c>
      <c r="K96" s="178">
        <f t="shared" ref="K96:K111" si="17">SUM(I96:J96)</f>
        <v>0</v>
      </c>
    </row>
    <row r="97" spans="1:11" ht="12" customHeight="1">
      <c r="A97" s="174">
        <v>82</v>
      </c>
      <c r="B97" s="175"/>
      <c r="C97" s="175"/>
      <c r="D97" s="177" t="s">
        <v>1487</v>
      </c>
      <c r="E97" s="174">
        <v>130</v>
      </c>
      <c r="F97" s="174" t="s">
        <v>1356</v>
      </c>
      <c r="G97" s="178"/>
      <c r="H97" s="178"/>
      <c r="I97" s="178">
        <f t="shared" si="15"/>
        <v>0</v>
      </c>
      <c r="J97" s="178">
        <f t="shared" si="16"/>
        <v>0</v>
      </c>
      <c r="K97" s="178">
        <f t="shared" si="17"/>
        <v>0</v>
      </c>
    </row>
    <row r="98" spans="1:11" ht="12" customHeight="1">
      <c r="A98" s="174">
        <v>83</v>
      </c>
      <c r="B98" s="175"/>
      <c r="C98" s="175"/>
      <c r="D98" s="177" t="s">
        <v>1488</v>
      </c>
      <c r="E98" s="174">
        <v>53</v>
      </c>
      <c r="F98" s="174" t="s">
        <v>247</v>
      </c>
      <c r="G98" s="178"/>
      <c r="H98" s="178"/>
      <c r="I98" s="178">
        <f t="shared" si="15"/>
        <v>0</v>
      </c>
      <c r="J98" s="178">
        <f t="shared" si="16"/>
        <v>0</v>
      </c>
      <c r="K98" s="178">
        <f t="shared" si="17"/>
        <v>0</v>
      </c>
    </row>
    <row r="99" spans="1:11" ht="12" customHeight="1">
      <c r="A99" s="174">
        <v>84</v>
      </c>
      <c r="B99" s="175"/>
      <c r="C99" s="175"/>
      <c r="D99" s="177" t="s">
        <v>1489</v>
      </c>
      <c r="E99" s="174">
        <v>64</v>
      </c>
      <c r="F99" s="174" t="s">
        <v>247</v>
      </c>
      <c r="G99" s="178"/>
      <c r="H99" s="178"/>
      <c r="I99" s="178">
        <f t="shared" si="15"/>
        <v>0</v>
      </c>
      <c r="J99" s="178">
        <f t="shared" si="16"/>
        <v>0</v>
      </c>
      <c r="K99" s="178">
        <f t="shared" si="17"/>
        <v>0</v>
      </c>
    </row>
    <row r="100" spans="1:11" ht="12" customHeight="1">
      <c r="A100" s="174">
        <v>85</v>
      </c>
      <c r="B100" s="175"/>
      <c r="C100" s="175"/>
      <c r="D100" s="177" t="s">
        <v>1490</v>
      </c>
      <c r="E100" s="174">
        <v>2</v>
      </c>
      <c r="F100" s="174" t="s">
        <v>247</v>
      </c>
      <c r="G100" s="178"/>
      <c r="H100" s="178"/>
      <c r="I100" s="178">
        <f t="shared" si="15"/>
        <v>0</v>
      </c>
      <c r="J100" s="178">
        <f t="shared" si="16"/>
        <v>0</v>
      </c>
      <c r="K100" s="178">
        <f t="shared" si="17"/>
        <v>0</v>
      </c>
    </row>
    <row r="101" spans="1:11" ht="12" customHeight="1">
      <c r="A101" s="174">
        <v>86</v>
      </c>
      <c r="B101" s="175"/>
      <c r="C101" s="175"/>
      <c r="D101" s="177" t="s">
        <v>1491</v>
      </c>
      <c r="E101" s="174">
        <v>16</v>
      </c>
      <c r="F101" s="174" t="s">
        <v>1492</v>
      </c>
      <c r="G101" s="178"/>
      <c r="H101" s="178"/>
      <c r="I101" s="178">
        <f t="shared" si="15"/>
        <v>0</v>
      </c>
      <c r="J101" s="178">
        <f t="shared" si="16"/>
        <v>0</v>
      </c>
      <c r="K101" s="178">
        <f t="shared" si="17"/>
        <v>0</v>
      </c>
    </row>
    <row r="102" spans="1:11" ht="12" customHeight="1">
      <c r="A102" s="174">
        <v>87</v>
      </c>
      <c r="B102" s="175"/>
      <c r="C102" s="175"/>
      <c r="D102" s="177" t="s">
        <v>1493</v>
      </c>
      <c r="E102" s="174">
        <v>1</v>
      </c>
      <c r="F102" s="174" t="s">
        <v>247</v>
      </c>
      <c r="G102" s="178"/>
      <c r="H102" s="178"/>
      <c r="I102" s="178">
        <f t="shared" si="15"/>
        <v>0</v>
      </c>
      <c r="J102" s="178">
        <f t="shared" si="16"/>
        <v>0</v>
      </c>
      <c r="K102" s="178">
        <f t="shared" si="17"/>
        <v>0</v>
      </c>
    </row>
    <row r="103" spans="1:11" ht="24" customHeight="1">
      <c r="A103" s="174">
        <v>88</v>
      </c>
      <c r="B103" s="188" t="s">
        <v>1494</v>
      </c>
      <c r="C103" s="188"/>
      <c r="D103" s="177" t="s">
        <v>1495</v>
      </c>
      <c r="E103" s="174">
        <v>16</v>
      </c>
      <c r="F103" s="174" t="s">
        <v>1492</v>
      </c>
      <c r="G103" s="178"/>
      <c r="H103" s="178"/>
      <c r="I103" s="178">
        <f t="shared" si="15"/>
        <v>0</v>
      </c>
      <c r="J103" s="178">
        <f t="shared" si="16"/>
        <v>0</v>
      </c>
      <c r="K103" s="178">
        <f t="shared" si="17"/>
        <v>0</v>
      </c>
    </row>
    <row r="104" spans="1:11" ht="12" customHeight="1">
      <c r="A104" s="174">
        <v>89</v>
      </c>
      <c r="B104" s="175"/>
      <c r="C104" s="189"/>
      <c r="D104" s="177" t="s">
        <v>1496</v>
      </c>
      <c r="E104" s="174">
        <v>10</v>
      </c>
      <c r="F104" s="186" t="s">
        <v>1356</v>
      </c>
      <c r="G104" s="178"/>
      <c r="H104" s="178"/>
      <c r="I104" s="178">
        <f t="shared" si="15"/>
        <v>0</v>
      </c>
      <c r="J104" s="178">
        <f t="shared" si="16"/>
        <v>0</v>
      </c>
      <c r="K104" s="178">
        <f t="shared" si="17"/>
        <v>0</v>
      </c>
    </row>
    <row r="105" spans="1:11" ht="12" customHeight="1">
      <c r="A105" s="174">
        <v>90</v>
      </c>
      <c r="B105" s="175"/>
      <c r="C105" s="189"/>
      <c r="D105" s="177" t="s">
        <v>1497</v>
      </c>
      <c r="E105" s="174">
        <v>55</v>
      </c>
      <c r="F105" s="186" t="s">
        <v>1356</v>
      </c>
      <c r="G105" s="178"/>
      <c r="H105" s="178"/>
      <c r="I105" s="178">
        <f t="shared" si="15"/>
        <v>0</v>
      </c>
      <c r="J105" s="178">
        <f t="shared" si="16"/>
        <v>0</v>
      </c>
      <c r="K105" s="178">
        <f t="shared" si="17"/>
        <v>0</v>
      </c>
    </row>
    <row r="106" spans="1:11" ht="12" customHeight="1">
      <c r="A106" s="174">
        <v>91</v>
      </c>
      <c r="B106" s="175"/>
      <c r="C106" s="189"/>
      <c r="D106" s="177" t="s">
        <v>1498</v>
      </c>
      <c r="E106" s="174">
        <v>20</v>
      </c>
      <c r="F106" s="186" t="s">
        <v>1356</v>
      </c>
      <c r="G106" s="178"/>
      <c r="H106" s="178"/>
      <c r="I106" s="178">
        <f t="shared" si="15"/>
        <v>0</v>
      </c>
      <c r="J106" s="178">
        <f t="shared" si="16"/>
        <v>0</v>
      </c>
      <c r="K106" s="178">
        <f t="shared" si="17"/>
        <v>0</v>
      </c>
    </row>
    <row r="107" spans="1:11" ht="12" customHeight="1">
      <c r="A107" s="174">
        <v>92</v>
      </c>
      <c r="B107" s="175"/>
      <c r="C107" s="189"/>
      <c r="D107" s="177" t="s">
        <v>1499</v>
      </c>
      <c r="E107" s="174">
        <v>10</v>
      </c>
      <c r="F107" s="186" t="s">
        <v>1356</v>
      </c>
      <c r="G107" s="178"/>
      <c r="H107" s="178"/>
      <c r="I107" s="178">
        <f t="shared" si="15"/>
        <v>0</v>
      </c>
      <c r="J107" s="178">
        <f t="shared" si="16"/>
        <v>0</v>
      </c>
      <c r="K107" s="178">
        <f t="shared" si="17"/>
        <v>0</v>
      </c>
    </row>
    <row r="108" spans="1:11" ht="12" customHeight="1">
      <c r="A108" s="174">
        <v>93</v>
      </c>
      <c r="B108" s="175"/>
      <c r="C108" s="189"/>
      <c r="D108" s="177" t="s">
        <v>1500</v>
      </c>
      <c r="E108" s="174">
        <v>10</v>
      </c>
      <c r="F108" s="186" t="s">
        <v>1356</v>
      </c>
      <c r="G108" s="178"/>
      <c r="H108" s="178"/>
      <c r="I108" s="178">
        <f t="shared" si="15"/>
        <v>0</v>
      </c>
      <c r="J108" s="178">
        <f t="shared" si="16"/>
        <v>0</v>
      </c>
      <c r="K108" s="178">
        <f t="shared" si="17"/>
        <v>0</v>
      </c>
    </row>
    <row r="109" spans="1:11" ht="12" customHeight="1">
      <c r="A109" s="174">
        <v>94</v>
      </c>
      <c r="B109" s="175"/>
      <c r="C109" s="189"/>
      <c r="D109" s="177" t="s">
        <v>1501</v>
      </c>
      <c r="E109" s="174">
        <v>10</v>
      </c>
      <c r="F109" s="186" t="s">
        <v>1356</v>
      </c>
      <c r="G109" s="178"/>
      <c r="H109" s="178"/>
      <c r="I109" s="178">
        <f t="shared" si="15"/>
        <v>0</v>
      </c>
      <c r="J109" s="178">
        <f t="shared" si="16"/>
        <v>0</v>
      </c>
      <c r="K109" s="178">
        <f t="shared" si="17"/>
        <v>0</v>
      </c>
    </row>
    <row r="110" spans="1:11" ht="12" customHeight="1">
      <c r="A110" s="174">
        <v>95</v>
      </c>
      <c r="B110" s="175"/>
      <c r="C110" s="189"/>
      <c r="D110" s="177" t="s">
        <v>1502</v>
      </c>
      <c r="E110" s="174">
        <v>10</v>
      </c>
      <c r="F110" s="186" t="s">
        <v>1356</v>
      </c>
      <c r="G110" s="178"/>
      <c r="H110" s="178"/>
      <c r="I110" s="178">
        <f t="shared" si="15"/>
        <v>0</v>
      </c>
      <c r="J110" s="178">
        <f t="shared" si="16"/>
        <v>0</v>
      </c>
      <c r="K110" s="178">
        <f t="shared" si="17"/>
        <v>0</v>
      </c>
    </row>
    <row r="111" spans="1:11" ht="12" customHeight="1">
      <c r="A111" s="174">
        <v>96</v>
      </c>
      <c r="B111" s="175"/>
      <c r="C111" s="189"/>
      <c r="D111" s="177" t="s">
        <v>1503</v>
      </c>
      <c r="E111" s="174">
        <v>1</v>
      </c>
      <c r="F111" s="186" t="s">
        <v>247</v>
      </c>
      <c r="G111" s="178"/>
      <c r="H111" s="178"/>
      <c r="I111" s="178">
        <f t="shared" si="15"/>
        <v>0</v>
      </c>
      <c r="J111" s="178">
        <f t="shared" si="16"/>
        <v>0</v>
      </c>
      <c r="K111" s="178">
        <f t="shared" si="17"/>
        <v>0</v>
      </c>
    </row>
    <row r="112" spans="1:11" ht="24" customHeight="1">
      <c r="A112" s="190"/>
      <c r="B112" s="191" t="s">
        <v>1504</v>
      </c>
      <c r="C112" s="192"/>
      <c r="D112" s="193"/>
      <c r="E112" s="152"/>
      <c r="F112" s="194"/>
      <c r="G112" s="173"/>
      <c r="H112" s="173"/>
      <c r="I112" s="173"/>
      <c r="J112" s="173"/>
      <c r="K112" s="173"/>
    </row>
    <row r="113" spans="1:11" ht="24" customHeight="1">
      <c r="A113" s="184" t="s">
        <v>540</v>
      </c>
      <c r="B113" s="175" t="s">
        <v>1505</v>
      </c>
      <c r="C113" s="175">
        <v>18806</v>
      </c>
      <c r="D113" s="177" t="s">
        <v>1506</v>
      </c>
      <c r="E113" s="174">
        <v>1</v>
      </c>
      <c r="F113" s="174" t="s">
        <v>247</v>
      </c>
      <c r="G113" s="178"/>
      <c r="H113" s="178"/>
      <c r="I113" s="178">
        <f t="shared" ref="I113:I139" si="18">E113*G113</f>
        <v>0</v>
      </c>
      <c r="J113" s="178">
        <f t="shared" ref="J113:J139" si="19">E113*H113</f>
        <v>0</v>
      </c>
      <c r="K113" s="178">
        <f t="shared" ref="K113:K139" si="20">SUM(I113:J113)</f>
        <v>0</v>
      </c>
    </row>
    <row r="114" spans="1:11" ht="24" customHeight="1">
      <c r="A114" s="184" t="s">
        <v>544</v>
      </c>
      <c r="B114" s="175" t="s">
        <v>1507</v>
      </c>
      <c r="C114" s="175">
        <v>18896</v>
      </c>
      <c r="D114" s="177" t="s">
        <v>1508</v>
      </c>
      <c r="E114" s="174">
        <v>1</v>
      </c>
      <c r="F114" s="174" t="s">
        <v>247</v>
      </c>
      <c r="G114" s="178"/>
      <c r="H114" s="178"/>
      <c r="I114" s="178">
        <f t="shared" si="18"/>
        <v>0</v>
      </c>
      <c r="J114" s="178">
        <f t="shared" si="19"/>
        <v>0</v>
      </c>
      <c r="K114" s="178">
        <f t="shared" si="20"/>
        <v>0</v>
      </c>
    </row>
    <row r="115" spans="1:11" ht="24" customHeight="1">
      <c r="A115" s="184" t="s">
        <v>334</v>
      </c>
      <c r="B115" s="175" t="s">
        <v>1509</v>
      </c>
      <c r="C115" s="175">
        <v>18809</v>
      </c>
      <c r="D115" s="177" t="s">
        <v>1510</v>
      </c>
      <c r="E115" s="174">
        <v>3</v>
      </c>
      <c r="F115" s="174" t="s">
        <v>247</v>
      </c>
      <c r="G115" s="178"/>
      <c r="H115" s="178"/>
      <c r="I115" s="178">
        <f t="shared" si="18"/>
        <v>0</v>
      </c>
      <c r="J115" s="178">
        <f t="shared" si="19"/>
        <v>0</v>
      </c>
      <c r="K115" s="178">
        <f t="shared" si="20"/>
        <v>0</v>
      </c>
    </row>
    <row r="116" spans="1:11" ht="12" customHeight="1">
      <c r="A116" s="184" t="s">
        <v>551</v>
      </c>
      <c r="B116" s="175" t="s">
        <v>1511</v>
      </c>
      <c r="C116" s="175">
        <v>19799</v>
      </c>
      <c r="D116" s="177" t="s">
        <v>1512</v>
      </c>
      <c r="E116" s="174">
        <v>1</v>
      </c>
      <c r="F116" s="174" t="s">
        <v>1513</v>
      </c>
      <c r="G116" s="178"/>
      <c r="H116" s="178"/>
      <c r="I116" s="178">
        <f t="shared" si="18"/>
        <v>0</v>
      </c>
      <c r="J116" s="178">
        <f t="shared" si="19"/>
        <v>0</v>
      </c>
      <c r="K116" s="178">
        <f t="shared" si="20"/>
        <v>0</v>
      </c>
    </row>
    <row r="117" spans="1:11" ht="12" customHeight="1">
      <c r="A117" s="184" t="s">
        <v>555</v>
      </c>
      <c r="B117" s="175" t="s">
        <v>1514</v>
      </c>
      <c r="C117" s="175">
        <v>406469</v>
      </c>
      <c r="D117" s="177" t="s">
        <v>1515</v>
      </c>
      <c r="E117" s="174">
        <v>1</v>
      </c>
      <c r="F117" s="174" t="s">
        <v>247</v>
      </c>
      <c r="G117" s="178"/>
      <c r="H117" s="178"/>
      <c r="I117" s="178">
        <f t="shared" si="18"/>
        <v>0</v>
      </c>
      <c r="J117" s="178">
        <f t="shared" si="19"/>
        <v>0</v>
      </c>
      <c r="K117" s="178">
        <f t="shared" si="20"/>
        <v>0</v>
      </c>
    </row>
    <row r="118" spans="1:11" ht="24" customHeight="1">
      <c r="A118" s="184" t="s">
        <v>559</v>
      </c>
      <c r="B118" s="175"/>
      <c r="C118" s="183" t="s">
        <v>1516</v>
      </c>
      <c r="D118" s="177" t="s">
        <v>1517</v>
      </c>
      <c r="E118" s="174">
        <v>1</v>
      </c>
      <c r="F118" s="174" t="s">
        <v>247</v>
      </c>
      <c r="G118" s="178"/>
      <c r="H118" s="178"/>
      <c r="I118" s="178">
        <f t="shared" si="18"/>
        <v>0</v>
      </c>
      <c r="J118" s="178">
        <f t="shared" si="19"/>
        <v>0</v>
      </c>
      <c r="K118" s="178">
        <f t="shared" si="20"/>
        <v>0</v>
      </c>
    </row>
    <row r="119" spans="1:11" ht="24" customHeight="1">
      <c r="A119" s="184" t="s">
        <v>563</v>
      </c>
      <c r="B119" s="175"/>
      <c r="C119" s="183" t="s">
        <v>1518</v>
      </c>
      <c r="D119" s="177" t="s">
        <v>1519</v>
      </c>
      <c r="E119" s="174">
        <v>1</v>
      </c>
      <c r="F119" s="174" t="s">
        <v>247</v>
      </c>
      <c r="G119" s="178"/>
      <c r="H119" s="178"/>
      <c r="I119" s="178">
        <f t="shared" si="18"/>
        <v>0</v>
      </c>
      <c r="J119" s="178">
        <f t="shared" si="19"/>
        <v>0</v>
      </c>
      <c r="K119" s="178">
        <f t="shared" si="20"/>
        <v>0</v>
      </c>
    </row>
    <row r="120" spans="1:11" ht="24" customHeight="1">
      <c r="A120" s="184" t="s">
        <v>567</v>
      </c>
      <c r="B120" s="175" t="s">
        <v>1520</v>
      </c>
      <c r="C120" s="183"/>
      <c r="D120" s="177" t="s">
        <v>1521</v>
      </c>
      <c r="E120" s="174">
        <v>2</v>
      </c>
      <c r="F120" s="174" t="s">
        <v>247</v>
      </c>
      <c r="G120" s="178"/>
      <c r="H120" s="178"/>
      <c r="I120" s="178">
        <f t="shared" si="18"/>
        <v>0</v>
      </c>
      <c r="J120" s="178">
        <f t="shared" si="19"/>
        <v>0</v>
      </c>
      <c r="K120" s="178">
        <f t="shared" si="20"/>
        <v>0</v>
      </c>
    </row>
    <row r="121" spans="1:11" ht="12" customHeight="1">
      <c r="A121" s="184" t="s">
        <v>571</v>
      </c>
      <c r="B121" s="175" t="s">
        <v>1522</v>
      </c>
      <c r="C121" s="175">
        <v>403408</v>
      </c>
      <c r="D121" s="177" t="s">
        <v>1523</v>
      </c>
      <c r="E121" s="174">
        <v>1</v>
      </c>
      <c r="F121" s="174" t="s">
        <v>247</v>
      </c>
      <c r="G121" s="178"/>
      <c r="H121" s="178"/>
      <c r="I121" s="178">
        <f t="shared" si="18"/>
        <v>0</v>
      </c>
      <c r="J121" s="178">
        <f t="shared" si="19"/>
        <v>0</v>
      </c>
      <c r="K121" s="178">
        <f t="shared" si="20"/>
        <v>0</v>
      </c>
    </row>
    <row r="122" spans="1:11" ht="12" customHeight="1">
      <c r="A122" s="184" t="s">
        <v>575</v>
      </c>
      <c r="B122" s="175" t="s">
        <v>1524</v>
      </c>
      <c r="C122" s="175">
        <v>403405</v>
      </c>
      <c r="D122" s="177" t="s">
        <v>1525</v>
      </c>
      <c r="E122" s="174">
        <v>1</v>
      </c>
      <c r="F122" s="174" t="s">
        <v>247</v>
      </c>
      <c r="G122" s="178"/>
      <c r="H122" s="178"/>
      <c r="I122" s="178">
        <f t="shared" si="18"/>
        <v>0</v>
      </c>
      <c r="J122" s="178">
        <f t="shared" si="19"/>
        <v>0</v>
      </c>
      <c r="K122" s="178">
        <f t="shared" si="20"/>
        <v>0</v>
      </c>
    </row>
    <row r="123" spans="1:11" ht="12" customHeight="1">
      <c r="A123" s="184" t="s">
        <v>579</v>
      </c>
      <c r="B123" s="175" t="s">
        <v>1526</v>
      </c>
      <c r="C123" s="175">
        <v>403403</v>
      </c>
      <c r="D123" s="177" t="s">
        <v>1527</v>
      </c>
      <c r="E123" s="174">
        <v>3</v>
      </c>
      <c r="F123" s="174" t="s">
        <v>247</v>
      </c>
      <c r="G123" s="178"/>
      <c r="H123" s="178"/>
      <c r="I123" s="178">
        <f t="shared" si="18"/>
        <v>0</v>
      </c>
      <c r="J123" s="178">
        <f t="shared" si="19"/>
        <v>0</v>
      </c>
      <c r="K123" s="178">
        <f t="shared" si="20"/>
        <v>0</v>
      </c>
    </row>
    <row r="124" spans="1:11" ht="24" customHeight="1">
      <c r="A124" s="184" t="s">
        <v>583</v>
      </c>
      <c r="B124" s="175"/>
      <c r="C124" s="183"/>
      <c r="D124" s="177" t="s">
        <v>1528</v>
      </c>
      <c r="E124" s="174">
        <v>3</v>
      </c>
      <c r="F124" s="174" t="s">
        <v>247</v>
      </c>
      <c r="G124" s="178"/>
      <c r="H124" s="178"/>
      <c r="I124" s="178">
        <f t="shared" si="18"/>
        <v>0</v>
      </c>
      <c r="J124" s="178">
        <f t="shared" si="19"/>
        <v>0</v>
      </c>
      <c r="K124" s="178">
        <f t="shared" si="20"/>
        <v>0</v>
      </c>
    </row>
    <row r="125" spans="1:11" ht="24" customHeight="1">
      <c r="A125" s="184" t="s">
        <v>587</v>
      </c>
      <c r="B125" s="175"/>
      <c r="C125" s="175" t="s">
        <v>1529</v>
      </c>
      <c r="D125" s="177" t="s">
        <v>1530</v>
      </c>
      <c r="E125" s="174">
        <v>1</v>
      </c>
      <c r="F125" s="174" t="s">
        <v>247</v>
      </c>
      <c r="G125" s="178"/>
      <c r="H125" s="178"/>
      <c r="I125" s="178">
        <f t="shared" si="18"/>
        <v>0</v>
      </c>
      <c r="J125" s="178">
        <f t="shared" si="19"/>
        <v>0</v>
      </c>
      <c r="K125" s="178">
        <f t="shared" si="20"/>
        <v>0</v>
      </c>
    </row>
    <row r="126" spans="1:11" ht="24" customHeight="1">
      <c r="A126" s="184" t="s">
        <v>591</v>
      </c>
      <c r="B126" s="175"/>
      <c r="C126" s="183" t="s">
        <v>1531</v>
      </c>
      <c r="D126" s="177" t="s">
        <v>1532</v>
      </c>
      <c r="E126" s="174">
        <v>1</v>
      </c>
      <c r="F126" s="174" t="s">
        <v>247</v>
      </c>
      <c r="G126" s="178"/>
      <c r="H126" s="178"/>
      <c r="I126" s="178">
        <f t="shared" si="18"/>
        <v>0</v>
      </c>
      <c r="J126" s="178">
        <f t="shared" si="19"/>
        <v>0</v>
      </c>
      <c r="K126" s="178">
        <f t="shared" si="20"/>
        <v>0</v>
      </c>
    </row>
    <row r="127" spans="1:11" ht="24" customHeight="1">
      <c r="A127" s="184" t="s">
        <v>595</v>
      </c>
      <c r="B127" s="175"/>
      <c r="C127" s="183" t="s">
        <v>1533</v>
      </c>
      <c r="D127" s="177" t="s">
        <v>1534</v>
      </c>
      <c r="E127" s="174">
        <v>1</v>
      </c>
      <c r="F127" s="174" t="s">
        <v>247</v>
      </c>
      <c r="G127" s="178"/>
      <c r="H127" s="178"/>
      <c r="I127" s="178">
        <f t="shared" si="18"/>
        <v>0</v>
      </c>
      <c r="J127" s="178">
        <f t="shared" si="19"/>
        <v>0</v>
      </c>
      <c r="K127" s="178">
        <f t="shared" si="20"/>
        <v>0</v>
      </c>
    </row>
    <row r="128" spans="1:11" ht="12" customHeight="1">
      <c r="A128" s="184" t="s">
        <v>599</v>
      </c>
      <c r="B128" s="175" t="s">
        <v>1535</v>
      </c>
      <c r="C128" s="175">
        <v>4012591772088</v>
      </c>
      <c r="D128" s="177" t="s">
        <v>1536</v>
      </c>
      <c r="E128" s="174">
        <v>2</v>
      </c>
      <c r="F128" s="174" t="s">
        <v>247</v>
      </c>
      <c r="G128" s="178"/>
      <c r="H128" s="178"/>
      <c r="I128" s="178">
        <f t="shared" si="18"/>
        <v>0</v>
      </c>
      <c r="J128" s="178">
        <f t="shared" si="19"/>
        <v>0</v>
      </c>
      <c r="K128" s="178">
        <f t="shared" si="20"/>
        <v>0</v>
      </c>
    </row>
    <row r="129" spans="1:11" ht="12" customHeight="1">
      <c r="A129" s="184" t="s">
        <v>603</v>
      </c>
      <c r="B129" s="175" t="s">
        <v>1537</v>
      </c>
      <c r="C129" s="175">
        <v>4012591772118</v>
      </c>
      <c r="D129" s="177" t="s">
        <v>1536</v>
      </c>
      <c r="E129" s="174">
        <v>3</v>
      </c>
      <c r="F129" s="174" t="s">
        <v>247</v>
      </c>
      <c r="G129" s="178"/>
      <c r="H129" s="178"/>
      <c r="I129" s="178">
        <f t="shared" si="18"/>
        <v>0</v>
      </c>
      <c r="J129" s="178">
        <f t="shared" si="19"/>
        <v>0</v>
      </c>
      <c r="K129" s="178">
        <f t="shared" si="20"/>
        <v>0</v>
      </c>
    </row>
    <row r="130" spans="1:11" ht="12" customHeight="1">
      <c r="A130" s="184" t="s">
        <v>607</v>
      </c>
      <c r="B130" s="175" t="s">
        <v>1538</v>
      </c>
      <c r="C130" s="175">
        <v>4012591772125</v>
      </c>
      <c r="D130" s="177" t="s">
        <v>1536</v>
      </c>
      <c r="E130" s="174">
        <v>1</v>
      </c>
      <c r="F130" s="174" t="s">
        <v>247</v>
      </c>
      <c r="G130" s="178"/>
      <c r="H130" s="178"/>
      <c r="I130" s="178">
        <f t="shared" si="18"/>
        <v>0</v>
      </c>
      <c r="J130" s="178">
        <f t="shared" si="19"/>
        <v>0</v>
      </c>
      <c r="K130" s="178">
        <f t="shared" si="20"/>
        <v>0</v>
      </c>
    </row>
    <row r="131" spans="1:11" ht="12" customHeight="1">
      <c r="A131" s="184" t="s">
        <v>611</v>
      </c>
      <c r="B131" s="175" t="s">
        <v>1539</v>
      </c>
      <c r="C131" s="175">
        <v>4012591772132</v>
      </c>
      <c r="D131" s="177" t="s">
        <v>1536</v>
      </c>
      <c r="E131" s="174">
        <v>2</v>
      </c>
      <c r="F131" s="174" t="s">
        <v>247</v>
      </c>
      <c r="G131" s="178"/>
      <c r="H131" s="178"/>
      <c r="I131" s="178">
        <f t="shared" si="18"/>
        <v>0</v>
      </c>
      <c r="J131" s="178">
        <f t="shared" si="19"/>
        <v>0</v>
      </c>
      <c r="K131" s="178">
        <f t="shared" si="20"/>
        <v>0</v>
      </c>
    </row>
    <row r="132" spans="1:11" ht="12" customHeight="1">
      <c r="A132" s="184" t="s">
        <v>615</v>
      </c>
      <c r="B132" s="175"/>
      <c r="C132" s="175"/>
      <c r="D132" s="177" t="s">
        <v>1540</v>
      </c>
      <c r="E132" s="174">
        <v>14</v>
      </c>
      <c r="F132" s="174" t="s">
        <v>247</v>
      </c>
      <c r="G132" s="178"/>
      <c r="H132" s="178"/>
      <c r="I132" s="178">
        <f t="shared" si="18"/>
        <v>0</v>
      </c>
      <c r="J132" s="178">
        <f t="shared" si="19"/>
        <v>0</v>
      </c>
      <c r="K132" s="178">
        <f t="shared" si="20"/>
        <v>0</v>
      </c>
    </row>
    <row r="133" spans="1:11" ht="12" customHeight="1">
      <c r="A133" s="184" t="s">
        <v>619</v>
      </c>
      <c r="B133" s="175"/>
      <c r="C133" s="175"/>
      <c r="D133" s="177" t="s">
        <v>1541</v>
      </c>
      <c r="E133" s="174">
        <v>1</v>
      </c>
      <c r="F133" s="174" t="s">
        <v>247</v>
      </c>
      <c r="G133" s="178"/>
      <c r="H133" s="178"/>
      <c r="I133" s="178">
        <f t="shared" si="18"/>
        <v>0</v>
      </c>
      <c r="J133" s="178">
        <f t="shared" si="19"/>
        <v>0</v>
      </c>
      <c r="K133" s="178">
        <f t="shared" si="20"/>
        <v>0</v>
      </c>
    </row>
    <row r="134" spans="1:11" ht="12" customHeight="1">
      <c r="A134" s="184" t="s">
        <v>625</v>
      </c>
      <c r="B134" s="175"/>
      <c r="C134" s="175"/>
      <c r="D134" s="177" t="s">
        <v>1542</v>
      </c>
      <c r="E134" s="174">
        <v>1</v>
      </c>
      <c r="F134" s="174" t="s">
        <v>247</v>
      </c>
      <c r="G134" s="178"/>
      <c r="H134" s="178"/>
      <c r="I134" s="178">
        <f t="shared" si="18"/>
        <v>0</v>
      </c>
      <c r="J134" s="178">
        <f t="shared" si="19"/>
        <v>0</v>
      </c>
      <c r="K134" s="178">
        <f t="shared" si="20"/>
        <v>0</v>
      </c>
    </row>
    <row r="135" spans="1:11" ht="12" customHeight="1">
      <c r="A135" s="184" t="s">
        <v>629</v>
      </c>
      <c r="B135" s="175"/>
      <c r="C135" s="175"/>
      <c r="D135" s="177" t="s">
        <v>1543</v>
      </c>
      <c r="E135" s="174">
        <v>3</v>
      </c>
      <c r="F135" s="174" t="s">
        <v>247</v>
      </c>
      <c r="G135" s="178"/>
      <c r="H135" s="178"/>
      <c r="I135" s="178">
        <f t="shared" si="18"/>
        <v>0</v>
      </c>
      <c r="J135" s="178">
        <f t="shared" si="19"/>
        <v>0</v>
      </c>
      <c r="K135" s="178">
        <f t="shared" si="20"/>
        <v>0</v>
      </c>
    </row>
    <row r="136" spans="1:11" ht="12" customHeight="1">
      <c r="A136" s="184" t="s">
        <v>633</v>
      </c>
      <c r="B136" s="175"/>
      <c r="C136" s="175"/>
      <c r="D136" s="177" t="s">
        <v>1544</v>
      </c>
      <c r="E136" s="174">
        <v>3</v>
      </c>
      <c r="F136" s="174" t="s">
        <v>247</v>
      </c>
      <c r="G136" s="178"/>
      <c r="H136" s="178"/>
      <c r="I136" s="178">
        <f t="shared" si="18"/>
        <v>0</v>
      </c>
      <c r="J136" s="178">
        <f t="shared" si="19"/>
        <v>0</v>
      </c>
      <c r="K136" s="178">
        <f t="shared" si="20"/>
        <v>0</v>
      </c>
    </row>
    <row r="137" spans="1:11" ht="12" customHeight="1">
      <c r="A137" s="184" t="s">
        <v>637</v>
      </c>
      <c r="B137" s="175"/>
      <c r="C137" s="175"/>
      <c r="D137" s="177" t="s">
        <v>1545</v>
      </c>
      <c r="E137" s="174">
        <v>1</v>
      </c>
      <c r="F137" s="174" t="s">
        <v>247</v>
      </c>
      <c r="G137" s="178"/>
      <c r="H137" s="178"/>
      <c r="I137" s="178">
        <f t="shared" si="18"/>
        <v>0</v>
      </c>
      <c r="J137" s="178">
        <f t="shared" si="19"/>
        <v>0</v>
      </c>
      <c r="K137" s="178">
        <f t="shared" si="20"/>
        <v>0</v>
      </c>
    </row>
    <row r="138" spans="1:11" ht="12" customHeight="1">
      <c r="A138" s="184" t="s">
        <v>641</v>
      </c>
      <c r="B138" s="175"/>
      <c r="C138" s="175"/>
      <c r="D138" s="177" t="s">
        <v>1546</v>
      </c>
      <c r="E138" s="174">
        <v>1</v>
      </c>
      <c r="F138" s="174" t="s">
        <v>247</v>
      </c>
      <c r="G138" s="178"/>
      <c r="H138" s="178"/>
      <c r="I138" s="178">
        <f t="shared" si="18"/>
        <v>0</v>
      </c>
      <c r="J138" s="178">
        <f t="shared" si="19"/>
        <v>0</v>
      </c>
      <c r="K138" s="178">
        <f t="shared" si="20"/>
        <v>0</v>
      </c>
    </row>
    <row r="139" spans="1:11" ht="12" customHeight="1">
      <c r="A139" s="184" t="s">
        <v>645</v>
      </c>
      <c r="B139" s="175"/>
      <c r="C139" s="175"/>
      <c r="D139" s="177" t="s">
        <v>1547</v>
      </c>
      <c r="E139" s="174">
        <v>1</v>
      </c>
      <c r="F139" s="174" t="s">
        <v>247</v>
      </c>
      <c r="G139" s="178"/>
      <c r="H139" s="178"/>
      <c r="I139" s="178">
        <f t="shared" si="18"/>
        <v>0</v>
      </c>
      <c r="J139" s="178">
        <f t="shared" si="19"/>
        <v>0</v>
      </c>
      <c r="K139" s="178">
        <f t="shared" si="20"/>
        <v>0</v>
      </c>
    </row>
    <row r="140" spans="1:11" ht="12">
      <c r="A140" s="190"/>
      <c r="B140" s="191" t="s">
        <v>1548</v>
      </c>
      <c r="C140" s="192"/>
      <c r="D140" s="193"/>
      <c r="E140" s="152"/>
      <c r="F140" s="194"/>
      <c r="G140" s="173"/>
      <c r="H140" s="173"/>
      <c r="I140" s="173"/>
      <c r="J140" s="173"/>
      <c r="K140" s="173"/>
    </row>
    <row r="141" spans="1:11" ht="24" customHeight="1">
      <c r="A141" s="184" t="s">
        <v>649</v>
      </c>
      <c r="B141" s="175" t="s">
        <v>1549</v>
      </c>
      <c r="C141" s="175">
        <v>283034</v>
      </c>
      <c r="D141" s="177" t="s">
        <v>1550</v>
      </c>
      <c r="E141" s="174">
        <v>1</v>
      </c>
      <c r="F141" s="174" t="s">
        <v>247</v>
      </c>
      <c r="G141" s="178"/>
      <c r="H141" s="178"/>
      <c r="I141" s="178">
        <f t="shared" ref="I141:I178" si="21">E141*G141</f>
        <v>0</v>
      </c>
      <c r="J141" s="178">
        <f t="shared" ref="J141:J178" si="22">E141*H141</f>
        <v>0</v>
      </c>
      <c r="K141" s="178">
        <f t="shared" ref="K141:K178" si="23">SUM(I141:J141)</f>
        <v>0</v>
      </c>
    </row>
    <row r="142" spans="1:11" ht="12" customHeight="1">
      <c r="A142" s="184" t="s">
        <v>655</v>
      </c>
      <c r="B142" s="175" t="s">
        <v>1551</v>
      </c>
      <c r="C142" s="175">
        <v>8595090550945</v>
      </c>
      <c r="D142" s="177" t="s">
        <v>1552</v>
      </c>
      <c r="E142" s="174">
        <v>1</v>
      </c>
      <c r="F142" s="174" t="s">
        <v>247</v>
      </c>
      <c r="G142" s="178"/>
      <c r="H142" s="178"/>
      <c r="I142" s="178">
        <f t="shared" si="21"/>
        <v>0</v>
      </c>
      <c r="J142" s="178">
        <f t="shared" si="22"/>
        <v>0</v>
      </c>
      <c r="K142" s="178">
        <f t="shared" si="23"/>
        <v>0</v>
      </c>
    </row>
    <row r="143" spans="1:11" ht="12" customHeight="1">
      <c r="A143" s="184" t="s">
        <v>659</v>
      </c>
      <c r="B143" s="175" t="s">
        <v>1553</v>
      </c>
      <c r="C143" s="175">
        <v>5093594</v>
      </c>
      <c r="D143" s="177" t="s">
        <v>1554</v>
      </c>
      <c r="E143" s="174">
        <v>1</v>
      </c>
      <c r="F143" s="174" t="s">
        <v>247</v>
      </c>
      <c r="G143" s="178"/>
      <c r="H143" s="178"/>
      <c r="I143" s="178">
        <f t="shared" si="21"/>
        <v>0</v>
      </c>
      <c r="J143" s="178">
        <f t="shared" si="22"/>
        <v>0</v>
      </c>
      <c r="K143" s="178">
        <f t="shared" si="23"/>
        <v>0</v>
      </c>
    </row>
    <row r="144" spans="1:11" ht="12" customHeight="1">
      <c r="A144" s="184" t="s">
        <v>663</v>
      </c>
      <c r="B144" s="175" t="s">
        <v>1555</v>
      </c>
      <c r="C144" s="175">
        <v>406467</v>
      </c>
      <c r="D144" s="177" t="s">
        <v>1556</v>
      </c>
      <c r="E144" s="174">
        <v>2</v>
      </c>
      <c r="F144" s="174" t="s">
        <v>247</v>
      </c>
      <c r="G144" s="178"/>
      <c r="H144" s="178"/>
      <c r="I144" s="178">
        <f t="shared" si="21"/>
        <v>0</v>
      </c>
      <c r="J144" s="178">
        <f t="shared" si="22"/>
        <v>0</v>
      </c>
      <c r="K144" s="178">
        <f t="shared" si="23"/>
        <v>0</v>
      </c>
    </row>
    <row r="145" spans="1:11" ht="12" customHeight="1">
      <c r="A145" s="184" t="s">
        <v>669</v>
      </c>
      <c r="B145" s="175" t="s">
        <v>1557</v>
      </c>
      <c r="C145" s="175">
        <v>403545</v>
      </c>
      <c r="D145" s="177" t="s">
        <v>1558</v>
      </c>
      <c r="E145" s="174">
        <v>2</v>
      </c>
      <c r="F145" s="174" t="s">
        <v>247</v>
      </c>
      <c r="G145" s="178"/>
      <c r="H145" s="178"/>
      <c r="I145" s="178">
        <f t="shared" si="21"/>
        <v>0</v>
      </c>
      <c r="J145" s="178">
        <f t="shared" si="22"/>
        <v>0</v>
      </c>
      <c r="K145" s="178">
        <f t="shared" si="23"/>
        <v>0</v>
      </c>
    </row>
    <row r="146" spans="1:11" ht="12" customHeight="1">
      <c r="A146" s="184" t="s">
        <v>673</v>
      </c>
      <c r="B146" s="175" t="s">
        <v>1559</v>
      </c>
      <c r="C146" s="175">
        <v>403353</v>
      </c>
      <c r="D146" s="177" t="s">
        <v>1560</v>
      </c>
      <c r="E146" s="174">
        <v>2</v>
      </c>
      <c r="F146" s="174" t="s">
        <v>247</v>
      </c>
      <c r="G146" s="178"/>
      <c r="H146" s="178"/>
      <c r="I146" s="178">
        <f t="shared" si="21"/>
        <v>0</v>
      </c>
      <c r="J146" s="178">
        <f t="shared" si="22"/>
        <v>0</v>
      </c>
      <c r="K146" s="178">
        <f t="shared" si="23"/>
        <v>0</v>
      </c>
    </row>
    <row r="147" spans="1:11" ht="12" customHeight="1">
      <c r="A147" s="184" t="s">
        <v>677</v>
      </c>
      <c r="B147" s="175" t="s">
        <v>1561</v>
      </c>
      <c r="C147" s="175">
        <v>403357</v>
      </c>
      <c r="D147" s="177" t="s">
        <v>1562</v>
      </c>
      <c r="E147" s="174">
        <v>1</v>
      </c>
      <c r="F147" s="174" t="s">
        <v>247</v>
      </c>
      <c r="G147" s="178"/>
      <c r="H147" s="178"/>
      <c r="I147" s="178">
        <f t="shared" si="21"/>
        <v>0</v>
      </c>
      <c r="J147" s="178">
        <f t="shared" si="22"/>
        <v>0</v>
      </c>
      <c r="K147" s="178">
        <f t="shared" si="23"/>
        <v>0</v>
      </c>
    </row>
    <row r="148" spans="1:11" ht="12" customHeight="1">
      <c r="A148" s="184" t="s">
        <v>681</v>
      </c>
      <c r="B148" s="175" t="s">
        <v>1563</v>
      </c>
      <c r="C148" s="175">
        <v>403358</v>
      </c>
      <c r="D148" s="177" t="s">
        <v>1564</v>
      </c>
      <c r="E148" s="174">
        <v>1</v>
      </c>
      <c r="F148" s="174" t="s">
        <v>247</v>
      </c>
      <c r="G148" s="178"/>
      <c r="H148" s="178"/>
      <c r="I148" s="178">
        <f t="shared" si="21"/>
        <v>0</v>
      </c>
      <c r="J148" s="178">
        <f t="shared" si="22"/>
        <v>0</v>
      </c>
      <c r="K148" s="178">
        <f t="shared" si="23"/>
        <v>0</v>
      </c>
    </row>
    <row r="149" spans="1:11" ht="24">
      <c r="A149" s="184" t="s">
        <v>685</v>
      </c>
      <c r="B149" s="175" t="s">
        <v>1565</v>
      </c>
      <c r="C149" s="175">
        <v>411796</v>
      </c>
      <c r="D149" s="177" t="s">
        <v>1566</v>
      </c>
      <c r="E149" s="174">
        <v>1</v>
      </c>
      <c r="F149" s="174" t="s">
        <v>247</v>
      </c>
      <c r="G149" s="178"/>
      <c r="H149" s="178"/>
      <c r="I149" s="178">
        <f t="shared" si="21"/>
        <v>0</v>
      </c>
      <c r="J149" s="178">
        <f t="shared" si="22"/>
        <v>0</v>
      </c>
      <c r="K149" s="178">
        <f t="shared" si="23"/>
        <v>0</v>
      </c>
    </row>
    <row r="150" spans="1:11" ht="24" customHeight="1">
      <c r="A150" s="184" t="s">
        <v>689</v>
      </c>
      <c r="B150" s="177" t="s">
        <v>1567</v>
      </c>
      <c r="C150" s="175">
        <v>411223</v>
      </c>
      <c r="D150" s="177" t="s">
        <v>1568</v>
      </c>
      <c r="E150" s="174">
        <v>3</v>
      </c>
      <c r="F150" s="174" t="s">
        <v>247</v>
      </c>
      <c r="G150" s="178"/>
      <c r="H150" s="178"/>
      <c r="I150" s="178">
        <f t="shared" si="21"/>
        <v>0</v>
      </c>
      <c r="J150" s="178">
        <f t="shared" si="22"/>
        <v>0</v>
      </c>
      <c r="K150" s="178">
        <f t="shared" si="23"/>
        <v>0</v>
      </c>
    </row>
    <row r="151" spans="1:11" ht="24" customHeight="1">
      <c r="A151" s="184" t="s">
        <v>693</v>
      </c>
      <c r="B151" s="177" t="s">
        <v>1569</v>
      </c>
      <c r="C151" s="175">
        <v>411224</v>
      </c>
      <c r="D151" s="177" t="s">
        <v>1570</v>
      </c>
      <c r="E151" s="174">
        <v>1</v>
      </c>
      <c r="F151" s="174" t="s">
        <v>247</v>
      </c>
      <c r="G151" s="178"/>
      <c r="H151" s="178"/>
      <c r="I151" s="178">
        <f t="shared" si="21"/>
        <v>0</v>
      </c>
      <c r="J151" s="178">
        <f t="shared" si="22"/>
        <v>0</v>
      </c>
      <c r="K151" s="178">
        <f t="shared" si="23"/>
        <v>0</v>
      </c>
    </row>
    <row r="152" spans="1:11" ht="24" customHeight="1">
      <c r="A152" s="184" t="s">
        <v>697</v>
      </c>
      <c r="B152" s="177" t="s">
        <v>1571</v>
      </c>
      <c r="C152" s="175" t="s">
        <v>1572</v>
      </c>
      <c r="D152" s="177" t="s">
        <v>1573</v>
      </c>
      <c r="E152" s="174">
        <v>5</v>
      </c>
      <c r="F152" s="174" t="s">
        <v>247</v>
      </c>
      <c r="G152" s="178"/>
      <c r="H152" s="178"/>
      <c r="I152" s="178">
        <f t="shared" si="21"/>
        <v>0</v>
      </c>
      <c r="J152" s="178">
        <f t="shared" si="22"/>
        <v>0</v>
      </c>
      <c r="K152" s="178">
        <f t="shared" si="23"/>
        <v>0</v>
      </c>
    </row>
    <row r="153" spans="1:11" ht="24" customHeight="1">
      <c r="A153" s="184" t="s">
        <v>701</v>
      </c>
      <c r="B153" s="177" t="s">
        <v>1574</v>
      </c>
      <c r="C153" s="175" t="s">
        <v>1575</v>
      </c>
      <c r="D153" s="177" t="s">
        <v>1576</v>
      </c>
      <c r="E153" s="174">
        <v>25</v>
      </c>
      <c r="F153" s="174" t="s">
        <v>247</v>
      </c>
      <c r="G153" s="178"/>
      <c r="H153" s="178"/>
      <c r="I153" s="178">
        <f t="shared" si="21"/>
        <v>0</v>
      </c>
      <c r="J153" s="178">
        <f t="shared" si="22"/>
        <v>0</v>
      </c>
      <c r="K153" s="178">
        <f t="shared" si="23"/>
        <v>0</v>
      </c>
    </row>
    <row r="154" spans="1:11" ht="24" customHeight="1">
      <c r="A154" s="184"/>
      <c r="B154" s="177" t="s">
        <v>1577</v>
      </c>
      <c r="C154" s="175" t="s">
        <v>1578</v>
      </c>
      <c r="D154" s="177" t="s">
        <v>1579</v>
      </c>
      <c r="E154" s="174">
        <v>1</v>
      </c>
      <c r="F154" s="174" t="s">
        <v>247</v>
      </c>
      <c r="G154" s="178"/>
      <c r="H154" s="178"/>
      <c r="I154" s="178">
        <f t="shared" si="21"/>
        <v>0</v>
      </c>
      <c r="J154" s="178">
        <f t="shared" si="22"/>
        <v>0</v>
      </c>
      <c r="K154" s="178">
        <f t="shared" si="23"/>
        <v>0</v>
      </c>
    </row>
    <row r="155" spans="1:11" ht="24" customHeight="1">
      <c r="A155" s="184" t="s">
        <v>707</v>
      </c>
      <c r="B155" s="177" t="s">
        <v>1580</v>
      </c>
      <c r="C155" s="175">
        <v>411059</v>
      </c>
      <c r="D155" s="177" t="s">
        <v>1581</v>
      </c>
      <c r="E155" s="174">
        <v>5</v>
      </c>
      <c r="F155" s="174" t="s">
        <v>247</v>
      </c>
      <c r="G155" s="178"/>
      <c r="H155" s="178"/>
      <c r="I155" s="178">
        <f t="shared" si="21"/>
        <v>0</v>
      </c>
      <c r="J155" s="178">
        <f t="shared" si="22"/>
        <v>0</v>
      </c>
      <c r="K155" s="178">
        <f t="shared" si="23"/>
        <v>0</v>
      </c>
    </row>
    <row r="156" spans="1:11" ht="12" customHeight="1">
      <c r="A156" s="184" t="s">
        <v>711</v>
      </c>
      <c r="B156" s="175"/>
      <c r="C156" s="175">
        <v>412533</v>
      </c>
      <c r="D156" s="177" t="s">
        <v>1582</v>
      </c>
      <c r="E156" s="174">
        <v>1</v>
      </c>
      <c r="F156" s="174" t="s">
        <v>247</v>
      </c>
      <c r="G156" s="178"/>
      <c r="H156" s="178"/>
      <c r="I156" s="178">
        <f t="shared" si="21"/>
        <v>0</v>
      </c>
      <c r="J156" s="178">
        <f t="shared" si="22"/>
        <v>0</v>
      </c>
      <c r="K156" s="178">
        <f t="shared" si="23"/>
        <v>0</v>
      </c>
    </row>
    <row r="157" spans="1:11" ht="12" customHeight="1">
      <c r="A157" s="184" t="s">
        <v>715</v>
      </c>
      <c r="B157" s="175"/>
      <c r="C157" s="175">
        <v>406278</v>
      </c>
      <c r="D157" s="177" t="s">
        <v>1583</v>
      </c>
      <c r="E157" s="174">
        <v>1</v>
      </c>
      <c r="F157" s="174" t="s">
        <v>247</v>
      </c>
      <c r="G157" s="178"/>
      <c r="H157" s="178"/>
      <c r="I157" s="178">
        <f t="shared" si="21"/>
        <v>0</v>
      </c>
      <c r="J157" s="178">
        <f t="shared" si="22"/>
        <v>0</v>
      </c>
      <c r="K157" s="178">
        <f t="shared" si="23"/>
        <v>0</v>
      </c>
    </row>
    <row r="158" spans="1:11" ht="12" customHeight="1">
      <c r="A158" s="184" t="s">
        <v>721</v>
      </c>
      <c r="B158" s="175" t="s">
        <v>1584</v>
      </c>
      <c r="C158" s="175">
        <v>216772</v>
      </c>
      <c r="D158" s="177" t="s">
        <v>1585</v>
      </c>
      <c r="E158" s="174">
        <v>1</v>
      </c>
      <c r="F158" s="174" t="s">
        <v>247</v>
      </c>
      <c r="G158" s="178"/>
      <c r="H158" s="178"/>
      <c r="I158" s="178">
        <f t="shared" si="21"/>
        <v>0</v>
      </c>
      <c r="J158" s="178">
        <f t="shared" si="22"/>
        <v>0</v>
      </c>
      <c r="K158" s="178">
        <f t="shared" si="23"/>
        <v>0</v>
      </c>
    </row>
    <row r="159" spans="1:11" ht="12" customHeight="1">
      <c r="A159" s="184" t="s">
        <v>725</v>
      </c>
      <c r="B159" s="175" t="s">
        <v>1586</v>
      </c>
      <c r="C159" s="175">
        <v>216773</v>
      </c>
      <c r="D159" s="177" t="s">
        <v>1587</v>
      </c>
      <c r="E159" s="174">
        <v>1</v>
      </c>
      <c r="F159" s="174" t="s">
        <v>247</v>
      </c>
      <c r="G159" s="178"/>
      <c r="H159" s="178"/>
      <c r="I159" s="178">
        <f t="shared" si="21"/>
        <v>0</v>
      </c>
      <c r="J159" s="178">
        <f t="shared" si="22"/>
        <v>0</v>
      </c>
      <c r="K159" s="178">
        <f t="shared" si="23"/>
        <v>0</v>
      </c>
    </row>
    <row r="160" spans="1:11" ht="24" customHeight="1">
      <c r="A160" s="184" t="s">
        <v>729</v>
      </c>
      <c r="B160" s="175" t="s">
        <v>1588</v>
      </c>
      <c r="C160" s="175">
        <v>216525</v>
      </c>
      <c r="D160" s="177" t="s">
        <v>1589</v>
      </c>
      <c r="E160" s="174">
        <v>1</v>
      </c>
      <c r="F160" s="174" t="s">
        <v>247</v>
      </c>
      <c r="G160" s="178"/>
      <c r="H160" s="178"/>
      <c r="I160" s="178">
        <f t="shared" si="21"/>
        <v>0</v>
      </c>
      <c r="J160" s="178">
        <f t="shared" si="22"/>
        <v>0</v>
      </c>
      <c r="K160" s="178">
        <f t="shared" si="23"/>
        <v>0</v>
      </c>
    </row>
    <row r="161" spans="1:11" ht="24" customHeight="1">
      <c r="A161" s="184" t="s">
        <v>735</v>
      </c>
      <c r="B161" s="175" t="s">
        <v>1590</v>
      </c>
      <c r="C161" s="183" t="s">
        <v>1591</v>
      </c>
      <c r="D161" s="177" t="s">
        <v>1592</v>
      </c>
      <c r="E161" s="174">
        <v>4</v>
      </c>
      <c r="F161" s="174" t="s">
        <v>247</v>
      </c>
      <c r="G161" s="178"/>
      <c r="H161" s="178"/>
      <c r="I161" s="178">
        <f t="shared" si="21"/>
        <v>0</v>
      </c>
      <c r="J161" s="178">
        <f t="shared" si="22"/>
        <v>0</v>
      </c>
      <c r="K161" s="178">
        <f t="shared" si="23"/>
        <v>0</v>
      </c>
    </row>
    <row r="162" spans="1:11" ht="24" customHeight="1">
      <c r="A162" s="184" t="s">
        <v>739</v>
      </c>
      <c r="B162" s="175" t="s">
        <v>1590</v>
      </c>
      <c r="C162" s="183" t="s">
        <v>1593</v>
      </c>
      <c r="D162" s="177" t="s">
        <v>1594</v>
      </c>
      <c r="E162" s="174">
        <v>3</v>
      </c>
      <c r="F162" s="174" t="s">
        <v>247</v>
      </c>
      <c r="G162" s="178"/>
      <c r="H162" s="178"/>
      <c r="I162" s="178">
        <f t="shared" si="21"/>
        <v>0</v>
      </c>
      <c r="J162" s="178">
        <f t="shared" si="22"/>
        <v>0</v>
      </c>
      <c r="K162" s="178">
        <f t="shared" si="23"/>
        <v>0</v>
      </c>
    </row>
    <row r="163" spans="1:11" ht="24" customHeight="1">
      <c r="A163" s="184" t="s">
        <v>743</v>
      </c>
      <c r="B163" s="175" t="s">
        <v>1590</v>
      </c>
      <c r="C163" s="183" t="s">
        <v>1595</v>
      </c>
      <c r="D163" s="177" t="s">
        <v>1596</v>
      </c>
      <c r="E163" s="174">
        <v>1</v>
      </c>
      <c r="F163" s="174" t="s">
        <v>247</v>
      </c>
      <c r="G163" s="178"/>
      <c r="H163" s="178"/>
      <c r="I163" s="178">
        <f t="shared" si="21"/>
        <v>0</v>
      </c>
      <c r="J163" s="178">
        <f t="shared" si="22"/>
        <v>0</v>
      </c>
      <c r="K163" s="178">
        <f t="shared" si="23"/>
        <v>0</v>
      </c>
    </row>
    <row r="164" spans="1:11" ht="24" customHeight="1">
      <c r="A164" s="184" t="s">
        <v>749</v>
      </c>
      <c r="B164" s="175" t="s">
        <v>1590</v>
      </c>
      <c r="C164" s="183" t="s">
        <v>1597</v>
      </c>
      <c r="D164" s="177" t="s">
        <v>1598</v>
      </c>
      <c r="E164" s="174">
        <v>2</v>
      </c>
      <c r="F164" s="174" t="s">
        <v>247</v>
      </c>
      <c r="G164" s="178"/>
      <c r="H164" s="178"/>
      <c r="I164" s="178">
        <f t="shared" si="21"/>
        <v>0</v>
      </c>
      <c r="J164" s="178">
        <f t="shared" si="22"/>
        <v>0</v>
      </c>
      <c r="K164" s="178">
        <f t="shared" si="23"/>
        <v>0</v>
      </c>
    </row>
    <row r="165" spans="1:11" ht="24" customHeight="1">
      <c r="A165" s="184" t="s">
        <v>753</v>
      </c>
      <c r="B165" s="175" t="s">
        <v>1590</v>
      </c>
      <c r="C165" s="183" t="s">
        <v>1599</v>
      </c>
      <c r="D165" s="177" t="s">
        <v>1600</v>
      </c>
      <c r="E165" s="174">
        <v>2</v>
      </c>
      <c r="F165" s="174" t="s">
        <v>247</v>
      </c>
      <c r="G165" s="178"/>
      <c r="H165" s="178"/>
      <c r="I165" s="178">
        <f t="shared" si="21"/>
        <v>0</v>
      </c>
      <c r="J165" s="178">
        <f t="shared" si="22"/>
        <v>0</v>
      </c>
      <c r="K165" s="178">
        <f t="shared" si="23"/>
        <v>0</v>
      </c>
    </row>
    <row r="166" spans="1:11" ht="24" customHeight="1">
      <c r="A166" s="184" t="s">
        <v>757</v>
      </c>
      <c r="B166" s="175" t="s">
        <v>1590</v>
      </c>
      <c r="C166" s="183" t="s">
        <v>1601</v>
      </c>
      <c r="D166" s="177" t="s">
        <v>1602</v>
      </c>
      <c r="E166" s="174">
        <v>2</v>
      </c>
      <c r="F166" s="174" t="s">
        <v>247</v>
      </c>
      <c r="G166" s="178"/>
      <c r="H166" s="178"/>
      <c r="I166" s="178">
        <f t="shared" si="21"/>
        <v>0</v>
      </c>
      <c r="J166" s="178">
        <f t="shared" si="22"/>
        <v>0</v>
      </c>
      <c r="K166" s="178">
        <f t="shared" si="23"/>
        <v>0</v>
      </c>
    </row>
    <row r="167" spans="1:11" ht="12" customHeight="1">
      <c r="A167" s="184" t="s">
        <v>761</v>
      </c>
      <c r="B167" s="175"/>
      <c r="C167" s="175"/>
      <c r="D167" s="177" t="s">
        <v>1540</v>
      </c>
      <c r="E167" s="174">
        <v>110</v>
      </c>
      <c r="F167" s="174" t="s">
        <v>247</v>
      </c>
      <c r="G167" s="178"/>
      <c r="H167" s="178"/>
      <c r="I167" s="178">
        <f t="shared" si="21"/>
        <v>0</v>
      </c>
      <c r="J167" s="178">
        <f t="shared" si="22"/>
        <v>0</v>
      </c>
      <c r="K167" s="178">
        <f t="shared" si="23"/>
        <v>0</v>
      </c>
    </row>
    <row r="168" spans="1:11" ht="12" customHeight="1">
      <c r="A168" s="184" t="s">
        <v>765</v>
      </c>
      <c r="B168" s="175"/>
      <c r="C168" s="175"/>
      <c r="D168" s="177" t="s">
        <v>1541</v>
      </c>
      <c r="E168" s="174">
        <v>1</v>
      </c>
      <c r="F168" s="174" t="s">
        <v>247</v>
      </c>
      <c r="G168" s="178"/>
      <c r="H168" s="178"/>
      <c r="I168" s="178">
        <f t="shared" si="21"/>
        <v>0</v>
      </c>
      <c r="J168" s="178">
        <f t="shared" si="22"/>
        <v>0</v>
      </c>
      <c r="K168" s="178">
        <f t="shared" si="23"/>
        <v>0</v>
      </c>
    </row>
    <row r="169" spans="1:11" ht="12" customHeight="1">
      <c r="A169" s="184" t="s">
        <v>769</v>
      </c>
      <c r="B169" s="175" t="s">
        <v>1535</v>
      </c>
      <c r="C169" s="175">
        <v>4012591772088</v>
      </c>
      <c r="D169" s="177" t="s">
        <v>1536</v>
      </c>
      <c r="E169" s="174">
        <v>2</v>
      </c>
      <c r="F169" s="174" t="s">
        <v>247</v>
      </c>
      <c r="G169" s="178"/>
      <c r="H169" s="178"/>
      <c r="I169" s="178">
        <f t="shared" si="21"/>
        <v>0</v>
      </c>
      <c r="J169" s="178">
        <f t="shared" si="22"/>
        <v>0</v>
      </c>
      <c r="K169" s="178">
        <f t="shared" si="23"/>
        <v>0</v>
      </c>
    </row>
    <row r="170" spans="1:11" ht="12" customHeight="1">
      <c r="A170" s="184" t="s">
        <v>775</v>
      </c>
      <c r="B170" s="175" t="s">
        <v>1603</v>
      </c>
      <c r="C170" s="175">
        <v>4012591772095</v>
      </c>
      <c r="D170" s="177" t="s">
        <v>1536</v>
      </c>
      <c r="E170" s="174">
        <v>40</v>
      </c>
      <c r="F170" s="174" t="s">
        <v>247</v>
      </c>
      <c r="G170" s="178"/>
      <c r="H170" s="178"/>
      <c r="I170" s="178">
        <f t="shared" si="21"/>
        <v>0</v>
      </c>
      <c r="J170" s="178">
        <f t="shared" si="22"/>
        <v>0</v>
      </c>
      <c r="K170" s="178">
        <f t="shared" si="23"/>
        <v>0</v>
      </c>
    </row>
    <row r="171" spans="1:11" ht="12" customHeight="1">
      <c r="A171" s="184" t="s">
        <v>778</v>
      </c>
      <c r="B171" s="175" t="s">
        <v>1604</v>
      </c>
      <c r="C171" s="175">
        <v>4012591772101</v>
      </c>
      <c r="D171" s="177" t="s">
        <v>1536</v>
      </c>
      <c r="E171" s="174">
        <v>9</v>
      </c>
      <c r="F171" s="174" t="s">
        <v>247</v>
      </c>
      <c r="G171" s="178"/>
      <c r="H171" s="178"/>
      <c r="I171" s="178">
        <f t="shared" si="21"/>
        <v>0</v>
      </c>
      <c r="J171" s="178">
        <f t="shared" si="22"/>
        <v>0</v>
      </c>
      <c r="K171" s="178">
        <f t="shared" si="23"/>
        <v>0</v>
      </c>
    </row>
    <row r="172" spans="1:11" ht="12" customHeight="1">
      <c r="A172" s="184" t="s">
        <v>780</v>
      </c>
      <c r="B172" s="175" t="s">
        <v>1539</v>
      </c>
      <c r="C172" s="175">
        <v>4012591772132</v>
      </c>
      <c r="D172" s="177" t="s">
        <v>1536</v>
      </c>
      <c r="E172" s="174">
        <v>1</v>
      </c>
      <c r="F172" s="174" t="s">
        <v>247</v>
      </c>
      <c r="G172" s="178"/>
      <c r="H172" s="178"/>
      <c r="I172" s="178">
        <f t="shared" si="21"/>
        <v>0</v>
      </c>
      <c r="J172" s="178">
        <f t="shared" si="22"/>
        <v>0</v>
      </c>
      <c r="K172" s="178">
        <f t="shared" si="23"/>
        <v>0</v>
      </c>
    </row>
    <row r="173" spans="1:11" ht="12" customHeight="1">
      <c r="A173" s="184" t="s">
        <v>782</v>
      </c>
      <c r="B173" s="175"/>
      <c r="C173" s="175"/>
      <c r="D173" s="177" t="s">
        <v>1542</v>
      </c>
      <c r="E173" s="174">
        <v>43</v>
      </c>
      <c r="F173" s="174" t="s">
        <v>247</v>
      </c>
      <c r="G173" s="178"/>
      <c r="H173" s="178"/>
      <c r="I173" s="178">
        <f t="shared" si="21"/>
        <v>0</v>
      </c>
      <c r="J173" s="178">
        <f t="shared" si="22"/>
        <v>0</v>
      </c>
      <c r="K173" s="178">
        <f t="shared" si="23"/>
        <v>0</v>
      </c>
    </row>
    <row r="174" spans="1:11" ht="12" customHeight="1">
      <c r="A174" s="184" t="s">
        <v>1020</v>
      </c>
      <c r="B174" s="175"/>
      <c r="C174" s="175"/>
      <c r="D174" s="177" t="s">
        <v>1543</v>
      </c>
      <c r="E174" s="174">
        <v>2</v>
      </c>
      <c r="F174" s="174" t="s">
        <v>247</v>
      </c>
      <c r="G174" s="178"/>
      <c r="H174" s="178"/>
      <c r="I174" s="178">
        <f t="shared" si="21"/>
        <v>0</v>
      </c>
      <c r="J174" s="178">
        <f t="shared" si="22"/>
        <v>0</v>
      </c>
      <c r="K174" s="178">
        <f t="shared" si="23"/>
        <v>0</v>
      </c>
    </row>
    <row r="175" spans="1:11" ht="12" customHeight="1">
      <c r="A175" s="184" t="s">
        <v>1022</v>
      </c>
      <c r="B175" s="175"/>
      <c r="C175" s="175"/>
      <c r="D175" s="177" t="s">
        <v>1544</v>
      </c>
      <c r="E175" s="174">
        <v>1</v>
      </c>
      <c r="F175" s="174" t="s">
        <v>247</v>
      </c>
      <c r="G175" s="178"/>
      <c r="H175" s="178"/>
      <c r="I175" s="178">
        <f t="shared" si="21"/>
        <v>0</v>
      </c>
      <c r="J175" s="178">
        <f t="shared" si="22"/>
        <v>0</v>
      </c>
      <c r="K175" s="178">
        <f t="shared" si="23"/>
        <v>0</v>
      </c>
    </row>
    <row r="176" spans="1:11" ht="12">
      <c r="A176" s="184" t="s">
        <v>1024</v>
      </c>
      <c r="B176" s="175"/>
      <c r="C176" s="175"/>
      <c r="D176" s="177" t="s">
        <v>1545</v>
      </c>
      <c r="E176" s="174">
        <v>1</v>
      </c>
      <c r="F176" s="174" t="s">
        <v>247</v>
      </c>
      <c r="G176" s="178"/>
      <c r="H176" s="178"/>
      <c r="I176" s="178">
        <f t="shared" si="21"/>
        <v>0</v>
      </c>
      <c r="J176" s="178">
        <f t="shared" si="22"/>
        <v>0</v>
      </c>
      <c r="K176" s="178">
        <f t="shared" si="23"/>
        <v>0</v>
      </c>
    </row>
    <row r="177" spans="1:11" ht="12">
      <c r="A177" s="184" t="s">
        <v>1026</v>
      </c>
      <c r="B177" s="175"/>
      <c r="C177" s="175"/>
      <c r="D177" s="177" t="s">
        <v>1546</v>
      </c>
      <c r="E177" s="174">
        <v>1</v>
      </c>
      <c r="F177" s="174" t="s">
        <v>247</v>
      </c>
      <c r="G177" s="178"/>
      <c r="H177" s="178"/>
      <c r="I177" s="178">
        <f t="shared" si="21"/>
        <v>0</v>
      </c>
      <c r="J177" s="178">
        <f t="shared" si="22"/>
        <v>0</v>
      </c>
      <c r="K177" s="178">
        <f t="shared" si="23"/>
        <v>0</v>
      </c>
    </row>
    <row r="178" spans="1:11" ht="12">
      <c r="A178" s="184" t="s">
        <v>1028</v>
      </c>
      <c r="B178" s="175"/>
      <c r="C178" s="175"/>
      <c r="D178" s="177" t="s">
        <v>1547</v>
      </c>
      <c r="E178" s="174">
        <v>1</v>
      </c>
      <c r="F178" s="174" t="s">
        <v>247</v>
      </c>
      <c r="G178" s="178"/>
      <c r="H178" s="178"/>
      <c r="I178" s="178">
        <f t="shared" si="21"/>
        <v>0</v>
      </c>
      <c r="J178" s="178">
        <f t="shared" si="22"/>
        <v>0</v>
      </c>
      <c r="K178" s="178">
        <f t="shared" si="23"/>
        <v>0</v>
      </c>
    </row>
    <row r="179" spans="1:11" ht="12">
      <c r="A179" s="190"/>
      <c r="B179" s="191" t="s">
        <v>1605</v>
      </c>
      <c r="C179" s="192"/>
      <c r="D179" s="193"/>
      <c r="E179" s="152"/>
      <c r="F179" s="194"/>
      <c r="G179" s="195"/>
      <c r="H179" s="173"/>
      <c r="I179" s="173"/>
      <c r="J179" s="173"/>
      <c r="K179" s="173"/>
    </row>
    <row r="180" spans="1:11" ht="24">
      <c r="A180" s="184" t="s">
        <v>1030</v>
      </c>
      <c r="B180" s="175"/>
      <c r="C180" s="175"/>
      <c r="D180" s="177" t="s">
        <v>1606</v>
      </c>
      <c r="E180" s="174">
        <v>1</v>
      </c>
      <c r="F180" s="174" t="s">
        <v>247</v>
      </c>
      <c r="G180" s="178"/>
      <c r="H180" s="178"/>
      <c r="I180" s="178">
        <f t="shared" ref="I180:I200" si="24">E180*G180</f>
        <v>0</v>
      </c>
      <c r="J180" s="178">
        <f t="shared" ref="J180:J200" si="25">E180*H180</f>
        <v>0</v>
      </c>
      <c r="K180" s="178">
        <f t="shared" ref="K180:K200" si="26">SUM(I180:J180)</f>
        <v>0</v>
      </c>
    </row>
    <row r="181" spans="1:11" ht="12" customHeight="1">
      <c r="A181" s="184" t="s">
        <v>1032</v>
      </c>
      <c r="B181" s="175" t="s">
        <v>1607</v>
      </c>
      <c r="C181" s="175">
        <v>404218</v>
      </c>
      <c r="D181" s="177" t="s">
        <v>1608</v>
      </c>
      <c r="E181" s="174">
        <v>1</v>
      </c>
      <c r="F181" s="174" t="s">
        <v>247</v>
      </c>
      <c r="G181" s="178"/>
      <c r="H181" s="178"/>
      <c r="I181" s="178">
        <f t="shared" si="24"/>
        <v>0</v>
      </c>
      <c r="J181" s="178">
        <f t="shared" si="25"/>
        <v>0</v>
      </c>
      <c r="K181" s="178">
        <f t="shared" si="26"/>
        <v>0</v>
      </c>
    </row>
    <row r="182" spans="1:11" ht="12" customHeight="1">
      <c r="A182" s="184" t="s">
        <v>1034</v>
      </c>
      <c r="B182" s="175" t="s">
        <v>1609</v>
      </c>
      <c r="C182" s="175">
        <v>404126</v>
      </c>
      <c r="D182" s="177" t="s">
        <v>1610</v>
      </c>
      <c r="E182" s="174">
        <v>1</v>
      </c>
      <c r="F182" s="174" t="s">
        <v>247</v>
      </c>
      <c r="G182" s="178"/>
      <c r="H182" s="178"/>
      <c r="I182" s="178">
        <f t="shared" si="24"/>
        <v>0</v>
      </c>
      <c r="J182" s="178">
        <f t="shared" si="25"/>
        <v>0</v>
      </c>
      <c r="K182" s="178">
        <f t="shared" si="26"/>
        <v>0</v>
      </c>
    </row>
    <row r="183" spans="1:11" ht="12" customHeight="1">
      <c r="A183" s="184" t="s">
        <v>1036</v>
      </c>
      <c r="B183" s="175" t="s">
        <v>1611</v>
      </c>
      <c r="C183" s="175">
        <v>404169</v>
      </c>
      <c r="D183" s="177" t="s">
        <v>1612</v>
      </c>
      <c r="E183" s="174">
        <v>1</v>
      </c>
      <c r="F183" s="174" t="s">
        <v>247</v>
      </c>
      <c r="G183" s="178"/>
      <c r="H183" s="178"/>
      <c r="I183" s="178">
        <f t="shared" si="24"/>
        <v>0</v>
      </c>
      <c r="J183" s="178">
        <f t="shared" si="25"/>
        <v>0</v>
      </c>
      <c r="K183" s="178">
        <f t="shared" si="26"/>
        <v>0</v>
      </c>
    </row>
    <row r="184" spans="1:11" ht="12" customHeight="1">
      <c r="A184" s="184" t="s">
        <v>1038</v>
      </c>
      <c r="B184" s="175" t="s">
        <v>1613</v>
      </c>
      <c r="C184" s="175">
        <v>404167</v>
      </c>
      <c r="D184" s="177" t="s">
        <v>1614</v>
      </c>
      <c r="E184" s="174">
        <v>1</v>
      </c>
      <c r="F184" s="174" t="s">
        <v>247</v>
      </c>
      <c r="G184" s="178"/>
      <c r="H184" s="178"/>
      <c r="I184" s="178">
        <f t="shared" si="24"/>
        <v>0</v>
      </c>
      <c r="J184" s="178">
        <f t="shared" si="25"/>
        <v>0</v>
      </c>
      <c r="K184" s="178">
        <f t="shared" si="26"/>
        <v>0</v>
      </c>
    </row>
    <row r="185" spans="1:11" ht="12" customHeight="1">
      <c r="A185" s="184" t="s">
        <v>1042</v>
      </c>
      <c r="B185" s="175"/>
      <c r="C185" s="175">
        <v>412549</v>
      </c>
      <c r="D185" s="177" t="s">
        <v>1615</v>
      </c>
      <c r="E185" s="174">
        <v>1</v>
      </c>
      <c r="F185" s="174" t="s">
        <v>247</v>
      </c>
      <c r="G185" s="178"/>
      <c r="H185" s="178"/>
      <c r="I185" s="178">
        <f t="shared" si="24"/>
        <v>0</v>
      </c>
      <c r="J185" s="178">
        <f t="shared" si="25"/>
        <v>0</v>
      </c>
      <c r="K185" s="178">
        <f t="shared" si="26"/>
        <v>0</v>
      </c>
    </row>
    <row r="186" spans="1:11" ht="12" customHeight="1">
      <c r="A186" s="184" t="s">
        <v>1046</v>
      </c>
      <c r="B186" s="175" t="s">
        <v>1616</v>
      </c>
      <c r="C186" s="175">
        <v>109056</v>
      </c>
      <c r="D186" s="177" t="s">
        <v>1617</v>
      </c>
      <c r="E186" s="174">
        <v>2</v>
      </c>
      <c r="F186" s="174" t="s">
        <v>247</v>
      </c>
      <c r="G186" s="178"/>
      <c r="H186" s="178"/>
      <c r="I186" s="178">
        <f t="shared" si="24"/>
        <v>0</v>
      </c>
      <c r="J186" s="178">
        <f t="shared" si="25"/>
        <v>0</v>
      </c>
      <c r="K186" s="178">
        <f t="shared" si="26"/>
        <v>0</v>
      </c>
    </row>
    <row r="187" spans="1:11" ht="12" customHeight="1">
      <c r="A187" s="184" t="s">
        <v>1050</v>
      </c>
      <c r="B187" s="175" t="s">
        <v>1618</v>
      </c>
      <c r="C187" s="175" t="s">
        <v>1619</v>
      </c>
      <c r="D187" s="177" t="s">
        <v>1620</v>
      </c>
      <c r="E187" s="174">
        <v>4</v>
      </c>
      <c r="F187" s="174" t="s">
        <v>247</v>
      </c>
      <c r="G187" s="178"/>
      <c r="H187" s="178"/>
      <c r="I187" s="178">
        <f t="shared" si="24"/>
        <v>0</v>
      </c>
      <c r="J187" s="178">
        <f t="shared" si="25"/>
        <v>0</v>
      </c>
      <c r="K187" s="178">
        <f t="shared" si="26"/>
        <v>0</v>
      </c>
    </row>
    <row r="188" spans="1:11" ht="24">
      <c r="A188" s="184" t="s">
        <v>1621</v>
      </c>
      <c r="B188" s="175" t="s">
        <v>1622</v>
      </c>
      <c r="C188" s="175"/>
      <c r="D188" s="177" t="s">
        <v>1623</v>
      </c>
      <c r="E188" s="174">
        <v>2</v>
      </c>
      <c r="F188" s="174" t="s">
        <v>247</v>
      </c>
      <c r="G188" s="178"/>
      <c r="H188" s="178"/>
      <c r="I188" s="178">
        <f t="shared" si="24"/>
        <v>0</v>
      </c>
      <c r="J188" s="178">
        <f t="shared" si="25"/>
        <v>0</v>
      </c>
      <c r="K188" s="178">
        <f t="shared" si="26"/>
        <v>0</v>
      </c>
    </row>
    <row r="189" spans="1:11" ht="12" customHeight="1">
      <c r="A189" s="184" t="s">
        <v>1624</v>
      </c>
      <c r="B189" s="175" t="s">
        <v>1625</v>
      </c>
      <c r="C189" s="175"/>
      <c r="D189" s="177" t="s">
        <v>1626</v>
      </c>
      <c r="E189" s="174">
        <v>1</v>
      </c>
      <c r="F189" s="174" t="s">
        <v>247</v>
      </c>
      <c r="G189" s="178"/>
      <c r="H189" s="178"/>
      <c r="I189" s="178">
        <f t="shared" si="24"/>
        <v>0</v>
      </c>
      <c r="J189" s="178">
        <f t="shared" si="25"/>
        <v>0</v>
      </c>
      <c r="K189" s="178">
        <f t="shared" si="26"/>
        <v>0</v>
      </c>
    </row>
    <row r="190" spans="1:11" ht="12" customHeight="1">
      <c r="A190" s="184" t="s">
        <v>1627</v>
      </c>
      <c r="B190" s="175" t="s">
        <v>1535</v>
      </c>
      <c r="C190" s="175">
        <v>4012591772088</v>
      </c>
      <c r="D190" s="177" t="s">
        <v>1536</v>
      </c>
      <c r="E190" s="174">
        <v>4</v>
      </c>
      <c r="F190" s="174" t="s">
        <v>247</v>
      </c>
      <c r="G190" s="178"/>
      <c r="H190" s="178"/>
      <c r="I190" s="178">
        <f t="shared" si="24"/>
        <v>0</v>
      </c>
      <c r="J190" s="178">
        <f t="shared" si="25"/>
        <v>0</v>
      </c>
      <c r="K190" s="178">
        <f t="shared" si="26"/>
        <v>0</v>
      </c>
    </row>
    <row r="191" spans="1:11" ht="12" customHeight="1">
      <c r="A191" s="184" t="s">
        <v>1628</v>
      </c>
      <c r="B191" s="175" t="s">
        <v>1603</v>
      </c>
      <c r="C191" s="175">
        <v>4012591772095</v>
      </c>
      <c r="D191" s="177" t="s">
        <v>1536</v>
      </c>
      <c r="E191" s="174">
        <v>1</v>
      </c>
      <c r="F191" s="174" t="s">
        <v>247</v>
      </c>
      <c r="G191" s="178"/>
      <c r="H191" s="178"/>
      <c r="I191" s="178">
        <f t="shared" si="24"/>
        <v>0</v>
      </c>
      <c r="J191" s="178">
        <f t="shared" si="25"/>
        <v>0</v>
      </c>
      <c r="K191" s="178">
        <f t="shared" si="26"/>
        <v>0</v>
      </c>
    </row>
    <row r="192" spans="1:11" ht="12" customHeight="1">
      <c r="A192" s="184" t="s">
        <v>1629</v>
      </c>
      <c r="B192" s="175" t="s">
        <v>1537</v>
      </c>
      <c r="C192" s="175">
        <v>4012591772118</v>
      </c>
      <c r="D192" s="177" t="s">
        <v>1536</v>
      </c>
      <c r="E192" s="174">
        <v>1</v>
      </c>
      <c r="F192" s="174" t="s">
        <v>247</v>
      </c>
      <c r="G192" s="178"/>
      <c r="H192" s="178"/>
      <c r="I192" s="178">
        <f t="shared" si="24"/>
        <v>0</v>
      </c>
      <c r="J192" s="178">
        <f t="shared" si="25"/>
        <v>0</v>
      </c>
      <c r="K192" s="178">
        <f t="shared" si="26"/>
        <v>0</v>
      </c>
    </row>
    <row r="193" spans="1:11" ht="12" customHeight="1">
      <c r="A193" s="184" t="s">
        <v>1630</v>
      </c>
      <c r="B193" s="175" t="s">
        <v>1539</v>
      </c>
      <c r="C193" s="175">
        <v>4012591772132</v>
      </c>
      <c r="D193" s="177" t="s">
        <v>1536</v>
      </c>
      <c r="E193" s="174">
        <v>1</v>
      </c>
      <c r="F193" s="174" t="s">
        <v>247</v>
      </c>
      <c r="G193" s="178"/>
      <c r="H193" s="178"/>
      <c r="I193" s="178">
        <f t="shared" si="24"/>
        <v>0</v>
      </c>
      <c r="J193" s="178">
        <f t="shared" si="25"/>
        <v>0</v>
      </c>
      <c r="K193" s="178">
        <f t="shared" si="26"/>
        <v>0</v>
      </c>
    </row>
    <row r="194" spans="1:11" ht="12" customHeight="1">
      <c r="A194" s="184" t="s">
        <v>1631</v>
      </c>
      <c r="B194" s="175"/>
      <c r="C194" s="175"/>
      <c r="D194" s="177" t="s">
        <v>1540</v>
      </c>
      <c r="E194" s="174">
        <v>20</v>
      </c>
      <c r="F194" s="174" t="s">
        <v>247</v>
      </c>
      <c r="G194" s="178"/>
      <c r="H194" s="178"/>
      <c r="I194" s="178">
        <f t="shared" si="24"/>
        <v>0</v>
      </c>
      <c r="J194" s="178">
        <f t="shared" si="25"/>
        <v>0</v>
      </c>
      <c r="K194" s="178">
        <f t="shared" si="26"/>
        <v>0</v>
      </c>
    </row>
    <row r="195" spans="1:11" ht="12" customHeight="1">
      <c r="A195" s="184" t="s">
        <v>1632</v>
      </c>
      <c r="B195" s="175"/>
      <c r="C195" s="175"/>
      <c r="D195" s="177" t="s">
        <v>1541</v>
      </c>
      <c r="E195" s="174">
        <v>1</v>
      </c>
      <c r="F195" s="174" t="s">
        <v>247</v>
      </c>
      <c r="G195" s="178"/>
      <c r="H195" s="178"/>
      <c r="I195" s="178">
        <f t="shared" si="24"/>
        <v>0</v>
      </c>
      <c r="J195" s="178">
        <f t="shared" si="25"/>
        <v>0</v>
      </c>
      <c r="K195" s="178">
        <f t="shared" si="26"/>
        <v>0</v>
      </c>
    </row>
    <row r="196" spans="1:11" ht="12" customHeight="1">
      <c r="A196" s="184" t="s">
        <v>1633</v>
      </c>
      <c r="B196" s="175"/>
      <c r="C196" s="175"/>
      <c r="D196" s="177" t="s">
        <v>1542</v>
      </c>
      <c r="E196" s="174">
        <v>1</v>
      </c>
      <c r="F196" s="174" t="s">
        <v>247</v>
      </c>
      <c r="G196" s="178"/>
      <c r="H196" s="178"/>
      <c r="I196" s="178">
        <f t="shared" si="24"/>
        <v>0</v>
      </c>
      <c r="J196" s="178">
        <f t="shared" si="25"/>
        <v>0</v>
      </c>
      <c r="K196" s="178">
        <f t="shared" si="26"/>
        <v>0</v>
      </c>
    </row>
    <row r="197" spans="1:11" ht="12" customHeight="1">
      <c r="A197" s="184" t="s">
        <v>1634</v>
      </c>
      <c r="B197" s="175"/>
      <c r="C197" s="175"/>
      <c r="D197" s="177" t="s">
        <v>1543</v>
      </c>
      <c r="E197" s="174">
        <v>6</v>
      </c>
      <c r="F197" s="174" t="s">
        <v>247</v>
      </c>
      <c r="G197" s="178"/>
      <c r="H197" s="178"/>
      <c r="I197" s="178">
        <f t="shared" si="24"/>
        <v>0</v>
      </c>
      <c r="J197" s="178">
        <f t="shared" si="25"/>
        <v>0</v>
      </c>
      <c r="K197" s="178">
        <f t="shared" si="26"/>
        <v>0</v>
      </c>
    </row>
    <row r="198" spans="1:11" ht="12" customHeight="1">
      <c r="A198" s="184" t="s">
        <v>1635</v>
      </c>
      <c r="B198" s="175"/>
      <c r="C198" s="175"/>
      <c r="D198" s="177" t="s">
        <v>1545</v>
      </c>
      <c r="E198" s="174">
        <v>1</v>
      </c>
      <c r="F198" s="174" t="s">
        <v>247</v>
      </c>
      <c r="G198" s="178"/>
      <c r="H198" s="178"/>
      <c r="I198" s="178">
        <f t="shared" si="24"/>
        <v>0</v>
      </c>
      <c r="J198" s="178">
        <f t="shared" si="25"/>
        <v>0</v>
      </c>
      <c r="K198" s="178">
        <f t="shared" si="26"/>
        <v>0</v>
      </c>
    </row>
    <row r="199" spans="1:11" ht="12" customHeight="1">
      <c r="A199" s="184" t="s">
        <v>1636</v>
      </c>
      <c r="B199" s="175"/>
      <c r="C199" s="175"/>
      <c r="D199" s="177" t="s">
        <v>1546</v>
      </c>
      <c r="E199" s="174">
        <v>1</v>
      </c>
      <c r="F199" s="174" t="s">
        <v>247</v>
      </c>
      <c r="G199" s="178"/>
      <c r="H199" s="178"/>
      <c r="I199" s="178">
        <f t="shared" si="24"/>
        <v>0</v>
      </c>
      <c r="J199" s="178">
        <f t="shared" si="25"/>
        <v>0</v>
      </c>
      <c r="K199" s="178">
        <f t="shared" si="26"/>
        <v>0</v>
      </c>
    </row>
    <row r="200" spans="1:11" ht="12" customHeight="1">
      <c r="A200" s="184" t="s">
        <v>1637</v>
      </c>
      <c r="B200" s="175"/>
      <c r="C200" s="175"/>
      <c r="D200" s="177" t="s">
        <v>1547</v>
      </c>
      <c r="E200" s="174">
        <v>1</v>
      </c>
      <c r="F200" s="174" t="s">
        <v>247</v>
      </c>
      <c r="G200" s="178"/>
      <c r="H200" s="178"/>
      <c r="I200" s="178">
        <f t="shared" si="24"/>
        <v>0</v>
      </c>
      <c r="J200" s="178">
        <f t="shared" si="25"/>
        <v>0</v>
      </c>
      <c r="K200" s="178">
        <f t="shared" si="26"/>
        <v>0</v>
      </c>
    </row>
    <row r="201" spans="1:11" ht="12">
      <c r="A201" s="190"/>
      <c r="B201" s="196" t="s">
        <v>1638</v>
      </c>
      <c r="C201" s="197"/>
      <c r="D201" s="195"/>
      <c r="E201" s="152"/>
      <c r="F201" s="194"/>
      <c r="G201" s="195"/>
      <c r="H201" s="173"/>
      <c r="I201" s="173"/>
      <c r="J201" s="173"/>
      <c r="K201" s="173"/>
    </row>
    <row r="202" spans="1:11" ht="24" customHeight="1">
      <c r="A202" s="184" t="s">
        <v>1639</v>
      </c>
      <c r="B202" s="175"/>
      <c r="C202" s="175">
        <v>170101</v>
      </c>
      <c r="D202" s="177" t="s">
        <v>1640</v>
      </c>
      <c r="E202" s="174">
        <v>0.5</v>
      </c>
      <c r="F202" s="186" t="s">
        <v>1641</v>
      </c>
      <c r="G202" s="178"/>
      <c r="H202" s="178"/>
      <c r="I202" s="178">
        <f t="shared" ref="I202:I212" si="27">E202*G202</f>
        <v>0</v>
      </c>
      <c r="J202" s="178">
        <f t="shared" ref="J202:J212" si="28">E202*H202</f>
        <v>0</v>
      </c>
      <c r="K202" s="178">
        <f t="shared" ref="K202:K212" si="29">SUM(I202:J202)</f>
        <v>0</v>
      </c>
    </row>
    <row r="203" spans="1:11" ht="24" customHeight="1">
      <c r="A203" s="184" t="s">
        <v>1642</v>
      </c>
      <c r="B203" s="175"/>
      <c r="C203" s="175">
        <v>170302</v>
      </c>
      <c r="D203" s="177" t="s">
        <v>1643</v>
      </c>
      <c r="E203" s="174">
        <v>0.5</v>
      </c>
      <c r="F203" s="186" t="s">
        <v>1641</v>
      </c>
      <c r="G203" s="178"/>
      <c r="H203" s="178"/>
      <c r="I203" s="178">
        <f t="shared" si="27"/>
        <v>0</v>
      </c>
      <c r="J203" s="178">
        <f t="shared" si="28"/>
        <v>0</v>
      </c>
      <c r="K203" s="178">
        <f t="shared" si="29"/>
        <v>0</v>
      </c>
    </row>
    <row r="204" spans="1:11" ht="24" customHeight="1">
      <c r="A204" s="184" t="s">
        <v>1644</v>
      </c>
      <c r="B204" s="175"/>
      <c r="C204" s="175">
        <v>170504</v>
      </c>
      <c r="D204" s="177" t="s">
        <v>1645</v>
      </c>
      <c r="E204" s="174">
        <v>0.5</v>
      </c>
      <c r="F204" s="186" t="s">
        <v>1641</v>
      </c>
      <c r="G204" s="178"/>
      <c r="H204" s="178"/>
      <c r="I204" s="178">
        <f t="shared" si="27"/>
        <v>0</v>
      </c>
      <c r="J204" s="178">
        <f t="shared" si="28"/>
        <v>0</v>
      </c>
      <c r="K204" s="178">
        <f t="shared" si="29"/>
        <v>0</v>
      </c>
    </row>
    <row r="205" spans="1:11" ht="24" customHeight="1">
      <c r="A205" s="184" t="s">
        <v>1646</v>
      </c>
      <c r="B205" s="175"/>
      <c r="C205" s="175">
        <v>170506</v>
      </c>
      <c r="D205" s="177" t="s">
        <v>1647</v>
      </c>
      <c r="E205" s="174">
        <v>0.5</v>
      </c>
      <c r="F205" s="186" t="s">
        <v>1641</v>
      </c>
      <c r="G205" s="178"/>
      <c r="H205" s="178"/>
      <c r="I205" s="178">
        <f t="shared" si="27"/>
        <v>0</v>
      </c>
      <c r="J205" s="178">
        <f t="shared" si="28"/>
        <v>0</v>
      </c>
      <c r="K205" s="178">
        <f t="shared" si="29"/>
        <v>0</v>
      </c>
    </row>
    <row r="206" spans="1:11" ht="24" customHeight="1">
      <c r="A206" s="184" t="s">
        <v>1648</v>
      </c>
      <c r="B206" s="175"/>
      <c r="C206" s="175">
        <v>170604</v>
      </c>
      <c r="D206" s="177" t="s">
        <v>1649</v>
      </c>
      <c r="E206" s="174">
        <v>0.1</v>
      </c>
      <c r="F206" s="186" t="s">
        <v>1641</v>
      </c>
      <c r="G206" s="178"/>
      <c r="H206" s="178"/>
      <c r="I206" s="178">
        <f t="shared" si="27"/>
        <v>0</v>
      </c>
      <c r="J206" s="178">
        <f t="shared" si="28"/>
        <v>0</v>
      </c>
      <c r="K206" s="178">
        <f t="shared" si="29"/>
        <v>0</v>
      </c>
    </row>
    <row r="207" spans="1:11" ht="12">
      <c r="A207" s="184" t="s">
        <v>1650</v>
      </c>
      <c r="B207" s="175"/>
      <c r="C207" s="175">
        <v>170904</v>
      </c>
      <c r="D207" s="177" t="s">
        <v>1651</v>
      </c>
      <c r="E207" s="174">
        <v>0.1</v>
      </c>
      <c r="F207" s="186" t="s">
        <v>1641</v>
      </c>
      <c r="G207" s="178"/>
      <c r="H207" s="178"/>
      <c r="I207" s="178">
        <f t="shared" si="27"/>
        <v>0</v>
      </c>
      <c r="J207" s="178">
        <f t="shared" si="28"/>
        <v>0</v>
      </c>
      <c r="K207" s="178">
        <f t="shared" si="29"/>
        <v>0</v>
      </c>
    </row>
    <row r="208" spans="1:11" ht="12">
      <c r="A208" s="184" t="s">
        <v>1652</v>
      </c>
      <c r="B208" s="175"/>
      <c r="C208" s="175">
        <v>200307</v>
      </c>
      <c r="D208" s="177" t="s">
        <v>1653</v>
      </c>
      <c r="E208" s="174">
        <v>0.5</v>
      </c>
      <c r="F208" s="186" t="s">
        <v>1641</v>
      </c>
      <c r="G208" s="178"/>
      <c r="H208" s="178"/>
      <c r="I208" s="178">
        <f t="shared" si="27"/>
        <v>0</v>
      </c>
      <c r="J208" s="178">
        <f t="shared" si="28"/>
        <v>0</v>
      </c>
      <c r="K208" s="178">
        <f t="shared" si="29"/>
        <v>0</v>
      </c>
    </row>
    <row r="209" spans="1:11" ht="24" customHeight="1">
      <c r="A209" s="184" t="s">
        <v>1654</v>
      </c>
      <c r="B209" s="175"/>
      <c r="C209" s="175"/>
      <c r="D209" s="177" t="s">
        <v>1655</v>
      </c>
      <c r="E209" s="174">
        <v>0.1</v>
      </c>
      <c r="F209" s="186" t="s">
        <v>1641</v>
      </c>
      <c r="G209" s="178"/>
      <c r="H209" s="178"/>
      <c r="I209" s="178">
        <f t="shared" si="27"/>
        <v>0</v>
      </c>
      <c r="J209" s="178">
        <f t="shared" si="28"/>
        <v>0</v>
      </c>
      <c r="K209" s="178">
        <f t="shared" si="29"/>
        <v>0</v>
      </c>
    </row>
    <row r="210" spans="1:11" ht="24" customHeight="1">
      <c r="A210" s="184" t="s">
        <v>1656</v>
      </c>
      <c r="B210" s="175"/>
      <c r="C210" s="175"/>
      <c r="D210" s="177" t="s">
        <v>1657</v>
      </c>
      <c r="E210" s="174">
        <v>0.1</v>
      </c>
      <c r="F210" s="186" t="s">
        <v>1641</v>
      </c>
      <c r="G210" s="178"/>
      <c r="H210" s="178"/>
      <c r="I210" s="178">
        <f t="shared" si="27"/>
        <v>0</v>
      </c>
      <c r="J210" s="178">
        <f t="shared" si="28"/>
        <v>0</v>
      </c>
      <c r="K210" s="178">
        <f t="shared" si="29"/>
        <v>0</v>
      </c>
    </row>
    <row r="211" spans="1:11" ht="12">
      <c r="A211" s="184" t="s">
        <v>1658</v>
      </c>
      <c r="B211" s="175"/>
      <c r="C211" s="175"/>
      <c r="D211" s="177" t="s">
        <v>1659</v>
      </c>
      <c r="E211" s="174">
        <v>1</v>
      </c>
      <c r="F211" s="186" t="s">
        <v>247</v>
      </c>
      <c r="G211" s="178"/>
      <c r="H211" s="178"/>
      <c r="I211" s="178">
        <f t="shared" si="27"/>
        <v>0</v>
      </c>
      <c r="J211" s="178">
        <f t="shared" si="28"/>
        <v>0</v>
      </c>
      <c r="K211" s="178">
        <f t="shared" si="29"/>
        <v>0</v>
      </c>
    </row>
    <row r="212" spans="1:11" ht="13" thickBot="1">
      <c r="A212" s="184" t="s">
        <v>1660</v>
      </c>
      <c r="B212" s="175"/>
      <c r="C212" s="175"/>
      <c r="D212" s="177" t="s">
        <v>1661</v>
      </c>
      <c r="E212" s="174">
        <v>30</v>
      </c>
      <c r="F212" s="186" t="s">
        <v>1662</v>
      </c>
      <c r="G212" s="178"/>
      <c r="H212" s="178"/>
      <c r="I212" s="178">
        <f t="shared" si="27"/>
        <v>0</v>
      </c>
      <c r="J212" s="178">
        <f t="shared" si="28"/>
        <v>0</v>
      </c>
      <c r="K212" s="178">
        <f t="shared" si="29"/>
        <v>0</v>
      </c>
    </row>
    <row r="213" spans="1:11">
      <c r="A213" s="152"/>
      <c r="B213" s="182"/>
      <c r="C213" s="198"/>
      <c r="D213" s="172"/>
      <c r="E213" s="152"/>
      <c r="F213" s="152"/>
      <c r="G213" s="199"/>
      <c r="H213" s="200"/>
      <c r="I213" s="201" t="s">
        <v>1300</v>
      </c>
      <c r="J213" s="202" t="s">
        <v>1304</v>
      </c>
      <c r="K213" s="203"/>
    </row>
    <row r="214" spans="1:11" ht="12" thickBot="1">
      <c r="A214" s="152"/>
      <c r="B214" s="182"/>
      <c r="C214" s="198"/>
      <c r="D214" s="172"/>
      <c r="E214" s="152"/>
      <c r="F214" s="152"/>
      <c r="G214" s="204" t="s">
        <v>1663</v>
      </c>
      <c r="H214" s="205"/>
      <c r="I214" s="206" t="s">
        <v>1302</v>
      </c>
      <c r="J214" s="207" t="s">
        <v>1303</v>
      </c>
      <c r="K214" s="208" t="s">
        <v>1301</v>
      </c>
    </row>
    <row r="215" spans="1:11">
      <c r="A215" s="152"/>
      <c r="B215" s="182"/>
      <c r="C215" s="198"/>
      <c r="D215" s="172"/>
      <c r="E215" s="152"/>
      <c r="F215" s="152"/>
      <c r="G215" s="204" t="s">
        <v>1664</v>
      </c>
      <c r="H215" s="205"/>
      <c r="I215" s="209">
        <f>SUM(I8:I212)</f>
        <v>0</v>
      </c>
      <c r="J215" s="209">
        <f>SUM(J8:J212)</f>
        <v>0</v>
      </c>
      <c r="K215" s="210"/>
    </row>
    <row r="216" spans="1:11">
      <c r="A216" s="152"/>
      <c r="B216" s="182"/>
      <c r="C216" s="198"/>
      <c r="D216" s="172"/>
      <c r="E216" s="152"/>
      <c r="F216" s="152"/>
      <c r="G216" s="204" t="s">
        <v>1665</v>
      </c>
      <c r="H216" s="205"/>
      <c r="I216" s="209"/>
      <c r="J216" s="209"/>
      <c r="K216" s="210">
        <f>I215+J215</f>
        <v>0</v>
      </c>
    </row>
    <row r="217" spans="1:11">
      <c r="A217" s="152"/>
      <c r="B217" s="182"/>
      <c r="C217" s="198"/>
      <c r="D217" s="172"/>
      <c r="E217" s="152"/>
      <c r="F217" s="152"/>
      <c r="G217" s="204" t="s">
        <v>1666</v>
      </c>
      <c r="H217" s="205"/>
      <c r="I217" s="209"/>
      <c r="J217" s="209"/>
      <c r="K217" s="210">
        <v>0</v>
      </c>
    </row>
    <row r="218" spans="1:11">
      <c r="A218" s="152"/>
      <c r="B218" s="182"/>
      <c r="C218" s="198"/>
      <c r="D218" s="172"/>
      <c r="E218" s="152"/>
      <c r="F218" s="152"/>
      <c r="G218" s="204" t="s">
        <v>1667</v>
      </c>
      <c r="H218" s="205"/>
      <c r="I218" s="209"/>
      <c r="J218" s="209"/>
      <c r="K218" s="210">
        <v>0</v>
      </c>
    </row>
    <row r="219" spans="1:11">
      <c r="A219" s="152"/>
      <c r="B219" s="152"/>
      <c r="C219" s="211"/>
      <c r="D219" s="152"/>
      <c r="E219" s="152"/>
      <c r="F219" s="152"/>
      <c r="G219" s="204" t="s">
        <v>1668</v>
      </c>
      <c r="H219" s="205"/>
      <c r="I219" s="209"/>
      <c r="J219" s="209"/>
      <c r="K219" s="210">
        <v>0</v>
      </c>
    </row>
    <row r="220" spans="1:11">
      <c r="A220" s="152"/>
      <c r="B220" s="152"/>
      <c r="C220" s="211"/>
      <c r="D220" s="152"/>
      <c r="E220" s="152"/>
      <c r="F220" s="152"/>
      <c r="G220" s="204" t="s">
        <v>1546</v>
      </c>
      <c r="H220" s="205"/>
      <c r="I220" s="209"/>
      <c r="J220" s="209"/>
      <c r="K220" s="210">
        <v>0</v>
      </c>
    </row>
    <row r="221" spans="1:11">
      <c r="A221" s="152"/>
      <c r="B221" s="152"/>
      <c r="C221" s="211"/>
      <c r="D221" s="152"/>
      <c r="E221" s="152"/>
      <c r="F221" s="152"/>
      <c r="G221" s="204" t="s">
        <v>1669</v>
      </c>
      <c r="H221" s="205"/>
      <c r="I221" s="209"/>
      <c r="J221" s="209">
        <v>3.8</v>
      </c>
      <c r="K221" s="210">
        <f>J221*K216/100</f>
        <v>0</v>
      </c>
    </row>
    <row r="222" spans="1:11" ht="13" thickBot="1">
      <c r="A222" s="152"/>
      <c r="B222" s="152"/>
      <c r="C222" s="211"/>
      <c r="D222" s="152"/>
      <c r="E222" s="152"/>
      <c r="F222" s="152"/>
      <c r="G222" s="212" t="s">
        <v>1670</v>
      </c>
      <c r="H222" s="213"/>
      <c r="I222" s="214"/>
      <c r="J222" s="214"/>
      <c r="K222" s="215">
        <f>SUM(K216:K221)</f>
        <v>0</v>
      </c>
    </row>
  </sheetData>
  <conditionalFormatting sqref="G8:K25">
    <cfRule type="cellIs" dxfId="13" priority="1" stopIfTrue="1" operator="equal">
      <formula>0</formula>
    </cfRule>
  </conditionalFormatting>
  <conditionalFormatting sqref="G27:K32 G40:K58 G96:K111">
    <cfRule type="cellIs" dxfId="12" priority="2" stopIfTrue="1" operator="equal">
      <formula>0</formula>
    </cfRule>
  </conditionalFormatting>
  <conditionalFormatting sqref="G34:K38 G60:K71">
    <cfRule type="cellIs" dxfId="11" priority="5" stopIfTrue="1" operator="equal">
      <formula>0</formula>
    </cfRule>
  </conditionalFormatting>
  <conditionalFormatting sqref="G73:K94">
    <cfRule type="cellIs" dxfId="10" priority="42" stopIfTrue="1" operator="equal">
      <formula>0</formula>
    </cfRule>
  </conditionalFormatting>
  <conditionalFormatting sqref="G113:K139 G141:K178 G180:K200">
    <cfRule type="cellIs" dxfId="9" priority="16" stopIfTrue="1" operator="equal">
      <formula>0</formula>
    </cfRule>
  </conditionalFormatting>
  <conditionalFormatting sqref="G202:K212">
    <cfRule type="cellIs" dxfId="8" priority="20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9">
    <pageSetUpPr fitToPage="1"/>
  </sheetPr>
  <dimension ref="B2:BM334"/>
  <sheetViews>
    <sheetView showGridLines="0" topLeftCell="A253" zoomScale="150" workbookViewId="0">
      <selection activeCell="H218" sqref="H218"/>
    </sheetView>
  </sheetViews>
  <sheetFormatPr baseColWidth="10" defaultColWidth="12" defaultRowHeight="11"/>
  <cols>
    <col min="1" max="1" width="8.25" customWidth="1"/>
    <col min="2" max="2" width="1.25" customWidth="1"/>
    <col min="3" max="3" width="5.5" customWidth="1"/>
    <col min="4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87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81" t="s">
        <v>784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ROUND(J141,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ROUND((SUM(BE141:BE333)),  2)</f>
        <v>0</v>
      </c>
      <c r="I33" s="80">
        <v>0.23</v>
      </c>
      <c r="J33" s="79">
        <f>ROUND(((SUM(BE141:BE333))*I33),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ROUND((SUM(BF141:BF333)),  2)</f>
        <v>0</v>
      </c>
      <c r="I34" s="80">
        <v>0.23</v>
      </c>
      <c r="J34" s="79">
        <f>ROUND(((SUM(BF141:BF333))*I34),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ROUND((SUM(BG141:BG333)),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ROUND((SUM(BH141:BH333)),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ROUND((SUM(BI141:BI333)),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81" t="str">
        <f>E9</f>
        <v>SO02 - Komunitný dom s ľudovou izbbou - Navrhovaný stav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J141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>
      <c r="B101" s="96"/>
      <c r="D101" s="97" t="s">
        <v>785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>
      <c r="B102" s="96"/>
      <c r="D102" s="97" t="s">
        <v>786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>
      <c r="B103" s="96"/>
      <c r="D103" s="97" t="s">
        <v>114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>
      <c r="B104" s="96"/>
      <c r="D104" s="97" t="s">
        <v>115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>
      <c r="B105" s="96"/>
      <c r="D105" s="97" t="s">
        <v>116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>
      <c r="B106" s="92"/>
      <c r="D106" s="93" t="s">
        <v>117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>
      <c r="B107" s="96"/>
      <c r="D107" s="97" t="s">
        <v>118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>
      <c r="B108" s="96"/>
      <c r="D108" s="97" t="s">
        <v>119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>
      <c r="B109" s="96"/>
      <c r="D109" s="97" t="s">
        <v>120</v>
      </c>
      <c r="E109" s="98"/>
      <c r="F109" s="98"/>
      <c r="G109" s="98"/>
      <c r="H109" s="98"/>
      <c r="I109" s="98"/>
      <c r="J109" s="99">
        <f>J226</f>
        <v>0</v>
      </c>
      <c r="L109" s="96"/>
    </row>
    <row r="110" spans="2:12" s="9" customFormat="1" ht="20" customHeight="1">
      <c r="B110" s="96"/>
      <c r="D110" s="97" t="s">
        <v>121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>
      <c r="B111" s="96"/>
      <c r="D111" s="97" t="s">
        <v>122</v>
      </c>
      <c r="E111" s="98"/>
      <c r="F111" s="98"/>
      <c r="G111" s="98"/>
      <c r="H111" s="98"/>
      <c r="I111" s="98"/>
      <c r="J111" s="99">
        <f>J251</f>
        <v>0</v>
      </c>
      <c r="L111" s="96"/>
    </row>
    <row r="112" spans="2:12" s="9" customFormat="1" ht="20" customHeight="1">
      <c r="B112" s="96"/>
      <c r="D112" s="97" t="s">
        <v>123</v>
      </c>
      <c r="E112" s="98"/>
      <c r="F112" s="98"/>
      <c r="G112" s="98"/>
      <c r="H112" s="98"/>
      <c r="I112" s="98"/>
      <c r="J112" s="99">
        <f>J258</f>
        <v>0</v>
      </c>
      <c r="L112" s="96"/>
    </row>
    <row r="113" spans="2:12" s="9" customFormat="1" ht="20" customHeight="1">
      <c r="B113" s="96"/>
      <c r="D113" s="97" t="s">
        <v>124</v>
      </c>
      <c r="E113" s="98"/>
      <c r="F113" s="98"/>
      <c r="G113" s="98"/>
      <c r="H113" s="98"/>
      <c r="I113" s="98"/>
      <c r="J113" s="99">
        <f>J266</f>
        <v>0</v>
      </c>
      <c r="L113" s="96"/>
    </row>
    <row r="114" spans="2:12" s="9" customFormat="1" ht="20" customHeight="1">
      <c r="B114" s="96"/>
      <c r="D114" s="97" t="s">
        <v>125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>
      <c r="B115" s="96"/>
      <c r="D115" s="97" t="s">
        <v>126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>
      <c r="B116" s="96"/>
      <c r="D116" s="97" t="s">
        <v>127</v>
      </c>
      <c r="E116" s="98"/>
      <c r="F116" s="98"/>
      <c r="G116" s="98"/>
      <c r="H116" s="98"/>
      <c r="I116" s="98"/>
      <c r="J116" s="99">
        <f>J298</f>
        <v>0</v>
      </c>
      <c r="L116" s="96"/>
    </row>
    <row r="117" spans="2:12" s="9" customFormat="1" ht="20" customHeight="1">
      <c r="B117" s="96"/>
      <c r="D117" s="97" t="s">
        <v>128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>
      <c r="B118" s="96"/>
      <c r="D118" s="97" t="s">
        <v>129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" customHeight="1">
      <c r="B119" s="96"/>
      <c r="D119" s="97" t="s">
        <v>130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" customHeight="1">
      <c r="B120" s="96"/>
      <c r="D120" s="97" t="s">
        <v>131</v>
      </c>
      <c r="E120" s="98"/>
      <c r="F120" s="98"/>
      <c r="G120" s="98"/>
      <c r="H120" s="98"/>
      <c r="I120" s="98"/>
      <c r="J120" s="99">
        <f>J322</f>
        <v>0</v>
      </c>
      <c r="L120" s="96"/>
    </row>
    <row r="121" spans="2:12" s="9" customFormat="1" ht="20" customHeight="1">
      <c r="B121" s="96"/>
      <c r="D121" s="97" t="s">
        <v>132</v>
      </c>
      <c r="E121" s="98"/>
      <c r="F121" s="98"/>
      <c r="G121" s="98"/>
      <c r="H121" s="98"/>
      <c r="I121" s="98"/>
      <c r="J121" s="99">
        <f>J329</f>
        <v>0</v>
      </c>
      <c r="L121" s="96"/>
    </row>
    <row r="122" spans="2:12" s="1" customFormat="1" ht="21.75" customHeight="1">
      <c r="B122" s="25"/>
      <c r="L122" s="25"/>
    </row>
    <row r="123" spans="2:12" s="1" customFormat="1" ht="7" customHeight="1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>
      <c r="B128" s="25"/>
      <c r="C128" s="17" t="s">
        <v>133</v>
      </c>
      <c r="L128" s="25"/>
    </row>
    <row r="129" spans="2:65" s="1" customFormat="1" ht="7" customHeight="1">
      <c r="B129" s="25"/>
      <c r="L129" s="25"/>
    </row>
    <row r="130" spans="2:65" s="1" customFormat="1" ht="12" customHeight="1">
      <c r="B130" s="25"/>
      <c r="C130" s="22" t="s">
        <v>13</v>
      </c>
      <c r="L130" s="25"/>
    </row>
    <row r="131" spans="2:65" s="1" customFormat="1" ht="16.5" customHeight="1">
      <c r="B131" s="25"/>
      <c r="E131" s="501" t="str">
        <f>E7</f>
        <v>Revitalizácia centra s ohľadom na zmenu klímy</v>
      </c>
      <c r="F131" s="502"/>
      <c r="G131" s="502"/>
      <c r="H131" s="502"/>
      <c r="L131" s="25"/>
    </row>
    <row r="132" spans="2:65" s="1" customFormat="1" ht="12" customHeight="1">
      <c r="B132" s="25"/>
      <c r="C132" s="22" t="s">
        <v>102</v>
      </c>
      <c r="L132" s="25"/>
    </row>
    <row r="133" spans="2:65" s="1" customFormat="1" ht="16.5" customHeight="1">
      <c r="B133" s="25"/>
      <c r="E133" s="481" t="str">
        <f>E9</f>
        <v>SO02 - Komunitný dom s ľudovou izbbou - Navrhovaný stav</v>
      </c>
      <c r="F133" s="503"/>
      <c r="G133" s="503"/>
      <c r="H133" s="503"/>
      <c r="L133" s="25"/>
    </row>
    <row r="134" spans="2:65" s="1" customFormat="1" ht="7" customHeight="1">
      <c r="B134" s="25"/>
      <c r="L134" s="25"/>
    </row>
    <row r="135" spans="2:65" s="1" customFormat="1" ht="12" customHeight="1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 t="str">
        <f>IF(J12="","",J12)</f>
        <v>14. 3. 2025</v>
      </c>
      <c r="L135" s="25"/>
    </row>
    <row r="136" spans="2:65" s="1" customFormat="1" ht="7" customHeight="1">
      <c r="B136" s="25"/>
      <c r="L136" s="25"/>
    </row>
    <row r="137" spans="2:65" s="1" customFormat="1" ht="40" customHeight="1">
      <c r="B137" s="25"/>
      <c r="C137" s="22" t="s">
        <v>21</v>
      </c>
      <c r="F137" s="20" t="str">
        <f>E15</f>
        <v>Obec Kostolná pri Dunaji,59, 903 01</v>
      </c>
      <c r="I137" s="22" t="s">
        <v>29</v>
      </c>
      <c r="J137" s="23" t="str">
        <f>E21</f>
        <v>Ing.arch Zuzana Kierulfová, Ing. Matej Orolín</v>
      </c>
      <c r="L137" s="25"/>
    </row>
    <row r="138" spans="2:65" s="1" customFormat="1" ht="54.5" customHeight="1">
      <c r="B138" s="25"/>
      <c r="C138" s="22" t="s">
        <v>27</v>
      </c>
      <c r="F138" s="20" t="str">
        <f>IF(E18="","",E18)</f>
        <v>Podľa výberu investora</v>
      </c>
      <c r="I138" s="22" t="s">
        <v>32</v>
      </c>
      <c r="J138" s="23"/>
      <c r="L138" s="25"/>
    </row>
    <row r="139" spans="2:65" s="1" customFormat="1" ht="10.25" customHeight="1">
      <c r="B139" s="25"/>
      <c r="L139" s="25"/>
    </row>
    <row r="140" spans="2:65" s="10" customFormat="1" ht="29.25" customHeight="1">
      <c r="B140" s="100"/>
      <c r="C140" s="101" t="s">
        <v>134</v>
      </c>
      <c r="D140" s="102" t="s">
        <v>60</v>
      </c>
      <c r="E140" s="102" t="s">
        <v>56</v>
      </c>
      <c r="F140" s="102" t="s">
        <v>57</v>
      </c>
      <c r="G140" s="102" t="s">
        <v>135</v>
      </c>
      <c r="H140" s="102" t="s">
        <v>136</v>
      </c>
      <c r="I140" s="102" t="s">
        <v>137</v>
      </c>
      <c r="J140" s="103" t="s">
        <v>106</v>
      </c>
      <c r="K140" s="104" t="s">
        <v>138</v>
      </c>
      <c r="L140" s="100"/>
      <c r="M140" s="50" t="s">
        <v>1</v>
      </c>
      <c r="N140" s="51" t="s">
        <v>39</v>
      </c>
      <c r="O140" s="51" t="s">
        <v>139</v>
      </c>
      <c r="P140" s="51" t="s">
        <v>140</v>
      </c>
      <c r="Q140" s="51" t="s">
        <v>141</v>
      </c>
      <c r="R140" s="51" t="s">
        <v>142</v>
      </c>
      <c r="S140" s="51" t="s">
        <v>143</v>
      </c>
      <c r="T140" s="52" t="s">
        <v>144</v>
      </c>
    </row>
    <row r="141" spans="2:65" s="1" customFormat="1" ht="22.75" customHeight="1">
      <c r="B141" s="25"/>
      <c r="C141" s="55" t="s">
        <v>107</v>
      </c>
      <c r="J141" s="105">
        <f>J142+J211</f>
        <v>0</v>
      </c>
      <c r="L141" s="25"/>
      <c r="M141" s="53"/>
      <c r="N141" s="44"/>
      <c r="O141" s="44"/>
      <c r="P141" s="106">
        <f>P142+P211</f>
        <v>2670.82642373</v>
      </c>
      <c r="Q141" s="44"/>
      <c r="R141" s="106">
        <f>R142+R211</f>
        <v>214.16391350999999</v>
      </c>
      <c r="S141" s="44"/>
      <c r="T141" s="107">
        <f>T142+T211</f>
        <v>0</v>
      </c>
      <c r="AT141" s="13" t="s">
        <v>74</v>
      </c>
      <c r="AU141" s="13" t="s">
        <v>108</v>
      </c>
      <c r="BK141" s="108">
        <f>BK142+BK211</f>
        <v>0</v>
      </c>
    </row>
    <row r="142" spans="2:65" s="11" customFormat="1" ht="26" customHeight="1">
      <c r="B142" s="109"/>
      <c r="D142" s="110" t="s">
        <v>74</v>
      </c>
      <c r="E142" s="111" t="s">
        <v>145</v>
      </c>
      <c r="F142" s="111" t="s">
        <v>146</v>
      </c>
      <c r="J142" s="112">
        <f>J143+J153+J167+J171+J176+J183+J199+J209</f>
        <v>0</v>
      </c>
      <c r="L142" s="109"/>
      <c r="M142" s="113"/>
      <c r="P142" s="114">
        <f>P143+P153+P167+P171+P176+P183+P199+P209</f>
        <v>1287.85657416</v>
      </c>
      <c r="R142" s="114">
        <f>R143+R153+R167+R171+R176+R183+R199+R209</f>
        <v>173.14619198999998</v>
      </c>
      <c r="T142" s="115">
        <f>T143+T153+T167+T171+T176+T183+T199+T209</f>
        <v>0</v>
      </c>
      <c r="AR142" s="110" t="s">
        <v>83</v>
      </c>
      <c r="AT142" s="116" t="s">
        <v>74</v>
      </c>
      <c r="AU142" s="116" t="s">
        <v>75</v>
      </c>
      <c r="AY142" s="110" t="s">
        <v>147</v>
      </c>
      <c r="BK142" s="117">
        <f>BK143+BK153+BK167+BK171+BK176+BK183+BK199+BK209</f>
        <v>0</v>
      </c>
    </row>
    <row r="143" spans="2:65" s="11" customFormat="1" ht="22.75" customHeight="1">
      <c r="B143" s="109"/>
      <c r="D143" s="110" t="s">
        <v>74</v>
      </c>
      <c r="E143" s="118" t="s">
        <v>83</v>
      </c>
      <c r="F143" s="118" t="s">
        <v>148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83</v>
      </c>
      <c r="AT143" s="116" t="s">
        <v>74</v>
      </c>
      <c r="AU143" s="116" t="s">
        <v>83</v>
      </c>
      <c r="AY143" s="110" t="s">
        <v>147</v>
      </c>
      <c r="BK143" s="117">
        <f>SUM(BK144:BK152)</f>
        <v>0</v>
      </c>
    </row>
    <row r="144" spans="2:65" s="1" customFormat="1" ht="24.25" customHeight="1">
      <c r="B144" s="120"/>
      <c r="C144" s="121" t="s">
        <v>83</v>
      </c>
      <c r="D144" s="121" t="s">
        <v>149</v>
      </c>
      <c r="E144" s="122" t="s">
        <v>787</v>
      </c>
      <c r="F144" s="123" t="s">
        <v>788</v>
      </c>
      <c r="G144" s="124" t="s">
        <v>152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41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154</v>
      </c>
      <c r="BK144" s="133">
        <f t="shared" ref="BK144:BK152" si="9">ROUND(I144*H144,2)</f>
        <v>0</v>
      </c>
      <c r="BL144" s="13" t="s">
        <v>153</v>
      </c>
      <c r="BM144" s="132" t="s">
        <v>789</v>
      </c>
    </row>
    <row r="145" spans="2:65" s="1" customFormat="1" ht="26">
      <c r="B145" s="120"/>
      <c r="C145" s="121" t="s">
        <v>154</v>
      </c>
      <c r="D145" s="121" t="s">
        <v>149</v>
      </c>
      <c r="E145" s="122" t="s">
        <v>150</v>
      </c>
      <c r="F145" s="123" t="s">
        <v>790</v>
      </c>
      <c r="G145" s="124" t="s">
        <v>152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791</v>
      </c>
    </row>
    <row r="146" spans="2:65" s="1" customFormat="1" ht="37.75" customHeight="1">
      <c r="B146" s="120"/>
      <c r="C146" s="121" t="s">
        <v>159</v>
      </c>
      <c r="D146" s="121" t="s">
        <v>149</v>
      </c>
      <c r="E146" s="122" t="s">
        <v>156</v>
      </c>
      <c r="F146" s="123" t="s">
        <v>157</v>
      </c>
      <c r="G146" s="124" t="s">
        <v>152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792</v>
      </c>
    </row>
    <row r="147" spans="2:65" s="1" customFormat="1" ht="24.25" customHeight="1">
      <c r="B147" s="120"/>
      <c r="C147" s="121" t="s">
        <v>153</v>
      </c>
      <c r="D147" s="121" t="s">
        <v>149</v>
      </c>
      <c r="E147" s="122" t="s">
        <v>160</v>
      </c>
      <c r="F147" s="123" t="s">
        <v>161</v>
      </c>
      <c r="G147" s="124" t="s">
        <v>152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793</v>
      </c>
    </row>
    <row r="148" spans="2:65" s="1" customFormat="1" ht="37.75" customHeight="1">
      <c r="B148" s="120"/>
      <c r="C148" s="121" t="s">
        <v>166</v>
      </c>
      <c r="D148" s="121" t="s">
        <v>149</v>
      </c>
      <c r="E148" s="122" t="s">
        <v>163</v>
      </c>
      <c r="F148" s="123" t="s">
        <v>164</v>
      </c>
      <c r="G148" s="124" t="s">
        <v>152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794</v>
      </c>
    </row>
    <row r="149" spans="2:65" s="1" customFormat="1" ht="52">
      <c r="B149" s="120"/>
      <c r="C149" s="121" t="s">
        <v>170</v>
      </c>
      <c r="D149" s="121" t="s">
        <v>149</v>
      </c>
      <c r="E149" s="122" t="s">
        <v>167</v>
      </c>
      <c r="F149" s="123" t="s">
        <v>168</v>
      </c>
      <c r="G149" s="124" t="s">
        <v>152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795</v>
      </c>
    </row>
    <row r="150" spans="2:65" s="1" customFormat="1" ht="24.25" customHeight="1">
      <c r="B150" s="120"/>
      <c r="C150" s="121" t="s">
        <v>174</v>
      </c>
      <c r="D150" s="121" t="s">
        <v>149</v>
      </c>
      <c r="E150" s="122" t="s">
        <v>171</v>
      </c>
      <c r="F150" s="123" t="s">
        <v>172</v>
      </c>
      <c r="G150" s="124" t="s">
        <v>152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796</v>
      </c>
    </row>
    <row r="151" spans="2:65" s="1" customFormat="1" ht="26">
      <c r="B151" s="120"/>
      <c r="C151" s="121" t="s">
        <v>178</v>
      </c>
      <c r="D151" s="121" t="s">
        <v>149</v>
      </c>
      <c r="E151" s="122" t="s">
        <v>175</v>
      </c>
      <c r="F151" s="123" t="s">
        <v>176</v>
      </c>
      <c r="G151" s="124" t="s">
        <v>152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797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179</v>
      </c>
      <c r="F152" s="123" t="s">
        <v>180</v>
      </c>
      <c r="G152" s="124" t="s">
        <v>181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798</v>
      </c>
    </row>
    <row r="153" spans="2:65" s="11" customFormat="1" ht="22.75" customHeight="1">
      <c r="B153" s="109"/>
      <c r="D153" s="110" t="s">
        <v>74</v>
      </c>
      <c r="E153" s="118" t="s">
        <v>154</v>
      </c>
      <c r="F153" s="118" t="s">
        <v>183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SUM(BK154:BK166)</f>
        <v>0</v>
      </c>
    </row>
    <row r="154" spans="2:65" s="1" customFormat="1" ht="24.25" customHeight="1">
      <c r="B154" s="120"/>
      <c r="C154" s="121" t="s">
        <v>188</v>
      </c>
      <c r="D154" s="121" t="s">
        <v>149</v>
      </c>
      <c r="E154" s="122" t="s">
        <v>185</v>
      </c>
      <c r="F154" s="123" t="s">
        <v>186</v>
      </c>
      <c r="G154" s="124" t="s">
        <v>152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41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154</v>
      </c>
      <c r="BK154" s="133">
        <f t="shared" ref="BK154:BK166" si="19">ROUND(I154*H154,2)</f>
        <v>0</v>
      </c>
      <c r="BL154" s="13" t="s">
        <v>153</v>
      </c>
      <c r="BM154" s="132" t="s">
        <v>799</v>
      </c>
    </row>
    <row r="155" spans="2:65" s="1" customFormat="1" ht="24.25" customHeight="1">
      <c r="B155" s="120"/>
      <c r="C155" s="121" t="s">
        <v>192</v>
      </c>
      <c r="D155" s="121" t="s">
        <v>149</v>
      </c>
      <c r="E155" s="122" t="s">
        <v>189</v>
      </c>
      <c r="F155" s="123" t="s">
        <v>190</v>
      </c>
      <c r="G155" s="124" t="s">
        <v>152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41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800</v>
      </c>
    </row>
    <row r="156" spans="2:65" s="1" customFormat="1" ht="24.25" customHeight="1">
      <c r="B156" s="120"/>
      <c r="C156" s="121" t="s">
        <v>197</v>
      </c>
      <c r="D156" s="121" t="s">
        <v>149</v>
      </c>
      <c r="E156" s="122" t="s">
        <v>801</v>
      </c>
      <c r="F156" s="123" t="s">
        <v>802</v>
      </c>
      <c r="G156" s="124" t="s">
        <v>152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41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154</v>
      </c>
      <c r="BK156" s="133">
        <f t="shared" si="19"/>
        <v>0</v>
      </c>
      <c r="BL156" s="13" t="s">
        <v>153</v>
      </c>
      <c r="BM156" s="132" t="s">
        <v>803</v>
      </c>
    </row>
    <row r="157" spans="2:65" s="1" customFormat="1" ht="24.25" customHeight="1">
      <c r="B157" s="120"/>
      <c r="C157" s="121" t="s">
        <v>202</v>
      </c>
      <c r="D157" s="121" t="s">
        <v>149</v>
      </c>
      <c r="E157" s="122" t="s">
        <v>804</v>
      </c>
      <c r="F157" s="123" t="s">
        <v>805</v>
      </c>
      <c r="G157" s="124" t="s">
        <v>195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41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154</v>
      </c>
      <c r="BK157" s="133">
        <f t="shared" si="19"/>
        <v>0</v>
      </c>
      <c r="BL157" s="13" t="s">
        <v>153</v>
      </c>
      <c r="BM157" s="132" t="s">
        <v>806</v>
      </c>
    </row>
    <row r="158" spans="2:65" s="1" customFormat="1" ht="24.25" customHeight="1">
      <c r="B158" s="120"/>
      <c r="C158" s="121" t="s">
        <v>206</v>
      </c>
      <c r="D158" s="121" t="s">
        <v>149</v>
      </c>
      <c r="E158" s="122" t="s">
        <v>807</v>
      </c>
      <c r="F158" s="123" t="s">
        <v>808</v>
      </c>
      <c r="G158" s="124" t="s">
        <v>195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41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153</v>
      </c>
      <c r="AT158" s="132" t="s">
        <v>149</v>
      </c>
      <c r="AU158" s="132" t="s">
        <v>154</v>
      </c>
      <c r="AY158" s="13" t="s">
        <v>147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154</v>
      </c>
      <c r="BK158" s="133">
        <f t="shared" si="19"/>
        <v>0</v>
      </c>
      <c r="BL158" s="13" t="s">
        <v>153</v>
      </c>
      <c r="BM158" s="132" t="s">
        <v>809</v>
      </c>
    </row>
    <row r="159" spans="2:65" s="1" customFormat="1" ht="24.25" customHeight="1">
      <c r="B159" s="120"/>
      <c r="C159" s="121" t="s">
        <v>211</v>
      </c>
      <c r="D159" s="121" t="s">
        <v>149</v>
      </c>
      <c r="E159" s="122" t="s">
        <v>810</v>
      </c>
      <c r="F159" s="123" t="s">
        <v>811</v>
      </c>
      <c r="G159" s="124" t="s">
        <v>181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41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154</v>
      </c>
      <c r="BK159" s="133">
        <f t="shared" si="19"/>
        <v>0</v>
      </c>
      <c r="BL159" s="13" t="s">
        <v>153</v>
      </c>
      <c r="BM159" s="132" t="s">
        <v>812</v>
      </c>
    </row>
    <row r="160" spans="2:65" s="1" customFormat="1" ht="24.25" customHeight="1">
      <c r="B160" s="120"/>
      <c r="C160" s="121" t="s">
        <v>215</v>
      </c>
      <c r="D160" s="121" t="s">
        <v>149</v>
      </c>
      <c r="E160" s="122" t="s">
        <v>813</v>
      </c>
      <c r="F160" s="123" t="s">
        <v>814</v>
      </c>
      <c r="G160" s="124" t="s">
        <v>152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41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815</v>
      </c>
    </row>
    <row r="161" spans="2:65" s="1" customFormat="1" ht="26">
      <c r="B161" s="120"/>
      <c r="C161" s="134" t="s">
        <v>221</v>
      </c>
      <c r="D161" s="134" t="s">
        <v>198</v>
      </c>
      <c r="E161" s="135" t="s">
        <v>816</v>
      </c>
      <c r="F161" s="136" t="s">
        <v>817</v>
      </c>
      <c r="G161" s="137" t="s">
        <v>247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41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178</v>
      </c>
      <c r="AT161" s="132" t="s">
        <v>198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818</v>
      </c>
    </row>
    <row r="162" spans="2:65" s="1" customFormat="1" ht="24.25" customHeight="1">
      <c r="B162" s="120"/>
      <c r="C162" s="121" t="s">
        <v>225</v>
      </c>
      <c r="D162" s="121" t="s">
        <v>149</v>
      </c>
      <c r="E162" s="122" t="s">
        <v>203</v>
      </c>
      <c r="F162" s="123" t="s">
        <v>204</v>
      </c>
      <c r="G162" s="124" t="s">
        <v>152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41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153</v>
      </c>
      <c r="AT162" s="132" t="s">
        <v>149</v>
      </c>
      <c r="AU162" s="132" t="s">
        <v>154</v>
      </c>
      <c r="AY162" s="13" t="s">
        <v>147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154</v>
      </c>
      <c r="BK162" s="133">
        <f t="shared" si="19"/>
        <v>0</v>
      </c>
      <c r="BL162" s="13" t="s">
        <v>153</v>
      </c>
      <c r="BM162" s="132" t="s">
        <v>819</v>
      </c>
    </row>
    <row r="163" spans="2:65" s="1" customFormat="1" ht="14.5" customHeight="1">
      <c r="B163" s="120"/>
      <c r="C163" s="121" t="s">
        <v>228</v>
      </c>
      <c r="D163" s="121" t="s">
        <v>149</v>
      </c>
      <c r="E163" s="122" t="s">
        <v>207</v>
      </c>
      <c r="F163" s="123" t="s">
        <v>208</v>
      </c>
      <c r="G163" s="124" t="s">
        <v>181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41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154</v>
      </c>
      <c r="BK163" s="133">
        <f t="shared" si="19"/>
        <v>0</v>
      </c>
      <c r="BL163" s="13" t="s">
        <v>153</v>
      </c>
      <c r="BM163" s="132" t="s">
        <v>820</v>
      </c>
    </row>
    <row r="164" spans="2:65" s="1" customFormat="1" ht="24.25" customHeight="1">
      <c r="B164" s="120"/>
      <c r="C164" s="121" t="s">
        <v>232</v>
      </c>
      <c r="D164" s="121" t="s">
        <v>149</v>
      </c>
      <c r="E164" s="122" t="s">
        <v>193</v>
      </c>
      <c r="F164" s="123" t="s">
        <v>194</v>
      </c>
      <c r="G164" s="124" t="s">
        <v>195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41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154</v>
      </c>
      <c r="BK164" s="133">
        <f t="shared" si="19"/>
        <v>0</v>
      </c>
      <c r="BL164" s="13" t="s">
        <v>153</v>
      </c>
      <c r="BM164" s="132" t="s">
        <v>821</v>
      </c>
    </row>
    <row r="165" spans="2:65" s="1" customFormat="1" ht="26">
      <c r="B165" s="120"/>
      <c r="C165" s="134" t="s">
        <v>236</v>
      </c>
      <c r="D165" s="134" t="s">
        <v>198</v>
      </c>
      <c r="E165" s="135" t="s">
        <v>199</v>
      </c>
      <c r="F165" s="136" t="s">
        <v>200</v>
      </c>
      <c r="G165" s="137" t="s">
        <v>195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41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178</v>
      </c>
      <c r="AT165" s="132" t="s">
        <v>198</v>
      </c>
      <c r="AU165" s="132" t="s">
        <v>154</v>
      </c>
      <c r="AY165" s="13" t="s">
        <v>147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154</v>
      </c>
      <c r="BK165" s="133">
        <f t="shared" si="19"/>
        <v>0</v>
      </c>
      <c r="BL165" s="13" t="s">
        <v>153</v>
      </c>
      <c r="BM165" s="132" t="s">
        <v>822</v>
      </c>
    </row>
    <row r="166" spans="2:65" s="1" customFormat="1" ht="24.25" customHeight="1">
      <c r="B166" s="120"/>
      <c r="C166" s="121" t="s">
        <v>240</v>
      </c>
      <c r="D166" s="121" t="s">
        <v>149</v>
      </c>
      <c r="E166" s="122" t="s">
        <v>823</v>
      </c>
      <c r="F166" s="123" t="s">
        <v>824</v>
      </c>
      <c r="G166" s="124" t="s">
        <v>152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41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154</v>
      </c>
      <c r="BK166" s="133">
        <f t="shared" si="19"/>
        <v>0</v>
      </c>
      <c r="BL166" s="13" t="s">
        <v>153</v>
      </c>
      <c r="BM166" s="132" t="s">
        <v>825</v>
      </c>
    </row>
    <row r="167" spans="2:65" s="11" customFormat="1" ht="22.75" customHeight="1">
      <c r="B167" s="109"/>
      <c r="D167" s="110" t="s">
        <v>74</v>
      </c>
      <c r="E167" s="118" t="s">
        <v>159</v>
      </c>
      <c r="F167" s="118" t="s">
        <v>210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83</v>
      </c>
      <c r="AT167" s="116" t="s">
        <v>74</v>
      </c>
      <c r="AU167" s="116" t="s">
        <v>83</v>
      </c>
      <c r="AY167" s="110" t="s">
        <v>147</v>
      </c>
      <c r="BK167" s="117">
        <f>SUM(BK168:BK170)</f>
        <v>0</v>
      </c>
    </row>
    <row r="168" spans="2:65" s="1" customFormat="1" ht="24.25" customHeight="1">
      <c r="B168" s="120"/>
      <c r="C168" s="121" t="s">
        <v>7</v>
      </c>
      <c r="D168" s="121" t="s">
        <v>149</v>
      </c>
      <c r="E168" s="122" t="s">
        <v>212</v>
      </c>
      <c r="F168" s="123" t="s">
        <v>213</v>
      </c>
      <c r="G168" s="124" t="s">
        <v>152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826</v>
      </c>
    </row>
    <row r="169" spans="2:65" s="1" customFormat="1" ht="24.25" customHeight="1">
      <c r="B169" s="120"/>
      <c r="C169" s="121" t="s">
        <v>244</v>
      </c>
      <c r="D169" s="121" t="s">
        <v>149</v>
      </c>
      <c r="E169" s="122" t="s">
        <v>827</v>
      </c>
      <c r="F169" s="123" t="s">
        <v>828</v>
      </c>
      <c r="G169" s="124" t="s">
        <v>152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829</v>
      </c>
    </row>
    <row r="170" spans="2:65" s="1" customFormat="1" ht="24.25" customHeight="1">
      <c r="B170" s="120"/>
      <c r="C170" s="121" t="s">
        <v>245</v>
      </c>
      <c r="D170" s="121" t="s">
        <v>149</v>
      </c>
      <c r="E170" s="122" t="s">
        <v>216</v>
      </c>
      <c r="F170" s="123" t="s">
        <v>217</v>
      </c>
      <c r="G170" s="124" t="s">
        <v>218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830</v>
      </c>
    </row>
    <row r="171" spans="2:65" s="11" customFormat="1" ht="22.75" customHeight="1">
      <c r="B171" s="109"/>
      <c r="D171" s="110" t="s">
        <v>74</v>
      </c>
      <c r="E171" s="118" t="s">
        <v>153</v>
      </c>
      <c r="F171" s="118" t="s">
        <v>831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SUM(BK172:BK175)</f>
        <v>0</v>
      </c>
    </row>
    <row r="172" spans="2:65" s="1" customFormat="1" ht="24.25" customHeight="1">
      <c r="B172" s="120"/>
      <c r="C172" s="121" t="s">
        <v>246</v>
      </c>
      <c r="D172" s="121" t="s">
        <v>149</v>
      </c>
      <c r="E172" s="122" t="s">
        <v>832</v>
      </c>
      <c r="F172" s="123" t="s">
        <v>833</v>
      </c>
      <c r="G172" s="124" t="s">
        <v>152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153</v>
      </c>
      <c r="BM172" s="132" t="s">
        <v>834</v>
      </c>
    </row>
    <row r="173" spans="2:65" s="1" customFormat="1" ht="24.25" customHeight="1">
      <c r="B173" s="120"/>
      <c r="C173" s="121" t="s">
        <v>249</v>
      </c>
      <c r="D173" s="121" t="s">
        <v>149</v>
      </c>
      <c r="E173" s="122" t="s">
        <v>835</v>
      </c>
      <c r="F173" s="123" t="s">
        <v>836</v>
      </c>
      <c r="G173" s="124" t="s">
        <v>195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153</v>
      </c>
      <c r="BM173" s="132" t="s">
        <v>837</v>
      </c>
    </row>
    <row r="174" spans="2:65" s="1" customFormat="1" ht="24.25" customHeight="1">
      <c r="B174" s="120"/>
      <c r="C174" s="121" t="s">
        <v>253</v>
      </c>
      <c r="D174" s="121" t="s">
        <v>149</v>
      </c>
      <c r="E174" s="122" t="s">
        <v>838</v>
      </c>
      <c r="F174" s="123" t="s">
        <v>839</v>
      </c>
      <c r="G174" s="124" t="s">
        <v>195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153</v>
      </c>
      <c r="BM174" s="132" t="s">
        <v>840</v>
      </c>
    </row>
    <row r="175" spans="2:65" s="1" customFormat="1" ht="24.25" customHeight="1">
      <c r="B175" s="120"/>
      <c r="C175" s="121" t="s">
        <v>257</v>
      </c>
      <c r="D175" s="121" t="s">
        <v>149</v>
      </c>
      <c r="E175" s="122" t="s">
        <v>841</v>
      </c>
      <c r="F175" s="123" t="s">
        <v>842</v>
      </c>
      <c r="G175" s="124" t="s">
        <v>181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153</v>
      </c>
      <c r="BM175" s="132" t="s">
        <v>843</v>
      </c>
    </row>
    <row r="176" spans="2:65" s="11" customFormat="1" ht="22.75" customHeight="1">
      <c r="B176" s="109"/>
      <c r="D176" s="110" t="s">
        <v>74</v>
      </c>
      <c r="E176" s="118" t="s">
        <v>166</v>
      </c>
      <c r="F176" s="118" t="s">
        <v>844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83</v>
      </c>
      <c r="AT176" s="116" t="s">
        <v>74</v>
      </c>
      <c r="AU176" s="116" t="s">
        <v>83</v>
      </c>
      <c r="AY176" s="110" t="s">
        <v>147</v>
      </c>
      <c r="BK176" s="117">
        <f>SUM(BK177:BK182)</f>
        <v>0</v>
      </c>
    </row>
    <row r="177" spans="2:65" s="1" customFormat="1" ht="24.25" customHeight="1">
      <c r="B177" s="120"/>
      <c r="C177" s="121" t="s">
        <v>261</v>
      </c>
      <c r="D177" s="121" t="s">
        <v>149</v>
      </c>
      <c r="E177" s="122" t="s">
        <v>229</v>
      </c>
      <c r="F177" s="123" t="s">
        <v>230</v>
      </c>
      <c r="G177" s="124" t="s">
        <v>152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41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154</v>
      </c>
      <c r="BK177" s="133">
        <f t="shared" ref="BK177:BK182" si="29">ROUND(I177*H177,2)</f>
        <v>0</v>
      </c>
      <c r="BL177" s="13" t="s">
        <v>153</v>
      </c>
      <c r="BM177" s="132" t="s">
        <v>845</v>
      </c>
    </row>
    <row r="178" spans="2:65" s="1" customFormat="1" ht="26">
      <c r="B178" s="120"/>
      <c r="C178" s="121" t="s">
        <v>265</v>
      </c>
      <c r="D178" s="121" t="s">
        <v>149</v>
      </c>
      <c r="E178" s="122" t="s">
        <v>237</v>
      </c>
      <c r="F178" s="123" t="s">
        <v>238</v>
      </c>
      <c r="G178" s="124" t="s">
        <v>195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41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154</v>
      </c>
      <c r="BK178" s="133">
        <f t="shared" si="29"/>
        <v>0</v>
      </c>
      <c r="BL178" s="13" t="s">
        <v>153</v>
      </c>
      <c r="BM178" s="132" t="s">
        <v>846</v>
      </c>
    </row>
    <row r="179" spans="2:65" s="1" customFormat="1" ht="26">
      <c r="B179" s="120"/>
      <c r="C179" s="121" t="s">
        <v>269</v>
      </c>
      <c r="D179" s="121" t="s">
        <v>149</v>
      </c>
      <c r="E179" s="122" t="s">
        <v>241</v>
      </c>
      <c r="F179" s="123" t="s">
        <v>242</v>
      </c>
      <c r="G179" s="124" t="s">
        <v>195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41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154</v>
      </c>
      <c r="BK179" s="133">
        <f t="shared" si="29"/>
        <v>0</v>
      </c>
      <c r="BL179" s="13" t="s">
        <v>153</v>
      </c>
      <c r="BM179" s="132" t="s">
        <v>847</v>
      </c>
    </row>
    <row r="180" spans="2:65" s="1" customFormat="1" ht="26">
      <c r="B180" s="120"/>
      <c r="C180" s="121" t="s">
        <v>273</v>
      </c>
      <c r="D180" s="121" t="s">
        <v>149</v>
      </c>
      <c r="E180" s="122" t="s">
        <v>233</v>
      </c>
      <c r="F180" s="123" t="s">
        <v>234</v>
      </c>
      <c r="G180" s="124" t="s">
        <v>181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41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154</v>
      </c>
      <c r="BK180" s="133">
        <f t="shared" si="29"/>
        <v>0</v>
      </c>
      <c r="BL180" s="13" t="s">
        <v>153</v>
      </c>
      <c r="BM180" s="132" t="s">
        <v>848</v>
      </c>
    </row>
    <row r="181" spans="2:65" s="1" customFormat="1" ht="13">
      <c r="B181" s="120"/>
      <c r="C181" s="121" t="s">
        <v>277</v>
      </c>
      <c r="D181" s="121" t="s">
        <v>149</v>
      </c>
      <c r="E181" s="122" t="s">
        <v>222</v>
      </c>
      <c r="F181" s="123" t="s">
        <v>223</v>
      </c>
      <c r="G181" s="124" t="s">
        <v>152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41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154</v>
      </c>
      <c r="BK181" s="133">
        <f t="shared" si="29"/>
        <v>0</v>
      </c>
      <c r="BL181" s="13" t="s">
        <v>153</v>
      </c>
      <c r="BM181" s="132" t="s">
        <v>849</v>
      </c>
    </row>
    <row r="182" spans="2:65" s="1" customFormat="1" ht="24.25" customHeight="1">
      <c r="B182" s="120"/>
      <c r="C182" s="121" t="s">
        <v>281</v>
      </c>
      <c r="D182" s="121" t="s">
        <v>149</v>
      </c>
      <c r="E182" s="122" t="s">
        <v>226</v>
      </c>
      <c r="F182" s="123" t="s">
        <v>227</v>
      </c>
      <c r="G182" s="124" t="s">
        <v>152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41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154</v>
      </c>
      <c r="BK182" s="133">
        <f t="shared" si="29"/>
        <v>0</v>
      </c>
      <c r="BL182" s="13" t="s">
        <v>153</v>
      </c>
      <c r="BM182" s="132" t="s">
        <v>850</v>
      </c>
    </row>
    <row r="183" spans="2:65" s="11" customFormat="1" ht="22.75" customHeight="1">
      <c r="B183" s="109"/>
      <c r="D183" s="110" t="s">
        <v>74</v>
      </c>
      <c r="E183" s="118" t="s">
        <v>170</v>
      </c>
      <c r="F183" s="118" t="s">
        <v>248</v>
      </c>
      <c r="J183" s="119">
        <f>BK183</f>
        <v>0</v>
      </c>
      <c r="L183" s="109"/>
      <c r="M183" s="113"/>
      <c r="P183" s="114">
        <f>SUM(P184:P198)</f>
        <v>760.88263635999988</v>
      </c>
      <c r="R183" s="114">
        <f>SUM(R184:R198)</f>
        <v>22.123447470000006</v>
      </c>
      <c r="T183" s="115">
        <f>SUM(T184:T198)</f>
        <v>0</v>
      </c>
      <c r="AR183" s="110" t="s">
        <v>83</v>
      </c>
      <c r="AT183" s="116" t="s">
        <v>74</v>
      </c>
      <c r="AU183" s="116" t="s">
        <v>83</v>
      </c>
      <c r="AY183" s="110" t="s">
        <v>147</v>
      </c>
      <c r="BK183" s="117">
        <f>SUM(BK184:BK198)</f>
        <v>0</v>
      </c>
    </row>
    <row r="184" spans="2:65" s="1" customFormat="1" ht="24.25" customHeight="1">
      <c r="B184" s="120"/>
      <c r="C184" s="121" t="s">
        <v>285</v>
      </c>
      <c r="D184" s="121" t="s">
        <v>149</v>
      </c>
      <c r="E184" s="122" t="s">
        <v>250</v>
      </c>
      <c r="F184" s="123" t="s">
        <v>251</v>
      </c>
      <c r="G184" s="124" t="s">
        <v>195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41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153</v>
      </c>
      <c r="AT184" s="132" t="s">
        <v>149</v>
      </c>
      <c r="AU184" s="132" t="s">
        <v>154</v>
      </c>
      <c r="AY184" s="13" t="s">
        <v>147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154</v>
      </c>
      <c r="BK184" s="133">
        <f t="shared" ref="BK184:BK198" si="39">ROUND(I184*H184,2)</f>
        <v>0</v>
      </c>
      <c r="BL184" s="13" t="s">
        <v>153</v>
      </c>
      <c r="BM184" s="132" t="s">
        <v>851</v>
      </c>
    </row>
    <row r="185" spans="2:65" s="1" customFormat="1" ht="24.25" customHeight="1">
      <c r="B185" s="120"/>
      <c r="C185" s="121" t="s">
        <v>289</v>
      </c>
      <c r="D185" s="121" t="s">
        <v>149</v>
      </c>
      <c r="E185" s="122" t="s">
        <v>258</v>
      </c>
      <c r="F185" s="123" t="s">
        <v>259</v>
      </c>
      <c r="G185" s="124" t="s">
        <v>195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41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154</v>
      </c>
      <c r="BK185" s="133">
        <f t="shared" si="39"/>
        <v>0</v>
      </c>
      <c r="BL185" s="13" t="s">
        <v>153</v>
      </c>
      <c r="BM185" s="132" t="s">
        <v>852</v>
      </c>
    </row>
    <row r="186" spans="2:65" s="1" customFormat="1" ht="24.25" customHeight="1">
      <c r="B186" s="120"/>
      <c r="C186" s="121" t="s">
        <v>293</v>
      </c>
      <c r="D186" s="121" t="s">
        <v>149</v>
      </c>
      <c r="E186" s="122" t="s">
        <v>262</v>
      </c>
      <c r="F186" s="123" t="s">
        <v>263</v>
      </c>
      <c r="G186" s="124" t="s">
        <v>195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41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154</v>
      </c>
      <c r="BK186" s="133">
        <f t="shared" si="39"/>
        <v>0</v>
      </c>
      <c r="BL186" s="13" t="s">
        <v>153</v>
      </c>
      <c r="BM186" s="132" t="s">
        <v>853</v>
      </c>
    </row>
    <row r="187" spans="2:65" s="1" customFormat="1" ht="24.25" customHeight="1">
      <c r="B187" s="120"/>
      <c r="C187" s="121" t="s">
        <v>298</v>
      </c>
      <c r="D187" s="121" t="s">
        <v>149</v>
      </c>
      <c r="E187" s="122" t="s">
        <v>254</v>
      </c>
      <c r="F187" s="123" t="s">
        <v>255</v>
      </c>
      <c r="G187" s="124" t="s">
        <v>195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41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154</v>
      </c>
      <c r="BK187" s="133">
        <f t="shared" si="39"/>
        <v>0</v>
      </c>
      <c r="BL187" s="13" t="s">
        <v>153</v>
      </c>
      <c r="BM187" s="132" t="s">
        <v>854</v>
      </c>
    </row>
    <row r="188" spans="2:65" s="1" customFormat="1" ht="26">
      <c r="B188" s="120"/>
      <c r="C188" s="121" t="s">
        <v>302</v>
      </c>
      <c r="D188" s="121" t="s">
        <v>149</v>
      </c>
      <c r="E188" s="122" t="s">
        <v>266</v>
      </c>
      <c r="F188" s="123" t="s">
        <v>267</v>
      </c>
      <c r="G188" s="124" t="s">
        <v>195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41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154</v>
      </c>
      <c r="BK188" s="133">
        <f t="shared" si="39"/>
        <v>0</v>
      </c>
      <c r="BL188" s="13" t="s">
        <v>153</v>
      </c>
      <c r="BM188" s="132" t="s">
        <v>855</v>
      </c>
    </row>
    <row r="189" spans="2:65" s="1" customFormat="1" ht="24.25" customHeight="1">
      <c r="B189" s="120"/>
      <c r="C189" s="121" t="s">
        <v>306</v>
      </c>
      <c r="D189" s="121" t="s">
        <v>149</v>
      </c>
      <c r="E189" s="122" t="s">
        <v>270</v>
      </c>
      <c r="F189" s="123" t="s">
        <v>271</v>
      </c>
      <c r="G189" s="124" t="s">
        <v>195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41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154</v>
      </c>
      <c r="BK189" s="133">
        <f t="shared" si="39"/>
        <v>0</v>
      </c>
      <c r="BL189" s="13" t="s">
        <v>153</v>
      </c>
      <c r="BM189" s="132" t="s">
        <v>856</v>
      </c>
    </row>
    <row r="190" spans="2:65" s="1" customFormat="1" ht="24.25" customHeight="1">
      <c r="B190" s="120"/>
      <c r="C190" s="121" t="s">
        <v>310</v>
      </c>
      <c r="D190" s="121" t="s">
        <v>149</v>
      </c>
      <c r="E190" s="122" t="s">
        <v>274</v>
      </c>
      <c r="F190" s="123" t="s">
        <v>275</v>
      </c>
      <c r="G190" s="124" t="s">
        <v>195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41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154</v>
      </c>
      <c r="BK190" s="133">
        <f t="shared" si="39"/>
        <v>0</v>
      </c>
      <c r="BL190" s="13" t="s">
        <v>153</v>
      </c>
      <c r="BM190" s="132" t="s">
        <v>857</v>
      </c>
    </row>
    <row r="191" spans="2:65" s="1" customFormat="1" ht="37.75" customHeight="1">
      <c r="B191" s="120"/>
      <c r="C191" s="121" t="s">
        <v>314</v>
      </c>
      <c r="D191" s="121" t="s">
        <v>149</v>
      </c>
      <c r="E191" s="122" t="s">
        <v>282</v>
      </c>
      <c r="F191" s="123" t="s">
        <v>283</v>
      </c>
      <c r="G191" s="124" t="s">
        <v>195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41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154</v>
      </c>
      <c r="BK191" s="133">
        <f t="shared" si="39"/>
        <v>0</v>
      </c>
      <c r="BL191" s="13" t="s">
        <v>153</v>
      </c>
      <c r="BM191" s="132" t="s">
        <v>858</v>
      </c>
    </row>
    <row r="192" spans="2:65" s="1" customFormat="1" ht="24.25" customHeight="1">
      <c r="B192" s="120"/>
      <c r="C192" s="121" t="s">
        <v>318</v>
      </c>
      <c r="D192" s="121" t="s">
        <v>149</v>
      </c>
      <c r="E192" s="122" t="s">
        <v>278</v>
      </c>
      <c r="F192" s="123" t="s">
        <v>279</v>
      </c>
      <c r="G192" s="124" t="s">
        <v>195</v>
      </c>
      <c r="H192" s="125">
        <v>108.92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41</v>
      </c>
      <c r="O192" s="130">
        <v>0.91600000000000004</v>
      </c>
      <c r="P192" s="130">
        <f t="shared" si="31"/>
        <v>99.770720000000011</v>
      </c>
      <c r="Q192" s="130">
        <v>7.1470000000000006E-2</v>
      </c>
      <c r="R192" s="130">
        <f t="shared" si="32"/>
        <v>7.7845124000000006</v>
      </c>
      <c r="S192" s="130">
        <v>0</v>
      </c>
      <c r="T192" s="131">
        <f t="shared" si="33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154</v>
      </c>
      <c r="BK192" s="133">
        <f t="shared" si="39"/>
        <v>0</v>
      </c>
      <c r="BL192" s="13" t="s">
        <v>153</v>
      </c>
      <c r="BM192" s="132" t="s">
        <v>859</v>
      </c>
    </row>
    <row r="193" spans="2:65" s="1" customFormat="1" ht="52">
      <c r="B193" s="120"/>
      <c r="C193" s="121" t="s">
        <v>322</v>
      </c>
      <c r="D193" s="121" t="s">
        <v>149</v>
      </c>
      <c r="E193" s="122" t="s">
        <v>860</v>
      </c>
      <c r="F193" s="123" t="s">
        <v>861</v>
      </c>
      <c r="G193" s="124" t="s">
        <v>195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41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154</v>
      </c>
      <c r="BK193" s="133">
        <f t="shared" si="39"/>
        <v>0</v>
      </c>
      <c r="BL193" s="13" t="s">
        <v>153</v>
      </c>
      <c r="BM193" s="132" t="s">
        <v>862</v>
      </c>
    </row>
    <row r="194" spans="2:65" s="1" customFormat="1" ht="52">
      <c r="B194" s="120"/>
      <c r="C194" s="121" t="s">
        <v>326</v>
      </c>
      <c r="D194" s="121" t="s">
        <v>149</v>
      </c>
      <c r="E194" s="122" t="s">
        <v>863</v>
      </c>
      <c r="F194" s="123" t="s">
        <v>864</v>
      </c>
      <c r="G194" s="124" t="s">
        <v>152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41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153</v>
      </c>
      <c r="AT194" s="132" t="s">
        <v>149</v>
      </c>
      <c r="AU194" s="132" t="s">
        <v>154</v>
      </c>
      <c r="AY194" s="13" t="s">
        <v>147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154</v>
      </c>
      <c r="BK194" s="133">
        <f t="shared" si="39"/>
        <v>0</v>
      </c>
      <c r="BL194" s="13" t="s">
        <v>153</v>
      </c>
      <c r="BM194" s="132" t="s">
        <v>865</v>
      </c>
    </row>
    <row r="195" spans="2:65" s="1" customFormat="1" ht="24.25" customHeight="1">
      <c r="B195" s="120"/>
      <c r="C195" s="121" t="s">
        <v>330</v>
      </c>
      <c r="D195" s="121" t="s">
        <v>149</v>
      </c>
      <c r="E195" s="122" t="s">
        <v>866</v>
      </c>
      <c r="F195" s="123" t="s">
        <v>867</v>
      </c>
      <c r="G195" s="124" t="s">
        <v>2327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41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154</v>
      </c>
      <c r="BK195" s="133">
        <f t="shared" si="39"/>
        <v>0</v>
      </c>
      <c r="BL195" s="13" t="s">
        <v>153</v>
      </c>
      <c r="BM195" s="132" t="s">
        <v>868</v>
      </c>
    </row>
    <row r="196" spans="2:65" s="1" customFormat="1" ht="24.25" customHeight="1">
      <c r="B196" s="120"/>
      <c r="C196" s="121" t="s">
        <v>336</v>
      </c>
      <c r="D196" s="121" t="s">
        <v>149</v>
      </c>
      <c r="E196" s="122" t="s">
        <v>869</v>
      </c>
      <c r="F196" s="123" t="s">
        <v>870</v>
      </c>
      <c r="G196" s="124" t="s">
        <v>2328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41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153</v>
      </c>
      <c r="AT196" s="132" t="s">
        <v>149</v>
      </c>
      <c r="AU196" s="132" t="s">
        <v>154</v>
      </c>
      <c r="AY196" s="13" t="s">
        <v>147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154</v>
      </c>
      <c r="BK196" s="133">
        <f t="shared" si="39"/>
        <v>0</v>
      </c>
      <c r="BL196" s="13" t="s">
        <v>153</v>
      </c>
      <c r="BM196" s="132" t="s">
        <v>871</v>
      </c>
    </row>
    <row r="197" spans="2:65" s="1" customFormat="1" ht="14.5" customHeight="1">
      <c r="B197" s="120"/>
      <c r="C197" s="134" t="s">
        <v>344</v>
      </c>
      <c r="D197" s="134" t="s">
        <v>198</v>
      </c>
      <c r="E197" s="135" t="s">
        <v>872</v>
      </c>
      <c r="F197" s="136" t="s">
        <v>873</v>
      </c>
      <c r="G197" s="124" t="s">
        <v>2329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41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178</v>
      </c>
      <c r="AT197" s="132" t="s">
        <v>198</v>
      </c>
      <c r="AU197" s="132" t="s">
        <v>154</v>
      </c>
      <c r="AY197" s="13" t="s">
        <v>147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154</v>
      </c>
      <c r="BK197" s="133">
        <f t="shared" si="39"/>
        <v>0</v>
      </c>
      <c r="BL197" s="13" t="s">
        <v>153</v>
      </c>
      <c r="BM197" s="132" t="s">
        <v>874</v>
      </c>
    </row>
    <row r="198" spans="2:65" s="1" customFormat="1" ht="14.5" customHeight="1">
      <c r="B198" s="120"/>
      <c r="C198" s="121" t="s">
        <v>348</v>
      </c>
      <c r="D198" s="121" t="s">
        <v>149</v>
      </c>
      <c r="E198" s="122" t="s">
        <v>294</v>
      </c>
      <c r="F198" s="123" t="s">
        <v>295</v>
      </c>
      <c r="G198" s="124" t="s">
        <v>2330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41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153</v>
      </c>
      <c r="AT198" s="132" t="s">
        <v>149</v>
      </c>
      <c r="AU198" s="132" t="s">
        <v>154</v>
      </c>
      <c r="AY198" s="13" t="s">
        <v>147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154</v>
      </c>
      <c r="BK198" s="133">
        <f t="shared" si="39"/>
        <v>0</v>
      </c>
      <c r="BL198" s="13" t="s">
        <v>153</v>
      </c>
      <c r="BM198" s="132" t="s">
        <v>875</v>
      </c>
    </row>
    <row r="199" spans="2:65" s="11" customFormat="1" ht="22.75" customHeight="1">
      <c r="B199" s="109"/>
      <c r="D199" s="110" t="s">
        <v>74</v>
      </c>
      <c r="E199" s="118" t="s">
        <v>184</v>
      </c>
      <c r="F199" s="118" t="s">
        <v>297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83</v>
      </c>
      <c r="AT199" s="116" t="s">
        <v>74</v>
      </c>
      <c r="AU199" s="116" t="s">
        <v>83</v>
      </c>
      <c r="AY199" s="110" t="s">
        <v>147</v>
      </c>
      <c r="BK199" s="117">
        <f>SUM(BK200:BK208)</f>
        <v>0</v>
      </c>
    </row>
    <row r="200" spans="2:65" s="1" customFormat="1" ht="24.25" customHeight="1">
      <c r="B200" s="120"/>
      <c r="C200" s="121" t="s">
        <v>352</v>
      </c>
      <c r="D200" s="121" t="s">
        <v>149</v>
      </c>
      <c r="E200" s="122" t="s">
        <v>299</v>
      </c>
      <c r="F200" s="123" t="s">
        <v>300</v>
      </c>
      <c r="G200" s="124" t="s">
        <v>195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41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153</v>
      </c>
      <c r="AT200" s="132" t="s">
        <v>149</v>
      </c>
      <c r="AU200" s="132" t="s">
        <v>154</v>
      </c>
      <c r="AY200" s="13" t="s">
        <v>147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154</v>
      </c>
      <c r="BK200" s="133">
        <f t="shared" ref="BK200:BK208" si="49">ROUND(I200*H200,2)</f>
        <v>0</v>
      </c>
      <c r="BL200" s="13" t="s">
        <v>153</v>
      </c>
      <c r="BM200" s="132" t="s">
        <v>876</v>
      </c>
    </row>
    <row r="201" spans="2:65" s="1" customFormat="1" ht="24.25" customHeight="1">
      <c r="B201" s="120"/>
      <c r="C201" s="121" t="s">
        <v>357</v>
      </c>
      <c r="D201" s="121" t="s">
        <v>149</v>
      </c>
      <c r="E201" s="122" t="s">
        <v>307</v>
      </c>
      <c r="F201" s="123" t="s">
        <v>308</v>
      </c>
      <c r="G201" s="124" t="s">
        <v>195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41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153</v>
      </c>
      <c r="AT201" s="132" t="s">
        <v>149</v>
      </c>
      <c r="AU201" s="132" t="s">
        <v>154</v>
      </c>
      <c r="AY201" s="13" t="s">
        <v>147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154</v>
      </c>
      <c r="BK201" s="133">
        <f t="shared" si="49"/>
        <v>0</v>
      </c>
      <c r="BL201" s="13" t="s">
        <v>153</v>
      </c>
      <c r="BM201" s="132" t="s">
        <v>877</v>
      </c>
    </row>
    <row r="202" spans="2:65" s="1" customFormat="1" ht="37.75" customHeight="1">
      <c r="B202" s="120"/>
      <c r="C202" s="121" t="s">
        <v>364</v>
      </c>
      <c r="D202" s="121" t="s">
        <v>149</v>
      </c>
      <c r="E202" s="122" t="s">
        <v>303</v>
      </c>
      <c r="F202" s="123" t="s">
        <v>304</v>
      </c>
      <c r="G202" s="124" t="s">
        <v>195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41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153</v>
      </c>
      <c r="AT202" s="132" t="s">
        <v>149</v>
      </c>
      <c r="AU202" s="132" t="s">
        <v>154</v>
      </c>
      <c r="AY202" s="13" t="s">
        <v>147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154</v>
      </c>
      <c r="BK202" s="133">
        <f t="shared" si="49"/>
        <v>0</v>
      </c>
      <c r="BL202" s="13" t="s">
        <v>153</v>
      </c>
      <c r="BM202" s="132" t="s">
        <v>878</v>
      </c>
    </row>
    <row r="203" spans="2:65" s="1" customFormat="1" ht="24.25" customHeight="1">
      <c r="B203" s="120"/>
      <c r="C203" s="121" t="s">
        <v>368</v>
      </c>
      <c r="D203" s="121" t="s">
        <v>149</v>
      </c>
      <c r="E203" s="122" t="s">
        <v>311</v>
      </c>
      <c r="F203" s="123" t="s">
        <v>312</v>
      </c>
      <c r="G203" s="124" t="s">
        <v>195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41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153</v>
      </c>
      <c r="AT203" s="132" t="s">
        <v>149</v>
      </c>
      <c r="AU203" s="132" t="s">
        <v>154</v>
      </c>
      <c r="AY203" s="13" t="s">
        <v>147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154</v>
      </c>
      <c r="BK203" s="133">
        <f t="shared" si="49"/>
        <v>0</v>
      </c>
      <c r="BL203" s="13" t="s">
        <v>153</v>
      </c>
      <c r="BM203" s="132" t="s">
        <v>879</v>
      </c>
    </row>
    <row r="204" spans="2:65" s="1" customFormat="1" ht="14.5" customHeight="1">
      <c r="B204" s="120"/>
      <c r="C204" s="121" t="s">
        <v>371</v>
      </c>
      <c r="D204" s="121" t="s">
        <v>149</v>
      </c>
      <c r="E204" s="122" t="s">
        <v>315</v>
      </c>
      <c r="F204" s="123" t="s">
        <v>316</v>
      </c>
      <c r="G204" s="124" t="s">
        <v>195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41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153</v>
      </c>
      <c r="AT204" s="132" t="s">
        <v>149</v>
      </c>
      <c r="AU204" s="132" t="s">
        <v>154</v>
      </c>
      <c r="AY204" s="13" t="s">
        <v>147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154</v>
      </c>
      <c r="BK204" s="133">
        <f t="shared" si="49"/>
        <v>0</v>
      </c>
      <c r="BL204" s="13" t="s">
        <v>153</v>
      </c>
      <c r="BM204" s="132" t="s">
        <v>880</v>
      </c>
    </row>
    <row r="205" spans="2:65" s="1" customFormat="1" ht="14.5" customHeight="1">
      <c r="B205" s="120"/>
      <c r="C205" s="121" t="s">
        <v>374</v>
      </c>
      <c r="D205" s="121" t="s">
        <v>149</v>
      </c>
      <c r="E205" s="122" t="s">
        <v>319</v>
      </c>
      <c r="F205" s="123" t="s">
        <v>320</v>
      </c>
      <c r="G205" s="124" t="s">
        <v>218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41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153</v>
      </c>
      <c r="AT205" s="132" t="s">
        <v>149</v>
      </c>
      <c r="AU205" s="132" t="s">
        <v>154</v>
      </c>
      <c r="AY205" s="13" t="s">
        <v>147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154</v>
      </c>
      <c r="BK205" s="133">
        <f t="shared" si="49"/>
        <v>0</v>
      </c>
      <c r="BL205" s="13" t="s">
        <v>153</v>
      </c>
      <c r="BM205" s="132" t="s">
        <v>881</v>
      </c>
    </row>
    <row r="206" spans="2:65" s="1" customFormat="1" ht="26">
      <c r="B206" s="120"/>
      <c r="C206" s="121" t="s">
        <v>377</v>
      </c>
      <c r="D206" s="121" t="s">
        <v>149</v>
      </c>
      <c r="E206" s="122" t="s">
        <v>323</v>
      </c>
      <c r="F206" s="123" t="s">
        <v>324</v>
      </c>
      <c r="G206" s="124" t="s">
        <v>218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41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153</v>
      </c>
      <c r="AT206" s="132" t="s">
        <v>149</v>
      </c>
      <c r="AU206" s="132" t="s">
        <v>154</v>
      </c>
      <c r="AY206" s="13" t="s">
        <v>147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154</v>
      </c>
      <c r="BK206" s="133">
        <f t="shared" si="49"/>
        <v>0</v>
      </c>
      <c r="BL206" s="13" t="s">
        <v>153</v>
      </c>
      <c r="BM206" s="132" t="s">
        <v>882</v>
      </c>
    </row>
    <row r="207" spans="2:65" s="1" customFormat="1" ht="14.5" customHeight="1">
      <c r="B207" s="120"/>
      <c r="C207" s="121" t="s">
        <v>380</v>
      </c>
      <c r="D207" s="121" t="s">
        <v>149</v>
      </c>
      <c r="E207" s="122" t="s">
        <v>327</v>
      </c>
      <c r="F207" s="123" t="s">
        <v>328</v>
      </c>
      <c r="G207" s="124" t="s">
        <v>218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41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153</v>
      </c>
      <c r="AT207" s="132" t="s">
        <v>149</v>
      </c>
      <c r="AU207" s="132" t="s">
        <v>154</v>
      </c>
      <c r="AY207" s="13" t="s">
        <v>147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154</v>
      </c>
      <c r="BK207" s="133">
        <f t="shared" si="49"/>
        <v>0</v>
      </c>
      <c r="BL207" s="13" t="s">
        <v>153</v>
      </c>
      <c r="BM207" s="132" t="s">
        <v>883</v>
      </c>
    </row>
    <row r="208" spans="2:65" s="1" customFormat="1" ht="14.5" customHeight="1">
      <c r="B208" s="120"/>
      <c r="C208" s="121" t="s">
        <v>383</v>
      </c>
      <c r="D208" s="121" t="s">
        <v>149</v>
      </c>
      <c r="E208" s="122" t="s">
        <v>331</v>
      </c>
      <c r="F208" s="123" t="s">
        <v>332</v>
      </c>
      <c r="G208" s="124" t="s">
        <v>218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41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153</v>
      </c>
      <c r="AT208" s="132" t="s">
        <v>149</v>
      </c>
      <c r="AU208" s="132" t="s">
        <v>154</v>
      </c>
      <c r="AY208" s="13" t="s">
        <v>147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154</v>
      </c>
      <c r="BK208" s="133">
        <f t="shared" si="49"/>
        <v>0</v>
      </c>
      <c r="BL208" s="13" t="s">
        <v>153</v>
      </c>
      <c r="BM208" s="132" t="s">
        <v>884</v>
      </c>
    </row>
    <row r="209" spans="2:65" s="11" customFormat="1" ht="22.75" customHeight="1">
      <c r="B209" s="109"/>
      <c r="D209" s="110" t="s">
        <v>74</v>
      </c>
      <c r="E209" s="118" t="s">
        <v>334</v>
      </c>
      <c r="F209" s="118" t="s">
        <v>335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83</v>
      </c>
      <c r="AT209" s="116" t="s">
        <v>74</v>
      </c>
      <c r="AU209" s="116" t="s">
        <v>83</v>
      </c>
      <c r="AY209" s="110" t="s">
        <v>147</v>
      </c>
      <c r="BK209" s="117">
        <f>BK210</f>
        <v>0</v>
      </c>
    </row>
    <row r="210" spans="2:65" s="1" customFormat="1" ht="24.25" customHeight="1">
      <c r="B210" s="120"/>
      <c r="C210" s="121" t="s">
        <v>386</v>
      </c>
      <c r="D210" s="121" t="s">
        <v>149</v>
      </c>
      <c r="E210" s="122" t="s">
        <v>337</v>
      </c>
      <c r="F210" s="123" t="s">
        <v>338</v>
      </c>
      <c r="G210" s="124" t="s">
        <v>181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41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153</v>
      </c>
      <c r="AT210" s="132" t="s">
        <v>149</v>
      </c>
      <c r="AU210" s="132" t="s">
        <v>154</v>
      </c>
      <c r="AY210" s="13" t="s">
        <v>147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154</v>
      </c>
      <c r="BK210" s="133">
        <f>ROUND(I210*H210,2)</f>
        <v>0</v>
      </c>
      <c r="BL210" s="13" t="s">
        <v>153</v>
      </c>
      <c r="BM210" s="132" t="s">
        <v>885</v>
      </c>
    </row>
    <row r="211" spans="2:65" s="11" customFormat="1" ht="26" customHeight="1">
      <c r="B211" s="109"/>
      <c r="D211" s="110" t="s">
        <v>74</v>
      </c>
      <c r="E211" s="111" t="s">
        <v>340</v>
      </c>
      <c r="F211" s="111" t="s">
        <v>341</v>
      </c>
      <c r="J211" s="112">
        <f>J212+J217+J226+J240+J251+J258+J266+J290+J294+J298+J308+J314+J318+J322</f>
        <v>0</v>
      </c>
      <c r="L211" s="109"/>
      <c r="M211" s="113"/>
      <c r="P211" s="114">
        <f>P212+P217+P226+P240+P251+P258+P266+P290+P294+P298+P308+P314+P318+P322+P329</f>
        <v>1382.96984957</v>
      </c>
      <c r="R211" s="114">
        <f>R212+R217+R226+R240+R251+R258+R266+R290+R294+R298+R308+R314+R318+R322+R329</f>
        <v>41.017721520000009</v>
      </c>
      <c r="T211" s="115">
        <f>T212+T217+T226+T240+T251+T258+T266+T290+T294+T298+T308+T314+T318+T322+T329</f>
        <v>0</v>
      </c>
      <c r="AR211" s="110" t="s">
        <v>154</v>
      </c>
      <c r="AT211" s="116" t="s">
        <v>74</v>
      </c>
      <c r="AU211" s="116" t="s">
        <v>75</v>
      </c>
      <c r="AY211" s="110" t="s">
        <v>147</v>
      </c>
      <c r="BK211" s="117">
        <f>BK212+BK217+BK226+BK240+BK251+BK258+BK266+BK290+BK294+BK298+BK308+BK314+BK318+BK322+BK329</f>
        <v>0</v>
      </c>
    </row>
    <row r="212" spans="2:65" s="11" customFormat="1" ht="22.75" customHeight="1">
      <c r="B212" s="109"/>
      <c r="D212" s="110" t="s">
        <v>74</v>
      </c>
      <c r="E212" s="118" t="s">
        <v>342</v>
      </c>
      <c r="F212" s="118" t="s">
        <v>343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154</v>
      </c>
      <c r="AT212" s="116" t="s">
        <v>74</v>
      </c>
      <c r="AU212" s="116" t="s">
        <v>83</v>
      </c>
      <c r="AY212" s="110" t="s">
        <v>147</v>
      </c>
      <c r="BK212" s="117">
        <f>SUM(BK213:BK216)</f>
        <v>0</v>
      </c>
    </row>
    <row r="213" spans="2:65" s="1" customFormat="1" ht="24.25" customHeight="1">
      <c r="B213" s="120"/>
      <c r="C213" s="121" t="s">
        <v>392</v>
      </c>
      <c r="D213" s="121" t="s">
        <v>149</v>
      </c>
      <c r="E213" s="122" t="s">
        <v>345</v>
      </c>
      <c r="F213" s="123" t="s">
        <v>346</v>
      </c>
      <c r="G213" s="124" t="s">
        <v>195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41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215</v>
      </c>
      <c r="AT213" s="132" t="s">
        <v>149</v>
      </c>
      <c r="AU213" s="132" t="s">
        <v>154</v>
      </c>
      <c r="AY213" s="13" t="s">
        <v>147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154</v>
      </c>
      <c r="BK213" s="133">
        <f>ROUND(I213*H213,2)</f>
        <v>0</v>
      </c>
      <c r="BL213" s="13" t="s">
        <v>215</v>
      </c>
      <c r="BM213" s="132" t="s">
        <v>886</v>
      </c>
    </row>
    <row r="214" spans="2:65" s="1" customFormat="1" ht="24.25" customHeight="1">
      <c r="B214" s="120"/>
      <c r="C214" s="121" t="s">
        <v>396</v>
      </c>
      <c r="D214" s="121" t="s">
        <v>149</v>
      </c>
      <c r="E214" s="122" t="s">
        <v>887</v>
      </c>
      <c r="F214" s="123" t="s">
        <v>888</v>
      </c>
      <c r="G214" s="124" t="s">
        <v>195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41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215</v>
      </c>
      <c r="AT214" s="132" t="s">
        <v>149</v>
      </c>
      <c r="AU214" s="132" t="s">
        <v>154</v>
      </c>
      <c r="AY214" s="13" t="s">
        <v>147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154</v>
      </c>
      <c r="BK214" s="133">
        <f>ROUND(I214*H214,2)</f>
        <v>0</v>
      </c>
      <c r="BL214" s="13" t="s">
        <v>215</v>
      </c>
      <c r="BM214" s="132" t="s">
        <v>889</v>
      </c>
    </row>
    <row r="215" spans="2:65" s="1" customFormat="1" ht="37.75" customHeight="1">
      <c r="B215" s="120"/>
      <c r="C215" s="134" t="s">
        <v>400</v>
      </c>
      <c r="D215" s="134" t="s">
        <v>198</v>
      </c>
      <c r="E215" s="135" t="s">
        <v>890</v>
      </c>
      <c r="F215" s="136" t="s">
        <v>891</v>
      </c>
      <c r="G215" s="137" t="s">
        <v>355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41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269</v>
      </c>
      <c r="AT215" s="132" t="s">
        <v>198</v>
      </c>
      <c r="AU215" s="132" t="s">
        <v>154</v>
      </c>
      <c r="AY215" s="13" t="s">
        <v>147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154</v>
      </c>
      <c r="BK215" s="133">
        <f>ROUND(I215*H215,2)</f>
        <v>0</v>
      </c>
      <c r="BL215" s="13" t="s">
        <v>215</v>
      </c>
      <c r="BM215" s="132" t="s">
        <v>892</v>
      </c>
    </row>
    <row r="216" spans="2:65" s="1" customFormat="1" ht="24.25" customHeight="1">
      <c r="B216" s="120"/>
      <c r="C216" s="121" t="s">
        <v>404</v>
      </c>
      <c r="D216" s="121" t="s">
        <v>149</v>
      </c>
      <c r="E216" s="122" t="s">
        <v>358</v>
      </c>
      <c r="F216" s="123" t="s">
        <v>359</v>
      </c>
      <c r="G216" s="124" t="s">
        <v>360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41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215</v>
      </c>
      <c r="AT216" s="132" t="s">
        <v>149</v>
      </c>
      <c r="AU216" s="132" t="s">
        <v>154</v>
      </c>
      <c r="AY216" s="13" t="s">
        <v>147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154</v>
      </c>
      <c r="BK216" s="133">
        <f>ROUND(I216*H216,2)</f>
        <v>0</v>
      </c>
      <c r="BL216" s="13" t="s">
        <v>215</v>
      </c>
      <c r="BM216" s="132" t="s">
        <v>893</v>
      </c>
    </row>
    <row r="217" spans="2:65" s="11" customFormat="1" ht="22.75" customHeight="1">
      <c r="B217" s="109"/>
      <c r="D217" s="110" t="s">
        <v>74</v>
      </c>
      <c r="E217" s="118" t="s">
        <v>362</v>
      </c>
      <c r="F217" s="118" t="s">
        <v>363</v>
      </c>
      <c r="J217" s="119">
        <f>BK217</f>
        <v>0</v>
      </c>
      <c r="L217" s="109"/>
      <c r="M217" s="113"/>
      <c r="P217" s="114">
        <f>SUM(P218:P225)</f>
        <v>57.955082000000004</v>
      </c>
      <c r="R217" s="114">
        <f>SUM(R218:R225)</f>
        <v>4.4876961099999999</v>
      </c>
      <c r="T217" s="115">
        <f>SUM(T218:T225)</f>
        <v>0</v>
      </c>
      <c r="AR217" s="110" t="s">
        <v>154</v>
      </c>
      <c r="AT217" s="116" t="s">
        <v>74</v>
      </c>
      <c r="AU217" s="116" t="s">
        <v>83</v>
      </c>
      <c r="AY217" s="110" t="s">
        <v>147</v>
      </c>
      <c r="BK217" s="117">
        <f>SUM(BK218:BK225)</f>
        <v>0</v>
      </c>
    </row>
    <row r="218" spans="2:65" s="1" customFormat="1" ht="24.25" customHeight="1">
      <c r="B218" s="120"/>
      <c r="C218" s="121" t="s">
        <v>408</v>
      </c>
      <c r="D218" s="121" t="s">
        <v>149</v>
      </c>
      <c r="E218" s="122" t="s">
        <v>365</v>
      </c>
      <c r="F218" s="123" t="s">
        <v>366</v>
      </c>
      <c r="G218" s="124" t="s">
        <v>195</v>
      </c>
      <c r="H218" s="125">
        <v>99.245999999999995</v>
      </c>
      <c r="I218" s="126"/>
      <c r="J218" s="126">
        <f t="shared" ref="J218:J225" si="50">ROUND(I218*H218,2)</f>
        <v>0</v>
      </c>
      <c r="K218" s="127"/>
      <c r="L218" s="25"/>
      <c r="M218" s="128" t="s">
        <v>1</v>
      </c>
      <c r="N218" s="129" t="s">
        <v>41</v>
      </c>
      <c r="O218" s="130">
        <v>0.122</v>
      </c>
      <c r="P218" s="130">
        <f t="shared" ref="P218:P225" si="51">O218*H218</f>
        <v>12.108011999999999</v>
      </c>
      <c r="Q218" s="130">
        <v>0</v>
      </c>
      <c r="R218" s="130">
        <f t="shared" ref="R218:R225" si="52">Q218*H218</f>
        <v>0</v>
      </c>
      <c r="S218" s="130">
        <v>0</v>
      </c>
      <c r="T218" s="131">
        <f t="shared" ref="T218:T225" si="53">S218*H218</f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 t="shared" ref="BE218:BE225" si="54">IF(N218="základná",J218,0)</f>
        <v>0</v>
      </c>
      <c r="BF218" s="133">
        <f t="shared" ref="BF218:BF225" si="55">IF(N218="znížená",J218,0)</f>
        <v>0</v>
      </c>
      <c r="BG218" s="133">
        <f t="shared" ref="BG218:BG225" si="56">IF(N218="zákl. prenesená",J218,0)</f>
        <v>0</v>
      </c>
      <c r="BH218" s="133">
        <f t="shared" ref="BH218:BH225" si="57">IF(N218="zníž. prenesená",J218,0)</f>
        <v>0</v>
      </c>
      <c r="BI218" s="133">
        <f t="shared" ref="BI218:BI225" si="58">IF(N218="nulová",J218,0)</f>
        <v>0</v>
      </c>
      <c r="BJ218" s="13" t="s">
        <v>154</v>
      </c>
      <c r="BK218" s="133">
        <f t="shared" ref="BK218:BK225" si="59">ROUND(I218*H218,2)</f>
        <v>0</v>
      </c>
      <c r="BL218" s="13" t="s">
        <v>215</v>
      </c>
      <c r="BM218" s="132" t="s">
        <v>894</v>
      </c>
    </row>
    <row r="219" spans="2:65" s="1" customFormat="1" ht="24.25" customHeight="1">
      <c r="B219" s="120"/>
      <c r="C219" s="134">
        <v>66</v>
      </c>
      <c r="D219" s="134" t="s">
        <v>198</v>
      </c>
      <c r="E219" s="135" t="s">
        <v>369</v>
      </c>
      <c r="F219" s="136" t="s">
        <v>2318</v>
      </c>
      <c r="G219" s="137" t="s">
        <v>195</v>
      </c>
      <c r="H219" s="138">
        <v>99.245999999999995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41</v>
      </c>
      <c r="O219" s="130">
        <v>0</v>
      </c>
      <c r="P219" s="130">
        <f t="shared" si="51"/>
        <v>0</v>
      </c>
      <c r="Q219" s="130">
        <v>3.5999999999999999E-3</v>
      </c>
      <c r="R219" s="130">
        <f t="shared" si="52"/>
        <v>0.35728559999999998</v>
      </c>
      <c r="S219" s="130">
        <v>0</v>
      </c>
      <c r="T219" s="131">
        <f t="shared" si="53"/>
        <v>0</v>
      </c>
      <c r="AR219" s="132" t="s">
        <v>269</v>
      </c>
      <c r="AT219" s="132" t="s">
        <v>198</v>
      </c>
      <c r="AU219" s="132" t="s">
        <v>154</v>
      </c>
      <c r="AY219" s="13" t="s">
        <v>147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154</v>
      </c>
      <c r="BK219" s="133">
        <f t="shared" si="59"/>
        <v>0</v>
      </c>
      <c r="BL219" s="13" t="s">
        <v>215</v>
      </c>
      <c r="BM219" s="132" t="s">
        <v>895</v>
      </c>
    </row>
    <row r="220" spans="2:65" s="1" customFormat="1" ht="39">
      <c r="B220" s="120"/>
      <c r="C220" s="121">
        <v>67</v>
      </c>
      <c r="D220" s="121" t="s">
        <v>149</v>
      </c>
      <c r="E220" s="122" t="s">
        <v>372</v>
      </c>
      <c r="F220" s="123" t="s">
        <v>2319</v>
      </c>
      <c r="G220" s="124" t="s">
        <v>152</v>
      </c>
      <c r="H220" s="125">
        <v>29.42</v>
      </c>
      <c r="I220" s="126"/>
      <c r="J220" s="126">
        <f t="shared" si="50"/>
        <v>0</v>
      </c>
      <c r="K220" s="127"/>
      <c r="L220" s="25"/>
      <c r="M220" s="128" t="s">
        <v>1</v>
      </c>
      <c r="N220" s="129" t="s">
        <v>41</v>
      </c>
      <c r="O220" s="130">
        <v>0.53800000000000003</v>
      </c>
      <c r="P220" s="130">
        <f t="shared" si="51"/>
        <v>15.827960000000003</v>
      </c>
      <c r="Q220" s="130">
        <v>0</v>
      </c>
      <c r="R220" s="130">
        <f t="shared" si="52"/>
        <v>0</v>
      </c>
      <c r="S220" s="130">
        <v>0</v>
      </c>
      <c r="T220" s="131">
        <f t="shared" si="53"/>
        <v>0</v>
      </c>
      <c r="AR220" s="132" t="s">
        <v>215</v>
      </c>
      <c r="AT220" s="132" t="s">
        <v>149</v>
      </c>
      <c r="AU220" s="132" t="s">
        <v>154</v>
      </c>
      <c r="AY220" s="13" t="s">
        <v>147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154</v>
      </c>
      <c r="BK220" s="133">
        <f t="shared" si="59"/>
        <v>0</v>
      </c>
      <c r="BL220" s="13" t="s">
        <v>215</v>
      </c>
      <c r="BM220" s="132" t="s">
        <v>896</v>
      </c>
    </row>
    <row r="221" spans="2:65" s="1" customFormat="1" ht="26">
      <c r="B221" s="120"/>
      <c r="C221" s="121">
        <v>68</v>
      </c>
      <c r="D221" s="134" t="s">
        <v>198</v>
      </c>
      <c r="E221" s="135" t="s">
        <v>375</v>
      </c>
      <c r="F221" s="136" t="s">
        <v>2320</v>
      </c>
      <c r="G221" s="137" t="s">
        <v>152</v>
      </c>
      <c r="H221" s="138">
        <v>32.362000000000002</v>
      </c>
      <c r="I221" s="139"/>
      <c r="J221" s="139">
        <f t="shared" si="50"/>
        <v>0</v>
      </c>
      <c r="K221" s="140"/>
      <c r="L221" s="141"/>
      <c r="M221" s="142" t="s">
        <v>1</v>
      </c>
      <c r="N221" s="143" t="s">
        <v>41</v>
      </c>
      <c r="O221" s="130">
        <v>0</v>
      </c>
      <c r="P221" s="130">
        <f t="shared" si="51"/>
        <v>0</v>
      </c>
      <c r="Q221" s="130">
        <v>1E-3</v>
      </c>
      <c r="R221" s="130">
        <f t="shared" si="52"/>
        <v>3.2362000000000002E-2</v>
      </c>
      <c r="S221" s="130">
        <v>0</v>
      </c>
      <c r="T221" s="131">
        <f t="shared" si="53"/>
        <v>0</v>
      </c>
      <c r="AR221" s="132" t="s">
        <v>269</v>
      </c>
      <c r="AT221" s="132" t="s">
        <v>198</v>
      </c>
      <c r="AU221" s="132" t="s">
        <v>154</v>
      </c>
      <c r="AY221" s="13" t="s">
        <v>147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154</v>
      </c>
      <c r="BK221" s="133">
        <f t="shared" si="59"/>
        <v>0</v>
      </c>
      <c r="BL221" s="13" t="s">
        <v>215</v>
      </c>
      <c r="BM221" s="132" t="s">
        <v>897</v>
      </c>
    </row>
    <row r="222" spans="2:65" s="1" customFormat="1" ht="52">
      <c r="B222" s="120"/>
      <c r="C222" s="134">
        <v>69</v>
      </c>
      <c r="D222" s="121" t="s">
        <v>149</v>
      </c>
      <c r="E222" s="122" t="s">
        <v>378</v>
      </c>
      <c r="F222" s="123" t="s">
        <v>2323</v>
      </c>
      <c r="G222" s="124" t="s">
        <v>195</v>
      </c>
      <c r="H222" s="125">
        <v>90.966999999999999</v>
      </c>
      <c r="I222" s="126"/>
      <c r="J222" s="126">
        <f t="shared" si="50"/>
        <v>0</v>
      </c>
      <c r="K222" s="127"/>
      <c r="L222" s="25"/>
      <c r="M222" s="128" t="s">
        <v>1</v>
      </c>
      <c r="N222" s="129" t="s">
        <v>41</v>
      </c>
      <c r="O222" s="130">
        <v>0.33</v>
      </c>
      <c r="P222" s="130">
        <f t="shared" si="51"/>
        <v>30.019110000000001</v>
      </c>
      <c r="Q222" s="130">
        <v>5.2999999999999998E-4</v>
      </c>
      <c r="R222" s="130">
        <f t="shared" si="52"/>
        <v>4.821251E-2</v>
      </c>
      <c r="S222" s="130">
        <v>0</v>
      </c>
      <c r="T222" s="131">
        <f t="shared" si="53"/>
        <v>0</v>
      </c>
      <c r="AR222" s="132" t="s">
        <v>215</v>
      </c>
      <c r="AT222" s="132" t="s">
        <v>149</v>
      </c>
      <c r="AU222" s="132" t="s">
        <v>154</v>
      </c>
      <c r="AY222" s="13" t="s">
        <v>147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154</v>
      </c>
      <c r="BK222" s="133">
        <f t="shared" si="59"/>
        <v>0</v>
      </c>
      <c r="BL222" s="13" t="s">
        <v>215</v>
      </c>
      <c r="BM222" s="132" t="s">
        <v>898</v>
      </c>
    </row>
    <row r="223" spans="2:65" s="1" customFormat="1" ht="24.25" customHeight="1">
      <c r="B223" s="120"/>
      <c r="C223" s="121">
        <v>70</v>
      </c>
      <c r="D223" s="134" t="s">
        <v>198</v>
      </c>
      <c r="E223" s="135" t="s">
        <v>381</v>
      </c>
      <c r="F223" s="136" t="s">
        <v>2324</v>
      </c>
      <c r="G223" s="137" t="s">
        <v>195</v>
      </c>
      <c r="H223" s="138">
        <v>95.515000000000001</v>
      </c>
      <c r="I223" s="139"/>
      <c r="J223" s="139">
        <f t="shared" si="50"/>
        <v>0</v>
      </c>
      <c r="K223" s="140"/>
      <c r="L223" s="141"/>
      <c r="M223" s="142" t="s">
        <v>1</v>
      </c>
      <c r="N223" s="143" t="s">
        <v>41</v>
      </c>
      <c r="O223" s="130">
        <v>0</v>
      </c>
      <c r="P223" s="130">
        <f t="shared" si="51"/>
        <v>0</v>
      </c>
      <c r="Q223" s="130">
        <v>2.8000000000000001E-2</v>
      </c>
      <c r="R223" s="130">
        <f t="shared" si="52"/>
        <v>2.67442</v>
      </c>
      <c r="S223" s="130">
        <v>0</v>
      </c>
      <c r="T223" s="131">
        <f t="shared" si="53"/>
        <v>0</v>
      </c>
      <c r="AR223" s="132" t="s">
        <v>269</v>
      </c>
      <c r="AT223" s="132" t="s">
        <v>198</v>
      </c>
      <c r="AU223" s="132" t="s">
        <v>154</v>
      </c>
      <c r="AY223" s="13" t="s">
        <v>147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154</v>
      </c>
      <c r="BK223" s="133">
        <f t="shared" si="59"/>
        <v>0</v>
      </c>
      <c r="BL223" s="13" t="s">
        <v>215</v>
      </c>
      <c r="BM223" s="132" t="s">
        <v>899</v>
      </c>
    </row>
    <row r="224" spans="2:65" s="1" customFormat="1" ht="24.25" customHeight="1">
      <c r="B224" s="120"/>
      <c r="C224" s="121">
        <v>71</v>
      </c>
      <c r="D224" s="134" t="s">
        <v>198</v>
      </c>
      <c r="E224" s="135" t="s">
        <v>384</v>
      </c>
      <c r="F224" s="136" t="s">
        <v>2325</v>
      </c>
      <c r="G224" s="137" t="s">
        <v>195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41</v>
      </c>
      <c r="O224" s="130">
        <v>0</v>
      </c>
      <c r="P224" s="130">
        <f t="shared" si="51"/>
        <v>0</v>
      </c>
      <c r="Q224" s="130">
        <v>1.44E-2</v>
      </c>
      <c r="R224" s="130">
        <f t="shared" si="52"/>
        <v>1.375416</v>
      </c>
      <c r="S224" s="130">
        <v>0</v>
      </c>
      <c r="T224" s="131">
        <f t="shared" si="53"/>
        <v>0</v>
      </c>
      <c r="AR224" s="132" t="s">
        <v>269</v>
      </c>
      <c r="AT224" s="132" t="s">
        <v>198</v>
      </c>
      <c r="AU224" s="132" t="s">
        <v>154</v>
      </c>
      <c r="AY224" s="13" t="s">
        <v>147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154</v>
      </c>
      <c r="BK224" s="133">
        <f t="shared" si="59"/>
        <v>0</v>
      </c>
      <c r="BL224" s="13" t="s">
        <v>215</v>
      </c>
      <c r="BM224" s="132" t="s">
        <v>900</v>
      </c>
    </row>
    <row r="225" spans="2:65" s="1" customFormat="1" ht="24.25" customHeight="1">
      <c r="B225" s="120"/>
      <c r="C225" s="134">
        <v>72</v>
      </c>
      <c r="D225" s="121" t="s">
        <v>149</v>
      </c>
      <c r="E225" s="122" t="s">
        <v>387</v>
      </c>
      <c r="F225" s="123" t="s">
        <v>388</v>
      </c>
      <c r="G225" s="124" t="s">
        <v>360</v>
      </c>
      <c r="H225" s="125"/>
      <c r="I225" s="126"/>
      <c r="J225" s="126">
        <f t="shared" si="50"/>
        <v>0</v>
      </c>
      <c r="K225" s="127"/>
      <c r="L225" s="25"/>
      <c r="M225" s="128" t="s">
        <v>1</v>
      </c>
      <c r="N225" s="129" t="s">
        <v>41</v>
      </c>
      <c r="O225" s="130">
        <v>0</v>
      </c>
      <c r="P225" s="130">
        <f t="shared" si="51"/>
        <v>0</v>
      </c>
      <c r="Q225" s="130">
        <v>0</v>
      </c>
      <c r="R225" s="130">
        <f t="shared" si="52"/>
        <v>0</v>
      </c>
      <c r="S225" s="130">
        <v>0</v>
      </c>
      <c r="T225" s="131">
        <f t="shared" si="53"/>
        <v>0</v>
      </c>
      <c r="AR225" s="132" t="s">
        <v>215</v>
      </c>
      <c r="AT225" s="132" t="s">
        <v>149</v>
      </c>
      <c r="AU225" s="132" t="s">
        <v>154</v>
      </c>
      <c r="AY225" s="13" t="s">
        <v>147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154</v>
      </c>
      <c r="BK225" s="133">
        <f t="shared" si="59"/>
        <v>0</v>
      </c>
      <c r="BL225" s="13" t="s">
        <v>215</v>
      </c>
      <c r="BM225" s="132" t="s">
        <v>901</v>
      </c>
    </row>
    <row r="226" spans="2:65" s="11" customFormat="1" ht="22.75" customHeight="1">
      <c r="B226" s="109"/>
      <c r="D226" s="110" t="s">
        <v>74</v>
      </c>
      <c r="E226" s="118" t="s">
        <v>390</v>
      </c>
      <c r="F226" s="118" t="s">
        <v>391</v>
      </c>
      <c r="J226" s="119">
        <f>BK226</f>
        <v>0</v>
      </c>
      <c r="L226" s="109"/>
      <c r="M226" s="113"/>
      <c r="P226" s="114">
        <f>SUM(P227:P239)</f>
        <v>252.21289999999999</v>
      </c>
      <c r="R226" s="114">
        <f>SUM(R227:R239)</f>
        <v>12.432655000000002</v>
      </c>
      <c r="T226" s="115">
        <f>SUM(T227:T239)</f>
        <v>0</v>
      </c>
      <c r="AR226" s="110" t="s">
        <v>154</v>
      </c>
      <c r="AT226" s="116" t="s">
        <v>74</v>
      </c>
      <c r="AU226" s="116" t="s">
        <v>83</v>
      </c>
      <c r="AY226" s="110" t="s">
        <v>147</v>
      </c>
      <c r="BK226" s="117">
        <f>SUM(BK227:BK239)</f>
        <v>0</v>
      </c>
    </row>
    <row r="227" spans="2:65" s="1" customFormat="1" ht="24.25" customHeight="1">
      <c r="B227" s="120"/>
      <c r="C227" s="121">
        <v>73</v>
      </c>
      <c r="D227" s="121" t="s">
        <v>149</v>
      </c>
      <c r="E227" s="122" t="s">
        <v>902</v>
      </c>
      <c r="F227" s="123" t="s">
        <v>2316</v>
      </c>
      <c r="G227" s="124" t="s">
        <v>218</v>
      </c>
      <c r="H227" s="125">
        <v>29.79</v>
      </c>
      <c r="I227" s="126"/>
      <c r="J227" s="126">
        <f t="shared" ref="J227:J239" si="60">ROUND(I227*H227,2)</f>
        <v>0</v>
      </c>
      <c r="K227" s="127"/>
      <c r="L227" s="25"/>
      <c r="M227" s="128" t="s">
        <v>1</v>
      </c>
      <c r="N227" s="129" t="s">
        <v>41</v>
      </c>
      <c r="O227" s="130">
        <v>0.24199999999999999</v>
      </c>
      <c r="P227" s="130">
        <f t="shared" ref="P227:P239" si="61">O227*H227</f>
        <v>7.2091799999999999</v>
      </c>
      <c r="Q227" s="130">
        <v>4.2000000000000002E-4</v>
      </c>
      <c r="R227" s="130">
        <f t="shared" ref="R227:R239" si="62">Q227*H227</f>
        <v>1.25118E-2</v>
      </c>
      <c r="S227" s="130">
        <v>0</v>
      </c>
      <c r="T227" s="131">
        <f t="shared" ref="T227:T239" si="63">S227*H227</f>
        <v>0</v>
      </c>
      <c r="AR227" s="132" t="s">
        <v>215</v>
      </c>
      <c r="AT227" s="132" t="s">
        <v>149</v>
      </c>
      <c r="AU227" s="132" t="s">
        <v>154</v>
      </c>
      <c r="AY227" s="13" t="s">
        <v>147</v>
      </c>
      <c r="BE227" s="133">
        <f t="shared" ref="BE227:BE239" si="64">IF(N227="základná",J227,0)</f>
        <v>0</v>
      </c>
      <c r="BF227" s="133">
        <f t="shared" ref="BF227:BF239" si="65">IF(N227="znížená",J227,0)</f>
        <v>0</v>
      </c>
      <c r="BG227" s="133">
        <f t="shared" ref="BG227:BG239" si="66">IF(N227="zákl. prenesená",J227,0)</f>
        <v>0</v>
      </c>
      <c r="BH227" s="133">
        <f t="shared" ref="BH227:BH239" si="67">IF(N227="zníž. prenesená",J227,0)</f>
        <v>0</v>
      </c>
      <c r="BI227" s="133">
        <f t="shared" ref="BI227:BI239" si="68">IF(N227="nulová",J227,0)</f>
        <v>0</v>
      </c>
      <c r="BJ227" s="13" t="s">
        <v>154</v>
      </c>
      <c r="BK227" s="133">
        <f t="shared" ref="BK227:BK239" si="69">ROUND(I227*H227,2)</f>
        <v>0</v>
      </c>
      <c r="BL227" s="13" t="s">
        <v>215</v>
      </c>
      <c r="BM227" s="132" t="s">
        <v>903</v>
      </c>
    </row>
    <row r="228" spans="2:65" s="1" customFormat="1" ht="26">
      <c r="B228" s="120"/>
      <c r="C228" s="134">
        <v>74</v>
      </c>
      <c r="D228" s="134" t="s">
        <v>198</v>
      </c>
      <c r="E228" s="135" t="s">
        <v>904</v>
      </c>
      <c r="F228" s="136" t="s">
        <v>2317</v>
      </c>
      <c r="G228" s="137" t="s">
        <v>152</v>
      </c>
      <c r="H228" s="138">
        <v>5.5869999999999997</v>
      </c>
      <c r="I228" s="139"/>
      <c r="J228" s="139">
        <f t="shared" si="60"/>
        <v>0</v>
      </c>
      <c r="K228" s="140"/>
      <c r="L228" s="141"/>
      <c r="M228" s="142" t="s">
        <v>1</v>
      </c>
      <c r="N228" s="143" t="s">
        <v>41</v>
      </c>
      <c r="O228" s="130">
        <v>0</v>
      </c>
      <c r="P228" s="130">
        <f t="shared" si="61"/>
        <v>0</v>
      </c>
      <c r="Q228" s="130">
        <v>0.55000000000000004</v>
      </c>
      <c r="R228" s="130">
        <f t="shared" si="62"/>
        <v>3.0728500000000003</v>
      </c>
      <c r="S228" s="130">
        <v>0</v>
      </c>
      <c r="T228" s="131">
        <f t="shared" si="63"/>
        <v>0</v>
      </c>
      <c r="AR228" s="132" t="s">
        <v>269</v>
      </c>
      <c r="AT228" s="132" t="s">
        <v>198</v>
      </c>
      <c r="AU228" s="132" t="s">
        <v>154</v>
      </c>
      <c r="AY228" s="13" t="s">
        <v>147</v>
      </c>
      <c r="BE228" s="133">
        <f t="shared" si="64"/>
        <v>0</v>
      </c>
      <c r="BF228" s="133">
        <f t="shared" si="65"/>
        <v>0</v>
      </c>
      <c r="BG228" s="133">
        <f t="shared" si="66"/>
        <v>0</v>
      </c>
      <c r="BH228" s="133">
        <f t="shared" si="67"/>
        <v>0</v>
      </c>
      <c r="BI228" s="133">
        <f t="shared" si="68"/>
        <v>0</v>
      </c>
      <c r="BJ228" s="13" t="s">
        <v>154</v>
      </c>
      <c r="BK228" s="133">
        <f t="shared" si="69"/>
        <v>0</v>
      </c>
      <c r="BL228" s="13" t="s">
        <v>215</v>
      </c>
      <c r="BM228" s="132" t="s">
        <v>905</v>
      </c>
    </row>
    <row r="229" spans="2:65" s="1" customFormat="1" ht="24.25" customHeight="1">
      <c r="B229" s="120"/>
      <c r="C229" s="121">
        <v>75</v>
      </c>
      <c r="D229" s="121" t="s">
        <v>149</v>
      </c>
      <c r="E229" s="122" t="s">
        <v>906</v>
      </c>
      <c r="F229" s="123" t="s">
        <v>907</v>
      </c>
      <c r="G229" s="124" t="s">
        <v>218</v>
      </c>
      <c r="H229" s="125">
        <v>127.5</v>
      </c>
      <c r="I229" s="126"/>
      <c r="J229" s="126">
        <f t="shared" si="60"/>
        <v>0</v>
      </c>
      <c r="K229" s="127"/>
      <c r="L229" s="25"/>
      <c r="M229" s="128" t="s">
        <v>1</v>
      </c>
      <c r="N229" s="129" t="s">
        <v>41</v>
      </c>
      <c r="O229" s="130">
        <v>0.21199999999999999</v>
      </c>
      <c r="P229" s="130">
        <f t="shared" si="61"/>
        <v>27.029999999999998</v>
      </c>
      <c r="Q229" s="130">
        <v>2.5999999999999998E-4</v>
      </c>
      <c r="R229" s="130">
        <f t="shared" si="62"/>
        <v>3.3149999999999999E-2</v>
      </c>
      <c r="S229" s="130">
        <v>0</v>
      </c>
      <c r="T229" s="131">
        <f t="shared" si="63"/>
        <v>0</v>
      </c>
      <c r="AR229" s="132" t="s">
        <v>215</v>
      </c>
      <c r="AT229" s="132" t="s">
        <v>149</v>
      </c>
      <c r="AU229" s="132" t="s">
        <v>154</v>
      </c>
      <c r="AY229" s="13" t="s">
        <v>147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154</v>
      </c>
      <c r="BK229" s="133">
        <f t="shared" si="69"/>
        <v>0</v>
      </c>
      <c r="BL229" s="13" t="s">
        <v>215</v>
      </c>
      <c r="BM229" s="132" t="s">
        <v>908</v>
      </c>
    </row>
    <row r="230" spans="2:65" s="1" customFormat="1" ht="24.25" customHeight="1">
      <c r="B230" s="120"/>
      <c r="C230" s="134">
        <v>76</v>
      </c>
      <c r="D230" s="134" t="s">
        <v>198</v>
      </c>
      <c r="E230" s="135" t="s">
        <v>909</v>
      </c>
      <c r="F230" s="136" t="s">
        <v>910</v>
      </c>
      <c r="G230" s="137" t="s">
        <v>152</v>
      </c>
      <c r="H230" s="138">
        <v>4.4050000000000002</v>
      </c>
      <c r="I230" s="139"/>
      <c r="J230" s="139">
        <f t="shared" si="60"/>
        <v>0</v>
      </c>
      <c r="K230" s="140"/>
      <c r="L230" s="141"/>
      <c r="M230" s="142" t="s">
        <v>1</v>
      </c>
      <c r="N230" s="143" t="s">
        <v>41</v>
      </c>
      <c r="O230" s="130">
        <v>0</v>
      </c>
      <c r="P230" s="130">
        <f t="shared" si="61"/>
        <v>0</v>
      </c>
      <c r="Q230" s="130">
        <v>0.55000000000000004</v>
      </c>
      <c r="R230" s="130">
        <f t="shared" si="62"/>
        <v>2.4227500000000002</v>
      </c>
      <c r="S230" s="130">
        <v>0</v>
      </c>
      <c r="T230" s="131">
        <f t="shared" si="63"/>
        <v>0</v>
      </c>
      <c r="AR230" s="132" t="s">
        <v>269</v>
      </c>
      <c r="AT230" s="132" t="s">
        <v>198</v>
      </c>
      <c r="AU230" s="132" t="s">
        <v>154</v>
      </c>
      <c r="AY230" s="13" t="s">
        <v>147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154</v>
      </c>
      <c r="BK230" s="133">
        <f t="shared" si="69"/>
        <v>0</v>
      </c>
      <c r="BL230" s="13" t="s">
        <v>215</v>
      </c>
      <c r="BM230" s="132" t="s">
        <v>911</v>
      </c>
    </row>
    <row r="231" spans="2:65" s="1" customFormat="1" ht="24.25" customHeight="1">
      <c r="B231" s="120"/>
      <c r="C231" s="121">
        <v>77</v>
      </c>
      <c r="D231" s="121" t="s">
        <v>149</v>
      </c>
      <c r="E231" s="122" t="s">
        <v>393</v>
      </c>
      <c r="F231" s="123" t="s">
        <v>394</v>
      </c>
      <c r="G231" s="124" t="s">
        <v>218</v>
      </c>
      <c r="H231" s="125">
        <v>374.3</v>
      </c>
      <c r="I231" s="126"/>
      <c r="J231" s="126">
        <f t="shared" si="60"/>
        <v>0</v>
      </c>
      <c r="K231" s="127"/>
      <c r="L231" s="461"/>
      <c r="M231" s="128" t="s">
        <v>1</v>
      </c>
      <c r="N231" s="129" t="s">
        <v>41</v>
      </c>
      <c r="O231" s="130">
        <v>0.39700000000000002</v>
      </c>
      <c r="P231" s="130">
        <f t="shared" si="61"/>
        <v>148.59710000000001</v>
      </c>
      <c r="Q231" s="130">
        <v>2.5999999999999998E-4</v>
      </c>
      <c r="R231" s="130">
        <f t="shared" si="62"/>
        <v>9.7317999999999988E-2</v>
      </c>
      <c r="S231" s="130">
        <v>0</v>
      </c>
      <c r="T231" s="131">
        <f t="shared" si="63"/>
        <v>0</v>
      </c>
      <c r="AR231" s="132" t="s">
        <v>215</v>
      </c>
      <c r="AT231" s="132" t="s">
        <v>149</v>
      </c>
      <c r="AU231" s="132" t="s">
        <v>154</v>
      </c>
      <c r="AY231" s="13" t="s">
        <v>147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154</v>
      </c>
      <c r="BK231" s="133">
        <f t="shared" si="69"/>
        <v>0</v>
      </c>
      <c r="BL231" s="13" t="s">
        <v>215</v>
      </c>
      <c r="BM231" s="132" t="s">
        <v>912</v>
      </c>
    </row>
    <row r="232" spans="2:65" s="1" customFormat="1" ht="24.25" customHeight="1">
      <c r="B232" s="120"/>
      <c r="C232" s="134">
        <v>78</v>
      </c>
      <c r="D232" s="134" t="s">
        <v>198</v>
      </c>
      <c r="E232" s="135" t="s">
        <v>397</v>
      </c>
      <c r="F232" s="136" t="s">
        <v>398</v>
      </c>
      <c r="G232" s="137" t="s">
        <v>152</v>
      </c>
      <c r="H232" s="138">
        <v>7.6580000000000004</v>
      </c>
      <c r="I232" s="139"/>
      <c r="J232" s="139">
        <f t="shared" si="60"/>
        <v>0</v>
      </c>
      <c r="K232" s="140"/>
      <c r="L232" s="460"/>
      <c r="M232" s="142" t="s">
        <v>1</v>
      </c>
      <c r="N232" s="143" t="s">
        <v>41</v>
      </c>
      <c r="O232" s="130">
        <v>0</v>
      </c>
      <c r="P232" s="130">
        <f t="shared" si="61"/>
        <v>0</v>
      </c>
      <c r="Q232" s="130">
        <v>0.55000000000000004</v>
      </c>
      <c r="R232" s="130">
        <f t="shared" si="62"/>
        <v>4.2119000000000009</v>
      </c>
      <c r="S232" s="130">
        <v>0</v>
      </c>
      <c r="T232" s="131">
        <f t="shared" si="63"/>
        <v>0</v>
      </c>
      <c r="AR232" s="132" t="s">
        <v>269</v>
      </c>
      <c r="AT232" s="132" t="s">
        <v>198</v>
      </c>
      <c r="AU232" s="132" t="s">
        <v>154</v>
      </c>
      <c r="AY232" s="13" t="s">
        <v>147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154</v>
      </c>
      <c r="BK232" s="133">
        <f t="shared" si="69"/>
        <v>0</v>
      </c>
      <c r="BL232" s="13" t="s">
        <v>215</v>
      </c>
      <c r="BM232" s="132" t="s">
        <v>913</v>
      </c>
    </row>
    <row r="233" spans="2:65" s="1" customFormat="1" ht="24.25" customHeight="1">
      <c r="B233" s="120"/>
      <c r="C233" s="121">
        <v>79</v>
      </c>
      <c r="D233" s="121" t="s">
        <v>149</v>
      </c>
      <c r="E233" s="122" t="s">
        <v>405</v>
      </c>
      <c r="F233" s="123" t="s">
        <v>406</v>
      </c>
      <c r="G233" s="124" t="s">
        <v>218</v>
      </c>
      <c r="H233" s="125">
        <v>600</v>
      </c>
      <c r="I233" s="126"/>
      <c r="J233" s="126">
        <f t="shared" si="60"/>
        <v>0</v>
      </c>
      <c r="K233" s="127"/>
      <c r="L233" s="25"/>
      <c r="M233" s="128" t="s">
        <v>1</v>
      </c>
      <c r="N233" s="129" t="s">
        <v>41</v>
      </c>
      <c r="O233" s="130">
        <v>4.5999999999999999E-2</v>
      </c>
      <c r="P233" s="130">
        <f t="shared" si="61"/>
        <v>27.599999999999998</v>
      </c>
      <c r="Q233" s="130">
        <v>0</v>
      </c>
      <c r="R233" s="130">
        <f t="shared" si="62"/>
        <v>0</v>
      </c>
      <c r="S233" s="130">
        <v>0</v>
      </c>
      <c r="T233" s="131">
        <f t="shared" si="63"/>
        <v>0</v>
      </c>
      <c r="AR233" s="132" t="s">
        <v>215</v>
      </c>
      <c r="AT233" s="132" t="s">
        <v>149</v>
      </c>
      <c r="AU233" s="132" t="s">
        <v>154</v>
      </c>
      <c r="AY233" s="13" t="s">
        <v>147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154</v>
      </c>
      <c r="BK233" s="133">
        <f t="shared" si="69"/>
        <v>0</v>
      </c>
      <c r="BL233" s="13" t="s">
        <v>215</v>
      </c>
      <c r="BM233" s="132" t="s">
        <v>914</v>
      </c>
    </row>
    <row r="234" spans="2:65" s="1" customFormat="1" ht="24.25" customHeight="1">
      <c r="B234" s="120"/>
      <c r="C234" s="134">
        <v>80</v>
      </c>
      <c r="D234" s="134" t="s">
        <v>198</v>
      </c>
      <c r="E234" s="135" t="s">
        <v>409</v>
      </c>
      <c r="F234" s="136" t="s">
        <v>410</v>
      </c>
      <c r="G234" s="137" t="s">
        <v>152</v>
      </c>
      <c r="H234" s="138">
        <v>1.4379999999999999</v>
      </c>
      <c r="I234" s="139"/>
      <c r="J234" s="139">
        <f t="shared" si="60"/>
        <v>0</v>
      </c>
      <c r="K234" s="140"/>
      <c r="L234" s="141"/>
      <c r="M234" s="142" t="s">
        <v>1</v>
      </c>
      <c r="N234" s="143" t="s">
        <v>41</v>
      </c>
      <c r="O234" s="130">
        <v>0</v>
      </c>
      <c r="P234" s="130">
        <f t="shared" si="61"/>
        <v>0</v>
      </c>
      <c r="Q234" s="130">
        <v>0.55000000000000004</v>
      </c>
      <c r="R234" s="130">
        <f t="shared" si="62"/>
        <v>0.79090000000000005</v>
      </c>
      <c r="S234" s="130">
        <v>0</v>
      </c>
      <c r="T234" s="131">
        <f t="shared" si="63"/>
        <v>0</v>
      </c>
      <c r="AR234" s="132" t="s">
        <v>269</v>
      </c>
      <c r="AT234" s="132" t="s">
        <v>198</v>
      </c>
      <c r="AU234" s="132" t="s">
        <v>154</v>
      </c>
      <c r="AY234" s="13" t="s">
        <v>147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154</v>
      </c>
      <c r="BK234" s="133">
        <f t="shared" si="69"/>
        <v>0</v>
      </c>
      <c r="BL234" s="13" t="s">
        <v>215</v>
      </c>
      <c r="BM234" s="132" t="s">
        <v>915</v>
      </c>
    </row>
    <row r="235" spans="2:65" s="1" customFormat="1" ht="14.5" customHeight="1">
      <c r="B235" s="120"/>
      <c r="C235" s="121">
        <v>81</v>
      </c>
      <c r="D235" s="121" t="s">
        <v>149</v>
      </c>
      <c r="E235" s="122" t="s">
        <v>413</v>
      </c>
      <c r="F235" s="123" t="s">
        <v>414</v>
      </c>
      <c r="G235" s="124" t="s">
        <v>218</v>
      </c>
      <c r="H235" s="125">
        <v>202</v>
      </c>
      <c r="I235" s="126"/>
      <c r="J235" s="126">
        <f t="shared" si="60"/>
        <v>0</v>
      </c>
      <c r="K235" s="127"/>
      <c r="L235" s="25"/>
      <c r="M235" s="128" t="s">
        <v>1</v>
      </c>
      <c r="N235" s="129" t="s">
        <v>41</v>
      </c>
      <c r="O235" s="130">
        <v>7.0000000000000007E-2</v>
      </c>
      <c r="P235" s="130">
        <f t="shared" si="61"/>
        <v>14.14</v>
      </c>
      <c r="Q235" s="130">
        <v>0</v>
      </c>
      <c r="R235" s="130">
        <f t="shared" si="62"/>
        <v>0</v>
      </c>
      <c r="S235" s="130">
        <v>0</v>
      </c>
      <c r="T235" s="131">
        <f t="shared" si="63"/>
        <v>0</v>
      </c>
      <c r="AR235" s="132" t="s">
        <v>215</v>
      </c>
      <c r="AT235" s="132" t="s">
        <v>149</v>
      </c>
      <c r="AU235" s="132" t="s">
        <v>154</v>
      </c>
      <c r="AY235" s="13" t="s">
        <v>147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154</v>
      </c>
      <c r="BK235" s="133">
        <f t="shared" si="69"/>
        <v>0</v>
      </c>
      <c r="BL235" s="13" t="s">
        <v>215</v>
      </c>
      <c r="BM235" s="132" t="s">
        <v>916</v>
      </c>
    </row>
    <row r="236" spans="2:65" s="1" customFormat="1" ht="24.25" customHeight="1">
      <c r="B236" s="120"/>
      <c r="C236" s="134">
        <v>82</v>
      </c>
      <c r="D236" s="134" t="s">
        <v>198</v>
      </c>
      <c r="E236" s="135" t="s">
        <v>409</v>
      </c>
      <c r="F236" s="136" t="s">
        <v>410</v>
      </c>
      <c r="G236" s="137" t="s">
        <v>152</v>
      </c>
      <c r="H236" s="138">
        <v>0.84599999999999997</v>
      </c>
      <c r="I236" s="139"/>
      <c r="J236" s="139">
        <f t="shared" si="60"/>
        <v>0</v>
      </c>
      <c r="K236" s="140"/>
      <c r="L236" s="141"/>
      <c r="M236" s="142" t="s">
        <v>1</v>
      </c>
      <c r="N236" s="143" t="s">
        <v>41</v>
      </c>
      <c r="O236" s="130">
        <v>0</v>
      </c>
      <c r="P236" s="130">
        <f t="shared" si="61"/>
        <v>0</v>
      </c>
      <c r="Q236" s="130">
        <v>0.55000000000000004</v>
      </c>
      <c r="R236" s="130">
        <f t="shared" si="62"/>
        <v>0.46530000000000005</v>
      </c>
      <c r="S236" s="130">
        <v>0</v>
      </c>
      <c r="T236" s="131">
        <f t="shared" si="63"/>
        <v>0</v>
      </c>
      <c r="AR236" s="132" t="s">
        <v>269</v>
      </c>
      <c r="AT236" s="132" t="s">
        <v>198</v>
      </c>
      <c r="AU236" s="132" t="s">
        <v>154</v>
      </c>
      <c r="AY236" s="13" t="s">
        <v>147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154</v>
      </c>
      <c r="BK236" s="133">
        <f t="shared" si="69"/>
        <v>0</v>
      </c>
      <c r="BL236" s="13" t="s">
        <v>215</v>
      </c>
      <c r="BM236" s="132" t="s">
        <v>917</v>
      </c>
    </row>
    <row r="237" spans="2:65" s="1" customFormat="1" ht="24.25" customHeight="1">
      <c r="B237" s="120"/>
      <c r="C237" s="121">
        <v>83</v>
      </c>
      <c r="D237" s="121" t="s">
        <v>149</v>
      </c>
      <c r="E237" s="122" t="s">
        <v>918</v>
      </c>
      <c r="F237" s="123" t="s">
        <v>919</v>
      </c>
      <c r="G237" s="124" t="s">
        <v>195</v>
      </c>
      <c r="H237" s="125">
        <v>55</v>
      </c>
      <c r="I237" s="126"/>
      <c r="J237" s="126">
        <f t="shared" si="60"/>
        <v>0</v>
      </c>
      <c r="K237" s="127"/>
      <c r="L237" s="25"/>
      <c r="M237" s="128" t="s">
        <v>1</v>
      </c>
      <c r="N237" s="129" t="s">
        <v>41</v>
      </c>
      <c r="O237" s="130">
        <v>0.245</v>
      </c>
      <c r="P237" s="130">
        <f t="shared" si="61"/>
        <v>13.475</v>
      </c>
      <c r="Q237" s="130">
        <v>1.174E-2</v>
      </c>
      <c r="R237" s="130">
        <f t="shared" si="62"/>
        <v>0.64570000000000005</v>
      </c>
      <c r="S237" s="130">
        <v>0</v>
      </c>
      <c r="T237" s="131">
        <f t="shared" si="63"/>
        <v>0</v>
      </c>
      <c r="AR237" s="132" t="s">
        <v>215</v>
      </c>
      <c r="AT237" s="132" t="s">
        <v>149</v>
      </c>
      <c r="AU237" s="132" t="s">
        <v>154</v>
      </c>
      <c r="AY237" s="13" t="s">
        <v>147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154</v>
      </c>
      <c r="BK237" s="133">
        <f t="shared" si="69"/>
        <v>0</v>
      </c>
      <c r="BL237" s="13" t="s">
        <v>215</v>
      </c>
      <c r="BM237" s="132" t="s">
        <v>920</v>
      </c>
    </row>
    <row r="238" spans="2:65" s="1" customFormat="1" ht="24.25" customHeight="1">
      <c r="B238" s="120"/>
      <c r="C238" s="134">
        <v>84</v>
      </c>
      <c r="D238" s="121" t="s">
        <v>149</v>
      </c>
      <c r="E238" s="122" t="s">
        <v>419</v>
      </c>
      <c r="F238" s="123" t="s">
        <v>420</v>
      </c>
      <c r="G238" s="124" t="s">
        <v>195</v>
      </c>
      <c r="H238" s="125">
        <v>66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41</v>
      </c>
      <c r="O238" s="130">
        <v>0.21457000000000001</v>
      </c>
      <c r="P238" s="130">
        <f t="shared" si="61"/>
        <v>14.161620000000001</v>
      </c>
      <c r="Q238" s="130">
        <v>1.0307200000000001E-2</v>
      </c>
      <c r="R238" s="130">
        <f t="shared" si="62"/>
        <v>0.68027520000000008</v>
      </c>
      <c r="S238" s="130">
        <v>0</v>
      </c>
      <c r="T238" s="131">
        <f t="shared" si="63"/>
        <v>0</v>
      </c>
      <c r="AR238" s="132" t="s">
        <v>215</v>
      </c>
      <c r="AT238" s="132" t="s">
        <v>149</v>
      </c>
      <c r="AU238" s="132" t="s">
        <v>154</v>
      </c>
      <c r="AY238" s="13" t="s">
        <v>147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154</v>
      </c>
      <c r="BK238" s="133">
        <f t="shared" si="69"/>
        <v>0</v>
      </c>
      <c r="BL238" s="13" t="s">
        <v>215</v>
      </c>
      <c r="BM238" s="132" t="s">
        <v>921</v>
      </c>
    </row>
    <row r="239" spans="2:65" s="1" customFormat="1" ht="24.25" customHeight="1">
      <c r="B239" s="120"/>
      <c r="C239" s="121">
        <v>85</v>
      </c>
      <c r="D239" s="121" t="s">
        <v>149</v>
      </c>
      <c r="E239" s="122" t="s">
        <v>423</v>
      </c>
      <c r="F239" s="123" t="s">
        <v>424</v>
      </c>
      <c r="G239" s="124" t="s">
        <v>360</v>
      </c>
      <c r="H239" s="125"/>
      <c r="I239" s="126"/>
      <c r="J239" s="126">
        <f t="shared" si="60"/>
        <v>0</v>
      </c>
      <c r="K239" s="127"/>
      <c r="L239" s="25"/>
      <c r="M239" s="128" t="s">
        <v>1</v>
      </c>
      <c r="N239" s="129" t="s">
        <v>41</v>
      </c>
      <c r="O239" s="130">
        <v>0</v>
      </c>
      <c r="P239" s="130">
        <f t="shared" si="61"/>
        <v>0</v>
      </c>
      <c r="Q239" s="130">
        <v>0</v>
      </c>
      <c r="R239" s="130">
        <f t="shared" si="62"/>
        <v>0</v>
      </c>
      <c r="S239" s="130">
        <v>0</v>
      </c>
      <c r="T239" s="131">
        <f t="shared" si="63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154</v>
      </c>
      <c r="BK239" s="133">
        <f t="shared" si="69"/>
        <v>0</v>
      </c>
      <c r="BL239" s="13" t="s">
        <v>215</v>
      </c>
      <c r="BM239" s="132" t="s">
        <v>922</v>
      </c>
    </row>
    <row r="240" spans="2:65" s="11" customFormat="1" ht="22.75" customHeight="1">
      <c r="B240" s="109"/>
      <c r="D240" s="110" t="s">
        <v>74</v>
      </c>
      <c r="E240" s="118" t="s">
        <v>426</v>
      </c>
      <c r="F240" s="118" t="s">
        <v>427</v>
      </c>
      <c r="J240" s="119">
        <f>BK240</f>
        <v>0</v>
      </c>
      <c r="L240" s="109"/>
      <c r="M240" s="113"/>
      <c r="P240" s="114">
        <f>SUM(P241:P250)</f>
        <v>392.965081</v>
      </c>
      <c r="R240" s="114">
        <f>SUM(R241:R250)</f>
        <v>10.428729320000002</v>
      </c>
      <c r="T240" s="115">
        <f>SUM(T241:T250)</f>
        <v>0</v>
      </c>
      <c r="AR240" s="110" t="s">
        <v>154</v>
      </c>
      <c r="AT240" s="116" t="s">
        <v>74</v>
      </c>
      <c r="AU240" s="116" t="s">
        <v>83</v>
      </c>
      <c r="AY240" s="110" t="s">
        <v>147</v>
      </c>
      <c r="BK240" s="117">
        <f>SUM(BK241:BK250)</f>
        <v>0</v>
      </c>
    </row>
    <row r="241" spans="2:65" s="1" customFormat="1" ht="37.75" customHeight="1">
      <c r="B241" s="120"/>
      <c r="C241" s="121">
        <v>86</v>
      </c>
      <c r="D241" s="121" t="s">
        <v>149</v>
      </c>
      <c r="E241" s="122" t="s">
        <v>429</v>
      </c>
      <c r="F241" s="123" t="s">
        <v>430</v>
      </c>
      <c r="G241" s="124" t="s">
        <v>195</v>
      </c>
      <c r="H241" s="125">
        <v>39.012</v>
      </c>
      <c r="I241" s="126"/>
      <c r="J241" s="126">
        <f t="shared" ref="J241:J250" si="70">ROUND(I241*H241,2)</f>
        <v>0</v>
      </c>
      <c r="K241" s="127"/>
      <c r="L241" s="25"/>
      <c r="M241" s="128" t="s">
        <v>1</v>
      </c>
      <c r="N241" s="129" t="s">
        <v>41</v>
      </c>
      <c r="O241" s="130">
        <v>1.4870000000000001</v>
      </c>
      <c r="P241" s="130">
        <f t="shared" ref="P241:P250" si="71">O241*H241</f>
        <v>58.010844000000006</v>
      </c>
      <c r="Q241" s="130">
        <v>5.4420000000000003E-2</v>
      </c>
      <c r="R241" s="130">
        <f t="shared" ref="R241:R250" si="72">Q241*H241</f>
        <v>2.1230330400000001</v>
      </c>
      <c r="S241" s="130">
        <v>0</v>
      </c>
      <c r="T241" s="131">
        <f t="shared" ref="T241:T250" si="73">S241*H241</f>
        <v>0</v>
      </c>
      <c r="AR241" s="132" t="s">
        <v>215</v>
      </c>
      <c r="AT241" s="132" t="s">
        <v>149</v>
      </c>
      <c r="AU241" s="132" t="s">
        <v>154</v>
      </c>
      <c r="AY241" s="13" t="s">
        <v>147</v>
      </c>
      <c r="BE241" s="133">
        <f t="shared" ref="BE241:BE250" si="74">IF(N241="základná",J241,0)</f>
        <v>0</v>
      </c>
      <c r="BF241" s="133">
        <f t="shared" ref="BF241:BF250" si="75">IF(N241="znížená",J241,0)</f>
        <v>0</v>
      </c>
      <c r="BG241" s="133">
        <f t="shared" ref="BG241:BG250" si="76">IF(N241="zákl. prenesená",J241,0)</f>
        <v>0</v>
      </c>
      <c r="BH241" s="133">
        <f t="shared" ref="BH241:BH250" si="77">IF(N241="zníž. prenesená",J241,0)</f>
        <v>0</v>
      </c>
      <c r="BI241" s="133">
        <f t="shared" ref="BI241:BI250" si="78">IF(N241="nulová",J241,0)</f>
        <v>0</v>
      </c>
      <c r="BJ241" s="13" t="s">
        <v>154</v>
      </c>
      <c r="BK241" s="133">
        <f t="shared" ref="BK241:BK250" si="79">ROUND(I241*H241,2)</f>
        <v>0</v>
      </c>
      <c r="BL241" s="13" t="s">
        <v>215</v>
      </c>
      <c r="BM241" s="132" t="s">
        <v>923</v>
      </c>
    </row>
    <row r="242" spans="2:65" s="1" customFormat="1" ht="37.75" customHeight="1">
      <c r="B242" s="120"/>
      <c r="C242" s="121">
        <v>87</v>
      </c>
      <c r="D242" s="121" t="s">
        <v>149</v>
      </c>
      <c r="E242" s="122" t="s">
        <v>433</v>
      </c>
      <c r="F242" s="123" t="s">
        <v>434</v>
      </c>
      <c r="G242" s="124" t="s">
        <v>195</v>
      </c>
      <c r="H242" s="125">
        <v>18</v>
      </c>
      <c r="I242" s="126"/>
      <c r="J242" s="126">
        <f t="shared" si="70"/>
        <v>0</v>
      </c>
      <c r="K242" s="127"/>
      <c r="L242" s="25"/>
      <c r="M242" s="128" t="s">
        <v>1</v>
      </c>
      <c r="N242" s="129" t="s">
        <v>41</v>
      </c>
      <c r="O242" s="130">
        <v>1.49</v>
      </c>
      <c r="P242" s="130">
        <f t="shared" si="71"/>
        <v>26.82</v>
      </c>
      <c r="Q242" s="130">
        <v>5.5789999999999999E-2</v>
      </c>
      <c r="R242" s="130">
        <f t="shared" si="72"/>
        <v>1.0042199999999999</v>
      </c>
      <c r="S242" s="130">
        <v>0</v>
      </c>
      <c r="T242" s="131">
        <f t="shared" si="73"/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si="74"/>
        <v>0</v>
      </c>
      <c r="BF242" s="133">
        <f t="shared" si="75"/>
        <v>0</v>
      </c>
      <c r="BG242" s="133">
        <f t="shared" si="76"/>
        <v>0</v>
      </c>
      <c r="BH242" s="133">
        <f t="shared" si="77"/>
        <v>0</v>
      </c>
      <c r="BI242" s="133">
        <f t="shared" si="78"/>
        <v>0</v>
      </c>
      <c r="BJ242" s="13" t="s">
        <v>154</v>
      </c>
      <c r="BK242" s="133">
        <f t="shared" si="79"/>
        <v>0</v>
      </c>
      <c r="BL242" s="13" t="s">
        <v>215</v>
      </c>
      <c r="BM242" s="132" t="s">
        <v>924</v>
      </c>
    </row>
    <row r="243" spans="2:65" s="1" customFormat="1" ht="52">
      <c r="B243" s="120"/>
      <c r="C243" s="121">
        <v>88</v>
      </c>
      <c r="D243" s="121" t="s">
        <v>149</v>
      </c>
      <c r="E243" s="122" t="s">
        <v>925</v>
      </c>
      <c r="F243" s="123" t="s">
        <v>926</v>
      </c>
      <c r="G243" s="124" t="s">
        <v>195</v>
      </c>
      <c r="H243" s="125">
        <v>13.422000000000001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41</v>
      </c>
      <c r="O243" s="130">
        <v>1.512</v>
      </c>
      <c r="P243" s="130">
        <f t="shared" si="71"/>
        <v>20.294064000000002</v>
      </c>
      <c r="Q243" s="130">
        <v>5.8069999999999997E-2</v>
      </c>
      <c r="R243" s="130">
        <f t="shared" si="72"/>
        <v>0.77941554000000002</v>
      </c>
      <c r="S243" s="130">
        <v>0</v>
      </c>
      <c r="T243" s="131">
        <f t="shared" si="73"/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154</v>
      </c>
      <c r="BK243" s="133">
        <f t="shared" si="79"/>
        <v>0</v>
      </c>
      <c r="BL243" s="13" t="s">
        <v>215</v>
      </c>
      <c r="BM243" s="132" t="s">
        <v>927</v>
      </c>
    </row>
    <row r="244" spans="2:65" s="1" customFormat="1" ht="37.75" customHeight="1">
      <c r="B244" s="120"/>
      <c r="C244" s="121">
        <v>89</v>
      </c>
      <c r="D244" s="121" t="s">
        <v>149</v>
      </c>
      <c r="E244" s="122" t="s">
        <v>437</v>
      </c>
      <c r="F244" s="123" t="s">
        <v>438</v>
      </c>
      <c r="G244" s="124" t="s">
        <v>195</v>
      </c>
      <c r="H244" s="125">
        <v>7.117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41</v>
      </c>
      <c r="O244" s="130">
        <v>1.371</v>
      </c>
      <c r="P244" s="130">
        <f t="shared" si="71"/>
        <v>9.7574070000000006</v>
      </c>
      <c r="Q244" s="130">
        <v>5.2650000000000002E-2</v>
      </c>
      <c r="R244" s="130">
        <f t="shared" si="72"/>
        <v>0.37471005000000002</v>
      </c>
      <c r="S244" s="130">
        <v>0</v>
      </c>
      <c r="T244" s="131">
        <f t="shared" si="73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154</v>
      </c>
      <c r="BK244" s="133">
        <f t="shared" si="79"/>
        <v>0</v>
      </c>
      <c r="BL244" s="13" t="s">
        <v>215</v>
      </c>
      <c r="BM244" s="132" t="s">
        <v>928</v>
      </c>
    </row>
    <row r="245" spans="2:65" s="1" customFormat="1" ht="24.25" customHeight="1">
      <c r="B245" s="120"/>
      <c r="C245" s="121">
        <v>90</v>
      </c>
      <c r="D245" s="121" t="s">
        <v>149</v>
      </c>
      <c r="E245" s="122" t="s">
        <v>441</v>
      </c>
      <c r="F245" s="123" t="s">
        <v>442</v>
      </c>
      <c r="G245" s="124" t="s">
        <v>195</v>
      </c>
      <c r="H245" s="125">
        <v>6.42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41</v>
      </c>
      <c r="O245" s="130">
        <v>1.268</v>
      </c>
      <c r="P245" s="130">
        <f t="shared" si="71"/>
        <v>8.1405600000000007</v>
      </c>
      <c r="Q245" s="130">
        <v>2.1520000000000001E-2</v>
      </c>
      <c r="R245" s="130">
        <f t="shared" si="72"/>
        <v>0.13815840000000001</v>
      </c>
      <c r="S245" s="130">
        <v>0</v>
      </c>
      <c r="T245" s="131">
        <f t="shared" si="73"/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154</v>
      </c>
      <c r="BK245" s="133">
        <f t="shared" si="79"/>
        <v>0</v>
      </c>
      <c r="BL245" s="13" t="s">
        <v>215</v>
      </c>
      <c r="BM245" s="132" t="s">
        <v>929</v>
      </c>
    </row>
    <row r="246" spans="2:65" s="1" customFormat="1" ht="24.25" customHeight="1">
      <c r="B246" s="120"/>
      <c r="C246" s="121">
        <v>91</v>
      </c>
      <c r="D246" s="121" t="s">
        <v>149</v>
      </c>
      <c r="E246" s="122" t="s">
        <v>445</v>
      </c>
      <c r="F246" s="123" t="s">
        <v>446</v>
      </c>
      <c r="G246" s="124" t="s">
        <v>195</v>
      </c>
      <c r="H246" s="125">
        <v>9.2449999999999992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41</v>
      </c>
      <c r="O246" s="130">
        <v>0.95499999999999996</v>
      </c>
      <c r="P246" s="130">
        <f t="shared" si="71"/>
        <v>8.828974999999998</v>
      </c>
      <c r="Q246" s="130">
        <v>1.2149999999999999E-2</v>
      </c>
      <c r="R246" s="130">
        <f t="shared" si="72"/>
        <v>0.11232674999999999</v>
      </c>
      <c r="S246" s="130">
        <v>0</v>
      </c>
      <c r="T246" s="131">
        <f t="shared" si="73"/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154</v>
      </c>
      <c r="BK246" s="133">
        <f t="shared" si="79"/>
        <v>0</v>
      </c>
      <c r="BL246" s="13" t="s">
        <v>215</v>
      </c>
      <c r="BM246" s="132" t="s">
        <v>930</v>
      </c>
    </row>
    <row r="247" spans="2:65" s="1" customFormat="1" ht="24.25" customHeight="1">
      <c r="B247" s="120"/>
      <c r="C247" s="121">
        <v>92</v>
      </c>
      <c r="D247" s="121" t="s">
        <v>149</v>
      </c>
      <c r="E247" s="122" t="s">
        <v>449</v>
      </c>
      <c r="F247" s="123" t="s">
        <v>450</v>
      </c>
      <c r="G247" s="124" t="s">
        <v>195</v>
      </c>
      <c r="H247" s="125">
        <v>125.8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41</v>
      </c>
      <c r="O247" s="130">
        <v>1.3009999999999999</v>
      </c>
      <c r="P247" s="130">
        <f t="shared" si="71"/>
        <v>163.66579999999999</v>
      </c>
      <c r="Q247" s="130">
        <v>2.1180000000000001E-2</v>
      </c>
      <c r="R247" s="130">
        <f t="shared" si="72"/>
        <v>2.664444</v>
      </c>
      <c r="S247" s="130">
        <v>0</v>
      </c>
      <c r="T247" s="131">
        <f t="shared" si="73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154</v>
      </c>
      <c r="BK247" s="133">
        <f t="shared" si="79"/>
        <v>0</v>
      </c>
      <c r="BL247" s="13" t="s">
        <v>215</v>
      </c>
      <c r="BM247" s="132" t="s">
        <v>931</v>
      </c>
    </row>
    <row r="248" spans="2:65" s="1" customFormat="1" ht="24.25" customHeight="1">
      <c r="B248" s="120"/>
      <c r="C248" s="121">
        <v>93</v>
      </c>
      <c r="D248" s="121" t="s">
        <v>149</v>
      </c>
      <c r="E248" s="122" t="s">
        <v>457</v>
      </c>
      <c r="F248" s="123" t="s">
        <v>458</v>
      </c>
      <c r="G248" s="124" t="s">
        <v>195</v>
      </c>
      <c r="H248" s="125">
        <v>93.072999999999993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41</v>
      </c>
      <c r="O248" s="130">
        <v>1.0469999999999999</v>
      </c>
      <c r="P248" s="130">
        <f t="shared" si="71"/>
        <v>97.44743099999998</v>
      </c>
      <c r="Q248" s="130">
        <v>8.4799999999999997E-3</v>
      </c>
      <c r="R248" s="130">
        <f t="shared" si="72"/>
        <v>0.78925903999999991</v>
      </c>
      <c r="S248" s="130">
        <v>0</v>
      </c>
      <c r="T248" s="131">
        <f t="shared" si="73"/>
        <v>0</v>
      </c>
      <c r="AR248" s="132" t="s">
        <v>215</v>
      </c>
      <c r="AT248" s="132" t="s">
        <v>149</v>
      </c>
      <c r="AU248" s="132" t="s">
        <v>154</v>
      </c>
      <c r="AY248" s="13" t="s">
        <v>147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154</v>
      </c>
      <c r="BK248" s="133">
        <f t="shared" si="79"/>
        <v>0</v>
      </c>
      <c r="BL248" s="13" t="s">
        <v>215</v>
      </c>
      <c r="BM248" s="132" t="s">
        <v>932</v>
      </c>
    </row>
    <row r="249" spans="2:65" s="1" customFormat="1" ht="24.25" customHeight="1">
      <c r="B249" s="120"/>
      <c r="C249" s="121">
        <v>94</v>
      </c>
      <c r="D249" s="134" t="s">
        <v>198</v>
      </c>
      <c r="E249" s="135" t="s">
        <v>461</v>
      </c>
      <c r="F249" s="136" t="s">
        <v>462</v>
      </c>
      <c r="G249" s="137" t="s">
        <v>195</v>
      </c>
      <c r="H249" s="138">
        <v>195.453</v>
      </c>
      <c r="I249" s="139"/>
      <c r="J249" s="139">
        <f t="shared" si="70"/>
        <v>0</v>
      </c>
      <c r="K249" s="140"/>
      <c r="L249" s="141"/>
      <c r="M249" s="142" t="s">
        <v>1</v>
      </c>
      <c r="N249" s="143" t="s">
        <v>41</v>
      </c>
      <c r="O249" s="130">
        <v>0</v>
      </c>
      <c r="P249" s="130">
        <f t="shared" si="71"/>
        <v>0</v>
      </c>
      <c r="Q249" s="130">
        <v>1.2500000000000001E-2</v>
      </c>
      <c r="R249" s="130">
        <f t="shared" si="72"/>
        <v>2.4431625000000001</v>
      </c>
      <c r="S249" s="130">
        <v>0</v>
      </c>
      <c r="T249" s="131">
        <f t="shared" si="73"/>
        <v>0</v>
      </c>
      <c r="AR249" s="132" t="s">
        <v>269</v>
      </c>
      <c r="AT249" s="132" t="s">
        <v>198</v>
      </c>
      <c r="AU249" s="132" t="s">
        <v>154</v>
      </c>
      <c r="AY249" s="13" t="s">
        <v>147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154</v>
      </c>
      <c r="BK249" s="133">
        <f t="shared" si="79"/>
        <v>0</v>
      </c>
      <c r="BL249" s="13" t="s">
        <v>215</v>
      </c>
      <c r="BM249" s="132" t="s">
        <v>933</v>
      </c>
    </row>
    <row r="250" spans="2:65" s="1" customFormat="1" ht="24.25" customHeight="1">
      <c r="B250" s="120"/>
      <c r="C250" s="121">
        <v>95</v>
      </c>
      <c r="D250" s="121" t="s">
        <v>149</v>
      </c>
      <c r="E250" s="122" t="s">
        <v>473</v>
      </c>
      <c r="F250" s="123" t="s">
        <v>474</v>
      </c>
      <c r="G250" s="124" t="s">
        <v>360</v>
      </c>
      <c r="H250" s="125"/>
      <c r="I250" s="126"/>
      <c r="J250" s="126">
        <f t="shared" si="70"/>
        <v>0</v>
      </c>
      <c r="K250" s="127"/>
      <c r="L250" s="25"/>
      <c r="M250" s="128" t="s">
        <v>1</v>
      </c>
      <c r="N250" s="129" t="s">
        <v>41</v>
      </c>
      <c r="O250" s="130">
        <v>0</v>
      </c>
      <c r="P250" s="130">
        <f t="shared" si="71"/>
        <v>0</v>
      </c>
      <c r="Q250" s="130">
        <v>0</v>
      </c>
      <c r="R250" s="130">
        <f t="shared" si="72"/>
        <v>0</v>
      </c>
      <c r="S250" s="130">
        <v>0</v>
      </c>
      <c r="T250" s="131">
        <f t="shared" si="73"/>
        <v>0</v>
      </c>
      <c r="AR250" s="132" t="s">
        <v>215</v>
      </c>
      <c r="AT250" s="132" t="s">
        <v>149</v>
      </c>
      <c r="AU250" s="132" t="s">
        <v>154</v>
      </c>
      <c r="AY250" s="13" t="s">
        <v>147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154</v>
      </c>
      <c r="BK250" s="133">
        <f t="shared" si="79"/>
        <v>0</v>
      </c>
      <c r="BL250" s="13" t="s">
        <v>215</v>
      </c>
      <c r="BM250" s="132" t="s">
        <v>934</v>
      </c>
    </row>
    <row r="251" spans="2:65" s="11" customFormat="1" ht="22.75" customHeight="1">
      <c r="B251" s="109"/>
      <c r="D251" s="110" t="s">
        <v>74</v>
      </c>
      <c r="E251" s="118" t="s">
        <v>476</v>
      </c>
      <c r="F251" s="118" t="s">
        <v>477</v>
      </c>
      <c r="J251" s="119">
        <f>BK251</f>
        <v>0</v>
      </c>
      <c r="L251" s="109"/>
      <c r="M251" s="113"/>
      <c r="P251" s="114">
        <f>SUM(P252:P257)</f>
        <v>60.079407000000003</v>
      </c>
      <c r="R251" s="114">
        <f>SUM(R252:R257)</f>
        <v>0.15688155999999998</v>
      </c>
      <c r="T251" s="115">
        <f>SUM(T252:T257)</f>
        <v>0</v>
      </c>
      <c r="AR251" s="110" t="s">
        <v>154</v>
      </c>
      <c r="AT251" s="116" t="s">
        <v>74</v>
      </c>
      <c r="AU251" s="116" t="s">
        <v>83</v>
      </c>
      <c r="AY251" s="110" t="s">
        <v>147</v>
      </c>
      <c r="BK251" s="117">
        <f>SUM(BK252:BK257)</f>
        <v>0</v>
      </c>
    </row>
    <row r="252" spans="2:65" s="1" customFormat="1" ht="24.25" customHeight="1">
      <c r="B252" s="120"/>
      <c r="C252" s="121">
        <v>96</v>
      </c>
      <c r="D252" s="121" t="s">
        <v>149</v>
      </c>
      <c r="E252" s="122" t="s">
        <v>495</v>
      </c>
      <c r="F252" s="123" t="s">
        <v>496</v>
      </c>
      <c r="G252" s="124" t="s">
        <v>218</v>
      </c>
      <c r="H252" s="125">
        <v>10.506</v>
      </c>
      <c r="I252" s="126"/>
      <c r="J252" s="126">
        <f t="shared" ref="J252:J257" si="80">ROUND(I252*H252,2)</f>
        <v>0</v>
      </c>
      <c r="K252" s="127"/>
      <c r="L252" s="25"/>
      <c r="M252" s="128" t="s">
        <v>1</v>
      </c>
      <c r="N252" s="129" t="s">
        <v>41</v>
      </c>
      <c r="O252" s="130">
        <v>0.86799999999999999</v>
      </c>
      <c r="P252" s="130">
        <f t="shared" ref="P252:P257" si="81">O252*H252</f>
        <v>9.1192080000000004</v>
      </c>
      <c r="Q252" s="130">
        <v>2.9399999999999999E-3</v>
      </c>
      <c r="R252" s="130">
        <f t="shared" ref="R252:R257" si="82">Q252*H252</f>
        <v>3.0887640000000001E-2</v>
      </c>
      <c r="S252" s="130">
        <v>0</v>
      </c>
      <c r="T252" s="131">
        <f t="shared" ref="T252:T257" si="83">S252*H252</f>
        <v>0</v>
      </c>
      <c r="AR252" s="132" t="s">
        <v>215</v>
      </c>
      <c r="AT252" s="132" t="s">
        <v>149</v>
      </c>
      <c r="AU252" s="132" t="s">
        <v>154</v>
      </c>
      <c r="AY252" s="13" t="s">
        <v>147</v>
      </c>
      <c r="BE252" s="133">
        <f t="shared" ref="BE252:BE257" si="84">IF(N252="základná",J252,0)</f>
        <v>0</v>
      </c>
      <c r="BF252" s="133">
        <f t="shared" ref="BF252:BF257" si="85">IF(N252="znížená",J252,0)</f>
        <v>0</v>
      </c>
      <c r="BG252" s="133">
        <f t="shared" ref="BG252:BG257" si="86">IF(N252="zákl. prenesená",J252,0)</f>
        <v>0</v>
      </c>
      <c r="BH252" s="133">
        <f t="shared" ref="BH252:BH257" si="87">IF(N252="zníž. prenesená",J252,0)</f>
        <v>0</v>
      </c>
      <c r="BI252" s="133">
        <f t="shared" ref="BI252:BI257" si="88">IF(N252="nulová",J252,0)</f>
        <v>0</v>
      </c>
      <c r="BJ252" s="13" t="s">
        <v>154</v>
      </c>
      <c r="BK252" s="133">
        <f t="shared" ref="BK252:BK257" si="89">ROUND(I252*H252,2)</f>
        <v>0</v>
      </c>
      <c r="BL252" s="13" t="s">
        <v>215</v>
      </c>
      <c r="BM252" s="132" t="s">
        <v>935</v>
      </c>
    </row>
    <row r="253" spans="2:65" s="1" customFormat="1" ht="24.25" customHeight="1">
      <c r="B253" s="120"/>
      <c r="C253" s="121">
        <v>97</v>
      </c>
      <c r="D253" s="121" t="s">
        <v>149</v>
      </c>
      <c r="E253" s="122" t="s">
        <v>479</v>
      </c>
      <c r="F253" s="123" t="s">
        <v>480</v>
      </c>
      <c r="G253" s="124" t="s">
        <v>218</v>
      </c>
      <c r="H253" s="125">
        <v>38.21</v>
      </c>
      <c r="I253" s="126"/>
      <c r="J253" s="126">
        <f t="shared" si="80"/>
        <v>0</v>
      </c>
      <c r="K253" s="127"/>
      <c r="L253" s="25"/>
      <c r="M253" s="128" t="s">
        <v>1</v>
      </c>
      <c r="N253" s="129" t="s">
        <v>41</v>
      </c>
      <c r="O253" s="130">
        <v>0.89500000000000002</v>
      </c>
      <c r="P253" s="130">
        <f t="shared" si="81"/>
        <v>34.197949999999999</v>
      </c>
      <c r="Q253" s="130">
        <v>2.0699999999999998E-3</v>
      </c>
      <c r="R253" s="130">
        <f t="shared" si="82"/>
        <v>7.909469999999999E-2</v>
      </c>
      <c r="S253" s="130">
        <v>0</v>
      </c>
      <c r="T253" s="131">
        <f t="shared" si="83"/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 t="shared" si="84"/>
        <v>0</v>
      </c>
      <c r="BF253" s="133">
        <f t="shared" si="85"/>
        <v>0</v>
      </c>
      <c r="BG253" s="133">
        <f t="shared" si="86"/>
        <v>0</v>
      </c>
      <c r="BH253" s="133">
        <f t="shared" si="87"/>
        <v>0</v>
      </c>
      <c r="BI253" s="133">
        <f t="shared" si="88"/>
        <v>0</v>
      </c>
      <c r="BJ253" s="13" t="s">
        <v>154</v>
      </c>
      <c r="BK253" s="133">
        <f t="shared" si="89"/>
        <v>0</v>
      </c>
      <c r="BL253" s="13" t="s">
        <v>215</v>
      </c>
      <c r="BM253" s="132" t="s">
        <v>936</v>
      </c>
    </row>
    <row r="254" spans="2:65" s="1" customFormat="1" ht="24.25" customHeight="1">
      <c r="B254" s="120"/>
      <c r="C254" s="121">
        <v>98</v>
      </c>
      <c r="D254" s="121" t="s">
        <v>149</v>
      </c>
      <c r="E254" s="122" t="s">
        <v>483</v>
      </c>
      <c r="F254" s="123" t="s">
        <v>484</v>
      </c>
      <c r="G254" s="124" t="s">
        <v>247</v>
      </c>
      <c r="H254" s="125">
        <v>4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41</v>
      </c>
      <c r="O254" s="130">
        <v>1.23525</v>
      </c>
      <c r="P254" s="130">
        <f t="shared" si="81"/>
        <v>4.9409999999999998</v>
      </c>
      <c r="Q254" s="130">
        <v>1.58E-3</v>
      </c>
      <c r="R254" s="130">
        <f t="shared" si="82"/>
        <v>6.3200000000000001E-3</v>
      </c>
      <c r="S254" s="130">
        <v>0</v>
      </c>
      <c r="T254" s="131">
        <f t="shared" si="83"/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154</v>
      </c>
      <c r="BK254" s="133">
        <f t="shared" si="89"/>
        <v>0</v>
      </c>
      <c r="BL254" s="13" t="s">
        <v>215</v>
      </c>
      <c r="BM254" s="132" t="s">
        <v>937</v>
      </c>
    </row>
    <row r="255" spans="2:65" s="1" customFormat="1" ht="24.25" customHeight="1">
      <c r="B255" s="120"/>
      <c r="C255" s="121">
        <v>99</v>
      </c>
      <c r="D255" s="121" t="s">
        <v>149</v>
      </c>
      <c r="E255" s="122" t="s">
        <v>499</v>
      </c>
      <c r="F255" s="123" t="s">
        <v>500</v>
      </c>
      <c r="G255" s="124" t="s">
        <v>218</v>
      </c>
      <c r="H255" s="125">
        <v>7.14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41</v>
      </c>
      <c r="O255" s="130">
        <v>0.39200000000000002</v>
      </c>
      <c r="P255" s="130">
        <f t="shared" si="81"/>
        <v>2.79888</v>
      </c>
      <c r="Q255" s="130">
        <v>1.81E-3</v>
      </c>
      <c r="R255" s="130">
        <f t="shared" si="82"/>
        <v>1.29234E-2</v>
      </c>
      <c r="S255" s="130">
        <v>0</v>
      </c>
      <c r="T255" s="131">
        <f t="shared" si="83"/>
        <v>0</v>
      </c>
      <c r="AR255" s="132" t="s">
        <v>215</v>
      </c>
      <c r="AT255" s="132" t="s">
        <v>149</v>
      </c>
      <c r="AU255" s="132" t="s">
        <v>154</v>
      </c>
      <c r="AY255" s="13" t="s">
        <v>147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154</v>
      </c>
      <c r="BK255" s="133">
        <f t="shared" si="89"/>
        <v>0</v>
      </c>
      <c r="BL255" s="13" t="s">
        <v>215</v>
      </c>
      <c r="BM255" s="132" t="s">
        <v>938</v>
      </c>
    </row>
    <row r="256" spans="2:65" s="1" customFormat="1" ht="24.25" customHeight="1">
      <c r="B256" s="120"/>
      <c r="C256" s="121">
        <v>100</v>
      </c>
      <c r="D256" s="121" t="s">
        <v>149</v>
      </c>
      <c r="E256" s="122" t="s">
        <v>487</v>
      </c>
      <c r="F256" s="123" t="s">
        <v>488</v>
      </c>
      <c r="G256" s="124" t="s">
        <v>218</v>
      </c>
      <c r="H256" s="125">
        <v>13.691000000000001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41</v>
      </c>
      <c r="O256" s="130">
        <v>0.65900000000000003</v>
      </c>
      <c r="P256" s="130">
        <f t="shared" si="81"/>
        <v>9.0223690000000012</v>
      </c>
      <c r="Q256" s="130">
        <v>2.0200000000000001E-3</v>
      </c>
      <c r="R256" s="130">
        <f t="shared" si="82"/>
        <v>2.7655820000000001E-2</v>
      </c>
      <c r="S256" s="130">
        <v>0</v>
      </c>
      <c r="T256" s="131">
        <f t="shared" si="83"/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154</v>
      </c>
      <c r="BK256" s="133">
        <f t="shared" si="89"/>
        <v>0</v>
      </c>
      <c r="BL256" s="13" t="s">
        <v>215</v>
      </c>
      <c r="BM256" s="132" t="s">
        <v>939</v>
      </c>
    </row>
    <row r="257" spans="2:65" s="1" customFormat="1" ht="24.25" customHeight="1">
      <c r="B257" s="120"/>
      <c r="C257" s="121">
        <v>101</v>
      </c>
      <c r="D257" s="121" t="s">
        <v>149</v>
      </c>
      <c r="E257" s="122" t="s">
        <v>503</v>
      </c>
      <c r="F257" s="123" t="s">
        <v>504</v>
      </c>
      <c r="G257" s="124" t="s">
        <v>360</v>
      </c>
      <c r="H257" s="125"/>
      <c r="I257" s="126"/>
      <c r="J257" s="126">
        <f t="shared" si="80"/>
        <v>0</v>
      </c>
      <c r="K257" s="127"/>
      <c r="L257" s="25"/>
      <c r="M257" s="128" t="s">
        <v>1</v>
      </c>
      <c r="N257" s="129" t="s">
        <v>41</v>
      </c>
      <c r="O257" s="130">
        <v>0</v>
      </c>
      <c r="P257" s="130">
        <f t="shared" si="81"/>
        <v>0</v>
      </c>
      <c r="Q257" s="130">
        <v>0</v>
      </c>
      <c r="R257" s="130">
        <f t="shared" si="82"/>
        <v>0</v>
      </c>
      <c r="S257" s="130">
        <v>0</v>
      </c>
      <c r="T257" s="131">
        <f t="shared" si="83"/>
        <v>0</v>
      </c>
      <c r="AR257" s="132" t="s">
        <v>215</v>
      </c>
      <c r="AT257" s="132" t="s">
        <v>149</v>
      </c>
      <c r="AU257" s="132" t="s">
        <v>154</v>
      </c>
      <c r="AY257" s="13" t="s">
        <v>147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154</v>
      </c>
      <c r="BK257" s="133">
        <f t="shared" si="89"/>
        <v>0</v>
      </c>
      <c r="BL257" s="13" t="s">
        <v>215</v>
      </c>
      <c r="BM257" s="132" t="s">
        <v>940</v>
      </c>
    </row>
    <row r="258" spans="2:65" s="11" customFormat="1" ht="22.75" customHeight="1">
      <c r="B258" s="109"/>
      <c r="D258" s="110" t="s">
        <v>74</v>
      </c>
      <c r="E258" s="118" t="s">
        <v>506</v>
      </c>
      <c r="F258" s="118" t="s">
        <v>507</v>
      </c>
      <c r="J258" s="119">
        <f>BK258</f>
        <v>0</v>
      </c>
      <c r="L258" s="109"/>
      <c r="M258" s="113"/>
      <c r="P258" s="114">
        <f>SUM(P259:P265)</f>
        <v>127.24666300000001</v>
      </c>
      <c r="R258" s="114">
        <f>SUM(R259:R265)</f>
        <v>5.0746912499999999</v>
      </c>
      <c r="T258" s="115">
        <f>SUM(T259:T265)</f>
        <v>0</v>
      </c>
      <c r="AR258" s="110" t="s">
        <v>154</v>
      </c>
      <c r="AT258" s="116" t="s">
        <v>74</v>
      </c>
      <c r="AU258" s="116" t="s">
        <v>83</v>
      </c>
      <c r="AY258" s="110" t="s">
        <v>147</v>
      </c>
      <c r="BK258" s="117">
        <f>SUM(BK259:BK265)</f>
        <v>0</v>
      </c>
    </row>
    <row r="259" spans="2:65" s="1" customFormat="1" ht="24.25" customHeight="1">
      <c r="B259" s="120"/>
      <c r="C259" s="121">
        <v>102</v>
      </c>
      <c r="D259" s="121" t="s">
        <v>149</v>
      </c>
      <c r="E259" s="122" t="s">
        <v>508</v>
      </c>
      <c r="F259" s="123" t="s">
        <v>509</v>
      </c>
      <c r="G259" s="124" t="s">
        <v>195</v>
      </c>
      <c r="H259" s="125">
        <v>107.41500000000001</v>
      </c>
      <c r="I259" s="126"/>
      <c r="J259" s="126">
        <f t="shared" ref="J259:J265" si="90">ROUND(I259*H259,2)</f>
        <v>0</v>
      </c>
      <c r="K259" s="127"/>
      <c r="L259" s="25"/>
      <c r="M259" s="128" t="s">
        <v>1</v>
      </c>
      <c r="N259" s="129" t="s">
        <v>41</v>
      </c>
      <c r="O259" s="130">
        <v>0.79700000000000004</v>
      </c>
      <c r="P259" s="130">
        <f t="shared" ref="P259:P265" si="91">O259*H259</f>
        <v>85.609755000000007</v>
      </c>
      <c r="Q259" s="130">
        <v>4.2959999999999998E-2</v>
      </c>
      <c r="R259" s="130">
        <f t="shared" ref="R259:R265" si="92">Q259*H259</f>
        <v>4.6145484000000003</v>
      </c>
      <c r="S259" s="130">
        <v>0</v>
      </c>
      <c r="T259" s="131">
        <f t="shared" ref="T259:T265" si="93">S259*H259</f>
        <v>0</v>
      </c>
      <c r="AR259" s="132" t="s">
        <v>215</v>
      </c>
      <c r="AT259" s="132" t="s">
        <v>149</v>
      </c>
      <c r="AU259" s="132" t="s">
        <v>154</v>
      </c>
      <c r="AY259" s="13" t="s">
        <v>147</v>
      </c>
      <c r="BE259" s="133">
        <f t="shared" ref="BE259:BE265" si="94">IF(N259="základná",J259,0)</f>
        <v>0</v>
      </c>
      <c r="BF259" s="133">
        <f t="shared" ref="BF259:BF265" si="95">IF(N259="znížená",J259,0)</f>
        <v>0</v>
      </c>
      <c r="BG259" s="133">
        <f t="shared" ref="BG259:BG265" si="96">IF(N259="zákl. prenesená",J259,0)</f>
        <v>0</v>
      </c>
      <c r="BH259" s="133">
        <f t="shared" ref="BH259:BH265" si="97">IF(N259="zníž. prenesená",J259,0)</f>
        <v>0</v>
      </c>
      <c r="BI259" s="133">
        <f t="shared" ref="BI259:BI265" si="98">IF(N259="nulová",J259,0)</f>
        <v>0</v>
      </c>
      <c r="BJ259" s="13" t="s">
        <v>154</v>
      </c>
      <c r="BK259" s="133">
        <f t="shared" ref="BK259:BK265" si="99">ROUND(I259*H259,2)</f>
        <v>0</v>
      </c>
      <c r="BL259" s="13" t="s">
        <v>215</v>
      </c>
      <c r="BM259" s="132" t="s">
        <v>941</v>
      </c>
    </row>
    <row r="260" spans="2:65" s="1" customFormat="1" ht="24.25" customHeight="1">
      <c r="B260" s="120"/>
      <c r="C260" s="121">
        <v>103</v>
      </c>
      <c r="D260" s="121" t="s">
        <v>149</v>
      </c>
      <c r="E260" s="122" t="s">
        <v>511</v>
      </c>
      <c r="F260" s="123" t="s">
        <v>512</v>
      </c>
      <c r="G260" s="124" t="s">
        <v>218</v>
      </c>
      <c r="H260" s="125">
        <v>17.600000000000001</v>
      </c>
      <c r="I260" s="126"/>
      <c r="J260" s="126">
        <f t="shared" si="90"/>
        <v>0</v>
      </c>
      <c r="K260" s="127"/>
      <c r="L260" s="25"/>
      <c r="M260" s="128" t="s">
        <v>1</v>
      </c>
      <c r="N260" s="129" t="s">
        <v>41</v>
      </c>
      <c r="O260" s="130">
        <v>0.71499999999999997</v>
      </c>
      <c r="P260" s="130">
        <f t="shared" si="91"/>
        <v>12.584</v>
      </c>
      <c r="Q260" s="130">
        <v>8.3800000000000003E-3</v>
      </c>
      <c r="R260" s="130">
        <f t="shared" si="92"/>
        <v>0.14748800000000001</v>
      </c>
      <c r="S260" s="130">
        <v>0</v>
      </c>
      <c r="T260" s="131">
        <f t="shared" si="93"/>
        <v>0</v>
      </c>
      <c r="AR260" s="132" t="s">
        <v>215</v>
      </c>
      <c r="AT260" s="132" t="s">
        <v>149</v>
      </c>
      <c r="AU260" s="132" t="s">
        <v>154</v>
      </c>
      <c r="AY260" s="13" t="s">
        <v>147</v>
      </c>
      <c r="BE260" s="133">
        <f t="shared" si="94"/>
        <v>0</v>
      </c>
      <c r="BF260" s="133">
        <f t="shared" si="95"/>
        <v>0</v>
      </c>
      <c r="BG260" s="133">
        <f t="shared" si="96"/>
        <v>0</v>
      </c>
      <c r="BH260" s="133">
        <f t="shared" si="97"/>
        <v>0</v>
      </c>
      <c r="BI260" s="133">
        <f t="shared" si="98"/>
        <v>0</v>
      </c>
      <c r="BJ260" s="13" t="s">
        <v>154</v>
      </c>
      <c r="BK260" s="133">
        <f t="shared" si="99"/>
        <v>0</v>
      </c>
      <c r="BL260" s="13" t="s">
        <v>215</v>
      </c>
      <c r="BM260" s="132" t="s">
        <v>942</v>
      </c>
    </row>
    <row r="261" spans="2:65" s="1" customFormat="1" ht="14.5" customHeight="1">
      <c r="B261" s="120"/>
      <c r="C261" s="121">
        <v>104</v>
      </c>
      <c r="D261" s="121" t="s">
        <v>149</v>
      </c>
      <c r="E261" s="122" t="s">
        <v>943</v>
      </c>
      <c r="F261" s="123" t="s">
        <v>944</v>
      </c>
      <c r="G261" s="124" t="s">
        <v>218</v>
      </c>
      <c r="H261" s="125">
        <v>10.4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41</v>
      </c>
      <c r="O261" s="130">
        <v>0.28799999999999998</v>
      </c>
      <c r="P261" s="130">
        <f t="shared" si="91"/>
        <v>2.9952000000000001</v>
      </c>
      <c r="Q261" s="130">
        <v>1.0290000000000001E-2</v>
      </c>
      <c r="R261" s="130">
        <f t="shared" si="92"/>
        <v>0.10701600000000001</v>
      </c>
      <c r="S261" s="130">
        <v>0</v>
      </c>
      <c r="T261" s="131">
        <f t="shared" si="93"/>
        <v>0</v>
      </c>
      <c r="AR261" s="132" t="s">
        <v>215</v>
      </c>
      <c r="AT261" s="132" t="s">
        <v>149</v>
      </c>
      <c r="AU261" s="132" t="s">
        <v>154</v>
      </c>
      <c r="AY261" s="13" t="s">
        <v>147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154</v>
      </c>
      <c r="BK261" s="133">
        <f t="shared" si="99"/>
        <v>0</v>
      </c>
      <c r="BL261" s="13" t="s">
        <v>215</v>
      </c>
      <c r="BM261" s="132" t="s">
        <v>945</v>
      </c>
    </row>
    <row r="262" spans="2:65" s="1" customFormat="1" ht="24.25" customHeight="1">
      <c r="B262" s="120"/>
      <c r="C262" s="121">
        <v>105</v>
      </c>
      <c r="D262" s="121" t="s">
        <v>149</v>
      </c>
      <c r="E262" s="122" t="s">
        <v>515</v>
      </c>
      <c r="F262" s="123" t="s">
        <v>516</v>
      </c>
      <c r="G262" s="124" t="s">
        <v>218</v>
      </c>
      <c r="H262" s="125">
        <v>42.869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41</v>
      </c>
      <c r="O262" s="130">
        <v>0.25600000000000001</v>
      </c>
      <c r="P262" s="130">
        <f t="shared" si="91"/>
        <v>10.974463999999999</v>
      </c>
      <c r="Q262" s="130">
        <v>3.5799999999999998E-3</v>
      </c>
      <c r="R262" s="130">
        <f t="shared" si="92"/>
        <v>0.15347101999999999</v>
      </c>
      <c r="S262" s="130">
        <v>0</v>
      </c>
      <c r="T262" s="131">
        <f t="shared" si="93"/>
        <v>0</v>
      </c>
      <c r="AR262" s="132" t="s">
        <v>215</v>
      </c>
      <c r="AT262" s="132" t="s">
        <v>149</v>
      </c>
      <c r="AU262" s="132" t="s">
        <v>154</v>
      </c>
      <c r="AY262" s="13" t="s">
        <v>147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154</v>
      </c>
      <c r="BK262" s="133">
        <f t="shared" si="99"/>
        <v>0</v>
      </c>
      <c r="BL262" s="13" t="s">
        <v>215</v>
      </c>
      <c r="BM262" s="132" t="s">
        <v>946</v>
      </c>
    </row>
    <row r="263" spans="2:65" s="1" customFormat="1" ht="14.5" customHeight="1">
      <c r="B263" s="120"/>
      <c r="C263" s="121">
        <v>106</v>
      </c>
      <c r="D263" s="121" t="s">
        <v>149</v>
      </c>
      <c r="E263" s="122" t="s">
        <v>519</v>
      </c>
      <c r="F263" s="123" t="s">
        <v>520</v>
      </c>
      <c r="G263" s="124" t="s">
        <v>218</v>
      </c>
      <c r="H263" s="125">
        <v>2.4529999999999998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41</v>
      </c>
      <c r="O263" s="130">
        <v>0.68400000000000005</v>
      </c>
      <c r="P263" s="130">
        <f t="shared" si="91"/>
        <v>1.6778520000000001</v>
      </c>
      <c r="Q263" s="130">
        <v>2.3500000000000001E-3</v>
      </c>
      <c r="R263" s="130">
        <f t="shared" si="92"/>
        <v>5.7645500000000002E-3</v>
      </c>
      <c r="S263" s="130">
        <v>0</v>
      </c>
      <c r="T263" s="131">
        <f t="shared" si="93"/>
        <v>0</v>
      </c>
      <c r="AR263" s="132" t="s">
        <v>215</v>
      </c>
      <c r="AT263" s="132" t="s">
        <v>149</v>
      </c>
      <c r="AU263" s="132" t="s">
        <v>154</v>
      </c>
      <c r="AY263" s="13" t="s">
        <v>147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154</v>
      </c>
      <c r="BK263" s="133">
        <f t="shared" si="99"/>
        <v>0</v>
      </c>
      <c r="BL263" s="13" t="s">
        <v>215</v>
      </c>
      <c r="BM263" s="132" t="s">
        <v>947</v>
      </c>
    </row>
    <row r="264" spans="2:65" s="1" customFormat="1" ht="14.5" customHeight="1">
      <c r="B264" s="120"/>
      <c r="C264" s="121">
        <v>107</v>
      </c>
      <c r="D264" s="121" t="s">
        <v>149</v>
      </c>
      <c r="E264" s="122" t="s">
        <v>523</v>
      </c>
      <c r="F264" s="123" t="s">
        <v>524</v>
      </c>
      <c r="G264" s="124" t="s">
        <v>195</v>
      </c>
      <c r="H264" s="125">
        <v>128.898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41</v>
      </c>
      <c r="O264" s="130">
        <v>0.104</v>
      </c>
      <c r="P264" s="130">
        <f t="shared" si="91"/>
        <v>13.405391999999999</v>
      </c>
      <c r="Q264" s="130">
        <v>3.6000000000000002E-4</v>
      </c>
      <c r="R264" s="130">
        <f t="shared" si="92"/>
        <v>4.6403279999999998E-2</v>
      </c>
      <c r="S264" s="130">
        <v>0</v>
      </c>
      <c r="T264" s="131">
        <f t="shared" si="93"/>
        <v>0</v>
      </c>
      <c r="AR264" s="132" t="s">
        <v>215</v>
      </c>
      <c r="AT264" s="132" t="s">
        <v>149</v>
      </c>
      <c r="AU264" s="132" t="s">
        <v>154</v>
      </c>
      <c r="AY264" s="13" t="s">
        <v>147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154</v>
      </c>
      <c r="BK264" s="133">
        <f t="shared" si="99"/>
        <v>0</v>
      </c>
      <c r="BL264" s="13" t="s">
        <v>215</v>
      </c>
      <c r="BM264" s="132" t="s">
        <v>948</v>
      </c>
    </row>
    <row r="265" spans="2:65" s="1" customFormat="1" ht="24.25" customHeight="1">
      <c r="B265" s="120"/>
      <c r="C265" s="121">
        <v>108</v>
      </c>
      <c r="D265" s="121" t="s">
        <v>149</v>
      </c>
      <c r="E265" s="122" t="s">
        <v>527</v>
      </c>
      <c r="F265" s="123" t="s">
        <v>528</v>
      </c>
      <c r="G265" s="124" t="s">
        <v>360</v>
      </c>
      <c r="H265" s="125"/>
      <c r="I265" s="126"/>
      <c r="J265" s="126">
        <f t="shared" si="90"/>
        <v>0</v>
      </c>
      <c r="K265" s="127"/>
      <c r="L265" s="25"/>
      <c r="M265" s="128" t="s">
        <v>1</v>
      </c>
      <c r="N265" s="129" t="s">
        <v>41</v>
      </c>
      <c r="O265" s="130">
        <v>0</v>
      </c>
      <c r="P265" s="130">
        <f t="shared" si="91"/>
        <v>0</v>
      </c>
      <c r="Q265" s="130">
        <v>0</v>
      </c>
      <c r="R265" s="130">
        <f t="shared" si="92"/>
        <v>0</v>
      </c>
      <c r="S265" s="130">
        <v>0</v>
      </c>
      <c r="T265" s="131">
        <f t="shared" si="93"/>
        <v>0</v>
      </c>
      <c r="AR265" s="132" t="s">
        <v>215</v>
      </c>
      <c r="AT265" s="132" t="s">
        <v>149</v>
      </c>
      <c r="AU265" s="132" t="s">
        <v>154</v>
      </c>
      <c r="AY265" s="13" t="s">
        <v>147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154</v>
      </c>
      <c r="BK265" s="133">
        <f t="shared" si="99"/>
        <v>0</v>
      </c>
      <c r="BL265" s="13" t="s">
        <v>215</v>
      </c>
      <c r="BM265" s="132" t="s">
        <v>949</v>
      </c>
    </row>
    <row r="266" spans="2:65" s="11" customFormat="1" ht="22.75" customHeight="1">
      <c r="B266" s="109"/>
      <c r="D266" s="110" t="s">
        <v>74</v>
      </c>
      <c r="E266" s="118" t="s">
        <v>530</v>
      </c>
      <c r="F266" s="118" t="s">
        <v>531</v>
      </c>
      <c r="J266" s="119">
        <f>BK266</f>
        <v>0</v>
      </c>
      <c r="L266" s="109"/>
      <c r="M266" s="113"/>
      <c r="P266" s="114">
        <f>SUM(P267:P289)</f>
        <v>86.751069999999999</v>
      </c>
      <c r="R266" s="114">
        <f>SUM(R267:R289)</f>
        <v>1.6885567999999997</v>
      </c>
      <c r="T266" s="115">
        <f>SUM(T267:T289)</f>
        <v>0</v>
      </c>
      <c r="AR266" s="110" t="s">
        <v>154</v>
      </c>
      <c r="AT266" s="116" t="s">
        <v>74</v>
      </c>
      <c r="AU266" s="116" t="s">
        <v>83</v>
      </c>
      <c r="AY266" s="110" t="s">
        <v>147</v>
      </c>
      <c r="BK266" s="117">
        <f>SUM(BK267:BK289)</f>
        <v>0</v>
      </c>
    </row>
    <row r="267" spans="2:65" s="1" customFormat="1" ht="14.5" customHeight="1">
      <c r="B267" s="120"/>
      <c r="C267" s="121">
        <v>109</v>
      </c>
      <c r="D267" s="121" t="s">
        <v>149</v>
      </c>
      <c r="E267" s="122" t="s">
        <v>533</v>
      </c>
      <c r="F267" s="123" t="s">
        <v>534</v>
      </c>
      <c r="G267" s="124" t="s">
        <v>218</v>
      </c>
      <c r="H267" s="125">
        <v>38.58</v>
      </c>
      <c r="I267" s="126"/>
      <c r="J267" s="126">
        <f t="shared" ref="J267:J289" si="100">ROUND(I267*H267,2)</f>
        <v>0</v>
      </c>
      <c r="K267" s="127"/>
      <c r="L267" s="25"/>
      <c r="M267" s="128" t="s">
        <v>1</v>
      </c>
      <c r="N267" s="129" t="s">
        <v>41</v>
      </c>
      <c r="O267" s="130">
        <v>0.36499999999999999</v>
      </c>
      <c r="P267" s="130">
        <f t="shared" ref="P267:P289" si="101">O267*H267</f>
        <v>14.0817</v>
      </c>
      <c r="Q267" s="130">
        <v>1.8000000000000001E-4</v>
      </c>
      <c r="R267" s="130">
        <f t="shared" ref="R267:R289" si="102">Q267*H267</f>
        <v>6.9443999999999999E-3</v>
      </c>
      <c r="S267" s="130">
        <v>0</v>
      </c>
      <c r="T267" s="131">
        <f t="shared" ref="T267:T289" si="103">S267*H267</f>
        <v>0</v>
      </c>
      <c r="AR267" s="132" t="s">
        <v>215</v>
      </c>
      <c r="AT267" s="132" t="s">
        <v>149</v>
      </c>
      <c r="AU267" s="132" t="s">
        <v>154</v>
      </c>
      <c r="AY267" s="13" t="s">
        <v>147</v>
      </c>
      <c r="BE267" s="133">
        <f t="shared" ref="BE267:BE289" si="104">IF(N267="základná",J267,0)</f>
        <v>0</v>
      </c>
      <c r="BF267" s="133">
        <f t="shared" ref="BF267:BF289" si="105">IF(N267="znížená",J267,0)</f>
        <v>0</v>
      </c>
      <c r="BG267" s="133">
        <f t="shared" ref="BG267:BG289" si="106">IF(N267="zákl. prenesená",J267,0)</f>
        <v>0</v>
      </c>
      <c r="BH267" s="133">
        <f t="shared" ref="BH267:BH289" si="107">IF(N267="zníž. prenesená",J267,0)</f>
        <v>0</v>
      </c>
      <c r="BI267" s="133">
        <f t="shared" ref="BI267:BI289" si="108">IF(N267="nulová",J267,0)</f>
        <v>0</v>
      </c>
      <c r="BJ267" s="13" t="s">
        <v>154</v>
      </c>
      <c r="BK267" s="133">
        <f t="shared" ref="BK267:BK289" si="109">ROUND(I267*H267,2)</f>
        <v>0</v>
      </c>
      <c r="BL267" s="13" t="s">
        <v>215</v>
      </c>
      <c r="BM267" s="132" t="s">
        <v>950</v>
      </c>
    </row>
    <row r="268" spans="2:65" s="1" customFormat="1" ht="24.25" customHeight="1">
      <c r="B268" s="120"/>
      <c r="C268" s="134">
        <v>110</v>
      </c>
      <c r="D268" s="134" t="s">
        <v>198</v>
      </c>
      <c r="E268" s="135" t="s">
        <v>951</v>
      </c>
      <c r="F268" s="136" t="s">
        <v>952</v>
      </c>
      <c r="G268" s="137" t="s">
        <v>247</v>
      </c>
      <c r="H268" s="138">
        <v>2</v>
      </c>
      <c r="I268" s="139"/>
      <c r="J268" s="139">
        <f t="shared" si="100"/>
        <v>0</v>
      </c>
      <c r="K268" s="140"/>
      <c r="L268" s="141"/>
      <c r="M268" s="142" t="s">
        <v>1</v>
      </c>
      <c r="N268" s="143" t="s">
        <v>41</v>
      </c>
      <c r="O268" s="130">
        <v>0</v>
      </c>
      <c r="P268" s="130">
        <f t="shared" si="101"/>
        <v>0</v>
      </c>
      <c r="Q268" s="130">
        <v>9.8000000000000004E-2</v>
      </c>
      <c r="R268" s="130">
        <f t="shared" si="102"/>
        <v>0.19600000000000001</v>
      </c>
      <c r="S268" s="130">
        <v>0</v>
      </c>
      <c r="T268" s="131">
        <f t="shared" si="103"/>
        <v>0</v>
      </c>
      <c r="AR268" s="132" t="s">
        <v>269</v>
      </c>
      <c r="AT268" s="132" t="s">
        <v>198</v>
      </c>
      <c r="AU268" s="132" t="s">
        <v>154</v>
      </c>
      <c r="AY268" s="13" t="s">
        <v>147</v>
      </c>
      <c r="BE268" s="133">
        <f t="shared" si="104"/>
        <v>0</v>
      </c>
      <c r="BF268" s="133">
        <f t="shared" si="105"/>
        <v>0</v>
      </c>
      <c r="BG268" s="133">
        <f t="shared" si="106"/>
        <v>0</v>
      </c>
      <c r="BH268" s="133">
        <f t="shared" si="107"/>
        <v>0</v>
      </c>
      <c r="BI268" s="133">
        <f t="shared" si="108"/>
        <v>0</v>
      </c>
      <c r="BJ268" s="13" t="s">
        <v>154</v>
      </c>
      <c r="BK268" s="133">
        <f t="shared" si="109"/>
        <v>0</v>
      </c>
      <c r="BL268" s="13" t="s">
        <v>215</v>
      </c>
      <c r="BM268" s="132" t="s">
        <v>953</v>
      </c>
    </row>
    <row r="269" spans="2:65" s="1" customFormat="1" ht="37.75" customHeight="1">
      <c r="B269" s="120"/>
      <c r="C269" s="121">
        <v>111</v>
      </c>
      <c r="D269" s="134" t="s">
        <v>198</v>
      </c>
      <c r="E269" s="135" t="s">
        <v>954</v>
      </c>
      <c r="F269" s="136" t="s">
        <v>955</v>
      </c>
      <c r="G269" s="137" t="s">
        <v>247</v>
      </c>
      <c r="H269" s="138">
        <v>1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1"/>
        <v>0</v>
      </c>
      <c r="Q269" s="130">
        <v>0.13200000000000001</v>
      </c>
      <c r="R269" s="130">
        <f t="shared" si="102"/>
        <v>0.13200000000000001</v>
      </c>
      <c r="S269" s="130">
        <v>0</v>
      </c>
      <c r="T269" s="131">
        <f t="shared" si="103"/>
        <v>0</v>
      </c>
      <c r="AR269" s="132" t="s">
        <v>269</v>
      </c>
      <c r="AT269" s="132" t="s">
        <v>198</v>
      </c>
      <c r="AU269" s="132" t="s">
        <v>154</v>
      </c>
      <c r="AY269" s="13" t="s">
        <v>147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154</v>
      </c>
      <c r="BK269" s="133">
        <f t="shared" si="109"/>
        <v>0</v>
      </c>
      <c r="BL269" s="13" t="s">
        <v>215</v>
      </c>
      <c r="BM269" s="132" t="s">
        <v>956</v>
      </c>
    </row>
    <row r="270" spans="2:65" s="1" customFormat="1" ht="37.75" customHeight="1">
      <c r="B270" s="120"/>
      <c r="C270" s="134">
        <v>112</v>
      </c>
      <c r="D270" s="134" t="s">
        <v>198</v>
      </c>
      <c r="E270" s="135" t="s">
        <v>957</v>
      </c>
      <c r="F270" s="136" t="s">
        <v>958</v>
      </c>
      <c r="G270" s="137" t="s">
        <v>247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41</v>
      </c>
      <c r="O270" s="130">
        <v>0</v>
      </c>
      <c r="P270" s="130">
        <f t="shared" si="101"/>
        <v>0</v>
      </c>
      <c r="Q270" s="130">
        <v>2.4E-2</v>
      </c>
      <c r="R270" s="130">
        <f t="shared" si="102"/>
        <v>2.4E-2</v>
      </c>
      <c r="S270" s="130">
        <v>0</v>
      </c>
      <c r="T270" s="131">
        <f t="shared" si="103"/>
        <v>0</v>
      </c>
      <c r="AR270" s="132" t="s">
        <v>269</v>
      </c>
      <c r="AT270" s="132" t="s">
        <v>198</v>
      </c>
      <c r="AU270" s="132" t="s">
        <v>154</v>
      </c>
      <c r="AY270" s="13" t="s">
        <v>147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154</v>
      </c>
      <c r="BK270" s="133">
        <f t="shared" si="109"/>
        <v>0</v>
      </c>
      <c r="BL270" s="13" t="s">
        <v>215</v>
      </c>
      <c r="BM270" s="132" t="s">
        <v>959</v>
      </c>
    </row>
    <row r="271" spans="2:65" s="1" customFormat="1" ht="37.75" customHeight="1">
      <c r="B271" s="120"/>
      <c r="C271" s="121">
        <v>113</v>
      </c>
      <c r="D271" s="134" t="s">
        <v>198</v>
      </c>
      <c r="E271" s="135" t="s">
        <v>960</v>
      </c>
      <c r="F271" s="136" t="s">
        <v>961</v>
      </c>
      <c r="G271" s="137" t="s">
        <v>247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1"/>
        <v>0</v>
      </c>
      <c r="Q271" s="130">
        <v>0.14299999999999999</v>
      </c>
      <c r="R271" s="130">
        <f t="shared" si="102"/>
        <v>0.14299999999999999</v>
      </c>
      <c r="S271" s="130">
        <v>0</v>
      </c>
      <c r="T271" s="131">
        <f t="shared" si="103"/>
        <v>0</v>
      </c>
      <c r="AR271" s="132" t="s">
        <v>269</v>
      </c>
      <c r="AT271" s="132" t="s">
        <v>198</v>
      </c>
      <c r="AU271" s="132" t="s">
        <v>154</v>
      </c>
      <c r="AY271" s="13" t="s">
        <v>147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154</v>
      </c>
      <c r="BK271" s="133">
        <f t="shared" si="109"/>
        <v>0</v>
      </c>
      <c r="BL271" s="13" t="s">
        <v>215</v>
      </c>
      <c r="BM271" s="132" t="s">
        <v>962</v>
      </c>
    </row>
    <row r="272" spans="2:65" s="1" customFormat="1" ht="37.75" customHeight="1">
      <c r="B272" s="120"/>
      <c r="C272" s="134">
        <v>114</v>
      </c>
      <c r="D272" s="134" t="s">
        <v>198</v>
      </c>
      <c r="E272" s="135" t="s">
        <v>963</v>
      </c>
      <c r="F272" s="136" t="s">
        <v>964</v>
      </c>
      <c r="G272" s="137" t="s">
        <v>247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41</v>
      </c>
      <c r="O272" s="130">
        <v>0</v>
      </c>
      <c r="P272" s="130">
        <f t="shared" si="101"/>
        <v>0</v>
      </c>
      <c r="Q272" s="130">
        <v>0.13200000000000001</v>
      </c>
      <c r="R272" s="130">
        <f t="shared" si="102"/>
        <v>0.13200000000000001</v>
      </c>
      <c r="S272" s="130">
        <v>0</v>
      </c>
      <c r="T272" s="131">
        <f t="shared" si="103"/>
        <v>0</v>
      </c>
      <c r="AR272" s="132" t="s">
        <v>269</v>
      </c>
      <c r="AT272" s="132" t="s">
        <v>198</v>
      </c>
      <c r="AU272" s="132" t="s">
        <v>154</v>
      </c>
      <c r="AY272" s="13" t="s">
        <v>147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154</v>
      </c>
      <c r="BK272" s="133">
        <f t="shared" si="109"/>
        <v>0</v>
      </c>
      <c r="BL272" s="13" t="s">
        <v>215</v>
      </c>
      <c r="BM272" s="132" t="s">
        <v>965</v>
      </c>
    </row>
    <row r="273" spans="2:65" s="1" customFormat="1" ht="24.25" customHeight="1">
      <c r="B273" s="120"/>
      <c r="C273" s="121">
        <v>115</v>
      </c>
      <c r="D273" s="134" t="s">
        <v>198</v>
      </c>
      <c r="E273" s="135" t="s">
        <v>966</v>
      </c>
      <c r="F273" s="136" t="s">
        <v>967</v>
      </c>
      <c r="G273" s="137" t="s">
        <v>247</v>
      </c>
      <c r="H273" s="138">
        <v>3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41</v>
      </c>
      <c r="O273" s="130">
        <v>0</v>
      </c>
      <c r="P273" s="130">
        <f t="shared" si="101"/>
        <v>0</v>
      </c>
      <c r="Q273" s="130">
        <v>8.4000000000000005E-2</v>
      </c>
      <c r="R273" s="130">
        <f t="shared" si="102"/>
        <v>0.252</v>
      </c>
      <c r="S273" s="130">
        <v>0</v>
      </c>
      <c r="T273" s="131">
        <f t="shared" si="103"/>
        <v>0</v>
      </c>
      <c r="AR273" s="132" t="s">
        <v>269</v>
      </c>
      <c r="AT273" s="132" t="s">
        <v>198</v>
      </c>
      <c r="AU273" s="132" t="s">
        <v>154</v>
      </c>
      <c r="AY273" s="13" t="s">
        <v>147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154</v>
      </c>
      <c r="BK273" s="133">
        <f t="shared" si="109"/>
        <v>0</v>
      </c>
      <c r="BL273" s="13" t="s">
        <v>215</v>
      </c>
      <c r="BM273" s="132" t="s">
        <v>968</v>
      </c>
    </row>
    <row r="274" spans="2:65" s="1" customFormat="1" ht="24.25" customHeight="1">
      <c r="B274" s="120"/>
      <c r="C274" s="134">
        <v>116</v>
      </c>
      <c r="D274" s="134" t="s">
        <v>198</v>
      </c>
      <c r="E274" s="135" t="s">
        <v>969</v>
      </c>
      <c r="F274" s="136" t="s">
        <v>970</v>
      </c>
      <c r="G274" s="137" t="s">
        <v>195</v>
      </c>
      <c r="H274" s="138">
        <v>0.8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1"/>
        <v>0</v>
      </c>
      <c r="Q274" s="130">
        <v>4.6019999999999998E-2</v>
      </c>
      <c r="R274" s="130">
        <f t="shared" si="102"/>
        <v>3.6816000000000002E-2</v>
      </c>
      <c r="S274" s="130">
        <v>0</v>
      </c>
      <c r="T274" s="131">
        <f t="shared" si="103"/>
        <v>0</v>
      </c>
      <c r="AR274" s="132" t="s">
        <v>269</v>
      </c>
      <c r="AT274" s="132" t="s">
        <v>198</v>
      </c>
      <c r="AU274" s="132" t="s">
        <v>154</v>
      </c>
      <c r="AY274" s="13" t="s">
        <v>147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154</v>
      </c>
      <c r="BK274" s="133">
        <f t="shared" si="109"/>
        <v>0</v>
      </c>
      <c r="BL274" s="13" t="s">
        <v>215</v>
      </c>
      <c r="BM274" s="132" t="s">
        <v>971</v>
      </c>
    </row>
    <row r="275" spans="2:65" s="1" customFormat="1" ht="26">
      <c r="B275" s="120"/>
      <c r="C275" s="121">
        <v>117</v>
      </c>
      <c r="D275" s="121" t="s">
        <v>149</v>
      </c>
      <c r="E275" s="122" t="s">
        <v>552</v>
      </c>
      <c r="F275" s="123" t="s">
        <v>553</v>
      </c>
      <c r="G275" s="124" t="s">
        <v>218</v>
      </c>
      <c r="H275" s="125">
        <v>26.38</v>
      </c>
      <c r="I275" s="126"/>
      <c r="J275" s="126">
        <f t="shared" si="100"/>
        <v>0</v>
      </c>
      <c r="K275" s="127"/>
      <c r="L275" s="25"/>
      <c r="M275" s="128" t="s">
        <v>1</v>
      </c>
      <c r="N275" s="129" t="s">
        <v>41</v>
      </c>
      <c r="O275" s="130">
        <v>0.28100000000000003</v>
      </c>
      <c r="P275" s="130">
        <f t="shared" si="101"/>
        <v>7.4127800000000006</v>
      </c>
      <c r="Q275" s="130">
        <v>4.2000000000000002E-4</v>
      </c>
      <c r="R275" s="130">
        <f t="shared" si="102"/>
        <v>1.10796E-2</v>
      </c>
      <c r="S275" s="130">
        <v>0</v>
      </c>
      <c r="T275" s="131">
        <f t="shared" si="103"/>
        <v>0</v>
      </c>
      <c r="AR275" s="132" t="s">
        <v>215</v>
      </c>
      <c r="AT275" s="132" t="s">
        <v>149</v>
      </c>
      <c r="AU275" s="132" t="s">
        <v>154</v>
      </c>
      <c r="AY275" s="13" t="s">
        <v>147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154</v>
      </c>
      <c r="BK275" s="133">
        <f t="shared" si="109"/>
        <v>0</v>
      </c>
      <c r="BL275" s="13" t="s">
        <v>215</v>
      </c>
      <c r="BM275" s="132" t="s">
        <v>972</v>
      </c>
    </row>
    <row r="276" spans="2:65" s="1" customFormat="1" ht="52">
      <c r="B276" s="120"/>
      <c r="C276" s="134">
        <v>118</v>
      </c>
      <c r="D276" s="134" t="s">
        <v>198</v>
      </c>
      <c r="E276" s="135" t="s">
        <v>973</v>
      </c>
      <c r="F276" s="136" t="s">
        <v>974</v>
      </c>
      <c r="G276" s="137" t="s">
        <v>247</v>
      </c>
      <c r="H276" s="138">
        <v>3</v>
      </c>
      <c r="I276" s="139"/>
      <c r="J276" s="139">
        <f t="shared" si="100"/>
        <v>0</v>
      </c>
      <c r="K276" s="140"/>
      <c r="L276" s="141"/>
      <c r="M276" s="142" t="s">
        <v>1</v>
      </c>
      <c r="N276" s="143" t="s">
        <v>41</v>
      </c>
      <c r="O276" s="130">
        <v>0</v>
      </c>
      <c r="P276" s="130">
        <f t="shared" si="101"/>
        <v>0</v>
      </c>
      <c r="Q276" s="130">
        <v>3.7999999999999999E-2</v>
      </c>
      <c r="R276" s="130">
        <f t="shared" si="102"/>
        <v>0.11399999999999999</v>
      </c>
      <c r="S276" s="130">
        <v>0</v>
      </c>
      <c r="T276" s="131">
        <f t="shared" si="103"/>
        <v>0</v>
      </c>
      <c r="AR276" s="132" t="s">
        <v>269</v>
      </c>
      <c r="AT276" s="132" t="s">
        <v>198</v>
      </c>
      <c r="AU276" s="132" t="s">
        <v>154</v>
      </c>
      <c r="AY276" s="13" t="s">
        <v>147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154</v>
      </c>
      <c r="BK276" s="133">
        <f t="shared" si="109"/>
        <v>0</v>
      </c>
      <c r="BL276" s="13" t="s">
        <v>215</v>
      </c>
      <c r="BM276" s="132" t="s">
        <v>975</v>
      </c>
    </row>
    <row r="277" spans="2:65" s="1" customFormat="1" ht="37.75" customHeight="1">
      <c r="B277" s="120"/>
      <c r="C277" s="121">
        <v>119</v>
      </c>
      <c r="D277" s="134" t="s">
        <v>198</v>
      </c>
      <c r="E277" s="135" t="s">
        <v>976</v>
      </c>
      <c r="F277" s="136" t="s">
        <v>977</v>
      </c>
      <c r="G277" s="137" t="s">
        <v>247</v>
      </c>
      <c r="H277" s="138">
        <v>1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3.7999999999999999E-2</v>
      </c>
      <c r="S277" s="130">
        <v>0</v>
      </c>
      <c r="T277" s="131">
        <f t="shared" si="103"/>
        <v>0</v>
      </c>
      <c r="AR277" s="132" t="s">
        <v>269</v>
      </c>
      <c r="AT277" s="132" t="s">
        <v>198</v>
      </c>
      <c r="AU277" s="132" t="s">
        <v>154</v>
      </c>
      <c r="AY277" s="13" t="s">
        <v>147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154</v>
      </c>
      <c r="BK277" s="133">
        <f t="shared" si="109"/>
        <v>0</v>
      </c>
      <c r="BL277" s="13" t="s">
        <v>215</v>
      </c>
      <c r="BM277" s="132" t="s">
        <v>978</v>
      </c>
    </row>
    <row r="278" spans="2:65" s="1" customFormat="1" ht="37.75" customHeight="1">
      <c r="B278" s="120"/>
      <c r="C278" s="134">
        <v>120</v>
      </c>
      <c r="D278" s="121" t="s">
        <v>149</v>
      </c>
      <c r="E278" s="122" t="s">
        <v>596</v>
      </c>
      <c r="F278" s="123" t="s">
        <v>597</v>
      </c>
      <c r="G278" s="124" t="s">
        <v>247</v>
      </c>
      <c r="H278" s="125">
        <v>2</v>
      </c>
      <c r="I278" s="126"/>
      <c r="J278" s="126">
        <f t="shared" si="100"/>
        <v>0</v>
      </c>
      <c r="K278" s="127"/>
      <c r="L278" s="25"/>
      <c r="M278" s="128" t="s">
        <v>1</v>
      </c>
      <c r="N278" s="129" t="s">
        <v>41</v>
      </c>
      <c r="O278" s="130">
        <v>4.9091199999999997</v>
      </c>
      <c r="P278" s="130">
        <f t="shared" si="101"/>
        <v>9.8182399999999994</v>
      </c>
      <c r="Q278" s="130">
        <v>6.9999999999999994E-5</v>
      </c>
      <c r="R278" s="130">
        <f t="shared" si="102"/>
        <v>1.3999999999999999E-4</v>
      </c>
      <c r="S278" s="130">
        <v>0</v>
      </c>
      <c r="T278" s="131">
        <f t="shared" si="103"/>
        <v>0</v>
      </c>
      <c r="AR278" s="132" t="s">
        <v>215</v>
      </c>
      <c r="AT278" s="132" t="s">
        <v>149</v>
      </c>
      <c r="AU278" s="132" t="s">
        <v>154</v>
      </c>
      <c r="AY278" s="13" t="s">
        <v>147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154</v>
      </c>
      <c r="BK278" s="133">
        <f t="shared" si="109"/>
        <v>0</v>
      </c>
      <c r="BL278" s="13" t="s">
        <v>215</v>
      </c>
      <c r="BM278" s="132" t="s">
        <v>979</v>
      </c>
    </row>
    <row r="279" spans="2:65" s="1" customFormat="1" ht="24.25" customHeight="1">
      <c r="B279" s="120"/>
      <c r="C279" s="121">
        <v>121</v>
      </c>
      <c r="D279" s="134" t="s">
        <v>198</v>
      </c>
      <c r="E279" s="135" t="s">
        <v>600</v>
      </c>
      <c r="F279" s="136" t="s">
        <v>601</v>
      </c>
      <c r="G279" s="137" t="s">
        <v>247</v>
      </c>
      <c r="H279" s="138">
        <v>2</v>
      </c>
      <c r="I279" s="139"/>
      <c r="J279" s="139">
        <f t="shared" si="100"/>
        <v>0</v>
      </c>
      <c r="K279" s="140"/>
      <c r="L279" s="141"/>
      <c r="M279" s="142" t="s">
        <v>1</v>
      </c>
      <c r="N279" s="143" t="s">
        <v>41</v>
      </c>
      <c r="O279" s="130">
        <v>0</v>
      </c>
      <c r="P279" s="130">
        <f t="shared" si="101"/>
        <v>0</v>
      </c>
      <c r="Q279" s="130">
        <v>3.6420000000000001E-2</v>
      </c>
      <c r="R279" s="130">
        <f t="shared" si="102"/>
        <v>7.2840000000000002E-2</v>
      </c>
      <c r="S279" s="130">
        <v>0</v>
      </c>
      <c r="T279" s="131">
        <f t="shared" si="103"/>
        <v>0</v>
      </c>
      <c r="AR279" s="132" t="s">
        <v>269</v>
      </c>
      <c r="AT279" s="132" t="s">
        <v>198</v>
      </c>
      <c r="AU279" s="132" t="s">
        <v>154</v>
      </c>
      <c r="AY279" s="13" t="s">
        <v>147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154</v>
      </c>
      <c r="BK279" s="133">
        <f t="shared" si="109"/>
        <v>0</v>
      </c>
      <c r="BL279" s="13" t="s">
        <v>215</v>
      </c>
      <c r="BM279" s="132" t="s">
        <v>980</v>
      </c>
    </row>
    <row r="280" spans="2:65" s="1" customFormat="1" ht="37.75" customHeight="1">
      <c r="B280" s="120"/>
      <c r="C280" s="134">
        <v>122</v>
      </c>
      <c r="D280" s="134" t="s">
        <v>198</v>
      </c>
      <c r="E280" s="135" t="s">
        <v>604</v>
      </c>
      <c r="F280" s="136" t="s">
        <v>605</v>
      </c>
      <c r="G280" s="137" t="s">
        <v>247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1"/>
        <v>0</v>
      </c>
      <c r="Q280" s="130">
        <v>5.0000000000000001E-3</v>
      </c>
      <c r="R280" s="130">
        <f t="shared" si="102"/>
        <v>0.01</v>
      </c>
      <c r="S280" s="130">
        <v>0</v>
      </c>
      <c r="T280" s="131">
        <f t="shared" si="103"/>
        <v>0</v>
      </c>
      <c r="AR280" s="132" t="s">
        <v>269</v>
      </c>
      <c r="AT280" s="132" t="s">
        <v>198</v>
      </c>
      <c r="AU280" s="132" t="s">
        <v>154</v>
      </c>
      <c r="AY280" s="13" t="s">
        <v>147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154</v>
      </c>
      <c r="BK280" s="133">
        <f t="shared" si="109"/>
        <v>0</v>
      </c>
      <c r="BL280" s="13" t="s">
        <v>215</v>
      </c>
      <c r="BM280" s="132" t="s">
        <v>981</v>
      </c>
    </row>
    <row r="281" spans="2:65" s="1" customFormat="1" ht="24.25" customHeight="1">
      <c r="B281" s="120"/>
      <c r="C281" s="121">
        <v>123</v>
      </c>
      <c r="D281" s="134" t="s">
        <v>198</v>
      </c>
      <c r="E281" s="135" t="s">
        <v>608</v>
      </c>
      <c r="F281" s="136" t="s">
        <v>609</v>
      </c>
      <c r="G281" s="137" t="s">
        <v>247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41</v>
      </c>
      <c r="O281" s="130">
        <v>0</v>
      </c>
      <c r="P281" s="130">
        <f t="shared" si="101"/>
        <v>0</v>
      </c>
      <c r="Q281" s="130">
        <v>8.8000000000000003E-4</v>
      </c>
      <c r="R281" s="130">
        <f t="shared" si="102"/>
        <v>1.7600000000000001E-3</v>
      </c>
      <c r="S281" s="130">
        <v>0</v>
      </c>
      <c r="T281" s="131">
        <f t="shared" si="103"/>
        <v>0</v>
      </c>
      <c r="AR281" s="132" t="s">
        <v>269</v>
      </c>
      <c r="AT281" s="132" t="s">
        <v>198</v>
      </c>
      <c r="AU281" s="132" t="s">
        <v>154</v>
      </c>
      <c r="AY281" s="13" t="s">
        <v>147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154</v>
      </c>
      <c r="BK281" s="133">
        <f t="shared" si="109"/>
        <v>0</v>
      </c>
      <c r="BL281" s="13" t="s">
        <v>215</v>
      </c>
      <c r="BM281" s="132" t="s">
        <v>982</v>
      </c>
    </row>
    <row r="282" spans="2:65" s="1" customFormat="1" ht="24.25" customHeight="1">
      <c r="B282" s="120"/>
      <c r="C282" s="134">
        <v>124</v>
      </c>
      <c r="D282" s="121" t="s">
        <v>149</v>
      </c>
      <c r="E282" s="122" t="s">
        <v>576</v>
      </c>
      <c r="F282" s="123" t="s">
        <v>577</v>
      </c>
      <c r="G282" s="124" t="s">
        <v>247</v>
      </c>
      <c r="H282" s="125">
        <v>11</v>
      </c>
      <c r="I282" s="126"/>
      <c r="J282" s="126">
        <f t="shared" si="100"/>
        <v>0</v>
      </c>
      <c r="K282" s="127"/>
      <c r="L282" s="25"/>
      <c r="M282" s="128" t="s">
        <v>1</v>
      </c>
      <c r="N282" s="129" t="s">
        <v>41</v>
      </c>
      <c r="O282" s="130">
        <v>1.2250099999999999</v>
      </c>
      <c r="P282" s="130">
        <f t="shared" si="101"/>
        <v>13.475109999999999</v>
      </c>
      <c r="Q282" s="130">
        <v>0</v>
      </c>
      <c r="R282" s="130">
        <f t="shared" si="102"/>
        <v>0</v>
      </c>
      <c r="S282" s="130">
        <v>0</v>
      </c>
      <c r="T282" s="131">
        <f t="shared" si="103"/>
        <v>0</v>
      </c>
      <c r="AR282" s="132" t="s">
        <v>215</v>
      </c>
      <c r="AT282" s="132" t="s">
        <v>149</v>
      </c>
      <c r="AU282" s="132" t="s">
        <v>154</v>
      </c>
      <c r="AY282" s="13" t="s">
        <v>147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154</v>
      </c>
      <c r="BK282" s="133">
        <f t="shared" si="109"/>
        <v>0</v>
      </c>
      <c r="BL282" s="13" t="s">
        <v>215</v>
      </c>
      <c r="BM282" s="132" t="s">
        <v>983</v>
      </c>
    </row>
    <row r="283" spans="2:65" s="1" customFormat="1" ht="24.25" customHeight="1">
      <c r="B283" s="120"/>
      <c r="C283" s="121">
        <v>125</v>
      </c>
      <c r="D283" s="134" t="s">
        <v>198</v>
      </c>
      <c r="E283" s="135" t="s">
        <v>580</v>
      </c>
      <c r="F283" s="136" t="s">
        <v>581</v>
      </c>
      <c r="G283" s="137" t="s">
        <v>247</v>
      </c>
      <c r="H283" s="138">
        <v>11</v>
      </c>
      <c r="I283" s="139"/>
      <c r="J283" s="139">
        <f t="shared" si="100"/>
        <v>0</v>
      </c>
      <c r="K283" s="140"/>
      <c r="L283" s="141"/>
      <c r="M283" s="142" t="s">
        <v>1</v>
      </c>
      <c r="N283" s="143" t="s">
        <v>41</v>
      </c>
      <c r="O283" s="130">
        <v>0</v>
      </c>
      <c r="P283" s="130">
        <f t="shared" si="101"/>
        <v>0</v>
      </c>
      <c r="Q283" s="130">
        <v>1E-3</v>
      </c>
      <c r="R283" s="130">
        <f t="shared" si="102"/>
        <v>1.0999999999999999E-2</v>
      </c>
      <c r="S283" s="130">
        <v>0</v>
      </c>
      <c r="T283" s="131">
        <f t="shared" si="103"/>
        <v>0</v>
      </c>
      <c r="AR283" s="132" t="s">
        <v>269</v>
      </c>
      <c r="AT283" s="132" t="s">
        <v>198</v>
      </c>
      <c r="AU283" s="132" t="s">
        <v>154</v>
      </c>
      <c r="AY283" s="13" t="s">
        <v>147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154</v>
      </c>
      <c r="BK283" s="133">
        <f t="shared" si="109"/>
        <v>0</v>
      </c>
      <c r="BL283" s="13" t="s">
        <v>215</v>
      </c>
      <c r="BM283" s="132" t="s">
        <v>984</v>
      </c>
    </row>
    <row r="284" spans="2:65" s="1" customFormat="1" ht="24.25" customHeight="1">
      <c r="B284" s="120"/>
      <c r="C284" s="134">
        <v>126</v>
      </c>
      <c r="D284" s="134" t="s">
        <v>198</v>
      </c>
      <c r="E284" s="135" t="s">
        <v>584</v>
      </c>
      <c r="F284" s="136" t="s">
        <v>985</v>
      </c>
      <c r="G284" s="137" t="s">
        <v>247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41</v>
      </c>
      <c r="O284" s="130">
        <v>0</v>
      </c>
      <c r="P284" s="130">
        <f t="shared" si="101"/>
        <v>0</v>
      </c>
      <c r="Q284" s="130">
        <v>2.5000000000000001E-2</v>
      </c>
      <c r="R284" s="130">
        <f t="shared" si="102"/>
        <v>0.27500000000000002</v>
      </c>
      <c r="S284" s="130">
        <v>0</v>
      </c>
      <c r="T284" s="131">
        <f t="shared" si="103"/>
        <v>0</v>
      </c>
      <c r="AR284" s="132" t="s">
        <v>269</v>
      </c>
      <c r="AT284" s="132" t="s">
        <v>198</v>
      </c>
      <c r="AU284" s="132" t="s">
        <v>154</v>
      </c>
      <c r="AY284" s="13" t="s">
        <v>147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154</v>
      </c>
      <c r="BK284" s="133">
        <f t="shared" si="109"/>
        <v>0</v>
      </c>
      <c r="BL284" s="13" t="s">
        <v>215</v>
      </c>
      <c r="BM284" s="132" t="s">
        <v>986</v>
      </c>
    </row>
    <row r="285" spans="2:65" s="1" customFormat="1" ht="14.5" customHeight="1">
      <c r="B285" s="120"/>
      <c r="C285" s="121">
        <v>127</v>
      </c>
      <c r="D285" s="121" t="s">
        <v>149</v>
      </c>
      <c r="E285" s="122" t="s">
        <v>588</v>
      </c>
      <c r="F285" s="123" t="s">
        <v>589</v>
      </c>
      <c r="G285" s="124" t="s">
        <v>247</v>
      </c>
      <c r="H285" s="125">
        <v>11</v>
      </c>
      <c r="I285" s="126"/>
      <c r="J285" s="126">
        <f t="shared" si="100"/>
        <v>0</v>
      </c>
      <c r="K285" s="127"/>
      <c r="L285" s="25"/>
      <c r="M285" s="128" t="s">
        <v>1</v>
      </c>
      <c r="N285" s="129" t="s">
        <v>41</v>
      </c>
      <c r="O285" s="130">
        <v>3.0437599999999998</v>
      </c>
      <c r="P285" s="130">
        <f t="shared" si="101"/>
        <v>33.481359999999995</v>
      </c>
      <c r="Q285" s="130">
        <v>4.4999999999999999E-4</v>
      </c>
      <c r="R285" s="130">
        <f t="shared" si="102"/>
        <v>4.9499999999999995E-3</v>
      </c>
      <c r="S285" s="130">
        <v>0</v>
      </c>
      <c r="T285" s="131">
        <f t="shared" si="103"/>
        <v>0</v>
      </c>
      <c r="AR285" s="132" t="s">
        <v>215</v>
      </c>
      <c r="AT285" s="132" t="s">
        <v>149</v>
      </c>
      <c r="AU285" s="132" t="s">
        <v>154</v>
      </c>
      <c r="AY285" s="13" t="s">
        <v>147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154</v>
      </c>
      <c r="BK285" s="133">
        <f t="shared" si="109"/>
        <v>0</v>
      </c>
      <c r="BL285" s="13" t="s">
        <v>215</v>
      </c>
      <c r="BM285" s="132" t="s">
        <v>987</v>
      </c>
    </row>
    <row r="286" spans="2:65" s="1" customFormat="1" ht="37.75" customHeight="1">
      <c r="B286" s="120"/>
      <c r="C286" s="134">
        <v>128</v>
      </c>
      <c r="D286" s="134" t="s">
        <v>198</v>
      </c>
      <c r="E286" s="135" t="s">
        <v>592</v>
      </c>
      <c r="F286" s="136" t="s">
        <v>593</v>
      </c>
      <c r="G286" s="137" t="s">
        <v>247</v>
      </c>
      <c r="H286" s="138">
        <v>11</v>
      </c>
      <c r="I286" s="139"/>
      <c r="J286" s="139">
        <f t="shared" si="100"/>
        <v>0</v>
      </c>
      <c r="K286" s="140"/>
      <c r="L286" s="141"/>
      <c r="M286" s="142" t="s">
        <v>1</v>
      </c>
      <c r="N286" s="143" t="s">
        <v>41</v>
      </c>
      <c r="O286" s="130">
        <v>0</v>
      </c>
      <c r="P286" s="130">
        <f t="shared" si="101"/>
        <v>0</v>
      </c>
      <c r="Q286" s="130">
        <v>1.7999999999999999E-2</v>
      </c>
      <c r="R286" s="130">
        <f t="shared" si="102"/>
        <v>0.19799999999999998</v>
      </c>
      <c r="S286" s="130">
        <v>0</v>
      </c>
      <c r="T286" s="131">
        <f t="shared" si="103"/>
        <v>0</v>
      </c>
      <c r="AR286" s="132" t="s">
        <v>269</v>
      </c>
      <c r="AT286" s="132" t="s">
        <v>198</v>
      </c>
      <c r="AU286" s="132" t="s">
        <v>154</v>
      </c>
      <c r="AY286" s="13" t="s">
        <v>147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154</v>
      </c>
      <c r="BK286" s="133">
        <f t="shared" si="109"/>
        <v>0</v>
      </c>
      <c r="BL286" s="13" t="s">
        <v>215</v>
      </c>
      <c r="BM286" s="132" t="s">
        <v>988</v>
      </c>
    </row>
    <row r="287" spans="2:65" s="1" customFormat="1" ht="24.25" customHeight="1">
      <c r="B287" s="120"/>
      <c r="C287" s="121">
        <v>129</v>
      </c>
      <c r="D287" s="121" t="s">
        <v>149</v>
      </c>
      <c r="E287" s="122" t="s">
        <v>612</v>
      </c>
      <c r="F287" s="123" t="s">
        <v>613</v>
      </c>
      <c r="G287" s="124" t="s">
        <v>218</v>
      </c>
      <c r="H287" s="125">
        <v>8.14</v>
      </c>
      <c r="I287" s="126"/>
      <c r="J287" s="126">
        <f t="shared" si="100"/>
        <v>0</v>
      </c>
      <c r="K287" s="127"/>
      <c r="L287" s="25"/>
      <c r="M287" s="128" t="s">
        <v>1</v>
      </c>
      <c r="N287" s="129" t="s">
        <v>41</v>
      </c>
      <c r="O287" s="130">
        <v>1.042</v>
      </c>
      <c r="P287" s="130">
        <f t="shared" si="101"/>
        <v>8.4818800000000003</v>
      </c>
      <c r="Q287" s="130">
        <v>1.2E-4</v>
      </c>
      <c r="R287" s="130">
        <f t="shared" si="102"/>
        <v>9.7680000000000011E-4</v>
      </c>
      <c r="S287" s="130">
        <v>0</v>
      </c>
      <c r="T287" s="131">
        <f t="shared" si="103"/>
        <v>0</v>
      </c>
      <c r="AR287" s="132" t="s">
        <v>215</v>
      </c>
      <c r="AT287" s="132" t="s">
        <v>149</v>
      </c>
      <c r="AU287" s="132" t="s">
        <v>154</v>
      </c>
      <c r="AY287" s="13" t="s">
        <v>147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154</v>
      </c>
      <c r="BK287" s="133">
        <f t="shared" si="109"/>
        <v>0</v>
      </c>
      <c r="BL287" s="13" t="s">
        <v>215</v>
      </c>
      <c r="BM287" s="132" t="s">
        <v>989</v>
      </c>
    </row>
    <row r="288" spans="2:65" s="1" customFormat="1" ht="24.25" customHeight="1">
      <c r="B288" s="120"/>
      <c r="C288" s="134">
        <v>130</v>
      </c>
      <c r="D288" s="134" t="s">
        <v>198</v>
      </c>
      <c r="E288" s="135" t="s">
        <v>616</v>
      </c>
      <c r="F288" s="136" t="s">
        <v>617</v>
      </c>
      <c r="G288" s="137" t="s">
        <v>218</v>
      </c>
      <c r="H288" s="138">
        <v>8.5</v>
      </c>
      <c r="I288" s="139"/>
      <c r="J288" s="139">
        <f t="shared" si="100"/>
        <v>0</v>
      </c>
      <c r="K288" s="140"/>
      <c r="L288" s="141"/>
      <c r="M288" s="142" t="s">
        <v>1</v>
      </c>
      <c r="N288" s="143" t="s">
        <v>41</v>
      </c>
      <c r="O288" s="130">
        <v>0</v>
      </c>
      <c r="P288" s="130">
        <f t="shared" si="101"/>
        <v>0</v>
      </c>
      <c r="Q288" s="130">
        <v>3.3E-3</v>
      </c>
      <c r="R288" s="130">
        <f t="shared" si="102"/>
        <v>2.8049999999999999E-2</v>
      </c>
      <c r="S288" s="130">
        <v>0</v>
      </c>
      <c r="T288" s="131">
        <f t="shared" si="103"/>
        <v>0</v>
      </c>
      <c r="AR288" s="132" t="s">
        <v>269</v>
      </c>
      <c r="AT288" s="132" t="s">
        <v>198</v>
      </c>
      <c r="AU288" s="132" t="s">
        <v>154</v>
      </c>
      <c r="AY288" s="13" t="s">
        <v>147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154</v>
      </c>
      <c r="BK288" s="133">
        <f t="shared" si="109"/>
        <v>0</v>
      </c>
      <c r="BL288" s="13" t="s">
        <v>215</v>
      </c>
      <c r="BM288" s="132" t="s">
        <v>990</v>
      </c>
    </row>
    <row r="289" spans="2:65" s="1" customFormat="1" ht="24.25" customHeight="1">
      <c r="B289" s="120"/>
      <c r="C289" s="121">
        <v>131</v>
      </c>
      <c r="D289" s="121" t="s">
        <v>149</v>
      </c>
      <c r="E289" s="122" t="s">
        <v>620</v>
      </c>
      <c r="F289" s="123" t="s">
        <v>621</v>
      </c>
      <c r="G289" s="124" t="s">
        <v>360</v>
      </c>
      <c r="H289" s="125"/>
      <c r="I289" s="126"/>
      <c r="J289" s="126">
        <f t="shared" si="100"/>
        <v>0</v>
      </c>
      <c r="K289" s="127"/>
      <c r="L289" s="25"/>
      <c r="M289" s="128" t="s">
        <v>1</v>
      </c>
      <c r="N289" s="129" t="s">
        <v>41</v>
      </c>
      <c r="O289" s="130">
        <v>0</v>
      </c>
      <c r="P289" s="130">
        <f t="shared" si="101"/>
        <v>0</v>
      </c>
      <c r="Q289" s="130">
        <v>0</v>
      </c>
      <c r="R289" s="130">
        <f t="shared" si="102"/>
        <v>0</v>
      </c>
      <c r="S289" s="130">
        <v>0</v>
      </c>
      <c r="T289" s="131">
        <f t="shared" si="103"/>
        <v>0</v>
      </c>
      <c r="AR289" s="132" t="s">
        <v>215</v>
      </c>
      <c r="AT289" s="132" t="s">
        <v>149</v>
      </c>
      <c r="AU289" s="132" t="s">
        <v>154</v>
      </c>
      <c r="AY289" s="13" t="s">
        <v>147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154</v>
      </c>
      <c r="BK289" s="133">
        <f t="shared" si="109"/>
        <v>0</v>
      </c>
      <c r="BL289" s="13" t="s">
        <v>215</v>
      </c>
      <c r="BM289" s="132" t="s">
        <v>991</v>
      </c>
    </row>
    <row r="290" spans="2:65" s="11" customFormat="1" ht="22.75" customHeight="1">
      <c r="B290" s="109"/>
      <c r="D290" s="110" t="s">
        <v>74</v>
      </c>
      <c r="E290" s="118" t="s">
        <v>623</v>
      </c>
      <c r="F290" s="118" t="s">
        <v>624</v>
      </c>
      <c r="J290" s="119">
        <f>BK290</f>
        <v>0</v>
      </c>
      <c r="L290" s="109"/>
      <c r="M290" s="113"/>
      <c r="P290" s="114">
        <f>SUM(P291:P293)</f>
        <v>31.379963</v>
      </c>
      <c r="R290" s="114">
        <f>SUM(R291:R293)</f>
        <v>1.0261600000000001E-2</v>
      </c>
      <c r="T290" s="115">
        <f>SUM(T291:T293)</f>
        <v>0</v>
      </c>
      <c r="AR290" s="110" t="s">
        <v>154</v>
      </c>
      <c r="AT290" s="116" t="s">
        <v>74</v>
      </c>
      <c r="AU290" s="116" t="s">
        <v>83</v>
      </c>
      <c r="AY290" s="110" t="s">
        <v>147</v>
      </c>
      <c r="BK290" s="117">
        <f>SUM(BK291:BK293)</f>
        <v>0</v>
      </c>
    </row>
    <row r="291" spans="2:65" s="1" customFormat="1" ht="24.25" customHeight="1">
      <c r="B291" s="120"/>
      <c r="C291" s="121">
        <v>132</v>
      </c>
      <c r="D291" s="121" t="s">
        <v>149</v>
      </c>
      <c r="E291" s="122" t="s">
        <v>638</v>
      </c>
      <c r="F291" s="123" t="s">
        <v>639</v>
      </c>
      <c r="G291" s="124" t="s">
        <v>355</v>
      </c>
      <c r="H291" s="125">
        <v>205.232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41</v>
      </c>
      <c r="O291" s="130">
        <v>9.9000000000000005E-2</v>
      </c>
      <c r="P291" s="130">
        <f>O291*H291</f>
        <v>20.317968</v>
      </c>
      <c r="Q291" s="130">
        <v>5.0000000000000002E-5</v>
      </c>
      <c r="R291" s="130">
        <f>Q291*H291</f>
        <v>1.0261600000000001E-2</v>
      </c>
      <c r="S291" s="130">
        <v>0</v>
      </c>
      <c r="T291" s="131">
        <f>S291*H291</f>
        <v>0</v>
      </c>
      <c r="AR291" s="132" t="s">
        <v>215</v>
      </c>
      <c r="AT291" s="132" t="s">
        <v>149</v>
      </c>
      <c r="AU291" s="132" t="s">
        <v>154</v>
      </c>
      <c r="AY291" s="13" t="s">
        <v>147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154</v>
      </c>
      <c r="BK291" s="133">
        <f>ROUND(I291*H291,2)</f>
        <v>0</v>
      </c>
      <c r="BL291" s="13" t="s">
        <v>215</v>
      </c>
      <c r="BM291" s="132" t="s">
        <v>992</v>
      </c>
    </row>
    <row r="292" spans="2:65" s="1" customFormat="1" ht="24.25" customHeight="1">
      <c r="B292" s="120"/>
      <c r="C292" s="121">
        <v>133</v>
      </c>
      <c r="D292" s="121" t="s">
        <v>149</v>
      </c>
      <c r="E292" s="122" t="s">
        <v>634</v>
      </c>
      <c r="F292" s="123" t="s">
        <v>635</v>
      </c>
      <c r="G292" s="124" t="s">
        <v>355</v>
      </c>
      <c r="H292" s="125">
        <v>225.755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41</v>
      </c>
      <c r="O292" s="130">
        <v>4.9000000000000002E-2</v>
      </c>
      <c r="P292" s="130">
        <f>O292*H292</f>
        <v>11.061995</v>
      </c>
      <c r="Q292" s="130">
        <v>0</v>
      </c>
      <c r="R292" s="130">
        <f>Q292*H292</f>
        <v>0</v>
      </c>
      <c r="S292" s="130">
        <v>0</v>
      </c>
      <c r="T292" s="131">
        <f>S292*H292</f>
        <v>0</v>
      </c>
      <c r="AR292" s="132" t="s">
        <v>215</v>
      </c>
      <c r="AT292" s="132" t="s">
        <v>149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993</v>
      </c>
    </row>
    <row r="293" spans="2:65" s="1" customFormat="1" ht="24.25" customHeight="1">
      <c r="B293" s="120"/>
      <c r="C293" s="121">
        <v>134</v>
      </c>
      <c r="D293" s="121" t="s">
        <v>149</v>
      </c>
      <c r="E293" s="122" t="s">
        <v>650</v>
      </c>
      <c r="F293" s="123" t="s">
        <v>651</v>
      </c>
      <c r="G293" s="124" t="s">
        <v>360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994</v>
      </c>
    </row>
    <row r="294" spans="2:65" s="11" customFormat="1" ht="22.75" customHeight="1">
      <c r="B294" s="109"/>
      <c r="D294" s="110" t="s">
        <v>74</v>
      </c>
      <c r="E294" s="118" t="s">
        <v>653</v>
      </c>
      <c r="F294" s="118" t="s">
        <v>654</v>
      </c>
      <c r="J294" s="119">
        <f>BK294</f>
        <v>0</v>
      </c>
      <c r="L294" s="109"/>
      <c r="M294" s="113"/>
      <c r="P294" s="114">
        <f>SUM(P295:P297)</f>
        <v>24.597340000000003</v>
      </c>
      <c r="R294" s="114">
        <f>SUM(R295:R297)</f>
        <v>0.48219374000000004</v>
      </c>
      <c r="T294" s="115">
        <f>SUM(T295:T297)</f>
        <v>0</v>
      </c>
      <c r="AR294" s="110" t="s">
        <v>154</v>
      </c>
      <c r="AT294" s="116" t="s">
        <v>74</v>
      </c>
      <c r="AU294" s="116" t="s">
        <v>83</v>
      </c>
      <c r="AY294" s="110" t="s">
        <v>147</v>
      </c>
      <c r="BK294" s="117">
        <f>SUM(BK295:BK297)</f>
        <v>0</v>
      </c>
    </row>
    <row r="295" spans="2:65" s="1" customFormat="1" ht="24.25" customHeight="1">
      <c r="B295" s="120"/>
      <c r="C295" s="121">
        <v>135</v>
      </c>
      <c r="D295" s="121" t="s">
        <v>149</v>
      </c>
      <c r="E295" s="122" t="s">
        <v>656</v>
      </c>
      <c r="F295" s="123" t="s">
        <v>657</v>
      </c>
      <c r="G295" s="124" t="s">
        <v>195</v>
      </c>
      <c r="H295" s="125">
        <v>30.67</v>
      </c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41</v>
      </c>
      <c r="O295" s="130">
        <v>0.80200000000000005</v>
      </c>
      <c r="P295" s="130">
        <f>O295*H295</f>
        <v>24.597340000000003</v>
      </c>
      <c r="Q295" s="130">
        <v>3.2699999999999999E-3</v>
      </c>
      <c r="R295" s="130">
        <f>Q295*H295</f>
        <v>0.1002909</v>
      </c>
      <c r="S295" s="130">
        <v>0</v>
      </c>
      <c r="T295" s="131">
        <f>S295*H295</f>
        <v>0</v>
      </c>
      <c r="AR295" s="132" t="s">
        <v>215</v>
      </c>
      <c r="AT295" s="132" t="s">
        <v>149</v>
      </c>
      <c r="AU295" s="132" t="s">
        <v>154</v>
      </c>
      <c r="AY295" s="13" t="s">
        <v>147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154</v>
      </c>
      <c r="BK295" s="133">
        <f>ROUND(I295*H295,2)</f>
        <v>0</v>
      </c>
      <c r="BL295" s="13" t="s">
        <v>215</v>
      </c>
      <c r="BM295" s="132" t="s">
        <v>995</v>
      </c>
    </row>
    <row r="296" spans="2:65" s="1" customFormat="1" ht="14.5" customHeight="1">
      <c r="B296" s="120"/>
      <c r="C296" s="134">
        <v>136</v>
      </c>
      <c r="D296" s="134" t="s">
        <v>198</v>
      </c>
      <c r="E296" s="135" t="s">
        <v>660</v>
      </c>
      <c r="F296" s="136" t="s">
        <v>661</v>
      </c>
      <c r="G296" s="137" t="s">
        <v>195</v>
      </c>
      <c r="H296" s="138">
        <v>33.737000000000002</v>
      </c>
      <c r="I296" s="139"/>
      <c r="J296" s="139">
        <f>ROUND(I296*H296,2)</f>
        <v>0</v>
      </c>
      <c r="K296" s="140"/>
      <c r="L296" s="141"/>
      <c r="M296" s="142" t="s">
        <v>1</v>
      </c>
      <c r="N296" s="143" t="s">
        <v>41</v>
      </c>
      <c r="O296" s="130">
        <v>0</v>
      </c>
      <c r="P296" s="130">
        <f>O296*H296</f>
        <v>0</v>
      </c>
      <c r="Q296" s="130">
        <v>1.132E-2</v>
      </c>
      <c r="R296" s="130">
        <f>Q296*H296</f>
        <v>0.38190284000000002</v>
      </c>
      <c r="S296" s="130">
        <v>0</v>
      </c>
      <c r="T296" s="131">
        <f>S296*H296</f>
        <v>0</v>
      </c>
      <c r="AR296" s="132" t="s">
        <v>269</v>
      </c>
      <c r="AT296" s="132" t="s">
        <v>198</v>
      </c>
      <c r="AU296" s="132" t="s">
        <v>154</v>
      </c>
      <c r="AY296" s="13" t="s">
        <v>147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154</v>
      </c>
      <c r="BK296" s="133">
        <f>ROUND(I296*H296,2)</f>
        <v>0</v>
      </c>
      <c r="BL296" s="13" t="s">
        <v>215</v>
      </c>
      <c r="BM296" s="132" t="s">
        <v>996</v>
      </c>
    </row>
    <row r="297" spans="2:65" s="1" customFormat="1" ht="24.25" customHeight="1">
      <c r="B297" s="120"/>
      <c r="C297" s="121">
        <v>137</v>
      </c>
      <c r="D297" s="121" t="s">
        <v>149</v>
      </c>
      <c r="E297" s="122" t="s">
        <v>664</v>
      </c>
      <c r="F297" s="123" t="s">
        <v>665</v>
      </c>
      <c r="G297" s="124" t="s">
        <v>360</v>
      </c>
      <c r="H297" s="125"/>
      <c r="I297" s="126"/>
      <c r="J297" s="126">
        <f>ROUND(I297*H297,2)</f>
        <v>0</v>
      </c>
      <c r="K297" s="127"/>
      <c r="L297" s="25"/>
      <c r="M297" s="128" t="s">
        <v>1</v>
      </c>
      <c r="N297" s="129" t="s">
        <v>41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215</v>
      </c>
      <c r="AT297" s="132" t="s">
        <v>149</v>
      </c>
      <c r="AU297" s="132" t="s">
        <v>154</v>
      </c>
      <c r="AY297" s="13" t="s">
        <v>147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154</v>
      </c>
      <c r="BK297" s="133">
        <f>ROUND(I297*H297,2)</f>
        <v>0</v>
      </c>
      <c r="BL297" s="13" t="s">
        <v>215</v>
      </c>
      <c r="BM297" s="132" t="s">
        <v>997</v>
      </c>
    </row>
    <row r="298" spans="2:65" s="11" customFormat="1" ht="22.75" customHeight="1">
      <c r="B298" s="109"/>
      <c r="D298" s="110" t="s">
        <v>74</v>
      </c>
      <c r="E298" s="118" t="s">
        <v>667</v>
      </c>
      <c r="F298" s="118" t="s">
        <v>668</v>
      </c>
      <c r="J298" s="119">
        <f>BK298</f>
        <v>0</v>
      </c>
      <c r="L298" s="109"/>
      <c r="M298" s="113"/>
      <c r="P298" s="114">
        <f>SUM(P299:P307)</f>
        <v>77.111703800000001</v>
      </c>
      <c r="R298" s="114">
        <f>SUM(R299:R307)</f>
        <v>7.8535659999999993E-2</v>
      </c>
      <c r="T298" s="115">
        <f>SUM(T299:T307)</f>
        <v>0</v>
      </c>
      <c r="AR298" s="110" t="s">
        <v>154</v>
      </c>
      <c r="AT298" s="116" t="s">
        <v>74</v>
      </c>
      <c r="AU298" s="116" t="s">
        <v>83</v>
      </c>
      <c r="AY298" s="110" t="s">
        <v>147</v>
      </c>
      <c r="BK298" s="117">
        <f>SUM(BK299:BK307)</f>
        <v>0</v>
      </c>
    </row>
    <row r="299" spans="2:65" s="1" customFormat="1" ht="24.25" customHeight="1">
      <c r="B299" s="120"/>
      <c r="C299" s="121">
        <v>138</v>
      </c>
      <c r="D299" s="121" t="s">
        <v>149</v>
      </c>
      <c r="E299" s="122" t="s">
        <v>670</v>
      </c>
      <c r="F299" s="123" t="s">
        <v>671</v>
      </c>
      <c r="G299" s="124" t="s">
        <v>218</v>
      </c>
      <c r="H299" s="125">
        <v>57.25</v>
      </c>
      <c r="I299" s="126"/>
      <c r="J299" s="126">
        <f t="shared" ref="J299:J307" si="110">ROUND(I299*H299,2)</f>
        <v>0</v>
      </c>
      <c r="K299" s="127"/>
      <c r="L299" s="25"/>
      <c r="M299" s="128" t="s">
        <v>1</v>
      </c>
      <c r="N299" s="129" t="s">
        <v>41</v>
      </c>
      <c r="O299" s="130">
        <v>0.17499999999999999</v>
      </c>
      <c r="P299" s="130">
        <f t="shared" ref="P299:P307" si="111">O299*H299</f>
        <v>10.018749999999999</v>
      </c>
      <c r="Q299" s="130">
        <v>2.0000000000000002E-5</v>
      </c>
      <c r="R299" s="130">
        <f t="shared" ref="R299:R307" si="112">Q299*H299</f>
        <v>1.1450000000000002E-3</v>
      </c>
      <c r="S299" s="130">
        <v>0</v>
      </c>
      <c r="T299" s="131">
        <f t="shared" ref="T299:T307" si="113">S299*H299</f>
        <v>0</v>
      </c>
      <c r="AR299" s="132" t="s">
        <v>215</v>
      </c>
      <c r="AT299" s="132" t="s">
        <v>149</v>
      </c>
      <c r="AU299" s="132" t="s">
        <v>154</v>
      </c>
      <c r="AY299" s="13" t="s">
        <v>147</v>
      </c>
      <c r="BE299" s="133">
        <f t="shared" ref="BE299:BE307" si="114">IF(N299="základná",J299,0)</f>
        <v>0</v>
      </c>
      <c r="BF299" s="133">
        <f t="shared" ref="BF299:BF307" si="115">IF(N299="znížená",J299,0)</f>
        <v>0</v>
      </c>
      <c r="BG299" s="133">
        <f t="shared" ref="BG299:BG307" si="116">IF(N299="zákl. prenesená",J299,0)</f>
        <v>0</v>
      </c>
      <c r="BH299" s="133">
        <f t="shared" ref="BH299:BH307" si="117">IF(N299="zníž. prenesená",J299,0)</f>
        <v>0</v>
      </c>
      <c r="BI299" s="133">
        <f t="shared" ref="BI299:BI307" si="118">IF(N299="nulová",J299,0)</f>
        <v>0</v>
      </c>
      <c r="BJ299" s="13" t="s">
        <v>154</v>
      </c>
      <c r="BK299" s="133">
        <f t="shared" ref="BK299:BK307" si="119">ROUND(I299*H299,2)</f>
        <v>0</v>
      </c>
      <c r="BL299" s="13" t="s">
        <v>215</v>
      </c>
      <c r="BM299" s="132" t="s">
        <v>998</v>
      </c>
    </row>
    <row r="300" spans="2:65" s="1" customFormat="1" ht="37.75" customHeight="1">
      <c r="B300" s="120"/>
      <c r="C300" s="134">
        <v>139</v>
      </c>
      <c r="D300" s="134" t="s">
        <v>198</v>
      </c>
      <c r="E300" s="135" t="s">
        <v>674</v>
      </c>
      <c r="F300" s="136" t="s">
        <v>675</v>
      </c>
      <c r="G300" s="137" t="s">
        <v>218</v>
      </c>
      <c r="H300" s="138">
        <v>60</v>
      </c>
      <c r="I300" s="139"/>
      <c r="J300" s="139">
        <f t="shared" si="110"/>
        <v>0</v>
      </c>
      <c r="K300" s="140"/>
      <c r="L300" s="141"/>
      <c r="M300" s="142" t="s">
        <v>1</v>
      </c>
      <c r="N300" s="143" t="s">
        <v>41</v>
      </c>
      <c r="O300" s="130">
        <v>0</v>
      </c>
      <c r="P300" s="130">
        <f t="shared" si="111"/>
        <v>0</v>
      </c>
      <c r="Q300" s="130">
        <v>5.0000000000000001E-4</v>
      </c>
      <c r="R300" s="130">
        <f t="shared" si="112"/>
        <v>0.03</v>
      </c>
      <c r="S300" s="130">
        <v>0</v>
      </c>
      <c r="T300" s="131">
        <f t="shared" si="113"/>
        <v>0</v>
      </c>
      <c r="AR300" s="132" t="s">
        <v>269</v>
      </c>
      <c r="AT300" s="132" t="s">
        <v>198</v>
      </c>
      <c r="AU300" s="132" t="s">
        <v>154</v>
      </c>
      <c r="AY300" s="13" t="s">
        <v>147</v>
      </c>
      <c r="BE300" s="133">
        <f t="shared" si="114"/>
        <v>0</v>
      </c>
      <c r="BF300" s="133">
        <f t="shared" si="115"/>
        <v>0</v>
      </c>
      <c r="BG300" s="133">
        <f t="shared" si="116"/>
        <v>0</v>
      </c>
      <c r="BH300" s="133">
        <f t="shared" si="117"/>
        <v>0</v>
      </c>
      <c r="BI300" s="133">
        <f t="shared" si="118"/>
        <v>0</v>
      </c>
      <c r="BJ300" s="13" t="s">
        <v>154</v>
      </c>
      <c r="BK300" s="133">
        <f t="shared" si="119"/>
        <v>0</v>
      </c>
      <c r="BL300" s="13" t="s">
        <v>215</v>
      </c>
      <c r="BM300" s="132" t="s">
        <v>999</v>
      </c>
    </row>
    <row r="301" spans="2:65" s="1" customFormat="1" ht="14.5" customHeight="1">
      <c r="B301" s="120"/>
      <c r="C301" s="121">
        <v>140</v>
      </c>
      <c r="D301" s="121" t="s">
        <v>149</v>
      </c>
      <c r="E301" s="122" t="s">
        <v>678</v>
      </c>
      <c r="F301" s="123" t="s">
        <v>679</v>
      </c>
      <c r="G301" s="124" t="s">
        <v>195</v>
      </c>
      <c r="H301" s="125">
        <v>45.71</v>
      </c>
      <c r="I301" s="126"/>
      <c r="J301" s="126">
        <f t="shared" si="110"/>
        <v>0</v>
      </c>
      <c r="K301" s="127"/>
      <c r="L301" s="25"/>
      <c r="M301" s="128" t="s">
        <v>1</v>
      </c>
      <c r="N301" s="129" t="s">
        <v>41</v>
      </c>
      <c r="O301" s="130">
        <v>0.375</v>
      </c>
      <c r="P301" s="130">
        <f t="shared" si="111"/>
        <v>17.141249999999999</v>
      </c>
      <c r="Q301" s="130">
        <v>8.7000000000000001E-4</v>
      </c>
      <c r="R301" s="130">
        <f t="shared" si="112"/>
        <v>3.9767700000000003E-2</v>
      </c>
      <c r="S301" s="130">
        <v>0</v>
      </c>
      <c r="T301" s="131">
        <f t="shared" si="113"/>
        <v>0</v>
      </c>
      <c r="AR301" s="132" t="s">
        <v>215</v>
      </c>
      <c r="AT301" s="132" t="s">
        <v>149</v>
      </c>
      <c r="AU301" s="132" t="s">
        <v>154</v>
      </c>
      <c r="AY301" s="13" t="s">
        <v>147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154</v>
      </c>
      <c r="BK301" s="133">
        <f t="shared" si="119"/>
        <v>0</v>
      </c>
      <c r="BL301" s="13" t="s">
        <v>215</v>
      </c>
      <c r="BM301" s="132" t="s">
        <v>1000</v>
      </c>
    </row>
    <row r="302" spans="2:65" s="1" customFormat="1" ht="14.5" customHeight="1">
      <c r="B302" s="120"/>
      <c r="C302" s="134">
        <v>141</v>
      </c>
      <c r="D302" s="134" t="s">
        <v>198</v>
      </c>
      <c r="E302" s="135" t="s">
        <v>682</v>
      </c>
      <c r="F302" s="136" t="s">
        <v>683</v>
      </c>
      <c r="G302" s="137" t="s">
        <v>195</v>
      </c>
      <c r="H302" s="138">
        <v>46.624000000000002</v>
      </c>
      <c r="I302" s="139"/>
      <c r="J302" s="139">
        <f t="shared" si="110"/>
        <v>0</v>
      </c>
      <c r="K302" s="140"/>
      <c r="L302" s="141"/>
      <c r="M302" s="142" t="s">
        <v>1</v>
      </c>
      <c r="N302" s="143" t="s">
        <v>41</v>
      </c>
      <c r="O302" s="130">
        <v>0</v>
      </c>
      <c r="P302" s="130">
        <f t="shared" si="111"/>
        <v>0</v>
      </c>
      <c r="Q302" s="130">
        <v>0</v>
      </c>
      <c r="R302" s="130">
        <f t="shared" si="112"/>
        <v>0</v>
      </c>
      <c r="S302" s="130">
        <v>0</v>
      </c>
      <c r="T302" s="131">
        <f t="shared" si="113"/>
        <v>0</v>
      </c>
      <c r="AR302" s="132" t="s">
        <v>269</v>
      </c>
      <c r="AT302" s="132" t="s">
        <v>198</v>
      </c>
      <c r="AU302" s="132" t="s">
        <v>154</v>
      </c>
      <c r="AY302" s="13" t="s">
        <v>147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154</v>
      </c>
      <c r="BK302" s="133">
        <f t="shared" si="119"/>
        <v>0</v>
      </c>
      <c r="BL302" s="13" t="s">
        <v>215</v>
      </c>
      <c r="BM302" s="132" t="s">
        <v>1001</v>
      </c>
    </row>
    <row r="303" spans="2:65" s="1" customFormat="1" ht="24.25" customHeight="1">
      <c r="B303" s="120"/>
      <c r="C303" s="121">
        <v>142</v>
      </c>
      <c r="D303" s="121" t="s">
        <v>149</v>
      </c>
      <c r="E303" s="122" t="s">
        <v>686</v>
      </c>
      <c r="F303" s="123" t="s">
        <v>687</v>
      </c>
      <c r="G303" s="124" t="s">
        <v>195</v>
      </c>
      <c r="H303" s="125">
        <v>93.19</v>
      </c>
      <c r="I303" s="126"/>
      <c r="J303" s="126">
        <f t="shared" si="110"/>
        <v>0</v>
      </c>
      <c r="K303" s="127"/>
      <c r="L303" s="25"/>
      <c r="M303" s="128" t="s">
        <v>1</v>
      </c>
      <c r="N303" s="129" t="s">
        <v>41</v>
      </c>
      <c r="O303" s="130">
        <v>0.49199999999999999</v>
      </c>
      <c r="P303" s="130">
        <f t="shared" si="111"/>
        <v>45.84948</v>
      </c>
      <c r="Q303" s="130">
        <v>2.0000000000000002E-5</v>
      </c>
      <c r="R303" s="130">
        <f t="shared" si="112"/>
        <v>1.8638000000000001E-3</v>
      </c>
      <c r="S303" s="130">
        <v>0</v>
      </c>
      <c r="T303" s="131">
        <f t="shared" si="113"/>
        <v>0</v>
      </c>
      <c r="AR303" s="132" t="s">
        <v>215</v>
      </c>
      <c r="AT303" s="132" t="s">
        <v>149</v>
      </c>
      <c r="AU303" s="132" t="s">
        <v>154</v>
      </c>
      <c r="AY303" s="13" t="s">
        <v>147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154</v>
      </c>
      <c r="BK303" s="133">
        <f t="shared" si="119"/>
        <v>0</v>
      </c>
      <c r="BL303" s="13" t="s">
        <v>215</v>
      </c>
      <c r="BM303" s="132" t="s">
        <v>1002</v>
      </c>
    </row>
    <row r="304" spans="2:65" s="1" customFormat="1" ht="26">
      <c r="B304" s="120"/>
      <c r="C304" s="134">
        <v>143</v>
      </c>
      <c r="D304" s="134" t="s">
        <v>198</v>
      </c>
      <c r="E304" s="135" t="s">
        <v>690</v>
      </c>
      <c r="F304" s="136" t="s">
        <v>691</v>
      </c>
      <c r="G304" s="137" t="s">
        <v>195</v>
      </c>
      <c r="H304" s="138">
        <v>102.509</v>
      </c>
      <c r="I304" s="139"/>
      <c r="J304" s="139">
        <f t="shared" si="110"/>
        <v>0</v>
      </c>
      <c r="K304" s="140"/>
      <c r="L304" s="141"/>
      <c r="M304" s="142" t="s">
        <v>1</v>
      </c>
      <c r="N304" s="143" t="s">
        <v>41</v>
      </c>
      <c r="O304" s="130">
        <v>0</v>
      </c>
      <c r="P304" s="130">
        <f t="shared" si="111"/>
        <v>0</v>
      </c>
      <c r="Q304" s="130">
        <v>0</v>
      </c>
      <c r="R304" s="130">
        <f t="shared" si="112"/>
        <v>0</v>
      </c>
      <c r="S304" s="130">
        <v>0</v>
      </c>
      <c r="T304" s="131">
        <f t="shared" si="113"/>
        <v>0</v>
      </c>
      <c r="AR304" s="132" t="s">
        <v>269</v>
      </c>
      <c r="AT304" s="132" t="s">
        <v>198</v>
      </c>
      <c r="AU304" s="132" t="s">
        <v>154</v>
      </c>
      <c r="AY304" s="13" t="s">
        <v>147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154</v>
      </c>
      <c r="BK304" s="133">
        <f t="shared" si="119"/>
        <v>0</v>
      </c>
      <c r="BL304" s="13" t="s">
        <v>215</v>
      </c>
      <c r="BM304" s="132" t="s">
        <v>1003</v>
      </c>
    </row>
    <row r="305" spans="2:65" s="1" customFormat="1" ht="24.25" customHeight="1">
      <c r="B305" s="120"/>
      <c r="C305" s="121">
        <v>144</v>
      </c>
      <c r="D305" s="121" t="s">
        <v>149</v>
      </c>
      <c r="E305" s="122" t="s">
        <v>694</v>
      </c>
      <c r="F305" s="123" t="s">
        <v>695</v>
      </c>
      <c r="G305" s="124" t="s">
        <v>195</v>
      </c>
      <c r="H305" s="125">
        <v>93.19</v>
      </c>
      <c r="I305" s="126"/>
      <c r="J305" s="126">
        <f t="shared" si="110"/>
        <v>0</v>
      </c>
      <c r="K305" s="127"/>
      <c r="L305" s="25"/>
      <c r="M305" s="128" t="s">
        <v>1</v>
      </c>
      <c r="N305" s="129" t="s">
        <v>41</v>
      </c>
      <c r="O305" s="130">
        <v>4.4019999999999997E-2</v>
      </c>
      <c r="P305" s="130">
        <f t="shared" si="111"/>
        <v>4.1022238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215</v>
      </c>
      <c r="AT305" s="132" t="s">
        <v>149</v>
      </c>
      <c r="AU305" s="132" t="s">
        <v>154</v>
      </c>
      <c r="AY305" s="13" t="s">
        <v>147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154</v>
      </c>
      <c r="BK305" s="133">
        <f t="shared" si="119"/>
        <v>0</v>
      </c>
      <c r="BL305" s="13" t="s">
        <v>215</v>
      </c>
      <c r="BM305" s="132" t="s">
        <v>1004</v>
      </c>
    </row>
    <row r="306" spans="2:65" s="1" customFormat="1" ht="24.25" customHeight="1">
      <c r="B306" s="120"/>
      <c r="C306" s="134">
        <v>145</v>
      </c>
      <c r="D306" s="134" t="s">
        <v>198</v>
      </c>
      <c r="E306" s="135" t="s">
        <v>698</v>
      </c>
      <c r="F306" s="136" t="s">
        <v>699</v>
      </c>
      <c r="G306" s="137" t="s">
        <v>195</v>
      </c>
      <c r="H306" s="138">
        <v>95.986000000000004</v>
      </c>
      <c r="I306" s="139"/>
      <c r="J306" s="139">
        <f t="shared" si="110"/>
        <v>0</v>
      </c>
      <c r="K306" s="140"/>
      <c r="L306" s="141"/>
      <c r="M306" s="142" t="s">
        <v>1</v>
      </c>
      <c r="N306" s="143" t="s">
        <v>41</v>
      </c>
      <c r="O306" s="130">
        <v>0</v>
      </c>
      <c r="P306" s="130">
        <f t="shared" si="111"/>
        <v>0</v>
      </c>
      <c r="Q306" s="130">
        <v>6.0000000000000002E-5</v>
      </c>
      <c r="R306" s="130">
        <f t="shared" si="112"/>
        <v>5.7591600000000001E-3</v>
      </c>
      <c r="S306" s="130">
        <v>0</v>
      </c>
      <c r="T306" s="131">
        <f t="shared" si="113"/>
        <v>0</v>
      </c>
      <c r="AR306" s="132" t="s">
        <v>269</v>
      </c>
      <c r="AT306" s="132" t="s">
        <v>198</v>
      </c>
      <c r="AU306" s="132" t="s">
        <v>154</v>
      </c>
      <c r="AY306" s="13" t="s">
        <v>147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154</v>
      </c>
      <c r="BK306" s="133">
        <f t="shared" si="119"/>
        <v>0</v>
      </c>
      <c r="BL306" s="13" t="s">
        <v>215</v>
      </c>
      <c r="BM306" s="132" t="s">
        <v>1005</v>
      </c>
    </row>
    <row r="307" spans="2:65" s="1" customFormat="1" ht="24.25" customHeight="1">
      <c r="B307" s="120"/>
      <c r="C307" s="121">
        <v>146</v>
      </c>
      <c r="D307" s="121" t="s">
        <v>149</v>
      </c>
      <c r="E307" s="122" t="s">
        <v>702</v>
      </c>
      <c r="F307" s="123" t="s">
        <v>703</v>
      </c>
      <c r="G307" s="124" t="s">
        <v>360</v>
      </c>
      <c r="H307" s="125"/>
      <c r="I307" s="126"/>
      <c r="J307" s="126">
        <f t="shared" si="110"/>
        <v>0</v>
      </c>
      <c r="K307" s="127"/>
      <c r="L307" s="25"/>
      <c r="M307" s="128" t="s">
        <v>1</v>
      </c>
      <c r="N307" s="129" t="s">
        <v>41</v>
      </c>
      <c r="O307" s="130">
        <v>0</v>
      </c>
      <c r="P307" s="130">
        <f t="shared" si="111"/>
        <v>0</v>
      </c>
      <c r="Q307" s="130">
        <v>0</v>
      </c>
      <c r="R307" s="130">
        <f t="shared" si="112"/>
        <v>0</v>
      </c>
      <c r="S307" s="130">
        <v>0</v>
      </c>
      <c r="T307" s="131">
        <f t="shared" si="113"/>
        <v>0</v>
      </c>
      <c r="AR307" s="132" t="s">
        <v>215</v>
      </c>
      <c r="AT307" s="132" t="s">
        <v>149</v>
      </c>
      <c r="AU307" s="132" t="s">
        <v>154</v>
      </c>
      <c r="AY307" s="13" t="s">
        <v>147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154</v>
      </c>
      <c r="BK307" s="133">
        <f t="shared" si="119"/>
        <v>0</v>
      </c>
      <c r="BL307" s="13" t="s">
        <v>215</v>
      </c>
      <c r="BM307" s="132" t="s">
        <v>1006</v>
      </c>
    </row>
    <row r="308" spans="2:65" s="11" customFormat="1" ht="22.75" customHeight="1">
      <c r="B308" s="109"/>
      <c r="D308" s="110" t="s">
        <v>74</v>
      </c>
      <c r="E308" s="118" t="s">
        <v>705</v>
      </c>
      <c r="F308" s="118" t="s">
        <v>706</v>
      </c>
      <c r="J308" s="119">
        <f>BK308</f>
        <v>0</v>
      </c>
      <c r="L308" s="109"/>
      <c r="M308" s="113"/>
      <c r="P308" s="114">
        <f>SUM(P309:P313)</f>
        <v>69.934697</v>
      </c>
      <c r="R308" s="114">
        <f>SUM(R309:R313)</f>
        <v>2.02913576</v>
      </c>
      <c r="T308" s="115">
        <f>SUM(T309:T313)</f>
        <v>0</v>
      </c>
      <c r="AR308" s="110" t="s">
        <v>154</v>
      </c>
      <c r="AT308" s="116" t="s">
        <v>74</v>
      </c>
      <c r="AU308" s="116" t="s">
        <v>83</v>
      </c>
      <c r="AY308" s="110" t="s">
        <v>147</v>
      </c>
      <c r="BK308" s="117">
        <f>SUM(BK309:BK313)</f>
        <v>0</v>
      </c>
    </row>
    <row r="309" spans="2:65" s="1" customFormat="1" ht="24.25" customHeight="1">
      <c r="B309" s="120"/>
      <c r="C309" s="121">
        <v>147</v>
      </c>
      <c r="D309" s="121" t="s">
        <v>149</v>
      </c>
      <c r="E309" s="122" t="s">
        <v>708</v>
      </c>
      <c r="F309" s="123" t="s">
        <v>709</v>
      </c>
      <c r="G309" s="124" t="s">
        <v>195</v>
      </c>
      <c r="H309" s="125">
        <v>51.758000000000003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41</v>
      </c>
      <c r="O309" s="130">
        <v>0.94299999999999995</v>
      </c>
      <c r="P309" s="130">
        <f>O309*H309</f>
        <v>48.807794000000001</v>
      </c>
      <c r="Q309" s="130">
        <v>3.3500000000000001E-3</v>
      </c>
      <c r="R309" s="130">
        <f>Q309*H309</f>
        <v>0.17338930000000002</v>
      </c>
      <c r="S309" s="130">
        <v>0</v>
      </c>
      <c r="T309" s="131">
        <f>S309*H309</f>
        <v>0</v>
      </c>
      <c r="AR309" s="132" t="s">
        <v>215</v>
      </c>
      <c r="AT309" s="132" t="s">
        <v>149</v>
      </c>
      <c r="AU309" s="132" t="s">
        <v>154</v>
      </c>
      <c r="AY309" s="13" t="s">
        <v>147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154</v>
      </c>
      <c r="BK309" s="133">
        <f>ROUND(I309*H309,2)</f>
        <v>0</v>
      </c>
      <c r="BL309" s="13" t="s">
        <v>215</v>
      </c>
      <c r="BM309" s="132" t="s">
        <v>1007</v>
      </c>
    </row>
    <row r="310" spans="2:65" s="1" customFormat="1" ht="24.25" customHeight="1">
      <c r="B310" s="120"/>
      <c r="C310" s="134">
        <v>148</v>
      </c>
      <c r="D310" s="134" t="s">
        <v>198</v>
      </c>
      <c r="E310" s="135" t="s">
        <v>712</v>
      </c>
      <c r="F310" s="136" t="s">
        <v>713</v>
      </c>
      <c r="G310" s="137" t="s">
        <v>195</v>
      </c>
      <c r="H310" s="138">
        <v>56.933999999999997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41</v>
      </c>
      <c r="O310" s="130">
        <v>0</v>
      </c>
      <c r="P310" s="130">
        <f>O310*H310</f>
        <v>0</v>
      </c>
      <c r="Q310" s="130">
        <v>2.1000000000000001E-2</v>
      </c>
      <c r="R310" s="130">
        <f>Q310*H310</f>
        <v>1.195614</v>
      </c>
      <c r="S310" s="130">
        <v>0</v>
      </c>
      <c r="T310" s="131">
        <f>S310*H310</f>
        <v>0</v>
      </c>
      <c r="AR310" s="132" t="s">
        <v>269</v>
      </c>
      <c r="AT310" s="132" t="s">
        <v>198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1008</v>
      </c>
    </row>
    <row r="311" spans="2:65" s="1" customFormat="1" ht="37.75" customHeight="1">
      <c r="B311" s="120"/>
      <c r="C311" s="121">
        <v>149</v>
      </c>
      <c r="D311" s="121" t="s">
        <v>149</v>
      </c>
      <c r="E311" s="122" t="s">
        <v>1009</v>
      </c>
      <c r="F311" s="123" t="s">
        <v>1010</v>
      </c>
      <c r="G311" s="124" t="s">
        <v>195</v>
      </c>
      <c r="H311" s="125">
        <v>13.363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41</v>
      </c>
      <c r="O311" s="130">
        <v>1.581</v>
      </c>
      <c r="P311" s="130">
        <f>O311*H311</f>
        <v>21.126902999999999</v>
      </c>
      <c r="Q311" s="130">
        <v>4.0419999999999998E-2</v>
      </c>
      <c r="R311" s="130">
        <f>Q311*H311</f>
        <v>0.54013245999999993</v>
      </c>
      <c r="S311" s="130">
        <v>0</v>
      </c>
      <c r="T311" s="131">
        <f>S311*H311</f>
        <v>0</v>
      </c>
      <c r="AR311" s="132" t="s">
        <v>215</v>
      </c>
      <c r="AT311" s="132" t="s">
        <v>149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1011</v>
      </c>
    </row>
    <row r="312" spans="2:65" s="1" customFormat="1" ht="24.25" customHeight="1">
      <c r="B312" s="120"/>
      <c r="C312" s="134">
        <v>150</v>
      </c>
      <c r="D312" s="134" t="s">
        <v>198</v>
      </c>
      <c r="E312" s="135" t="s">
        <v>1012</v>
      </c>
      <c r="F312" s="136" t="s">
        <v>1013</v>
      </c>
      <c r="G312" s="137" t="s">
        <v>247</v>
      </c>
      <c r="H312" s="138">
        <v>500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41</v>
      </c>
      <c r="O312" s="130">
        <v>0</v>
      </c>
      <c r="P312" s="130">
        <f>O312*H312</f>
        <v>0</v>
      </c>
      <c r="Q312" s="130">
        <v>2.4000000000000001E-4</v>
      </c>
      <c r="R312" s="130">
        <f>Q312*H312</f>
        <v>0.12000000000000001</v>
      </c>
      <c r="S312" s="130">
        <v>0</v>
      </c>
      <c r="T312" s="131">
        <f>S312*H312</f>
        <v>0</v>
      </c>
      <c r="AR312" s="132" t="s">
        <v>269</v>
      </c>
      <c r="AT312" s="132" t="s">
        <v>198</v>
      </c>
      <c r="AU312" s="132" t="s">
        <v>154</v>
      </c>
      <c r="AY312" s="13" t="s">
        <v>147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154</v>
      </c>
      <c r="BK312" s="133">
        <f>ROUND(I312*H312,2)</f>
        <v>0</v>
      </c>
      <c r="BL312" s="13" t="s">
        <v>215</v>
      </c>
      <c r="BM312" s="132" t="s">
        <v>1014</v>
      </c>
    </row>
    <row r="313" spans="2:65" s="1" customFormat="1" ht="24.25" customHeight="1">
      <c r="B313" s="120"/>
      <c r="C313" s="121">
        <v>151</v>
      </c>
      <c r="D313" s="121" t="s">
        <v>149</v>
      </c>
      <c r="E313" s="122" t="s">
        <v>716</v>
      </c>
      <c r="F313" s="123" t="s">
        <v>717</v>
      </c>
      <c r="G313" s="124" t="s">
        <v>360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41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215</v>
      </c>
      <c r="AT313" s="132" t="s">
        <v>149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1015</v>
      </c>
    </row>
    <row r="314" spans="2:65" s="11" customFormat="1" ht="22.75" customHeight="1">
      <c r="B314" s="109"/>
      <c r="D314" s="110" t="s">
        <v>74</v>
      </c>
      <c r="E314" s="118" t="s">
        <v>719</v>
      </c>
      <c r="F314" s="118" t="s">
        <v>720</v>
      </c>
      <c r="J314" s="119">
        <f>BK314</f>
        <v>0</v>
      </c>
      <c r="L314" s="109"/>
      <c r="M314" s="113"/>
      <c r="P314" s="114">
        <f>SUM(P315:P317)</f>
        <v>41.559079999999994</v>
      </c>
      <c r="R314" s="114">
        <f>SUM(R315:R317)</f>
        <v>3.7372030999999999</v>
      </c>
      <c r="T314" s="115">
        <f>SUM(T315:T317)</f>
        <v>0</v>
      </c>
      <c r="AR314" s="110" t="s">
        <v>154</v>
      </c>
      <c r="AT314" s="116" t="s">
        <v>74</v>
      </c>
      <c r="AU314" s="116" t="s">
        <v>83</v>
      </c>
      <c r="AY314" s="110" t="s">
        <v>147</v>
      </c>
      <c r="BK314" s="117">
        <f>SUM(BK315:BK317)</f>
        <v>0</v>
      </c>
    </row>
    <row r="315" spans="2:65" s="1" customFormat="1" ht="24.25" customHeight="1">
      <c r="B315" s="120"/>
      <c r="C315" s="121">
        <v>152</v>
      </c>
      <c r="D315" s="121" t="s">
        <v>149</v>
      </c>
      <c r="E315" s="122" t="s">
        <v>722</v>
      </c>
      <c r="F315" s="123" t="s">
        <v>1016</v>
      </c>
      <c r="G315" s="124" t="s">
        <v>195</v>
      </c>
      <c r="H315" s="125">
        <v>28.31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41</v>
      </c>
      <c r="O315" s="130">
        <v>1.468</v>
      </c>
      <c r="P315" s="130">
        <f>O315*H315</f>
        <v>41.559079999999994</v>
      </c>
      <c r="Q315" s="130">
        <v>7.0010000000000003E-2</v>
      </c>
      <c r="R315" s="130">
        <f>Q315*H315</f>
        <v>1.9819830999999999</v>
      </c>
      <c r="S315" s="130">
        <v>0</v>
      </c>
      <c r="T315" s="131">
        <f>S315*H315</f>
        <v>0</v>
      </c>
      <c r="AR315" s="132" t="s">
        <v>215</v>
      </c>
      <c r="AT315" s="132" t="s">
        <v>149</v>
      </c>
      <c r="AU315" s="132" t="s">
        <v>154</v>
      </c>
      <c r="AY315" s="13" t="s">
        <v>147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154</v>
      </c>
      <c r="BK315" s="133">
        <f>ROUND(I315*H315,2)</f>
        <v>0</v>
      </c>
      <c r="BL315" s="13" t="s">
        <v>215</v>
      </c>
      <c r="BM315" s="132" t="s">
        <v>1017</v>
      </c>
    </row>
    <row r="316" spans="2:65" s="1" customFormat="1" ht="24.25" customHeight="1">
      <c r="B316" s="120"/>
      <c r="C316" s="134">
        <v>153</v>
      </c>
      <c r="D316" s="134" t="s">
        <v>198</v>
      </c>
      <c r="E316" s="135" t="s">
        <v>726</v>
      </c>
      <c r="F316" s="136" t="s">
        <v>727</v>
      </c>
      <c r="G316" s="137" t="s">
        <v>195</v>
      </c>
      <c r="H316" s="138">
        <v>28.31</v>
      </c>
      <c r="I316" s="139"/>
      <c r="J316" s="139">
        <f>ROUND(I316*H316,2)</f>
        <v>0</v>
      </c>
      <c r="K316" s="140"/>
      <c r="L316" s="141"/>
      <c r="M316" s="142" t="s">
        <v>1</v>
      </c>
      <c r="N316" s="143" t="s">
        <v>41</v>
      </c>
      <c r="O316" s="130">
        <v>0</v>
      </c>
      <c r="P316" s="130">
        <f>O316*H316</f>
        <v>0</v>
      </c>
      <c r="Q316" s="130">
        <v>6.2E-2</v>
      </c>
      <c r="R316" s="130">
        <f>Q316*H316</f>
        <v>1.75522</v>
      </c>
      <c r="S316" s="130">
        <v>0</v>
      </c>
      <c r="T316" s="131">
        <f>S316*H316</f>
        <v>0</v>
      </c>
      <c r="AR316" s="132" t="s">
        <v>269</v>
      </c>
      <c r="AT316" s="132" t="s">
        <v>198</v>
      </c>
      <c r="AU316" s="132" t="s">
        <v>154</v>
      </c>
      <c r="AY316" s="13" t="s">
        <v>147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154</v>
      </c>
      <c r="BK316" s="133">
        <f>ROUND(I316*H316,2)</f>
        <v>0</v>
      </c>
      <c r="BL316" s="13" t="s">
        <v>215</v>
      </c>
      <c r="BM316" s="132" t="s">
        <v>1018</v>
      </c>
    </row>
    <row r="317" spans="2:65" s="1" customFormat="1" ht="24.25" customHeight="1">
      <c r="B317" s="120"/>
      <c r="C317" s="121">
        <v>154</v>
      </c>
      <c r="D317" s="121" t="s">
        <v>149</v>
      </c>
      <c r="E317" s="122" t="s">
        <v>730</v>
      </c>
      <c r="F317" s="123" t="s">
        <v>731</v>
      </c>
      <c r="G317" s="124" t="s">
        <v>360</v>
      </c>
      <c r="H317" s="125"/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41</v>
      </c>
      <c r="O317" s="130">
        <v>0</v>
      </c>
      <c r="P317" s="130">
        <f>O317*H317</f>
        <v>0</v>
      </c>
      <c r="Q317" s="130">
        <v>0</v>
      </c>
      <c r="R317" s="130">
        <f>Q317*H317</f>
        <v>0</v>
      </c>
      <c r="S317" s="130">
        <v>0</v>
      </c>
      <c r="T317" s="131">
        <f>S317*H317</f>
        <v>0</v>
      </c>
      <c r="AR317" s="132" t="s">
        <v>215</v>
      </c>
      <c r="AT317" s="132" t="s">
        <v>149</v>
      </c>
      <c r="AU317" s="132" t="s">
        <v>154</v>
      </c>
      <c r="AY317" s="13" t="s">
        <v>147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154</v>
      </c>
      <c r="BK317" s="133">
        <f>ROUND(I317*H317,2)</f>
        <v>0</v>
      </c>
      <c r="BL317" s="13" t="s">
        <v>215</v>
      </c>
      <c r="BM317" s="132" t="s">
        <v>1019</v>
      </c>
    </row>
    <row r="318" spans="2:65" s="11" customFormat="1" ht="22.75" customHeight="1">
      <c r="B318" s="109"/>
      <c r="D318" s="110" t="s">
        <v>74</v>
      </c>
      <c r="E318" s="118" t="s">
        <v>733</v>
      </c>
      <c r="F318" s="118" t="s">
        <v>734</v>
      </c>
      <c r="J318" s="119">
        <f>BK318</f>
        <v>0</v>
      </c>
      <c r="L318" s="109"/>
      <c r="M318" s="113"/>
      <c r="P318" s="114">
        <f>SUM(P319:P321)</f>
        <v>88.223489999999998</v>
      </c>
      <c r="R318" s="114">
        <f>SUM(R319:R321)</f>
        <v>7.7326519999999996E-2</v>
      </c>
      <c r="T318" s="115">
        <f>SUM(T319:T321)</f>
        <v>0</v>
      </c>
      <c r="AR318" s="110" t="s">
        <v>154</v>
      </c>
      <c r="AT318" s="116" t="s">
        <v>74</v>
      </c>
      <c r="AU318" s="116" t="s">
        <v>83</v>
      </c>
      <c r="AY318" s="110" t="s">
        <v>147</v>
      </c>
      <c r="BK318" s="117">
        <f>SUM(BK319:BK321)</f>
        <v>0</v>
      </c>
    </row>
    <row r="319" spans="2:65" s="1" customFormat="1" ht="24.25" customHeight="1">
      <c r="B319" s="120"/>
      <c r="C319" s="121">
        <v>155</v>
      </c>
      <c r="D319" s="121" t="s">
        <v>149</v>
      </c>
      <c r="E319" s="122" t="s">
        <v>736</v>
      </c>
      <c r="F319" s="123" t="s">
        <v>737</v>
      </c>
      <c r="G319" s="124" t="s">
        <v>195</v>
      </c>
      <c r="H319" s="125">
        <v>7.1829999999999998</v>
      </c>
      <c r="I319" s="126"/>
      <c r="J319" s="126">
        <f>ROUND(I319*H319,2)</f>
        <v>0</v>
      </c>
      <c r="K319" s="127"/>
      <c r="L319" s="25"/>
      <c r="M319" s="128" t="s">
        <v>1</v>
      </c>
      <c r="N319" s="129" t="s">
        <v>41</v>
      </c>
      <c r="O319" s="130">
        <v>0.152</v>
      </c>
      <c r="P319" s="130">
        <f>O319*H319</f>
        <v>1.0918159999999999</v>
      </c>
      <c r="Q319" s="130">
        <v>8.8000000000000003E-4</v>
      </c>
      <c r="R319" s="130">
        <f>Q319*H319</f>
        <v>6.32104E-3</v>
      </c>
      <c r="S319" s="130">
        <v>0</v>
      </c>
      <c r="T319" s="131">
        <f>S319*H319</f>
        <v>0</v>
      </c>
      <c r="AR319" s="132" t="s">
        <v>215</v>
      </c>
      <c r="AT319" s="132" t="s">
        <v>149</v>
      </c>
      <c r="AU319" s="132" t="s">
        <v>154</v>
      </c>
      <c r="AY319" s="13" t="s">
        <v>147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154</v>
      </c>
      <c r="BK319" s="133">
        <f>ROUND(I319*H319,2)</f>
        <v>0</v>
      </c>
      <c r="BL319" s="13" t="s">
        <v>215</v>
      </c>
      <c r="BM319" s="132" t="s">
        <v>1021</v>
      </c>
    </row>
    <row r="320" spans="2:65" s="1" customFormat="1" ht="37.75" customHeight="1">
      <c r="B320" s="120"/>
      <c r="C320" s="121">
        <v>156</v>
      </c>
      <c r="D320" s="121" t="s">
        <v>149</v>
      </c>
      <c r="E320" s="122" t="s">
        <v>740</v>
      </c>
      <c r="F320" s="123" t="s">
        <v>741</v>
      </c>
      <c r="G320" s="124" t="s">
        <v>195</v>
      </c>
      <c r="H320" s="125">
        <v>350.57400000000001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41</v>
      </c>
      <c r="O320" s="130">
        <v>0.18099999999999999</v>
      </c>
      <c r="P320" s="130">
        <f>O320*H320</f>
        <v>63.453893999999998</v>
      </c>
      <c r="Q320" s="130">
        <v>2.0000000000000002E-5</v>
      </c>
      <c r="R320" s="130">
        <f>Q320*H320</f>
        <v>7.0114800000000005E-3</v>
      </c>
      <c r="S320" s="130">
        <v>0</v>
      </c>
      <c r="T320" s="131">
        <f>S320*H320</f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154</v>
      </c>
      <c r="BK320" s="133">
        <f>ROUND(I320*H320,2)</f>
        <v>0</v>
      </c>
      <c r="BL320" s="13" t="s">
        <v>215</v>
      </c>
      <c r="BM320" s="132" t="s">
        <v>1023</v>
      </c>
    </row>
    <row r="321" spans="2:65" s="1" customFormat="1" ht="14.5" customHeight="1">
      <c r="B321" s="120"/>
      <c r="C321" s="121">
        <v>157</v>
      </c>
      <c r="D321" s="121" t="s">
        <v>149</v>
      </c>
      <c r="E321" s="122" t="s">
        <v>744</v>
      </c>
      <c r="F321" s="123" t="s">
        <v>745</v>
      </c>
      <c r="G321" s="124" t="s">
        <v>195</v>
      </c>
      <c r="H321" s="125">
        <v>45.71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41</v>
      </c>
      <c r="O321" s="130">
        <v>0.51800000000000002</v>
      </c>
      <c r="P321" s="130">
        <f>O321*H321</f>
        <v>23.677780000000002</v>
      </c>
      <c r="Q321" s="130">
        <v>1.4E-3</v>
      </c>
      <c r="R321" s="130">
        <f>Q321*H321</f>
        <v>6.3993999999999995E-2</v>
      </c>
      <c r="S321" s="130">
        <v>0</v>
      </c>
      <c r="T321" s="131">
        <f>S321*H321</f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154</v>
      </c>
      <c r="BK321" s="133">
        <f>ROUND(I321*H321,2)</f>
        <v>0</v>
      </c>
      <c r="BL321" s="13" t="s">
        <v>215</v>
      </c>
      <c r="BM321" s="132" t="s">
        <v>1025</v>
      </c>
    </row>
    <row r="322" spans="2:65" s="11" customFormat="1" ht="22.75" customHeight="1">
      <c r="B322" s="109"/>
      <c r="D322" s="110" t="s">
        <v>74</v>
      </c>
      <c r="E322" s="118" t="s">
        <v>747</v>
      </c>
      <c r="F322" s="118" t="s">
        <v>748</v>
      </c>
      <c r="J322" s="119">
        <f>BK322</f>
        <v>0</v>
      </c>
      <c r="L322" s="109"/>
      <c r="M322" s="113"/>
      <c r="P322" s="114">
        <f>SUM(P323:P328)</f>
        <v>64.212752770000009</v>
      </c>
      <c r="R322" s="114">
        <f>SUM(R323:R328)</f>
        <v>0.2145589</v>
      </c>
      <c r="T322" s="115">
        <f>SUM(T323:T328)</f>
        <v>0</v>
      </c>
      <c r="AR322" s="110" t="s">
        <v>154</v>
      </c>
      <c r="AT322" s="116" t="s">
        <v>74</v>
      </c>
      <c r="AU322" s="116" t="s">
        <v>83</v>
      </c>
      <c r="AY322" s="110" t="s">
        <v>147</v>
      </c>
      <c r="BK322" s="117">
        <f>SUM(BK323:BK328)</f>
        <v>0</v>
      </c>
    </row>
    <row r="323" spans="2:65" s="1" customFormat="1" ht="24.25" customHeight="1">
      <c r="B323" s="120"/>
      <c r="C323" s="121">
        <v>158</v>
      </c>
      <c r="D323" s="121" t="s">
        <v>149</v>
      </c>
      <c r="E323" s="122" t="s">
        <v>750</v>
      </c>
      <c r="F323" s="123" t="s">
        <v>751</v>
      </c>
      <c r="G323" s="124" t="s">
        <v>195</v>
      </c>
      <c r="H323" s="125">
        <v>384.613</v>
      </c>
      <c r="I323" s="126"/>
      <c r="J323" s="126">
        <f t="shared" ref="J323:J328" si="120">ROUND(I323*H323,2)</f>
        <v>0</v>
      </c>
      <c r="K323" s="127"/>
      <c r="L323" s="25"/>
      <c r="M323" s="128" t="s">
        <v>1</v>
      </c>
      <c r="N323" s="129" t="s">
        <v>41</v>
      </c>
      <c r="O323" s="130">
        <v>0.03</v>
      </c>
      <c r="P323" s="130">
        <f t="shared" ref="P323:P328" si="121">O323*H323</f>
        <v>11.53839</v>
      </c>
      <c r="Q323" s="130">
        <v>1E-4</v>
      </c>
      <c r="R323" s="130">
        <f t="shared" ref="R323:R328" si="122">Q323*H323</f>
        <v>3.8461300000000004E-2</v>
      </c>
      <c r="S323" s="130">
        <v>0</v>
      </c>
      <c r="T323" s="131">
        <f t="shared" ref="T323:T328" si="123">S323*H323</f>
        <v>0</v>
      </c>
      <c r="AR323" s="132" t="s">
        <v>215</v>
      </c>
      <c r="AT323" s="132" t="s">
        <v>149</v>
      </c>
      <c r="AU323" s="132" t="s">
        <v>154</v>
      </c>
      <c r="AY323" s="13" t="s">
        <v>147</v>
      </c>
      <c r="BE323" s="133">
        <f t="shared" ref="BE323:BE328" si="124">IF(N323="základná",J323,0)</f>
        <v>0</v>
      </c>
      <c r="BF323" s="133">
        <f t="shared" ref="BF323:BF328" si="125">IF(N323="znížená",J323,0)</f>
        <v>0</v>
      </c>
      <c r="BG323" s="133">
        <f t="shared" ref="BG323:BG328" si="126">IF(N323="zákl. prenesená",J323,0)</f>
        <v>0</v>
      </c>
      <c r="BH323" s="133">
        <f t="shared" ref="BH323:BH328" si="127">IF(N323="zníž. prenesená",J323,0)</f>
        <v>0</v>
      </c>
      <c r="BI323" s="133">
        <f t="shared" ref="BI323:BI328" si="128">IF(N323="nulová",J323,0)</f>
        <v>0</v>
      </c>
      <c r="BJ323" s="13" t="s">
        <v>154</v>
      </c>
      <c r="BK323" s="133">
        <f t="shared" ref="BK323:BK328" si="129">ROUND(I323*H323,2)</f>
        <v>0</v>
      </c>
      <c r="BL323" s="13" t="s">
        <v>215</v>
      </c>
      <c r="BM323" s="132" t="s">
        <v>1027</v>
      </c>
    </row>
    <row r="324" spans="2:65" s="1" customFormat="1" ht="24.25" customHeight="1">
      <c r="B324" s="120"/>
      <c r="C324" s="121">
        <v>159</v>
      </c>
      <c r="D324" s="121" t="s">
        <v>149</v>
      </c>
      <c r="E324" s="122" t="s">
        <v>754</v>
      </c>
      <c r="F324" s="123" t="s">
        <v>755</v>
      </c>
      <c r="G324" s="124" t="s">
        <v>195</v>
      </c>
      <c r="H324" s="125">
        <v>384.613</v>
      </c>
      <c r="I324" s="126"/>
      <c r="J324" s="126">
        <f t="shared" si="120"/>
        <v>0</v>
      </c>
      <c r="K324" s="127"/>
      <c r="L324" s="25"/>
      <c r="M324" s="128" t="s">
        <v>1</v>
      </c>
      <c r="N324" s="129" t="s">
        <v>41</v>
      </c>
      <c r="O324" s="130">
        <v>8.3000000000000001E-3</v>
      </c>
      <c r="P324" s="130">
        <f t="shared" si="121"/>
        <v>3.1922879000000002</v>
      </c>
      <c r="Q324" s="130">
        <v>0</v>
      </c>
      <c r="R324" s="130">
        <f t="shared" si="122"/>
        <v>0</v>
      </c>
      <c r="S324" s="130">
        <v>0</v>
      </c>
      <c r="T324" s="131">
        <f t="shared" si="123"/>
        <v>0</v>
      </c>
      <c r="AR324" s="132" t="s">
        <v>215</v>
      </c>
      <c r="AT324" s="132" t="s">
        <v>149</v>
      </c>
      <c r="AU324" s="132" t="s">
        <v>154</v>
      </c>
      <c r="AY324" s="13" t="s">
        <v>147</v>
      </c>
      <c r="BE324" s="133">
        <f t="shared" si="124"/>
        <v>0</v>
      </c>
      <c r="BF324" s="133">
        <f t="shared" si="125"/>
        <v>0</v>
      </c>
      <c r="BG324" s="133">
        <f t="shared" si="126"/>
        <v>0</v>
      </c>
      <c r="BH324" s="133">
        <f t="shared" si="127"/>
        <v>0</v>
      </c>
      <c r="BI324" s="133">
        <f t="shared" si="128"/>
        <v>0</v>
      </c>
      <c r="BJ324" s="13" t="s">
        <v>154</v>
      </c>
      <c r="BK324" s="133">
        <f t="shared" si="129"/>
        <v>0</v>
      </c>
      <c r="BL324" s="13" t="s">
        <v>215</v>
      </c>
      <c r="BM324" s="132" t="s">
        <v>1029</v>
      </c>
    </row>
    <row r="325" spans="2:65" s="1" customFormat="1" ht="24.25" customHeight="1">
      <c r="B325" s="120"/>
      <c r="C325" s="121">
        <v>160</v>
      </c>
      <c r="D325" s="121" t="s">
        <v>149</v>
      </c>
      <c r="E325" s="122" t="s">
        <v>758</v>
      </c>
      <c r="F325" s="123" t="s">
        <v>759</v>
      </c>
      <c r="G325" s="124" t="s">
        <v>195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41</v>
      </c>
      <c r="O325" s="130">
        <v>1.023E-2</v>
      </c>
      <c r="P325" s="130">
        <f t="shared" si="121"/>
        <v>3.9345909899999998</v>
      </c>
      <c r="Q325" s="130">
        <v>3.0000000000000001E-5</v>
      </c>
      <c r="R325" s="130">
        <f t="shared" si="122"/>
        <v>1.1538390000000001E-2</v>
      </c>
      <c r="S325" s="130">
        <v>0</v>
      </c>
      <c r="T325" s="131">
        <f t="shared" si="123"/>
        <v>0</v>
      </c>
      <c r="AR325" s="132" t="s">
        <v>215</v>
      </c>
      <c r="AT325" s="132" t="s">
        <v>149</v>
      </c>
      <c r="AU325" s="132" t="s">
        <v>154</v>
      </c>
      <c r="AY325" s="13" t="s">
        <v>147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154</v>
      </c>
      <c r="BK325" s="133">
        <f t="shared" si="129"/>
        <v>0</v>
      </c>
      <c r="BL325" s="13" t="s">
        <v>215</v>
      </c>
      <c r="BM325" s="132" t="s">
        <v>1031</v>
      </c>
    </row>
    <row r="326" spans="2:65" s="1" customFormat="1" ht="14.5" customHeight="1">
      <c r="B326" s="120"/>
      <c r="C326" s="121">
        <v>161</v>
      </c>
      <c r="D326" s="121" t="s">
        <v>149</v>
      </c>
      <c r="E326" s="122" t="s">
        <v>762</v>
      </c>
      <c r="F326" s="123" t="s">
        <v>763</v>
      </c>
      <c r="G326" s="124" t="s">
        <v>195</v>
      </c>
      <c r="H326" s="125">
        <v>20.145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41</v>
      </c>
      <c r="O326" s="130">
        <v>4.4999999999999998E-2</v>
      </c>
      <c r="P326" s="130">
        <f t="shared" si="121"/>
        <v>0.90652499999999991</v>
      </c>
      <c r="Q326" s="130">
        <v>1.4999999999999999E-4</v>
      </c>
      <c r="R326" s="130">
        <f t="shared" si="122"/>
        <v>3.0217499999999997E-3</v>
      </c>
      <c r="S326" s="130">
        <v>0</v>
      </c>
      <c r="T326" s="131">
        <f t="shared" si="123"/>
        <v>0</v>
      </c>
      <c r="AR326" s="132" t="s">
        <v>215</v>
      </c>
      <c r="AT326" s="132" t="s">
        <v>149</v>
      </c>
      <c r="AU326" s="132" t="s">
        <v>154</v>
      </c>
      <c r="AY326" s="13" t="s">
        <v>147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154</v>
      </c>
      <c r="BK326" s="133">
        <f t="shared" si="129"/>
        <v>0</v>
      </c>
      <c r="BL326" s="13" t="s">
        <v>215</v>
      </c>
      <c r="BM326" s="132" t="s">
        <v>1033</v>
      </c>
    </row>
    <row r="327" spans="2:65" s="1" customFormat="1" ht="24.25" customHeight="1">
      <c r="B327" s="120"/>
      <c r="C327" s="121">
        <v>162</v>
      </c>
      <c r="D327" s="121" t="s">
        <v>149</v>
      </c>
      <c r="E327" s="122" t="s">
        <v>766</v>
      </c>
      <c r="F327" s="123" t="s">
        <v>767</v>
      </c>
      <c r="G327" s="124" t="s">
        <v>195</v>
      </c>
      <c r="H327" s="125">
        <v>203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41</v>
      </c>
      <c r="O327" s="130">
        <v>6.5000000000000002E-2</v>
      </c>
      <c r="P327" s="130">
        <f t="shared" si="121"/>
        <v>13.195</v>
      </c>
      <c r="Q327" s="130">
        <v>0</v>
      </c>
      <c r="R327" s="130">
        <f t="shared" si="122"/>
        <v>0</v>
      </c>
      <c r="S327" s="130">
        <v>0</v>
      </c>
      <c r="T327" s="131">
        <f t="shared" si="123"/>
        <v>0</v>
      </c>
      <c r="AR327" s="132" t="s">
        <v>215</v>
      </c>
      <c r="AT327" s="132" t="s">
        <v>149</v>
      </c>
      <c r="AU327" s="132" t="s">
        <v>154</v>
      </c>
      <c r="AY327" s="13" t="s">
        <v>147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154</v>
      </c>
      <c r="BK327" s="133">
        <f t="shared" si="129"/>
        <v>0</v>
      </c>
      <c r="BL327" s="13" t="s">
        <v>215</v>
      </c>
      <c r="BM327" s="132" t="s">
        <v>1035</v>
      </c>
    </row>
    <row r="328" spans="2:65" s="1" customFormat="1" ht="24.25" customHeight="1">
      <c r="B328" s="120"/>
      <c r="C328" s="121">
        <v>163</v>
      </c>
      <c r="D328" s="121" t="s">
        <v>149</v>
      </c>
      <c r="E328" s="122" t="s">
        <v>770</v>
      </c>
      <c r="F328" s="123" t="s">
        <v>771</v>
      </c>
      <c r="G328" s="124" t="s">
        <v>195</v>
      </c>
      <c r="H328" s="125">
        <v>384.613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41</v>
      </c>
      <c r="O328" s="130">
        <v>8.1759999999999999E-2</v>
      </c>
      <c r="P328" s="130">
        <f t="shared" si="121"/>
        <v>31.445958879999999</v>
      </c>
      <c r="Q328" s="130">
        <v>4.2000000000000002E-4</v>
      </c>
      <c r="R328" s="130">
        <f t="shared" si="122"/>
        <v>0.16153745999999999</v>
      </c>
      <c r="S328" s="130">
        <v>0</v>
      </c>
      <c r="T328" s="131">
        <f t="shared" si="123"/>
        <v>0</v>
      </c>
      <c r="AR328" s="132" t="s">
        <v>215</v>
      </c>
      <c r="AT328" s="132" t="s">
        <v>149</v>
      </c>
      <c r="AU328" s="132" t="s">
        <v>154</v>
      </c>
      <c r="AY328" s="13" t="s">
        <v>147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154</v>
      </c>
      <c r="BK328" s="133">
        <f t="shared" si="129"/>
        <v>0</v>
      </c>
      <c r="BL328" s="13" t="s">
        <v>215</v>
      </c>
      <c r="BM328" s="132" t="s">
        <v>1037</v>
      </c>
    </row>
    <row r="329" spans="2:65" s="11" customFormat="1" ht="22.75" hidden="1" customHeight="1">
      <c r="B329" s="109"/>
      <c r="D329" s="110" t="s">
        <v>74</v>
      </c>
      <c r="E329" s="118" t="s">
        <v>773</v>
      </c>
      <c r="F329" s="118" t="s">
        <v>774</v>
      </c>
      <c r="J329" s="119">
        <f>BK329</f>
        <v>0</v>
      </c>
      <c r="L329" s="109"/>
      <c r="M329" s="113"/>
      <c r="P329" s="114">
        <f>SUM(P330:P333)</f>
        <v>0</v>
      </c>
      <c r="R329" s="114">
        <f>SUM(R330:R333)</f>
        <v>0</v>
      </c>
      <c r="T329" s="115">
        <f>SUM(T330:T333)</f>
        <v>0</v>
      </c>
      <c r="AR329" s="110" t="s">
        <v>154</v>
      </c>
      <c r="AT329" s="116" t="s">
        <v>74</v>
      </c>
      <c r="AU329" s="116" t="s">
        <v>83</v>
      </c>
      <c r="AY329" s="110" t="s">
        <v>147</v>
      </c>
      <c r="BK329" s="117">
        <f>SUM(BK330:BK333)</f>
        <v>0</v>
      </c>
    </row>
    <row r="330" spans="2:65" s="1" customFormat="1" ht="24.25" hidden="1" customHeight="1">
      <c r="B330" s="120"/>
      <c r="C330" s="121" t="s">
        <v>1038</v>
      </c>
      <c r="D330" s="121" t="s">
        <v>149</v>
      </c>
      <c r="E330" s="122" t="s">
        <v>1039</v>
      </c>
      <c r="F330" s="123" t="s">
        <v>1040</v>
      </c>
      <c r="G330" s="124" t="s">
        <v>776</v>
      </c>
      <c r="H330" s="125">
        <v>1</v>
      </c>
      <c r="I330" s="126">
        <v>0</v>
      </c>
      <c r="J330" s="126">
        <f>ROUND(I330*H330,2)</f>
        <v>0</v>
      </c>
      <c r="K330" s="127"/>
      <c r="L330" s="25"/>
      <c r="M330" s="128" t="s">
        <v>1</v>
      </c>
      <c r="N330" s="129" t="s">
        <v>41</v>
      </c>
      <c r="O330" s="130">
        <v>0</v>
      </c>
      <c r="P330" s="130">
        <f>O330*H330</f>
        <v>0</v>
      </c>
      <c r="Q330" s="130">
        <v>0</v>
      </c>
      <c r="R330" s="130">
        <f>Q330*H330</f>
        <v>0</v>
      </c>
      <c r="S330" s="130">
        <v>0</v>
      </c>
      <c r="T330" s="131">
        <f>S330*H330</f>
        <v>0</v>
      </c>
      <c r="AR330" s="132" t="s">
        <v>153</v>
      </c>
      <c r="AT330" s="132" t="s">
        <v>149</v>
      </c>
      <c r="AU330" s="132" t="s">
        <v>154</v>
      </c>
      <c r="AY330" s="13" t="s">
        <v>147</v>
      </c>
      <c r="BE330" s="133">
        <f>IF(N330="základná",J330,0)</f>
        <v>0</v>
      </c>
      <c r="BF330" s="133">
        <f>IF(N330="znížená",J330,0)</f>
        <v>0</v>
      </c>
      <c r="BG330" s="133">
        <f>IF(N330="zákl. prenesená",J330,0)</f>
        <v>0</v>
      </c>
      <c r="BH330" s="133">
        <f>IF(N330="zníž. prenesená",J330,0)</f>
        <v>0</v>
      </c>
      <c r="BI330" s="133">
        <f>IF(N330="nulová",J330,0)</f>
        <v>0</v>
      </c>
      <c r="BJ330" s="13" t="s">
        <v>154</v>
      </c>
      <c r="BK330" s="133">
        <f>ROUND(I330*H330,2)</f>
        <v>0</v>
      </c>
      <c r="BL330" s="13" t="s">
        <v>153</v>
      </c>
      <c r="BM330" s="132" t="s">
        <v>1041</v>
      </c>
    </row>
    <row r="331" spans="2:65" s="1" customFormat="1" ht="24.25" hidden="1" customHeight="1">
      <c r="B331" s="120"/>
      <c r="C331" s="121" t="s">
        <v>1042</v>
      </c>
      <c r="D331" s="121" t="s">
        <v>149</v>
      </c>
      <c r="E331" s="122" t="s">
        <v>1043</v>
      </c>
      <c r="F331" s="123" t="s">
        <v>1044</v>
      </c>
      <c r="G331" s="124" t="s">
        <v>776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41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153</v>
      </c>
      <c r="AT331" s="132" t="s">
        <v>149</v>
      </c>
      <c r="AU331" s="132" t="s">
        <v>154</v>
      </c>
      <c r="AY331" s="13" t="s">
        <v>147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154</v>
      </c>
      <c r="BK331" s="133">
        <f>ROUND(I331*H331,2)</f>
        <v>0</v>
      </c>
      <c r="BL331" s="13" t="s">
        <v>153</v>
      </c>
      <c r="BM331" s="132" t="s">
        <v>1045</v>
      </c>
    </row>
    <row r="332" spans="2:65" s="1" customFormat="1" ht="24.25" hidden="1" customHeight="1">
      <c r="B332" s="120"/>
      <c r="C332" s="121" t="s">
        <v>1046</v>
      </c>
      <c r="D332" s="121" t="s">
        <v>149</v>
      </c>
      <c r="E332" s="122" t="s">
        <v>1047</v>
      </c>
      <c r="F332" s="123" t="s">
        <v>1048</v>
      </c>
      <c r="G332" s="124" t="s">
        <v>776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41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153</v>
      </c>
      <c r="AT332" s="132" t="s">
        <v>149</v>
      </c>
      <c r="AU332" s="132" t="s">
        <v>154</v>
      </c>
      <c r="AY332" s="13" t="s">
        <v>147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154</v>
      </c>
      <c r="BK332" s="133">
        <f>ROUND(I332*H332,2)</f>
        <v>0</v>
      </c>
      <c r="BL332" s="13" t="s">
        <v>153</v>
      </c>
      <c r="BM332" s="132" t="s">
        <v>1049</v>
      </c>
    </row>
    <row r="333" spans="2:65" s="1" customFormat="1" ht="14.5" hidden="1" customHeight="1">
      <c r="B333" s="120"/>
      <c r="C333" s="121" t="s">
        <v>1050</v>
      </c>
      <c r="D333" s="121" t="s">
        <v>149</v>
      </c>
      <c r="E333" s="122" t="s">
        <v>1051</v>
      </c>
      <c r="F333" s="123" t="s">
        <v>1052</v>
      </c>
      <c r="G333" s="124" t="s">
        <v>776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44" t="s">
        <v>1</v>
      </c>
      <c r="N333" s="145" t="s">
        <v>41</v>
      </c>
      <c r="O333" s="146">
        <v>0</v>
      </c>
      <c r="P333" s="146">
        <f>O333*H333</f>
        <v>0</v>
      </c>
      <c r="Q333" s="146">
        <v>0</v>
      </c>
      <c r="R333" s="146">
        <f>Q333*H333</f>
        <v>0</v>
      </c>
      <c r="S333" s="146">
        <v>0</v>
      </c>
      <c r="T333" s="147">
        <f>S333*H333</f>
        <v>0</v>
      </c>
      <c r="AR333" s="132" t="s">
        <v>153</v>
      </c>
      <c r="AT333" s="132" t="s">
        <v>149</v>
      </c>
      <c r="AU333" s="132" t="s">
        <v>154</v>
      </c>
      <c r="AY333" s="13" t="s">
        <v>147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154</v>
      </c>
      <c r="BK333" s="133">
        <f>ROUND(I333*H333,2)</f>
        <v>0</v>
      </c>
      <c r="BL333" s="13" t="s">
        <v>153</v>
      </c>
      <c r="BM333" s="132" t="s">
        <v>1053</v>
      </c>
    </row>
    <row r="334" spans="2:65" s="1" customFormat="1" ht="7" customHeight="1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25"/>
    </row>
  </sheetData>
  <autoFilter ref="C140:K333" xr:uid="{00000000-0009-0000-0000-000008000000}"/>
  <mergeCells count="8">
    <mergeCell ref="E131:H131"/>
    <mergeCell ref="E133:H133"/>
    <mergeCell ref="L2:V2"/>
    <mergeCell ref="E7:H7"/>
    <mergeCell ref="E9:H9"/>
    <mergeCell ref="E27:H27"/>
    <mergeCell ref="E85:H85"/>
    <mergeCell ref="E87:H87"/>
  </mergeCells>
  <phoneticPr fontId="0" type="noConversion"/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12</vt:i4>
      </vt:variant>
    </vt:vector>
  </HeadingPairs>
  <TitlesOfParts>
    <vt:vector size="30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'SO02 - Búracie práce'!Oblasť_tlače</vt:lpstr>
      <vt:lpstr>'SO02 - Komunitný dom s ľu...'!Oblasť_tlače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Kemenczký</dc:creator>
  <cp:lastModifiedBy>Matej Orolin</cp:lastModifiedBy>
  <dcterms:created xsi:type="dcterms:W3CDTF">2025-08-01T12:16:50Z</dcterms:created>
  <dcterms:modified xsi:type="dcterms:W3CDTF">2025-10-29T11:01:52Z</dcterms:modified>
</cp:coreProperties>
</file>