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2"/>
  <workbookPr codeName="Tento_zošit"/>
  <mc:AlternateContent xmlns:mc="http://schemas.openxmlformats.org/markup-compatibility/2006">
    <mc:Choice Requires="x15">
      <x15ac:absPath xmlns:x15ac="http://schemas.microsoft.com/office/spreadsheetml/2010/11/ac" url="/Users/matejorolin/Createrra Dropbox/Projekty/AKTUALNE/Kostolná pohostinstvo/ OUT/250523_PSP/Výkazy výmer/"/>
    </mc:Choice>
  </mc:AlternateContent>
  <xr:revisionPtr revIDLastSave="0" documentId="13_ncr:1_{0574C6B0-54D2-4941-A703-6910AAE4D0B3}" xr6:coauthVersionLast="47" xr6:coauthVersionMax="47" xr10:uidLastSave="{00000000-0000-0000-0000-000000000000}"/>
  <bookViews>
    <workbookView xWindow="54560" yWindow="620" windowWidth="51200" windowHeight="28180" tabRatio="969" activeTab="1" xr2:uid="{00000000-000D-0000-FFFF-FFFF00000000}"/>
  </bookViews>
  <sheets>
    <sheet name="Rekapitulácia stavby" sheetId="1" r:id="rId1"/>
    <sheet name="SO01 - Centrum kultúrneho..." sheetId="2" r:id="rId2"/>
    <sheet name="SO01 - Búracie práce" sheetId="4" r:id="rId3"/>
    <sheet name="SO01 - Zdravotechnika" sheetId="10" r:id="rId4"/>
    <sheet name="SO01 - Vykurovanie" sheetId="11" r:id="rId5"/>
    <sheet name="SO01 - Vetranie" sheetId="12" r:id="rId6"/>
    <sheet name="SO01 - Chladenie" sheetId="16" r:id="rId7"/>
    <sheet name="SO01 - Elektroinštalácie" sheetId="9" r:id="rId8"/>
    <sheet name="SO02 - Komunitný dom s ľu..." sheetId="3" r:id="rId9"/>
    <sheet name="SO02 - Búracie práce" sheetId="5" r:id="rId10"/>
    <sheet name="SO02 - Zdravotechnika" sheetId="15" r:id="rId11"/>
    <sheet name="SO02 - Vykurovanie" sheetId="17" r:id="rId12"/>
    <sheet name="SO02 - Vetranie" sheetId="18" r:id="rId13"/>
    <sheet name="SO02 - Chladenie" sheetId="19" r:id="rId14"/>
    <sheet name="SO02 - Elektroinštalácie" sheetId="14" r:id="rId15"/>
    <sheet name="SO05 - Rekonštrukcia vodov." sheetId="20" r:id="rId16"/>
    <sheet name="SO08 - Kanalizačná prípojka" sheetId="21" r:id="rId17"/>
    <sheet name="SO09 - Prípojka NN K" sheetId="8" r:id="rId18"/>
  </sheets>
  <definedNames>
    <definedName name="_xlnm._FilterDatabase" localSheetId="2" hidden="1">'SO01 - Búracie práce'!$C$127:$K$184</definedName>
    <definedName name="_xlnm._FilterDatabase" localSheetId="1" hidden="1">'SO01 - Centrum kultúrneho...'!$C$139:$K$327</definedName>
    <definedName name="_xlnm._FilterDatabase" localSheetId="9" hidden="1">'SO02 - Búracie práce'!$C$126:$K$177</definedName>
    <definedName name="_xlnm._FilterDatabase" localSheetId="8" hidden="1">'SO02 - Komunitný dom s ľu...'!$C$140:$K$333</definedName>
    <definedName name="_xlnm._FilterDatabase" localSheetId="17" hidden="1">'SO09 - Prípojka NN K'!$C$121:$K$138</definedName>
    <definedName name="_xlnm.Print_Titles" localSheetId="0">'Rekapitulácia stavby'!$92:$92</definedName>
    <definedName name="_xlnm.Print_Titles" localSheetId="2">'SO01 - Búracie práce'!$127:$127</definedName>
    <definedName name="_xlnm.Print_Titles" localSheetId="1">'SO01 - Centrum kultúrneho...'!$139:$139</definedName>
    <definedName name="_xlnm.Print_Titles" localSheetId="9">'SO02 - Búracie práce'!$126:$126</definedName>
    <definedName name="_xlnm.Print_Titles" localSheetId="8">'SO02 - Komunitný dom s ľu...'!$140:$140</definedName>
    <definedName name="_xlnm.Print_Titles" localSheetId="17">'SO09 - Prípojka NN K'!$121:$121</definedName>
    <definedName name="_xlnm.Print_Area" localSheetId="0">'Rekapitulácia stavby'!$D$4:$AO$76,'Rekapitulácia stavby'!$C$82:$AQ$107</definedName>
    <definedName name="_xlnm.Print_Area" localSheetId="2">'SO01 - Búracie práce'!$C$4:$J$76,'SO01 - Búracie práce'!$C$82:$J$109,'SO01 - Búracie práce'!$C$115:$J$184</definedName>
    <definedName name="_xlnm.Print_Area" localSheetId="1">'SO01 - Centrum kultúrneho...'!$C$4:$J$76,'SO01 - Centrum kultúrneho...'!$C$82:$J$121,'SO01 - Centrum kultúrneho...'!$C$127:$J$327</definedName>
    <definedName name="_xlnm.Print_Area" localSheetId="9">'SO02 - Búracie práce'!$C$4:$J$76,'SO02 - Búracie práce'!$C$82:$J$108,'SO02 - Búracie práce'!$C$114:$J$177</definedName>
    <definedName name="_xlnm.Print_Area" localSheetId="8">'SO02 - Komunitný dom s ľu...'!$C$4:$J$76,'SO02 - Komunitný dom s ľu...'!$C$82:$J$122,'SO02 - Komunitný dom s ľu...'!$C$128:$J$333</definedName>
    <definedName name="_xlnm.Print_Area" localSheetId="17">'SO09 - Prípojka NN K'!$C$4:$J$76,'SO09 - Prípojka NN K'!$C$82:$J$103,'SO09 - Prípojka NN K'!$C$109:$J$138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1" i="2" l="1"/>
  <c r="J141" i="2" s="1"/>
  <c r="BK263" i="2"/>
  <c r="BI263" i="2"/>
  <c r="BH263" i="2"/>
  <c r="BG263" i="2"/>
  <c r="BE263" i="2"/>
  <c r="T263" i="2"/>
  <c r="R263" i="2"/>
  <c r="P263" i="2"/>
  <c r="J263" i="2"/>
  <c r="BF263" i="2" s="1"/>
  <c r="BK262" i="2"/>
  <c r="BI262" i="2"/>
  <c r="BH262" i="2"/>
  <c r="BG262" i="2"/>
  <c r="BE262" i="2"/>
  <c r="T262" i="2"/>
  <c r="R262" i="2"/>
  <c r="P262" i="2"/>
  <c r="J262" i="2"/>
  <c r="BF262" i="2" s="1"/>
  <c r="BK261" i="2"/>
  <c r="BI261" i="2"/>
  <c r="BH261" i="2"/>
  <c r="BG261" i="2"/>
  <c r="BE261" i="2"/>
  <c r="T261" i="2"/>
  <c r="R261" i="2"/>
  <c r="P261" i="2"/>
  <c r="J261" i="2"/>
  <c r="BF261" i="2" s="1"/>
  <c r="BK260" i="2"/>
  <c r="BI260" i="2"/>
  <c r="BH260" i="2"/>
  <c r="BG260" i="2"/>
  <c r="BE260" i="2"/>
  <c r="T260" i="2"/>
  <c r="R260" i="2"/>
  <c r="P260" i="2"/>
  <c r="J260" i="2"/>
  <c r="BF260" i="2" s="1"/>
  <c r="BK259" i="2"/>
  <c r="BI259" i="2"/>
  <c r="BH259" i="2"/>
  <c r="BG259" i="2"/>
  <c r="BE259" i="2"/>
  <c r="T259" i="2"/>
  <c r="R259" i="2"/>
  <c r="P259" i="2"/>
  <c r="J259" i="2"/>
  <c r="BF259" i="2" s="1"/>
  <c r="BK258" i="2"/>
  <c r="BI258" i="2"/>
  <c r="BH258" i="2"/>
  <c r="BG258" i="2"/>
  <c r="BE258" i="2"/>
  <c r="T258" i="2"/>
  <c r="R258" i="2"/>
  <c r="P258" i="2"/>
  <c r="J258" i="2"/>
  <c r="BF258" i="2" s="1"/>
  <c r="BK257" i="2"/>
  <c r="BI257" i="2"/>
  <c r="BH257" i="2"/>
  <c r="BG257" i="2"/>
  <c r="BE257" i="2"/>
  <c r="T257" i="2"/>
  <c r="R257" i="2"/>
  <c r="P257" i="2"/>
  <c r="J257" i="2"/>
  <c r="BF257" i="2" s="1"/>
  <c r="J225" i="2" l="1"/>
  <c r="J224" i="2"/>
  <c r="J161" i="2"/>
  <c r="J160" i="2"/>
  <c r="J159" i="2"/>
  <c r="J158" i="2"/>
  <c r="J157" i="2"/>
  <c r="J156" i="2"/>
  <c r="J223" i="2" l="1"/>
  <c r="J222" i="2"/>
  <c r="J221" i="2"/>
  <c r="J220" i="2"/>
  <c r="J219" i="2"/>
  <c r="J218" i="2"/>
  <c r="J217" i="2"/>
  <c r="J216" i="2"/>
  <c r="J215" i="2"/>
  <c r="J214" i="2"/>
  <c r="J213" i="2"/>
  <c r="J212" i="2"/>
  <c r="AU109" i="1" l="1"/>
  <c r="AS94" i="1"/>
  <c r="Z139" i="21" l="1"/>
  <c r="Y139" i="21"/>
  <c r="M136" i="21"/>
  <c r="F60" i="21" s="1"/>
  <c r="V135" i="21"/>
  <c r="V136" i="21" s="1"/>
  <c r="I60" i="21" s="1"/>
  <c r="S135" i="21"/>
  <c r="S136" i="21" s="1"/>
  <c r="H60" i="21" s="1"/>
  <c r="L135" i="21"/>
  <c r="L136" i="21" s="1"/>
  <c r="E60" i="21" s="1"/>
  <c r="K135" i="21"/>
  <c r="J135" i="21"/>
  <c r="I135" i="21"/>
  <c r="I136" i="21" s="1"/>
  <c r="G60" i="21" s="1"/>
  <c r="V131" i="21"/>
  <c r="S131" i="21"/>
  <c r="L131" i="21"/>
  <c r="K131" i="21"/>
  <c r="J131" i="21"/>
  <c r="I131" i="21"/>
  <c r="V130" i="21"/>
  <c r="S130" i="21"/>
  <c r="L130" i="21"/>
  <c r="K130" i="21"/>
  <c r="J130" i="21"/>
  <c r="I130" i="21"/>
  <c r="V129" i="21"/>
  <c r="S129" i="21"/>
  <c r="M129" i="21"/>
  <c r="K129" i="21"/>
  <c r="J129" i="21"/>
  <c r="I129" i="21"/>
  <c r="V128" i="21"/>
  <c r="S128" i="21"/>
  <c r="L128" i="21"/>
  <c r="K128" i="21"/>
  <c r="J128" i="21"/>
  <c r="I128" i="21"/>
  <c r="V127" i="21"/>
  <c r="S127" i="21"/>
  <c r="M127" i="21"/>
  <c r="K127" i="21"/>
  <c r="J127" i="21"/>
  <c r="I127" i="21"/>
  <c r="V126" i="21"/>
  <c r="S126" i="21"/>
  <c r="L126" i="21"/>
  <c r="K126" i="21"/>
  <c r="J126" i="21"/>
  <c r="I126" i="21"/>
  <c r="V125" i="21"/>
  <c r="S125" i="21"/>
  <c r="M125" i="21"/>
  <c r="K125" i="21"/>
  <c r="J125" i="21"/>
  <c r="I125" i="21"/>
  <c r="V124" i="21"/>
  <c r="S124" i="21"/>
  <c r="L124" i="21"/>
  <c r="K124" i="21"/>
  <c r="J124" i="21"/>
  <c r="I124" i="21"/>
  <c r="V123" i="21"/>
  <c r="S123" i="21"/>
  <c r="M123" i="21"/>
  <c r="K123" i="21"/>
  <c r="J123" i="21"/>
  <c r="I123" i="21"/>
  <c r="V122" i="21"/>
  <c r="S122" i="21"/>
  <c r="M122" i="21"/>
  <c r="K122" i="21"/>
  <c r="J122" i="21"/>
  <c r="I122" i="21"/>
  <c r="V121" i="21"/>
  <c r="S121" i="21"/>
  <c r="M121" i="21"/>
  <c r="K121" i="21"/>
  <c r="J121" i="21"/>
  <c r="I121" i="21"/>
  <c r="V120" i="21"/>
  <c r="S120" i="21"/>
  <c r="M120" i="21"/>
  <c r="K120" i="21"/>
  <c r="J120" i="21"/>
  <c r="I120" i="21"/>
  <c r="V119" i="21"/>
  <c r="S119" i="21"/>
  <c r="M119" i="21"/>
  <c r="K119" i="21"/>
  <c r="J119" i="21"/>
  <c r="I119" i="21"/>
  <c r="V118" i="21"/>
  <c r="S118" i="21"/>
  <c r="M118" i="21"/>
  <c r="K118" i="21"/>
  <c r="J118" i="21"/>
  <c r="I118" i="21"/>
  <c r="V117" i="21"/>
  <c r="S117" i="21"/>
  <c r="M117" i="21"/>
  <c r="K117" i="21"/>
  <c r="J117" i="21"/>
  <c r="I117" i="21"/>
  <c r="V116" i="21"/>
  <c r="S116" i="21"/>
  <c r="M116" i="21"/>
  <c r="K116" i="21"/>
  <c r="J116" i="21"/>
  <c r="I116" i="21"/>
  <c r="V115" i="21"/>
  <c r="S115" i="21"/>
  <c r="L115" i="21"/>
  <c r="K115" i="21"/>
  <c r="J115" i="21"/>
  <c r="I115" i="21"/>
  <c r="V114" i="21"/>
  <c r="S114" i="21"/>
  <c r="M114" i="21"/>
  <c r="K114" i="21"/>
  <c r="J114" i="21"/>
  <c r="I114" i="21"/>
  <c r="V113" i="21"/>
  <c r="S113" i="21"/>
  <c r="L113" i="21"/>
  <c r="K113" i="21"/>
  <c r="J113" i="21"/>
  <c r="I113" i="21"/>
  <c r="V112" i="21"/>
  <c r="S112" i="21"/>
  <c r="M112" i="21"/>
  <c r="K112" i="21"/>
  <c r="J112" i="21"/>
  <c r="I112" i="21"/>
  <c r="V111" i="21"/>
  <c r="S111" i="21"/>
  <c r="L111" i="21"/>
  <c r="K111" i="21"/>
  <c r="J111" i="21"/>
  <c r="I111" i="21"/>
  <c r="V110" i="21"/>
  <c r="S110" i="21"/>
  <c r="M110" i="21"/>
  <c r="K110" i="21"/>
  <c r="J110" i="21"/>
  <c r="I110" i="21"/>
  <c r="V109" i="21"/>
  <c r="S109" i="21"/>
  <c r="M109" i="21"/>
  <c r="K109" i="21"/>
  <c r="J109" i="21"/>
  <c r="I109" i="21"/>
  <c r="V108" i="21"/>
  <c r="S108" i="21"/>
  <c r="M108" i="21"/>
  <c r="K108" i="21"/>
  <c r="J108" i="21"/>
  <c r="I108" i="21"/>
  <c r="V107" i="21"/>
  <c r="S107" i="21"/>
  <c r="L107" i="21"/>
  <c r="K107" i="21"/>
  <c r="J107" i="21"/>
  <c r="I107" i="21"/>
  <c r="I132" i="21" s="1"/>
  <c r="G59" i="21" s="1"/>
  <c r="M104" i="21"/>
  <c r="F58" i="21" s="1"/>
  <c r="V103" i="21"/>
  <c r="V104" i="21" s="1"/>
  <c r="I58" i="21" s="1"/>
  <c r="S103" i="21"/>
  <c r="S104" i="21" s="1"/>
  <c r="H58" i="21" s="1"/>
  <c r="L103" i="21"/>
  <c r="L104" i="21" s="1"/>
  <c r="E58" i="21" s="1"/>
  <c r="K103" i="21"/>
  <c r="J103" i="21"/>
  <c r="I103" i="21"/>
  <c r="I104" i="21" s="1"/>
  <c r="G58" i="21" s="1"/>
  <c r="V99" i="21"/>
  <c r="S99" i="21"/>
  <c r="M99" i="21"/>
  <c r="M100" i="21" s="1"/>
  <c r="F57" i="21" s="1"/>
  <c r="K99" i="21"/>
  <c r="J99" i="21"/>
  <c r="I99" i="21"/>
  <c r="V98" i="21"/>
  <c r="S98" i="21"/>
  <c r="L98" i="21"/>
  <c r="L100" i="21" s="1"/>
  <c r="E57" i="21" s="1"/>
  <c r="K98" i="21"/>
  <c r="J98" i="21"/>
  <c r="I98" i="21"/>
  <c r="V94" i="21"/>
  <c r="S94" i="21"/>
  <c r="L94" i="21"/>
  <c r="K94" i="21"/>
  <c r="J94" i="21"/>
  <c r="I94" i="21"/>
  <c r="V93" i="21"/>
  <c r="S93" i="21"/>
  <c r="M93" i="21"/>
  <c r="M95" i="21" s="1"/>
  <c r="F56" i="21" s="1"/>
  <c r="K93" i="21"/>
  <c r="J93" i="21"/>
  <c r="I93" i="21"/>
  <c r="V92" i="21"/>
  <c r="S92" i="21"/>
  <c r="L92" i="21"/>
  <c r="K92" i="21"/>
  <c r="J92" i="21"/>
  <c r="I92" i="21"/>
  <c r="V91" i="21"/>
  <c r="S91" i="21"/>
  <c r="L91" i="21"/>
  <c r="K91" i="21"/>
  <c r="J91" i="21"/>
  <c r="I91" i="21"/>
  <c r="V90" i="21"/>
  <c r="S90" i="21"/>
  <c r="L90" i="21"/>
  <c r="K90" i="21"/>
  <c r="J90" i="21"/>
  <c r="I90" i="21"/>
  <c r="V89" i="21"/>
  <c r="S89" i="21"/>
  <c r="L89" i="21"/>
  <c r="K89" i="21"/>
  <c r="J89" i="21"/>
  <c r="I89" i="21"/>
  <c r="V88" i="21"/>
  <c r="S88" i="21"/>
  <c r="L88" i="21"/>
  <c r="K88" i="21"/>
  <c r="J88" i="21"/>
  <c r="I88" i="21"/>
  <c r="V87" i="21"/>
  <c r="S87" i="21"/>
  <c r="L87" i="21"/>
  <c r="K87" i="21"/>
  <c r="J87" i="21"/>
  <c r="I87" i="21"/>
  <c r="V86" i="21"/>
  <c r="S86" i="21"/>
  <c r="L86" i="21"/>
  <c r="K86" i="21"/>
  <c r="J86" i="21"/>
  <c r="I86" i="21"/>
  <c r="V85" i="21"/>
  <c r="S85" i="21"/>
  <c r="L85" i="21"/>
  <c r="K85" i="21"/>
  <c r="J85" i="21"/>
  <c r="I85" i="21"/>
  <c r="V84" i="21"/>
  <c r="S84" i="21"/>
  <c r="L84" i="21"/>
  <c r="K84" i="21"/>
  <c r="J84" i="21"/>
  <c r="I84" i="21"/>
  <c r="V83" i="21"/>
  <c r="S83" i="21"/>
  <c r="L83" i="21"/>
  <c r="K83" i="21"/>
  <c r="J83" i="21"/>
  <c r="I83" i="21"/>
  <c r="V82" i="21"/>
  <c r="S82" i="21"/>
  <c r="L82" i="21"/>
  <c r="K82" i="21"/>
  <c r="J82" i="21"/>
  <c r="I82" i="21"/>
  <c r="V81" i="21"/>
  <c r="S81" i="21"/>
  <c r="L81" i="21"/>
  <c r="K81" i="21"/>
  <c r="J81" i="21"/>
  <c r="I81" i="21"/>
  <c r="V80" i="21"/>
  <c r="S80" i="21"/>
  <c r="L80" i="21"/>
  <c r="K80" i="21"/>
  <c r="J80" i="21"/>
  <c r="I80" i="21"/>
  <c r="P16" i="21"/>
  <c r="P20" i="21" s="1"/>
  <c r="Z127" i="20"/>
  <c r="Y127" i="20"/>
  <c r="V123" i="20"/>
  <c r="S123" i="20"/>
  <c r="L123" i="20"/>
  <c r="K123" i="20"/>
  <c r="J123" i="20"/>
  <c r="I123" i="20"/>
  <c r="V122" i="20"/>
  <c r="S122" i="20"/>
  <c r="L122" i="20"/>
  <c r="K122" i="20"/>
  <c r="J122" i="20"/>
  <c r="I122" i="20"/>
  <c r="V121" i="20"/>
  <c r="S121" i="20"/>
  <c r="L121" i="20"/>
  <c r="K121" i="20"/>
  <c r="J121" i="20"/>
  <c r="I121" i="20"/>
  <c r="V120" i="20"/>
  <c r="S120" i="20"/>
  <c r="M120" i="20"/>
  <c r="M124" i="20" s="1"/>
  <c r="F63" i="20" s="1"/>
  <c r="K120" i="20"/>
  <c r="J120" i="20"/>
  <c r="I120" i="20"/>
  <c r="V119" i="20"/>
  <c r="S119" i="20"/>
  <c r="L119" i="20"/>
  <c r="K119" i="20"/>
  <c r="J119" i="20"/>
  <c r="I119" i="20"/>
  <c r="V118" i="20"/>
  <c r="S118" i="20"/>
  <c r="L118" i="20"/>
  <c r="K118" i="20"/>
  <c r="J118" i="20"/>
  <c r="I118" i="20"/>
  <c r="V117" i="20"/>
  <c r="S117" i="20"/>
  <c r="L117" i="20"/>
  <c r="K117" i="20"/>
  <c r="J117" i="20"/>
  <c r="I117" i="20"/>
  <c r="M111" i="20"/>
  <c r="F59" i="20" s="1"/>
  <c r="V110" i="20"/>
  <c r="V111" i="20" s="1"/>
  <c r="I59" i="20" s="1"/>
  <c r="S110" i="20"/>
  <c r="S111" i="20" s="1"/>
  <c r="H59" i="20" s="1"/>
  <c r="L110" i="20"/>
  <c r="L111" i="20" s="1"/>
  <c r="E59" i="20" s="1"/>
  <c r="K110" i="20"/>
  <c r="J110" i="20"/>
  <c r="I110" i="20"/>
  <c r="I111" i="20" s="1"/>
  <c r="G59" i="20" s="1"/>
  <c r="V106" i="20"/>
  <c r="S106" i="20"/>
  <c r="M106" i="20"/>
  <c r="M107" i="20" s="1"/>
  <c r="F58" i="20" s="1"/>
  <c r="K106" i="20"/>
  <c r="J106" i="20"/>
  <c r="I106" i="20"/>
  <c r="V105" i="20"/>
  <c r="S105" i="20"/>
  <c r="L105" i="20"/>
  <c r="L107" i="20" s="1"/>
  <c r="E58" i="20" s="1"/>
  <c r="K105" i="20"/>
  <c r="J105" i="20"/>
  <c r="I105" i="20"/>
  <c r="M102" i="20"/>
  <c r="F57" i="20" s="1"/>
  <c r="V101" i="20"/>
  <c r="V102" i="20" s="1"/>
  <c r="I57" i="20" s="1"/>
  <c r="S101" i="20"/>
  <c r="S102" i="20" s="1"/>
  <c r="H57" i="20" s="1"/>
  <c r="L101" i="20"/>
  <c r="L102" i="20" s="1"/>
  <c r="E57" i="20" s="1"/>
  <c r="K101" i="20"/>
  <c r="J101" i="20"/>
  <c r="I101" i="20"/>
  <c r="I102" i="20" s="1"/>
  <c r="G57" i="20" s="1"/>
  <c r="V97" i="20"/>
  <c r="S97" i="20"/>
  <c r="L97" i="20"/>
  <c r="K97" i="20"/>
  <c r="J97" i="20"/>
  <c r="I97" i="20"/>
  <c r="V96" i="20"/>
  <c r="S96" i="20"/>
  <c r="M96" i="20"/>
  <c r="K96" i="20"/>
  <c r="J96" i="20"/>
  <c r="I96" i="20"/>
  <c r="V95" i="20"/>
  <c r="S95" i="20"/>
  <c r="L95" i="20"/>
  <c r="K95" i="20"/>
  <c r="J95" i="20"/>
  <c r="I95" i="20"/>
  <c r="V94" i="20"/>
  <c r="S94" i="20"/>
  <c r="L94" i="20"/>
  <c r="K94" i="20"/>
  <c r="J94" i="20"/>
  <c r="I94" i="20"/>
  <c r="V93" i="20"/>
  <c r="S93" i="20"/>
  <c r="L93" i="20"/>
  <c r="K93" i="20"/>
  <c r="J93" i="20"/>
  <c r="I93" i="20"/>
  <c r="V92" i="20"/>
  <c r="S92" i="20"/>
  <c r="L92" i="20"/>
  <c r="K92" i="20"/>
  <c r="J92" i="20"/>
  <c r="I92" i="20"/>
  <c r="V91" i="20"/>
  <c r="S91" i="20"/>
  <c r="L91" i="20"/>
  <c r="K91" i="20"/>
  <c r="J91" i="20"/>
  <c r="I91" i="20"/>
  <c r="V90" i="20"/>
  <c r="S90" i="20"/>
  <c r="L90" i="20"/>
  <c r="K90" i="20"/>
  <c r="J90" i="20"/>
  <c r="I90" i="20"/>
  <c r="V89" i="20"/>
  <c r="S89" i="20"/>
  <c r="L89" i="20"/>
  <c r="K89" i="20"/>
  <c r="J89" i="20"/>
  <c r="I89" i="20"/>
  <c r="V88" i="20"/>
  <c r="S88" i="20"/>
  <c r="L88" i="20"/>
  <c r="K88" i="20"/>
  <c r="J88" i="20"/>
  <c r="I88" i="20"/>
  <c r="V87" i="20"/>
  <c r="S87" i="20"/>
  <c r="L87" i="20"/>
  <c r="K87" i="20"/>
  <c r="J87" i="20"/>
  <c r="I87" i="20"/>
  <c r="V86" i="20"/>
  <c r="S86" i="20"/>
  <c r="L86" i="20"/>
  <c r="K86" i="20"/>
  <c r="J86" i="20"/>
  <c r="I86" i="20"/>
  <c r="V85" i="20"/>
  <c r="S85" i="20"/>
  <c r="L85" i="20"/>
  <c r="K85" i="20"/>
  <c r="J85" i="20"/>
  <c r="I85" i="20"/>
  <c r="V84" i="20"/>
  <c r="S84" i="20"/>
  <c r="L84" i="20"/>
  <c r="K84" i="20"/>
  <c r="J84" i="20"/>
  <c r="I84" i="20"/>
  <c r="V83" i="20"/>
  <c r="S83" i="20"/>
  <c r="L83" i="20"/>
  <c r="K83" i="20"/>
  <c r="J83" i="20"/>
  <c r="I83" i="20"/>
  <c r="P16" i="20"/>
  <c r="P20" i="20" s="1"/>
  <c r="Z128" i="19"/>
  <c r="Y128" i="19"/>
  <c r="V124" i="19"/>
  <c r="S124" i="19"/>
  <c r="L124" i="19"/>
  <c r="K124" i="19"/>
  <c r="J124" i="19"/>
  <c r="I124" i="19"/>
  <c r="V123" i="19"/>
  <c r="S123" i="19"/>
  <c r="L123" i="19"/>
  <c r="K123" i="19"/>
  <c r="J123" i="19"/>
  <c r="I123" i="19"/>
  <c r="V122" i="19"/>
  <c r="S122" i="19"/>
  <c r="L122" i="19"/>
  <c r="K122" i="19"/>
  <c r="J122" i="19"/>
  <c r="I122" i="19"/>
  <c r="V121" i="19"/>
  <c r="S121" i="19"/>
  <c r="L121" i="19"/>
  <c r="K121" i="19"/>
  <c r="J121" i="19"/>
  <c r="I121" i="19"/>
  <c r="V120" i="19"/>
  <c r="S120" i="19"/>
  <c r="L120" i="19"/>
  <c r="K120" i="19"/>
  <c r="J120" i="19"/>
  <c r="I120" i="19"/>
  <c r="V119" i="19"/>
  <c r="S119" i="19"/>
  <c r="M119" i="19"/>
  <c r="K119" i="19"/>
  <c r="J119" i="19"/>
  <c r="I119" i="19"/>
  <c r="V118" i="19"/>
  <c r="S118" i="19"/>
  <c r="L118" i="19"/>
  <c r="K118" i="19"/>
  <c r="J118" i="19"/>
  <c r="I118" i="19"/>
  <c r="V117" i="19"/>
  <c r="S117" i="19"/>
  <c r="M117" i="19"/>
  <c r="K117" i="19"/>
  <c r="J117" i="19"/>
  <c r="I117" i="19"/>
  <c r="V116" i="19"/>
  <c r="S116" i="19"/>
  <c r="L116" i="19"/>
  <c r="K116" i="19"/>
  <c r="J116" i="19"/>
  <c r="I116" i="19"/>
  <c r="V115" i="19"/>
  <c r="S115" i="19"/>
  <c r="M115" i="19"/>
  <c r="K115" i="19"/>
  <c r="J115" i="19"/>
  <c r="I115" i="19"/>
  <c r="V114" i="19"/>
  <c r="S114" i="19"/>
  <c r="L114" i="19"/>
  <c r="K114" i="19"/>
  <c r="J114" i="19"/>
  <c r="I114" i="19"/>
  <c r="V107" i="19"/>
  <c r="S107" i="19"/>
  <c r="M107" i="19"/>
  <c r="M108" i="19" s="1"/>
  <c r="F62" i="19" s="1"/>
  <c r="K107" i="19"/>
  <c r="J107" i="19"/>
  <c r="I107" i="19"/>
  <c r="V106" i="19"/>
  <c r="S106" i="19"/>
  <c r="L106" i="19"/>
  <c r="L108" i="19" s="1"/>
  <c r="E62" i="19" s="1"/>
  <c r="K106" i="19"/>
  <c r="J106" i="19"/>
  <c r="I106" i="19"/>
  <c r="I108" i="19" s="1"/>
  <c r="G62" i="19" s="1"/>
  <c r="M103" i="19"/>
  <c r="V102" i="19"/>
  <c r="V103" i="19" s="1"/>
  <c r="I61" i="19" s="1"/>
  <c r="S102" i="19"/>
  <c r="S103" i="19" s="1"/>
  <c r="H61" i="19" s="1"/>
  <c r="L102" i="19"/>
  <c r="K102" i="19"/>
  <c r="J102" i="19"/>
  <c r="I102" i="19"/>
  <c r="I103" i="19" s="1"/>
  <c r="G61" i="19" s="1"/>
  <c r="M96" i="19"/>
  <c r="F57" i="19" s="1"/>
  <c r="V95" i="19"/>
  <c r="S95" i="19"/>
  <c r="L95" i="19"/>
  <c r="K95" i="19"/>
  <c r="J95" i="19"/>
  <c r="I95" i="19"/>
  <c r="V94" i="19"/>
  <c r="S94" i="19"/>
  <c r="L94" i="19"/>
  <c r="K94" i="19"/>
  <c r="J94" i="19"/>
  <c r="I94" i="19"/>
  <c r="V93" i="19"/>
  <c r="S93" i="19"/>
  <c r="L93" i="19"/>
  <c r="K93" i="19"/>
  <c r="J93" i="19"/>
  <c r="I93" i="19"/>
  <c r="V92" i="19"/>
  <c r="S92" i="19"/>
  <c r="L92" i="19"/>
  <c r="K92" i="19"/>
  <c r="J92" i="19"/>
  <c r="I92" i="19"/>
  <c r="V91" i="19"/>
  <c r="S91" i="19"/>
  <c r="L91" i="19"/>
  <c r="K91" i="19"/>
  <c r="J91" i="19"/>
  <c r="I91" i="19"/>
  <c r="V90" i="19"/>
  <c r="S90" i="19"/>
  <c r="L90" i="19"/>
  <c r="K90" i="19"/>
  <c r="J90" i="19"/>
  <c r="I90" i="19"/>
  <c r="M87" i="19"/>
  <c r="F56" i="19" s="1"/>
  <c r="V86" i="19"/>
  <c r="S86" i="19"/>
  <c r="S87" i="19" s="1"/>
  <c r="H56" i="19" s="1"/>
  <c r="L86" i="19"/>
  <c r="L87" i="19" s="1"/>
  <c r="E56" i="19" s="1"/>
  <c r="K86" i="19"/>
  <c r="J86" i="19"/>
  <c r="I86" i="19"/>
  <c r="P16" i="19"/>
  <c r="P20" i="19" s="1"/>
  <c r="Z108" i="18"/>
  <c r="Y108" i="18"/>
  <c r="V104" i="18"/>
  <c r="S104" i="18"/>
  <c r="L104" i="18"/>
  <c r="K104" i="18"/>
  <c r="J104" i="18"/>
  <c r="I104" i="18"/>
  <c r="V103" i="18"/>
  <c r="S103" i="18"/>
  <c r="L103" i="18"/>
  <c r="K103" i="18"/>
  <c r="J103" i="18"/>
  <c r="I103" i="18"/>
  <c r="V102" i="18"/>
  <c r="S102" i="18"/>
  <c r="L102" i="18"/>
  <c r="K102" i="18"/>
  <c r="J102" i="18"/>
  <c r="I102" i="18"/>
  <c r="V101" i="18"/>
  <c r="S101" i="18"/>
  <c r="M101" i="18"/>
  <c r="K101" i="18"/>
  <c r="J101" i="18"/>
  <c r="I101" i="18"/>
  <c r="V100" i="18"/>
  <c r="S100" i="18"/>
  <c r="M100" i="18"/>
  <c r="K100" i="18"/>
  <c r="J100" i="18"/>
  <c r="I100" i="18"/>
  <c r="V99" i="18"/>
  <c r="S99" i="18"/>
  <c r="M99" i="18"/>
  <c r="K99" i="18"/>
  <c r="J99" i="18"/>
  <c r="I99" i="18"/>
  <c r="V98" i="18"/>
  <c r="S98" i="18"/>
  <c r="M98" i="18"/>
  <c r="K98" i="18"/>
  <c r="J98" i="18"/>
  <c r="I98" i="18"/>
  <c r="V97" i="18"/>
  <c r="S97" i="18"/>
  <c r="M97" i="18"/>
  <c r="K97" i="18"/>
  <c r="J97" i="18"/>
  <c r="I97" i="18"/>
  <c r="V96" i="18"/>
  <c r="S96" i="18"/>
  <c r="L96" i="18"/>
  <c r="K96" i="18"/>
  <c r="J96" i="18"/>
  <c r="I96" i="18"/>
  <c r="V95" i="18"/>
  <c r="S95" i="18"/>
  <c r="M95" i="18"/>
  <c r="K95" i="18"/>
  <c r="J95" i="18"/>
  <c r="I95" i="18"/>
  <c r="V94" i="18"/>
  <c r="S94" i="18"/>
  <c r="M94" i="18"/>
  <c r="K94" i="18"/>
  <c r="J94" i="18"/>
  <c r="I94" i="18"/>
  <c r="V93" i="18"/>
  <c r="S93" i="18"/>
  <c r="M93" i="18"/>
  <c r="K93" i="18"/>
  <c r="J93" i="18"/>
  <c r="I93" i="18"/>
  <c r="V92" i="18"/>
  <c r="S92" i="18"/>
  <c r="M92" i="18"/>
  <c r="K92" i="18"/>
  <c r="J92" i="18"/>
  <c r="I92" i="18"/>
  <c r="V91" i="18"/>
  <c r="S91" i="18"/>
  <c r="L91" i="18"/>
  <c r="K91" i="18"/>
  <c r="J91" i="18"/>
  <c r="I91" i="18"/>
  <c r="V90" i="18"/>
  <c r="S90" i="18"/>
  <c r="M90" i="18"/>
  <c r="K90" i="18"/>
  <c r="J90" i="18"/>
  <c r="I90" i="18"/>
  <c r="V89" i="18"/>
  <c r="S89" i="18"/>
  <c r="L89" i="18"/>
  <c r="K89" i="18"/>
  <c r="J89" i="18"/>
  <c r="I89" i="18"/>
  <c r="V82" i="18"/>
  <c r="S82" i="18"/>
  <c r="L82" i="18"/>
  <c r="K82" i="18"/>
  <c r="J82" i="18"/>
  <c r="I82" i="18"/>
  <c r="V81" i="18"/>
  <c r="S81" i="18"/>
  <c r="M81" i="18"/>
  <c r="M83" i="18" s="1"/>
  <c r="F56" i="18" s="1"/>
  <c r="K81" i="18"/>
  <c r="J81" i="18"/>
  <c r="I81" i="18"/>
  <c r="V80" i="18"/>
  <c r="S80" i="18"/>
  <c r="L80" i="18"/>
  <c r="K80" i="18"/>
  <c r="J80" i="18"/>
  <c r="I80" i="18"/>
  <c r="P16" i="18"/>
  <c r="P20" i="18" s="1"/>
  <c r="Z171" i="17"/>
  <c r="Y171" i="17"/>
  <c r="V167" i="17"/>
  <c r="S167" i="17"/>
  <c r="L167" i="17"/>
  <c r="K167" i="17"/>
  <c r="J167" i="17"/>
  <c r="I167" i="17"/>
  <c r="V166" i="17"/>
  <c r="S166" i="17"/>
  <c r="L166" i="17"/>
  <c r="K166" i="17"/>
  <c r="J166" i="17"/>
  <c r="I166" i="17"/>
  <c r="V165" i="17"/>
  <c r="S165" i="17"/>
  <c r="M165" i="17"/>
  <c r="K165" i="17"/>
  <c r="J165" i="17"/>
  <c r="I165" i="17"/>
  <c r="V164" i="17"/>
  <c r="S164" i="17"/>
  <c r="M164" i="17"/>
  <c r="K164" i="17"/>
  <c r="J164" i="17"/>
  <c r="I164" i="17"/>
  <c r="V163" i="17"/>
  <c r="S163" i="17"/>
  <c r="M163" i="17"/>
  <c r="K163" i="17"/>
  <c r="J163" i="17"/>
  <c r="I163" i="17"/>
  <c r="V162" i="17"/>
  <c r="S162" i="17"/>
  <c r="M162" i="17"/>
  <c r="K162" i="17"/>
  <c r="J162" i="17"/>
  <c r="I162" i="17"/>
  <c r="V161" i="17"/>
  <c r="S161" i="17"/>
  <c r="M161" i="17"/>
  <c r="K161" i="17"/>
  <c r="J161" i="17"/>
  <c r="I161" i="17"/>
  <c r="V160" i="17"/>
  <c r="S160" i="17"/>
  <c r="L160" i="17"/>
  <c r="K160" i="17"/>
  <c r="J160" i="17"/>
  <c r="I160" i="17"/>
  <c r="V156" i="17"/>
  <c r="S156" i="17"/>
  <c r="L156" i="17"/>
  <c r="K156" i="17"/>
  <c r="J156" i="17"/>
  <c r="I156" i="17"/>
  <c r="V155" i="17"/>
  <c r="S155" i="17"/>
  <c r="M155" i="17"/>
  <c r="K155" i="17"/>
  <c r="J155" i="17"/>
  <c r="I155" i="17"/>
  <c r="V154" i="17"/>
  <c r="S154" i="17"/>
  <c r="L154" i="17"/>
  <c r="K154" i="17"/>
  <c r="J154" i="17"/>
  <c r="I154" i="17"/>
  <c r="V153" i="17"/>
  <c r="S153" i="17"/>
  <c r="M153" i="17"/>
  <c r="K153" i="17"/>
  <c r="J153" i="17"/>
  <c r="I153" i="17"/>
  <c r="V152" i="17"/>
  <c r="S152" i="17"/>
  <c r="L152" i="17"/>
  <c r="K152" i="17"/>
  <c r="J152" i="17"/>
  <c r="I152" i="17"/>
  <c r="V151" i="17"/>
  <c r="S151" i="17"/>
  <c r="M151" i="17"/>
  <c r="K151" i="17"/>
  <c r="J151" i="17"/>
  <c r="I151" i="17"/>
  <c r="V150" i="17"/>
  <c r="S150" i="17"/>
  <c r="L150" i="17"/>
  <c r="K150" i="17"/>
  <c r="J150" i="17"/>
  <c r="I150" i="17"/>
  <c r="V149" i="17"/>
  <c r="S149" i="17"/>
  <c r="M149" i="17"/>
  <c r="K149" i="17"/>
  <c r="J149" i="17"/>
  <c r="I149" i="17"/>
  <c r="V148" i="17"/>
  <c r="S148" i="17"/>
  <c r="M148" i="17"/>
  <c r="K148" i="17"/>
  <c r="J148" i="17"/>
  <c r="I148" i="17"/>
  <c r="V147" i="17"/>
  <c r="S147" i="17"/>
  <c r="L147" i="17"/>
  <c r="K147" i="17"/>
  <c r="J147" i="17"/>
  <c r="I147" i="17"/>
  <c r="V146" i="17"/>
  <c r="S146" i="17"/>
  <c r="M146" i="17"/>
  <c r="K146" i="17"/>
  <c r="J146" i="17"/>
  <c r="I146" i="17"/>
  <c r="V145" i="17"/>
  <c r="S145" i="17"/>
  <c r="L145" i="17"/>
  <c r="K145" i="17"/>
  <c r="J145" i="17"/>
  <c r="I145" i="17"/>
  <c r="M142" i="17"/>
  <c r="F64" i="17" s="1"/>
  <c r="V141" i="17"/>
  <c r="S141" i="17"/>
  <c r="L141" i="17"/>
  <c r="K141" i="17"/>
  <c r="J141" i="17"/>
  <c r="I141" i="17"/>
  <c r="V140" i="17"/>
  <c r="S140" i="17"/>
  <c r="L140" i="17"/>
  <c r="K140" i="17"/>
  <c r="J140" i="17"/>
  <c r="I140" i="17"/>
  <c r="V139" i="17"/>
  <c r="S139" i="17"/>
  <c r="L139" i="17"/>
  <c r="K139" i="17"/>
  <c r="J139" i="17"/>
  <c r="I139" i="17"/>
  <c r="V138" i="17"/>
  <c r="S138" i="17"/>
  <c r="L138" i="17"/>
  <c r="K138" i="17"/>
  <c r="J138" i="17"/>
  <c r="I138" i="17"/>
  <c r="V137" i="17"/>
  <c r="S137" i="17"/>
  <c r="L137" i="17"/>
  <c r="K137" i="17"/>
  <c r="J137" i="17"/>
  <c r="I137" i="17"/>
  <c r="V136" i="17"/>
  <c r="S136" i="17"/>
  <c r="L136" i="17"/>
  <c r="K136" i="17"/>
  <c r="J136" i="17"/>
  <c r="I136" i="17"/>
  <c r="V132" i="17"/>
  <c r="S132" i="17"/>
  <c r="L132" i="17"/>
  <c r="K132" i="17"/>
  <c r="J132" i="17"/>
  <c r="I132" i="17"/>
  <c r="V131" i="17"/>
  <c r="S131" i="17"/>
  <c r="L131" i="17"/>
  <c r="K131" i="17"/>
  <c r="J131" i="17"/>
  <c r="I131" i="17"/>
  <c r="V130" i="17"/>
  <c r="S130" i="17"/>
  <c r="L130" i="17"/>
  <c r="K130" i="17"/>
  <c r="J130" i="17"/>
  <c r="I130" i="17"/>
  <c r="V129" i="17"/>
  <c r="S129" i="17"/>
  <c r="M129" i="17"/>
  <c r="K129" i="17"/>
  <c r="J129" i="17"/>
  <c r="I129" i="17"/>
  <c r="V128" i="17"/>
  <c r="S128" i="17"/>
  <c r="M128" i="17"/>
  <c r="K128" i="17"/>
  <c r="J128" i="17"/>
  <c r="I128" i="17"/>
  <c r="V127" i="17"/>
  <c r="S127" i="17"/>
  <c r="L127" i="17"/>
  <c r="K127" i="17"/>
  <c r="J127" i="17"/>
  <c r="I127" i="17"/>
  <c r="V126" i="17"/>
  <c r="S126" i="17"/>
  <c r="M126" i="17"/>
  <c r="K126" i="17"/>
  <c r="J126" i="17"/>
  <c r="I126" i="17"/>
  <c r="V125" i="17"/>
  <c r="S125" i="17"/>
  <c r="M125" i="17"/>
  <c r="K125" i="17"/>
  <c r="J125" i="17"/>
  <c r="I125" i="17"/>
  <c r="V124" i="17"/>
  <c r="S124" i="17"/>
  <c r="M124" i="17"/>
  <c r="K124" i="17"/>
  <c r="J124" i="17"/>
  <c r="I124" i="17"/>
  <c r="V123" i="17"/>
  <c r="S123" i="17"/>
  <c r="M123" i="17"/>
  <c r="K123" i="17"/>
  <c r="J123" i="17"/>
  <c r="I123" i="17"/>
  <c r="V122" i="17"/>
  <c r="S122" i="17"/>
  <c r="L122" i="17"/>
  <c r="K122" i="17"/>
  <c r="J122" i="17"/>
  <c r="I122" i="17"/>
  <c r="V121" i="17"/>
  <c r="S121" i="17"/>
  <c r="M121" i="17"/>
  <c r="K121" i="17"/>
  <c r="J121" i="17"/>
  <c r="I121" i="17"/>
  <c r="V120" i="17"/>
  <c r="S120" i="17"/>
  <c r="M120" i="17"/>
  <c r="K120" i="17"/>
  <c r="J120" i="17"/>
  <c r="I120" i="17"/>
  <c r="V119" i="17"/>
  <c r="S119" i="17"/>
  <c r="M119" i="17"/>
  <c r="K119" i="17"/>
  <c r="J119" i="17"/>
  <c r="I119" i="17"/>
  <c r="V118" i="17"/>
  <c r="S118" i="17"/>
  <c r="M118" i="17"/>
  <c r="K118" i="17"/>
  <c r="J118" i="17"/>
  <c r="I118" i="17"/>
  <c r="V117" i="17"/>
  <c r="S117" i="17"/>
  <c r="L117" i="17"/>
  <c r="K117" i="17"/>
  <c r="J117" i="17"/>
  <c r="I117" i="17"/>
  <c r="V113" i="17"/>
  <c r="S113" i="17"/>
  <c r="L113" i="17"/>
  <c r="K113" i="17"/>
  <c r="J113" i="17"/>
  <c r="I113" i="17"/>
  <c r="V112" i="17"/>
  <c r="S112" i="17"/>
  <c r="M112" i="17"/>
  <c r="K112" i="17"/>
  <c r="J112" i="17"/>
  <c r="I112" i="17"/>
  <c r="V111" i="17"/>
  <c r="S111" i="17"/>
  <c r="M111" i="17"/>
  <c r="K111" i="17"/>
  <c r="J111" i="17"/>
  <c r="I111" i="17"/>
  <c r="V110" i="17"/>
  <c r="S110" i="17"/>
  <c r="L110" i="17"/>
  <c r="K110" i="17"/>
  <c r="J110" i="17"/>
  <c r="I110" i="17"/>
  <c r="V109" i="17"/>
  <c r="S109" i="17"/>
  <c r="M109" i="17"/>
  <c r="K109" i="17"/>
  <c r="J109" i="17"/>
  <c r="I109" i="17"/>
  <c r="V108" i="17"/>
  <c r="S108" i="17"/>
  <c r="M108" i="17"/>
  <c r="K108" i="17"/>
  <c r="J108" i="17"/>
  <c r="I108" i="17"/>
  <c r="V107" i="17"/>
  <c r="S107" i="17"/>
  <c r="M107" i="17"/>
  <c r="K107" i="17"/>
  <c r="J107" i="17"/>
  <c r="I107" i="17"/>
  <c r="V106" i="17"/>
  <c r="S106" i="17"/>
  <c r="M106" i="17"/>
  <c r="K106" i="17"/>
  <c r="J106" i="17"/>
  <c r="I106" i="17"/>
  <c r="V105" i="17"/>
  <c r="S105" i="17"/>
  <c r="L105" i="17"/>
  <c r="K105" i="17"/>
  <c r="J105" i="17"/>
  <c r="I105" i="17"/>
  <c r="M99" i="17"/>
  <c r="F58" i="17" s="1"/>
  <c r="V98" i="17"/>
  <c r="V99" i="17" s="1"/>
  <c r="I58" i="17" s="1"/>
  <c r="S98" i="17"/>
  <c r="S99" i="17" s="1"/>
  <c r="H58" i="17" s="1"/>
  <c r="L98" i="17"/>
  <c r="L99" i="17" s="1"/>
  <c r="E58" i="17" s="1"/>
  <c r="K98" i="17"/>
  <c r="J98" i="17"/>
  <c r="I98" i="17"/>
  <c r="I99" i="17" s="1"/>
  <c r="G58" i="17" s="1"/>
  <c r="M95" i="17"/>
  <c r="F57" i="17" s="1"/>
  <c r="V94" i="17"/>
  <c r="S94" i="17"/>
  <c r="L94" i="17"/>
  <c r="K94" i="17"/>
  <c r="J94" i="17"/>
  <c r="I94" i="17"/>
  <c r="V93" i="17"/>
  <c r="S93" i="17"/>
  <c r="L93" i="17"/>
  <c r="K93" i="17"/>
  <c r="J93" i="17"/>
  <c r="I93" i="17"/>
  <c r="I95" i="17" s="1"/>
  <c r="G57" i="17" s="1"/>
  <c r="M90" i="17"/>
  <c r="F56" i="17" s="1"/>
  <c r="V89" i="17"/>
  <c r="S89" i="17"/>
  <c r="L89" i="17"/>
  <c r="K89" i="17"/>
  <c r="J89" i="17"/>
  <c r="I89" i="17"/>
  <c r="V88" i="17"/>
  <c r="S88" i="17"/>
  <c r="L88" i="17"/>
  <c r="K88" i="17"/>
  <c r="J88" i="17"/>
  <c r="I88" i="17"/>
  <c r="V87" i="17"/>
  <c r="S87" i="17"/>
  <c r="L87" i="17"/>
  <c r="K87" i="17"/>
  <c r="J87" i="17"/>
  <c r="I87" i="17"/>
  <c r="V86" i="17"/>
  <c r="S86" i="17"/>
  <c r="L86" i="17"/>
  <c r="K86" i="17"/>
  <c r="J86" i="17"/>
  <c r="I86" i="17"/>
  <c r="P16" i="17"/>
  <c r="P20" i="17" s="1"/>
  <c r="Z260" i="15"/>
  <c r="Y260" i="15"/>
  <c r="V256" i="15"/>
  <c r="S256" i="15"/>
  <c r="L256" i="15"/>
  <c r="K256" i="15"/>
  <c r="J256" i="15"/>
  <c r="I256" i="15"/>
  <c r="V255" i="15"/>
  <c r="S255" i="15"/>
  <c r="L255" i="15"/>
  <c r="K255" i="15"/>
  <c r="J255" i="15"/>
  <c r="I255" i="15"/>
  <c r="V254" i="15"/>
  <c r="S254" i="15"/>
  <c r="M254" i="15"/>
  <c r="M257" i="15" s="1"/>
  <c r="F70" i="15" s="1"/>
  <c r="K254" i="15"/>
  <c r="J254" i="15"/>
  <c r="I254" i="15"/>
  <c r="V253" i="15"/>
  <c r="S253" i="15"/>
  <c r="L253" i="15"/>
  <c r="K253" i="15"/>
  <c r="J253" i="15"/>
  <c r="I253" i="15"/>
  <c r="V252" i="15"/>
  <c r="S252" i="15"/>
  <c r="L252" i="15"/>
  <c r="K252" i="15"/>
  <c r="J252" i="15"/>
  <c r="I252" i="15"/>
  <c r="V248" i="15"/>
  <c r="S248" i="15"/>
  <c r="L248" i="15"/>
  <c r="K248" i="15"/>
  <c r="J248" i="15"/>
  <c r="I248" i="15"/>
  <c r="V247" i="15"/>
  <c r="S247" i="15"/>
  <c r="L247" i="15"/>
  <c r="K247" i="15"/>
  <c r="J247" i="15"/>
  <c r="I247" i="15"/>
  <c r="V246" i="15"/>
  <c r="S246" i="15"/>
  <c r="M246" i="15"/>
  <c r="M249" i="15" s="1"/>
  <c r="F69" i="15" s="1"/>
  <c r="K246" i="15"/>
  <c r="J246" i="15"/>
  <c r="I246" i="15"/>
  <c r="V245" i="15"/>
  <c r="S245" i="15"/>
  <c r="L245" i="15"/>
  <c r="K245" i="15"/>
  <c r="J245" i="15"/>
  <c r="I245" i="15"/>
  <c r="V241" i="15"/>
  <c r="S241" i="15"/>
  <c r="L241" i="15"/>
  <c r="K241" i="15"/>
  <c r="J241" i="15"/>
  <c r="I241" i="15"/>
  <c r="V240" i="15"/>
  <c r="S240" i="15"/>
  <c r="M240" i="15"/>
  <c r="K240" i="15"/>
  <c r="J240" i="15"/>
  <c r="I240" i="15"/>
  <c r="V239" i="15"/>
  <c r="S239" i="15"/>
  <c r="M239" i="15"/>
  <c r="K239" i="15"/>
  <c r="J239" i="15"/>
  <c r="I239" i="15"/>
  <c r="V238" i="15"/>
  <c r="S238" i="15"/>
  <c r="L238" i="15"/>
  <c r="K238" i="15"/>
  <c r="J238" i="15"/>
  <c r="I238" i="15"/>
  <c r="V237" i="15"/>
  <c r="S237" i="15"/>
  <c r="M237" i="15"/>
  <c r="K237" i="15"/>
  <c r="J237" i="15"/>
  <c r="I237" i="15"/>
  <c r="V236" i="15"/>
  <c r="S236" i="15"/>
  <c r="L236" i="15"/>
  <c r="K236" i="15"/>
  <c r="J236" i="15"/>
  <c r="I236" i="15"/>
  <c r="V235" i="15"/>
  <c r="S235" i="15"/>
  <c r="M235" i="15"/>
  <c r="K235" i="15"/>
  <c r="J235" i="15"/>
  <c r="I235" i="15"/>
  <c r="V234" i="15"/>
  <c r="S234" i="15"/>
  <c r="L234" i="15"/>
  <c r="K234" i="15"/>
  <c r="J234" i="15"/>
  <c r="I234" i="15"/>
  <c r="V233" i="15"/>
  <c r="S233" i="15"/>
  <c r="M233" i="15"/>
  <c r="K233" i="15"/>
  <c r="J233" i="15"/>
  <c r="I233" i="15"/>
  <c r="V232" i="15"/>
  <c r="S232" i="15"/>
  <c r="L232" i="15"/>
  <c r="K232" i="15"/>
  <c r="J232" i="15"/>
  <c r="I232" i="15"/>
  <c r="V231" i="15"/>
  <c r="S231" i="15"/>
  <c r="M231" i="15"/>
  <c r="K231" i="15"/>
  <c r="J231" i="15"/>
  <c r="I231" i="15"/>
  <c r="V230" i="15"/>
  <c r="S230" i="15"/>
  <c r="L230" i="15"/>
  <c r="K230" i="15"/>
  <c r="J230" i="15"/>
  <c r="I230" i="15"/>
  <c r="V229" i="15"/>
  <c r="S229" i="15"/>
  <c r="M229" i="15"/>
  <c r="K229" i="15"/>
  <c r="J229" i="15"/>
  <c r="I229" i="15"/>
  <c r="V228" i="15"/>
  <c r="S228" i="15"/>
  <c r="L228" i="15"/>
  <c r="K228" i="15"/>
  <c r="J228" i="15"/>
  <c r="I228" i="15"/>
  <c r="V227" i="15"/>
  <c r="S227" i="15"/>
  <c r="M227" i="15"/>
  <c r="K227" i="15"/>
  <c r="J227" i="15"/>
  <c r="I227" i="15"/>
  <c r="V226" i="15"/>
  <c r="S226" i="15"/>
  <c r="M226" i="15"/>
  <c r="K226" i="15"/>
  <c r="J226" i="15"/>
  <c r="I226" i="15"/>
  <c r="V225" i="15"/>
  <c r="S225" i="15"/>
  <c r="L225" i="15"/>
  <c r="K225" i="15"/>
  <c r="J225" i="15"/>
  <c r="I225" i="15"/>
  <c r="V224" i="15"/>
  <c r="S224" i="15"/>
  <c r="M224" i="15"/>
  <c r="K224" i="15"/>
  <c r="J224" i="15"/>
  <c r="I224" i="15"/>
  <c r="V223" i="15"/>
  <c r="S223" i="15"/>
  <c r="L223" i="15"/>
  <c r="K223" i="15"/>
  <c r="J223" i="15"/>
  <c r="I223" i="15"/>
  <c r="V222" i="15"/>
  <c r="S222" i="15"/>
  <c r="M222" i="15"/>
  <c r="K222" i="15"/>
  <c r="J222" i="15"/>
  <c r="I222" i="15"/>
  <c r="V221" i="15"/>
  <c r="S221" i="15"/>
  <c r="M221" i="15"/>
  <c r="K221" i="15"/>
  <c r="J221" i="15"/>
  <c r="I221" i="15"/>
  <c r="V220" i="15"/>
  <c r="S220" i="15"/>
  <c r="L220" i="15"/>
  <c r="K220" i="15"/>
  <c r="J220" i="15"/>
  <c r="I220" i="15"/>
  <c r="V219" i="15"/>
  <c r="S219" i="15"/>
  <c r="M219" i="15"/>
  <c r="K219" i="15"/>
  <c r="J219" i="15"/>
  <c r="I219" i="15"/>
  <c r="V218" i="15"/>
  <c r="S218" i="15"/>
  <c r="L218" i="15"/>
  <c r="K218" i="15"/>
  <c r="J218" i="15"/>
  <c r="I218" i="15"/>
  <c r="V217" i="15"/>
  <c r="S217" i="15"/>
  <c r="M217" i="15"/>
  <c r="K217" i="15"/>
  <c r="J217" i="15"/>
  <c r="I217" i="15"/>
  <c r="V216" i="15"/>
  <c r="S216" i="15"/>
  <c r="M216" i="15"/>
  <c r="K216" i="15"/>
  <c r="J216" i="15"/>
  <c r="I216" i="15"/>
  <c r="V215" i="15"/>
  <c r="S215" i="15"/>
  <c r="L215" i="15"/>
  <c r="K215" i="15"/>
  <c r="J215" i="15"/>
  <c r="I215" i="15"/>
  <c r="V214" i="15"/>
  <c r="S214" i="15"/>
  <c r="M214" i="15"/>
  <c r="K214" i="15"/>
  <c r="J214" i="15"/>
  <c r="I214" i="15"/>
  <c r="V213" i="15"/>
  <c r="S213" i="15"/>
  <c r="L213" i="15"/>
  <c r="K213" i="15"/>
  <c r="J213" i="15"/>
  <c r="I213" i="15"/>
  <c r="V212" i="15"/>
  <c r="S212" i="15"/>
  <c r="M212" i="15"/>
  <c r="K212" i="15"/>
  <c r="J212" i="15"/>
  <c r="I212" i="15"/>
  <c r="V211" i="15"/>
  <c r="S211" i="15"/>
  <c r="L211" i="15"/>
  <c r="K211" i="15"/>
  <c r="J211" i="15"/>
  <c r="I211" i="15"/>
  <c r="V210" i="15"/>
  <c r="S210" i="15"/>
  <c r="M210" i="15"/>
  <c r="K210" i="15"/>
  <c r="J210" i="15"/>
  <c r="I210" i="15"/>
  <c r="V209" i="15"/>
  <c r="S209" i="15"/>
  <c r="L209" i="15"/>
  <c r="K209" i="15"/>
  <c r="J209" i="15"/>
  <c r="I209" i="15"/>
  <c r="V205" i="15"/>
  <c r="S205" i="15"/>
  <c r="L205" i="15"/>
  <c r="K205" i="15"/>
  <c r="J205" i="15"/>
  <c r="I205" i="15"/>
  <c r="V204" i="15"/>
  <c r="S204" i="15"/>
  <c r="L204" i="15"/>
  <c r="K204" i="15"/>
  <c r="J204" i="15"/>
  <c r="I204" i="15"/>
  <c r="V203" i="15"/>
  <c r="S203" i="15"/>
  <c r="L203" i="15"/>
  <c r="K203" i="15"/>
  <c r="J203" i="15"/>
  <c r="I203" i="15"/>
  <c r="V202" i="15"/>
  <c r="S202" i="15"/>
  <c r="L202" i="15"/>
  <c r="K202" i="15"/>
  <c r="J202" i="15"/>
  <c r="I202" i="15"/>
  <c r="V201" i="15"/>
  <c r="S201" i="15"/>
  <c r="L201" i="15"/>
  <c r="K201" i="15"/>
  <c r="J201" i="15"/>
  <c r="I201" i="15"/>
  <c r="V200" i="15"/>
  <c r="S200" i="15"/>
  <c r="L200" i="15"/>
  <c r="K200" i="15"/>
  <c r="J200" i="15"/>
  <c r="I200" i="15"/>
  <c r="V199" i="15"/>
  <c r="S199" i="15"/>
  <c r="L199" i="15"/>
  <c r="K199" i="15"/>
  <c r="J199" i="15"/>
  <c r="I199" i="15"/>
  <c r="V198" i="15"/>
  <c r="S198" i="15"/>
  <c r="M198" i="15"/>
  <c r="K198" i="15"/>
  <c r="J198" i="15"/>
  <c r="I198" i="15"/>
  <c r="V197" i="15"/>
  <c r="S197" i="15"/>
  <c r="L197" i="15"/>
  <c r="K197" i="15"/>
  <c r="J197" i="15"/>
  <c r="I197" i="15"/>
  <c r="V196" i="15"/>
  <c r="S196" i="15"/>
  <c r="M196" i="15"/>
  <c r="K196" i="15"/>
  <c r="J196" i="15"/>
  <c r="I196" i="15"/>
  <c r="V195" i="15"/>
  <c r="S195" i="15"/>
  <c r="M195" i="15"/>
  <c r="K195" i="15"/>
  <c r="J195" i="15"/>
  <c r="I195" i="15"/>
  <c r="V194" i="15"/>
  <c r="S194" i="15"/>
  <c r="L194" i="15"/>
  <c r="K194" i="15"/>
  <c r="J194" i="15"/>
  <c r="I194" i="15"/>
  <c r="V193" i="15"/>
  <c r="S193" i="15"/>
  <c r="M193" i="15"/>
  <c r="K193" i="15"/>
  <c r="J193" i="15"/>
  <c r="I193" i="15"/>
  <c r="V192" i="15"/>
  <c r="S192" i="15"/>
  <c r="M192" i="15"/>
  <c r="K192" i="15"/>
  <c r="J192" i="15"/>
  <c r="I192" i="15"/>
  <c r="V191" i="15"/>
  <c r="S191" i="15"/>
  <c r="M191" i="15"/>
  <c r="K191" i="15"/>
  <c r="J191" i="15"/>
  <c r="I191" i="15"/>
  <c r="V190" i="15"/>
  <c r="S190" i="15"/>
  <c r="L190" i="15"/>
  <c r="K190" i="15"/>
  <c r="J190" i="15"/>
  <c r="I190" i="15"/>
  <c r="V189" i="15"/>
  <c r="S189" i="15"/>
  <c r="M189" i="15"/>
  <c r="K189" i="15"/>
  <c r="J189" i="15"/>
  <c r="I189" i="15"/>
  <c r="V188" i="15"/>
  <c r="S188" i="15"/>
  <c r="M188" i="15"/>
  <c r="K188" i="15"/>
  <c r="J188" i="15"/>
  <c r="I188" i="15"/>
  <c r="V187" i="15"/>
  <c r="S187" i="15"/>
  <c r="M187" i="15"/>
  <c r="K187" i="15"/>
  <c r="J187" i="15"/>
  <c r="I187" i="15"/>
  <c r="V186" i="15"/>
  <c r="S186" i="15"/>
  <c r="M186" i="15"/>
  <c r="K186" i="15"/>
  <c r="J186" i="15"/>
  <c r="I186" i="15"/>
  <c r="V185" i="15"/>
  <c r="S185" i="15"/>
  <c r="L185" i="15"/>
  <c r="K185" i="15"/>
  <c r="J185" i="15"/>
  <c r="I185" i="15"/>
  <c r="V181" i="15"/>
  <c r="S181" i="15"/>
  <c r="L181" i="15"/>
  <c r="K181" i="15"/>
  <c r="J181" i="15"/>
  <c r="I181" i="15"/>
  <c r="V180" i="15"/>
  <c r="S180" i="15"/>
  <c r="L180" i="15"/>
  <c r="K180" i="15"/>
  <c r="J180" i="15"/>
  <c r="I180" i="15"/>
  <c r="V179" i="15"/>
  <c r="S179" i="15"/>
  <c r="L179" i="15"/>
  <c r="K179" i="15"/>
  <c r="J179" i="15"/>
  <c r="I179" i="15"/>
  <c r="V178" i="15"/>
  <c r="S178" i="15"/>
  <c r="L178" i="15"/>
  <c r="K178" i="15"/>
  <c r="J178" i="15"/>
  <c r="I178" i="15"/>
  <c r="V177" i="15"/>
  <c r="S177" i="15"/>
  <c r="L177" i="15"/>
  <c r="K177" i="15"/>
  <c r="J177" i="15"/>
  <c r="I177" i="15"/>
  <c r="V176" i="15"/>
  <c r="S176" i="15"/>
  <c r="M176" i="15"/>
  <c r="K176" i="15"/>
  <c r="J176" i="15"/>
  <c r="I176" i="15"/>
  <c r="V175" i="15"/>
  <c r="S175" i="15"/>
  <c r="L175" i="15"/>
  <c r="K175" i="15"/>
  <c r="J175" i="15"/>
  <c r="I175" i="15"/>
  <c r="V174" i="15"/>
  <c r="S174" i="15"/>
  <c r="M174" i="15"/>
  <c r="K174" i="15"/>
  <c r="J174" i="15"/>
  <c r="I174" i="15"/>
  <c r="V173" i="15"/>
  <c r="S173" i="15"/>
  <c r="L173" i="15"/>
  <c r="K173" i="15"/>
  <c r="J173" i="15"/>
  <c r="I173" i="15"/>
  <c r="V172" i="15"/>
  <c r="S172" i="15"/>
  <c r="M172" i="15"/>
  <c r="K172" i="15"/>
  <c r="J172" i="15"/>
  <c r="I172" i="15"/>
  <c r="V171" i="15"/>
  <c r="S171" i="15"/>
  <c r="M171" i="15"/>
  <c r="K171" i="15"/>
  <c r="J171" i="15"/>
  <c r="I171" i="15"/>
  <c r="V170" i="15"/>
  <c r="S170" i="15"/>
  <c r="L170" i="15"/>
  <c r="K170" i="15"/>
  <c r="J170" i="15"/>
  <c r="I170" i="15"/>
  <c r="V169" i="15"/>
  <c r="S169" i="15"/>
  <c r="M169" i="15"/>
  <c r="K169" i="15"/>
  <c r="J169" i="15"/>
  <c r="I169" i="15"/>
  <c r="V168" i="15"/>
  <c r="S168" i="15"/>
  <c r="L168" i="15"/>
  <c r="K168" i="15"/>
  <c r="J168" i="15"/>
  <c r="I168" i="15"/>
  <c r="V167" i="15"/>
  <c r="S167" i="15"/>
  <c r="M167" i="15"/>
  <c r="K167" i="15"/>
  <c r="J167" i="15"/>
  <c r="I167" i="15"/>
  <c r="V166" i="15"/>
  <c r="S166" i="15"/>
  <c r="L166" i="15"/>
  <c r="K166" i="15"/>
  <c r="J166" i="15"/>
  <c r="I166" i="15"/>
  <c r="V165" i="15"/>
  <c r="S165" i="15"/>
  <c r="M165" i="15"/>
  <c r="K165" i="15"/>
  <c r="J165" i="15"/>
  <c r="I165" i="15"/>
  <c r="V164" i="15"/>
  <c r="S164" i="15"/>
  <c r="L164" i="15"/>
  <c r="K164" i="15"/>
  <c r="J164" i="15"/>
  <c r="I164" i="15"/>
  <c r="V163" i="15"/>
  <c r="S163" i="15"/>
  <c r="M163" i="15"/>
  <c r="K163" i="15"/>
  <c r="J163" i="15"/>
  <c r="I163" i="15"/>
  <c r="V162" i="15"/>
  <c r="S162" i="15"/>
  <c r="L162" i="15"/>
  <c r="K162" i="15"/>
  <c r="J162" i="15"/>
  <c r="I162" i="15"/>
  <c r="V161" i="15"/>
  <c r="S161" i="15"/>
  <c r="M161" i="15"/>
  <c r="K161" i="15"/>
  <c r="J161" i="15"/>
  <c r="I161" i="15"/>
  <c r="V160" i="15"/>
  <c r="S160" i="15"/>
  <c r="L160" i="15"/>
  <c r="K160" i="15"/>
  <c r="J160" i="15"/>
  <c r="I160" i="15"/>
  <c r="V159" i="15"/>
  <c r="S159" i="15"/>
  <c r="M159" i="15"/>
  <c r="K159" i="15"/>
  <c r="J159" i="15"/>
  <c r="I159" i="15"/>
  <c r="V158" i="15"/>
  <c r="S158" i="15"/>
  <c r="L158" i="15"/>
  <c r="K158" i="15"/>
  <c r="J158" i="15"/>
  <c r="I158" i="15"/>
  <c r="V157" i="15"/>
  <c r="S157" i="15"/>
  <c r="M157" i="15"/>
  <c r="K157" i="15"/>
  <c r="J157" i="15"/>
  <c r="I157" i="15"/>
  <c r="V156" i="15"/>
  <c r="S156" i="15"/>
  <c r="L156" i="15"/>
  <c r="K156" i="15"/>
  <c r="J156" i="15"/>
  <c r="I156" i="15"/>
  <c r="V155" i="15"/>
  <c r="S155" i="15"/>
  <c r="M155" i="15"/>
  <c r="K155" i="15"/>
  <c r="J155" i="15"/>
  <c r="I155" i="15"/>
  <c r="V154" i="15"/>
  <c r="S154" i="15"/>
  <c r="M154" i="15"/>
  <c r="K154" i="15"/>
  <c r="J154" i="15"/>
  <c r="I154" i="15"/>
  <c r="V153" i="15"/>
  <c r="S153" i="15"/>
  <c r="L153" i="15"/>
  <c r="K153" i="15"/>
  <c r="J153" i="15"/>
  <c r="I153" i="15"/>
  <c r="V152" i="15"/>
  <c r="S152" i="15"/>
  <c r="M152" i="15"/>
  <c r="K152" i="15"/>
  <c r="J152" i="15"/>
  <c r="I152" i="15"/>
  <c r="V151" i="15"/>
  <c r="S151" i="15"/>
  <c r="L151" i="15"/>
  <c r="K151" i="15"/>
  <c r="J151" i="15"/>
  <c r="I151" i="15"/>
  <c r="V147" i="15"/>
  <c r="S147" i="15"/>
  <c r="M147" i="15"/>
  <c r="K147" i="15"/>
  <c r="J147" i="15"/>
  <c r="I147" i="15"/>
  <c r="V146" i="15"/>
  <c r="S146" i="15"/>
  <c r="M146" i="15"/>
  <c r="K146" i="15"/>
  <c r="J146" i="15"/>
  <c r="I146" i="15"/>
  <c r="V145" i="15"/>
  <c r="S145" i="15"/>
  <c r="L145" i="15"/>
  <c r="K145" i="15"/>
  <c r="J145" i="15"/>
  <c r="I145" i="15"/>
  <c r="V144" i="15"/>
  <c r="S144" i="15"/>
  <c r="M144" i="15"/>
  <c r="K144" i="15"/>
  <c r="J144" i="15"/>
  <c r="I144" i="15"/>
  <c r="V143" i="15"/>
  <c r="S143" i="15"/>
  <c r="M143" i="15"/>
  <c r="K143" i="15"/>
  <c r="J143" i="15"/>
  <c r="I143" i="15"/>
  <c r="V142" i="15"/>
  <c r="S142" i="15"/>
  <c r="M142" i="15"/>
  <c r="K142" i="15"/>
  <c r="J142" i="15"/>
  <c r="I142" i="15"/>
  <c r="V141" i="15"/>
  <c r="S141" i="15"/>
  <c r="L141" i="15"/>
  <c r="K141" i="15"/>
  <c r="J141" i="15"/>
  <c r="I141" i="15"/>
  <c r="M135" i="15"/>
  <c r="F61" i="15" s="1"/>
  <c r="V134" i="15"/>
  <c r="V135" i="15" s="1"/>
  <c r="I61" i="15" s="1"/>
  <c r="S134" i="15"/>
  <c r="S135" i="15" s="1"/>
  <c r="H61" i="15" s="1"/>
  <c r="L134" i="15"/>
  <c r="L135" i="15" s="1"/>
  <c r="E61" i="15" s="1"/>
  <c r="K134" i="15"/>
  <c r="J134" i="15"/>
  <c r="I134" i="15"/>
  <c r="I135" i="15" s="1"/>
  <c r="G61" i="15" s="1"/>
  <c r="M131" i="15"/>
  <c r="F60" i="15" s="1"/>
  <c r="V130" i="15"/>
  <c r="S130" i="15"/>
  <c r="L130" i="15"/>
  <c r="K130" i="15"/>
  <c r="J130" i="15"/>
  <c r="I130" i="15"/>
  <c r="V129" i="15"/>
  <c r="S129" i="15"/>
  <c r="L129" i="15"/>
  <c r="K129" i="15"/>
  <c r="J129" i="15"/>
  <c r="I129" i="15"/>
  <c r="V128" i="15"/>
  <c r="S128" i="15"/>
  <c r="L128" i="15"/>
  <c r="K128" i="15"/>
  <c r="J128" i="15"/>
  <c r="I128" i="15"/>
  <c r="V127" i="15"/>
  <c r="S127" i="15"/>
  <c r="L127" i="15"/>
  <c r="K127" i="15"/>
  <c r="J127" i="15"/>
  <c r="I127" i="15"/>
  <c r="V126" i="15"/>
  <c r="S126" i="15"/>
  <c r="L126" i="15"/>
  <c r="K126" i="15"/>
  <c r="J126" i="15"/>
  <c r="I126" i="15"/>
  <c r="V125" i="15"/>
  <c r="S125" i="15"/>
  <c r="L125" i="15"/>
  <c r="K125" i="15"/>
  <c r="J125" i="15"/>
  <c r="I125" i="15"/>
  <c r="V124" i="15"/>
  <c r="S124" i="15"/>
  <c r="L124" i="15"/>
  <c r="K124" i="15"/>
  <c r="J124" i="15"/>
  <c r="I124" i="15"/>
  <c r="V120" i="15"/>
  <c r="S120" i="15"/>
  <c r="L120" i="15"/>
  <c r="K120" i="15"/>
  <c r="J120" i="15"/>
  <c r="I120" i="15"/>
  <c r="V119" i="15"/>
  <c r="S119" i="15"/>
  <c r="M119" i="15"/>
  <c r="K119" i="15"/>
  <c r="J119" i="15"/>
  <c r="I119" i="15"/>
  <c r="V118" i="15"/>
  <c r="S118" i="15"/>
  <c r="M118" i="15"/>
  <c r="K118" i="15"/>
  <c r="J118" i="15"/>
  <c r="I118" i="15"/>
  <c r="V117" i="15"/>
  <c r="S117" i="15"/>
  <c r="M117" i="15"/>
  <c r="K117" i="15"/>
  <c r="J117" i="15"/>
  <c r="I117" i="15"/>
  <c r="V116" i="15"/>
  <c r="S116" i="15"/>
  <c r="L116" i="15"/>
  <c r="K116" i="15"/>
  <c r="J116" i="15"/>
  <c r="I116" i="15"/>
  <c r="V115" i="15"/>
  <c r="S115" i="15"/>
  <c r="M115" i="15"/>
  <c r="K115" i="15"/>
  <c r="J115" i="15"/>
  <c r="I115" i="15"/>
  <c r="V114" i="15"/>
  <c r="S114" i="15"/>
  <c r="M114" i="15"/>
  <c r="K114" i="15"/>
  <c r="J114" i="15"/>
  <c r="I114" i="15"/>
  <c r="V113" i="15"/>
  <c r="S113" i="15"/>
  <c r="L113" i="15"/>
  <c r="K113" i="15"/>
  <c r="J113" i="15"/>
  <c r="I113" i="15"/>
  <c r="V112" i="15"/>
  <c r="S112" i="15"/>
  <c r="M112" i="15"/>
  <c r="K112" i="15"/>
  <c r="J112" i="15"/>
  <c r="I112" i="15"/>
  <c r="V111" i="15"/>
  <c r="S111" i="15"/>
  <c r="M111" i="15"/>
  <c r="K111" i="15"/>
  <c r="J111" i="15"/>
  <c r="I111" i="15"/>
  <c r="V110" i="15"/>
  <c r="S110" i="15"/>
  <c r="L110" i="15"/>
  <c r="K110" i="15"/>
  <c r="J110" i="15"/>
  <c r="I110" i="15"/>
  <c r="M107" i="15"/>
  <c r="F58" i="15" s="1"/>
  <c r="V106" i="15"/>
  <c r="V107" i="15" s="1"/>
  <c r="I58" i="15" s="1"/>
  <c r="S106" i="15"/>
  <c r="S107" i="15" s="1"/>
  <c r="H58" i="15" s="1"/>
  <c r="L106" i="15"/>
  <c r="L107" i="15" s="1"/>
  <c r="E58" i="15" s="1"/>
  <c r="K106" i="15"/>
  <c r="J106" i="15"/>
  <c r="I106" i="15"/>
  <c r="I107" i="15" s="1"/>
  <c r="G58" i="15" s="1"/>
  <c r="M103" i="15"/>
  <c r="F57" i="15" s="1"/>
  <c r="V102" i="15"/>
  <c r="V103" i="15" s="1"/>
  <c r="I57" i="15" s="1"/>
  <c r="S102" i="15"/>
  <c r="S103" i="15" s="1"/>
  <c r="H57" i="15" s="1"/>
  <c r="L102" i="15"/>
  <c r="L103" i="15" s="1"/>
  <c r="E57" i="15" s="1"/>
  <c r="K102" i="15"/>
  <c r="J102" i="15"/>
  <c r="I102" i="15"/>
  <c r="I103" i="15" s="1"/>
  <c r="G57" i="15" s="1"/>
  <c r="V98" i="15"/>
  <c r="S98" i="15"/>
  <c r="L98" i="15"/>
  <c r="K98" i="15"/>
  <c r="J98" i="15"/>
  <c r="I98" i="15"/>
  <c r="V97" i="15"/>
  <c r="S97" i="15"/>
  <c r="M97" i="15"/>
  <c r="K97" i="15"/>
  <c r="J97" i="15"/>
  <c r="I97" i="15"/>
  <c r="V96" i="15"/>
  <c r="S96" i="15"/>
  <c r="L96" i="15"/>
  <c r="K96" i="15"/>
  <c r="J96" i="15"/>
  <c r="I96" i="15"/>
  <c r="V95" i="15"/>
  <c r="S95" i="15"/>
  <c r="L95" i="15"/>
  <c r="K95" i="15"/>
  <c r="J95" i="15"/>
  <c r="I95" i="15"/>
  <c r="V94" i="15"/>
  <c r="S94" i="15"/>
  <c r="L94" i="15"/>
  <c r="K94" i="15"/>
  <c r="J94" i="15"/>
  <c r="I94" i="15"/>
  <c r="V93" i="15"/>
  <c r="S93" i="15"/>
  <c r="L93" i="15"/>
  <c r="K93" i="15"/>
  <c r="J93" i="15"/>
  <c r="I93" i="15"/>
  <c r="V92" i="15"/>
  <c r="S92" i="15"/>
  <c r="L92" i="15"/>
  <c r="K92" i="15"/>
  <c r="J92" i="15"/>
  <c r="I92" i="15"/>
  <c r="V91" i="15"/>
  <c r="S91" i="15"/>
  <c r="L91" i="15"/>
  <c r="K91" i="15"/>
  <c r="J91" i="15"/>
  <c r="I91" i="15"/>
  <c r="V90" i="15"/>
  <c r="S90" i="15"/>
  <c r="L90" i="15"/>
  <c r="K90" i="15"/>
  <c r="J90" i="15"/>
  <c r="I90" i="15"/>
  <c r="P16" i="15"/>
  <c r="P20" i="15" s="1"/>
  <c r="Z129" i="16"/>
  <c r="Y129" i="16"/>
  <c r="V125" i="16"/>
  <c r="S125" i="16"/>
  <c r="L125" i="16"/>
  <c r="K125" i="16"/>
  <c r="J125" i="16"/>
  <c r="I125" i="16"/>
  <c r="V124" i="16"/>
  <c r="S124" i="16"/>
  <c r="L124" i="16"/>
  <c r="K124" i="16"/>
  <c r="J124" i="16"/>
  <c r="I124" i="16"/>
  <c r="V123" i="16"/>
  <c r="S123" i="16"/>
  <c r="L123" i="16"/>
  <c r="K123" i="16"/>
  <c r="J123" i="16"/>
  <c r="I123" i="16"/>
  <c r="V122" i="16"/>
  <c r="S122" i="16"/>
  <c r="L122" i="16"/>
  <c r="K122" i="16"/>
  <c r="J122" i="16"/>
  <c r="I122" i="16"/>
  <c r="V121" i="16"/>
  <c r="S121" i="16"/>
  <c r="L121" i="16"/>
  <c r="K121" i="16"/>
  <c r="J121" i="16"/>
  <c r="I121" i="16"/>
  <c r="V120" i="16"/>
  <c r="S120" i="16"/>
  <c r="M120" i="16"/>
  <c r="K120" i="16"/>
  <c r="J120" i="16"/>
  <c r="I120" i="16"/>
  <c r="V119" i="16"/>
  <c r="S119" i="16"/>
  <c r="L119" i="16"/>
  <c r="K119" i="16"/>
  <c r="J119" i="16"/>
  <c r="I119" i="16"/>
  <c r="V118" i="16"/>
  <c r="S118" i="16"/>
  <c r="M118" i="16"/>
  <c r="K118" i="16"/>
  <c r="J118" i="16"/>
  <c r="I118" i="16"/>
  <c r="V117" i="16"/>
  <c r="S117" i="16"/>
  <c r="M117" i="16"/>
  <c r="K117" i="16"/>
  <c r="J117" i="16"/>
  <c r="I117" i="16"/>
  <c r="V116" i="16"/>
  <c r="S116" i="16"/>
  <c r="L116" i="16"/>
  <c r="K116" i="16"/>
  <c r="J116" i="16"/>
  <c r="I116" i="16"/>
  <c r="V115" i="16"/>
  <c r="S115" i="16"/>
  <c r="M115" i="16"/>
  <c r="K115" i="16"/>
  <c r="J115" i="16"/>
  <c r="I115" i="16"/>
  <c r="V114" i="16"/>
  <c r="S114" i="16"/>
  <c r="L114" i="16"/>
  <c r="K114" i="16"/>
  <c r="J114" i="16"/>
  <c r="I114" i="16"/>
  <c r="V107" i="16"/>
  <c r="S107" i="16"/>
  <c r="M107" i="16"/>
  <c r="M108" i="16" s="1"/>
  <c r="F62" i="16" s="1"/>
  <c r="K107" i="16"/>
  <c r="J107" i="16"/>
  <c r="I107" i="16"/>
  <c r="V106" i="16"/>
  <c r="V108" i="16" s="1"/>
  <c r="I62" i="16" s="1"/>
  <c r="S106" i="16"/>
  <c r="L106" i="16"/>
  <c r="L108" i="16" s="1"/>
  <c r="E62" i="16" s="1"/>
  <c r="K106" i="16"/>
  <c r="J106" i="16"/>
  <c r="I106" i="16"/>
  <c r="M103" i="16"/>
  <c r="F61" i="16" s="1"/>
  <c r="V102" i="16"/>
  <c r="S102" i="16"/>
  <c r="L102" i="16"/>
  <c r="K102" i="16"/>
  <c r="J102" i="16"/>
  <c r="I102" i="16"/>
  <c r="I103" i="16" s="1"/>
  <c r="G61" i="16" s="1"/>
  <c r="M96" i="16"/>
  <c r="F57" i="16" s="1"/>
  <c r="V95" i="16"/>
  <c r="S95" i="16"/>
  <c r="L95" i="16"/>
  <c r="K95" i="16"/>
  <c r="J95" i="16"/>
  <c r="I95" i="16"/>
  <c r="V94" i="16"/>
  <c r="S94" i="16"/>
  <c r="L94" i="16"/>
  <c r="K94" i="16"/>
  <c r="J94" i="16"/>
  <c r="I94" i="16"/>
  <c r="V93" i="16"/>
  <c r="S93" i="16"/>
  <c r="L93" i="16"/>
  <c r="K93" i="16"/>
  <c r="J93" i="16"/>
  <c r="I93" i="16"/>
  <c r="V92" i="16"/>
  <c r="S92" i="16"/>
  <c r="L92" i="16"/>
  <c r="K92" i="16"/>
  <c r="J92" i="16"/>
  <c r="I92" i="16"/>
  <c r="V91" i="16"/>
  <c r="S91" i="16"/>
  <c r="L91" i="16"/>
  <c r="K91" i="16"/>
  <c r="J91" i="16"/>
  <c r="I91" i="16"/>
  <c r="V90" i="16"/>
  <c r="S90" i="16"/>
  <c r="L90" i="16"/>
  <c r="K90" i="16"/>
  <c r="J90" i="16"/>
  <c r="I90" i="16"/>
  <c r="M87" i="16"/>
  <c r="V86" i="16"/>
  <c r="V87" i="16" s="1"/>
  <c r="I56" i="16" s="1"/>
  <c r="S86" i="16"/>
  <c r="S87" i="16" s="1"/>
  <c r="H56" i="16" s="1"/>
  <c r="L86" i="16"/>
  <c r="L87" i="16" s="1"/>
  <c r="E56" i="16" s="1"/>
  <c r="K86" i="16"/>
  <c r="J86" i="16"/>
  <c r="I86" i="16"/>
  <c r="I87" i="16" s="1"/>
  <c r="G56" i="16" s="1"/>
  <c r="P16" i="16"/>
  <c r="P20" i="16" s="1"/>
  <c r="Z108" i="12"/>
  <c r="Y108" i="12"/>
  <c r="V104" i="12"/>
  <c r="S104" i="12"/>
  <c r="L104" i="12"/>
  <c r="K104" i="12"/>
  <c r="J104" i="12"/>
  <c r="I104" i="12"/>
  <c r="V103" i="12"/>
  <c r="S103" i="12"/>
  <c r="L103" i="12"/>
  <c r="K103" i="12"/>
  <c r="J103" i="12"/>
  <c r="I103" i="12"/>
  <c r="V102" i="12"/>
  <c r="S102" i="12"/>
  <c r="L102" i="12"/>
  <c r="K102" i="12"/>
  <c r="J102" i="12"/>
  <c r="I102" i="12"/>
  <c r="V101" i="12"/>
  <c r="S101" i="12"/>
  <c r="M101" i="12"/>
  <c r="K101" i="12"/>
  <c r="J101" i="12"/>
  <c r="I101" i="12"/>
  <c r="V100" i="12"/>
  <c r="S100" i="12"/>
  <c r="M100" i="12"/>
  <c r="K100" i="12"/>
  <c r="J100" i="12"/>
  <c r="I100" i="12"/>
  <c r="V99" i="12"/>
  <c r="S99" i="12"/>
  <c r="M99" i="12"/>
  <c r="K99" i="12"/>
  <c r="J99" i="12"/>
  <c r="I99" i="12"/>
  <c r="V98" i="12"/>
  <c r="S98" i="12"/>
  <c r="M98" i="12"/>
  <c r="K98" i="12"/>
  <c r="J98" i="12"/>
  <c r="I98" i="12"/>
  <c r="V97" i="12"/>
  <c r="S97" i="12"/>
  <c r="M97" i="12"/>
  <c r="K97" i="12"/>
  <c r="J97" i="12"/>
  <c r="I97" i="12"/>
  <c r="V96" i="12"/>
  <c r="S96" i="12"/>
  <c r="L96" i="12"/>
  <c r="K96" i="12"/>
  <c r="J96" i="12"/>
  <c r="I96" i="12"/>
  <c r="V95" i="12"/>
  <c r="S95" i="12"/>
  <c r="M95" i="12"/>
  <c r="K95" i="12"/>
  <c r="J95" i="12"/>
  <c r="I95" i="12"/>
  <c r="V94" i="12"/>
  <c r="S94" i="12"/>
  <c r="M94" i="12"/>
  <c r="K94" i="12"/>
  <c r="J94" i="12"/>
  <c r="I94" i="12"/>
  <c r="V93" i="12"/>
  <c r="S93" i="12"/>
  <c r="M93" i="12"/>
  <c r="K93" i="12"/>
  <c r="J93" i="12"/>
  <c r="I93" i="12"/>
  <c r="V92" i="12"/>
  <c r="S92" i="12"/>
  <c r="M92" i="12"/>
  <c r="K92" i="12"/>
  <c r="J92" i="12"/>
  <c r="I92" i="12"/>
  <c r="V91" i="12"/>
  <c r="S91" i="12"/>
  <c r="L91" i="12"/>
  <c r="K91" i="12"/>
  <c r="J91" i="12"/>
  <c r="I91" i="12"/>
  <c r="V90" i="12"/>
  <c r="S90" i="12"/>
  <c r="M90" i="12"/>
  <c r="K90" i="12"/>
  <c r="J90" i="12"/>
  <c r="I90" i="12"/>
  <c r="V89" i="12"/>
  <c r="S89" i="12"/>
  <c r="L89" i="12"/>
  <c r="K89" i="12"/>
  <c r="J89" i="12"/>
  <c r="I89" i="12"/>
  <c r="V82" i="12"/>
  <c r="S82" i="12"/>
  <c r="L82" i="12"/>
  <c r="K82" i="12"/>
  <c r="J82" i="12"/>
  <c r="I82" i="12"/>
  <c r="V81" i="12"/>
  <c r="S81" i="12"/>
  <c r="M81" i="12"/>
  <c r="M83" i="12" s="1"/>
  <c r="F56" i="12" s="1"/>
  <c r="K81" i="12"/>
  <c r="J81" i="12"/>
  <c r="I81" i="12"/>
  <c r="V80" i="12"/>
  <c r="S80" i="12"/>
  <c r="L80" i="12"/>
  <c r="K80" i="12"/>
  <c r="J80" i="12"/>
  <c r="I80" i="12"/>
  <c r="P16" i="12"/>
  <c r="P20" i="12" s="1"/>
  <c r="L83" i="18" l="1"/>
  <c r="E56" i="18" s="1"/>
  <c r="I157" i="17"/>
  <c r="G65" i="17" s="1"/>
  <c r="M168" i="17"/>
  <c r="F66" i="17" s="1"/>
  <c r="L83" i="12"/>
  <c r="E56" i="12" s="1"/>
  <c r="I168" i="17"/>
  <c r="G66" i="17" s="1"/>
  <c r="K108" i="12"/>
  <c r="S126" i="16"/>
  <c r="H66" i="16" s="1"/>
  <c r="V131" i="15"/>
  <c r="I60" i="15" s="1"/>
  <c r="S157" i="17"/>
  <c r="H65" i="17" s="1"/>
  <c r="I100" i="21"/>
  <c r="G57" i="21" s="1"/>
  <c r="V132" i="21"/>
  <c r="I59" i="21" s="1"/>
  <c r="V114" i="17"/>
  <c r="I62" i="17" s="1"/>
  <c r="V182" i="15"/>
  <c r="I66" i="15" s="1"/>
  <c r="H29" i="18"/>
  <c r="P29" i="18" s="1"/>
  <c r="S242" i="15"/>
  <c r="H68" i="15" s="1"/>
  <c r="S95" i="17"/>
  <c r="H57" i="17" s="1"/>
  <c r="L114" i="17"/>
  <c r="E62" i="17" s="1"/>
  <c r="K139" i="21"/>
  <c r="S90" i="17"/>
  <c r="H56" i="17" s="1"/>
  <c r="V95" i="17"/>
  <c r="I57" i="17" s="1"/>
  <c r="S114" i="17"/>
  <c r="H62" i="17" s="1"/>
  <c r="V168" i="17"/>
  <c r="I66" i="17" s="1"/>
  <c r="V108" i="19"/>
  <c r="I62" i="19" s="1"/>
  <c r="S132" i="21"/>
  <c r="H59" i="21" s="1"/>
  <c r="V142" i="17"/>
  <c r="I64" i="17" s="1"/>
  <c r="I83" i="18"/>
  <c r="G56" i="18" s="1"/>
  <c r="V95" i="21"/>
  <c r="I56" i="21" s="1"/>
  <c r="H29" i="16"/>
  <c r="P29" i="16" s="1"/>
  <c r="M98" i="16"/>
  <c r="F58" i="16" s="1"/>
  <c r="D15" i="16" s="1"/>
  <c r="I121" i="15"/>
  <c r="G59" i="15" s="1"/>
  <c r="S121" i="15"/>
  <c r="H59" i="15" s="1"/>
  <c r="S148" i="15"/>
  <c r="H65" i="15" s="1"/>
  <c r="M110" i="19"/>
  <c r="F63" i="19" s="1"/>
  <c r="D16" i="19" s="1"/>
  <c r="S96" i="16"/>
  <c r="H57" i="16" s="1"/>
  <c r="H29" i="15"/>
  <c r="P29" i="15" s="1"/>
  <c r="M121" i="15"/>
  <c r="F59" i="15" s="1"/>
  <c r="V148" i="15"/>
  <c r="I65" i="15" s="1"/>
  <c r="M206" i="15"/>
  <c r="F67" i="15" s="1"/>
  <c r="L242" i="15"/>
  <c r="E68" i="15" s="1"/>
  <c r="V257" i="15"/>
  <c r="I70" i="15" s="1"/>
  <c r="S133" i="17"/>
  <c r="H63" i="17" s="1"/>
  <c r="S96" i="19"/>
  <c r="H57" i="19" s="1"/>
  <c r="K127" i="20"/>
  <c r="S98" i="20"/>
  <c r="H56" i="20" s="1"/>
  <c r="V107" i="20"/>
  <c r="I58" i="20" s="1"/>
  <c r="S99" i="15"/>
  <c r="H56" i="15" s="1"/>
  <c r="L95" i="21"/>
  <c r="E56" i="21" s="1"/>
  <c r="L96" i="19"/>
  <c r="E57" i="19" s="1"/>
  <c r="I133" i="17"/>
  <c r="G63" i="17" s="1"/>
  <c r="I206" i="15"/>
  <c r="G67" i="15" s="1"/>
  <c r="I242" i="15"/>
  <c r="G68" i="15" s="1"/>
  <c r="M182" i="15"/>
  <c r="F66" i="15" s="1"/>
  <c r="I96" i="16"/>
  <c r="G57" i="16" s="1"/>
  <c r="I108" i="16"/>
  <c r="G62" i="16" s="1"/>
  <c r="I83" i="12"/>
  <c r="G56" i="12" s="1"/>
  <c r="L105" i="12"/>
  <c r="E60" i="12" s="1"/>
  <c r="S83" i="12"/>
  <c r="H56" i="12" s="1"/>
  <c r="L96" i="16"/>
  <c r="E57" i="16" s="1"/>
  <c r="S108" i="16"/>
  <c r="H62" i="16" s="1"/>
  <c r="L121" i="15"/>
  <c r="E59" i="15" s="1"/>
  <c r="S131" i="15"/>
  <c r="H60" i="15" s="1"/>
  <c r="M148" i="15"/>
  <c r="F65" i="15" s="1"/>
  <c r="S182" i="15"/>
  <c r="H66" i="15" s="1"/>
  <c r="L257" i="15"/>
  <c r="E70" i="15" s="1"/>
  <c r="H29" i="12"/>
  <c r="P29" i="12" s="1"/>
  <c r="F56" i="16"/>
  <c r="S257" i="15"/>
  <c r="H70" i="15" s="1"/>
  <c r="K171" i="17"/>
  <c r="H29" i="17"/>
  <c r="P29" i="17" s="1"/>
  <c r="S105" i="12"/>
  <c r="H60" i="12" s="1"/>
  <c r="V96" i="16"/>
  <c r="I57" i="16" s="1"/>
  <c r="V121" i="15"/>
  <c r="I59" i="15" s="1"/>
  <c r="I131" i="15"/>
  <c r="G60" i="15" s="1"/>
  <c r="I182" i="15"/>
  <c r="G66" i="15" s="1"/>
  <c r="S206" i="15"/>
  <c r="H67" i="15" s="1"/>
  <c r="V242" i="15"/>
  <c r="I68" i="15" s="1"/>
  <c r="M242" i="15"/>
  <c r="F68" i="15" s="1"/>
  <c r="L249" i="15"/>
  <c r="E69" i="15" s="1"/>
  <c r="V249" i="15"/>
  <c r="I69" i="15" s="1"/>
  <c r="V105" i="12"/>
  <c r="K129" i="16"/>
  <c r="M110" i="16"/>
  <c r="F63" i="16" s="1"/>
  <c r="D16" i="16" s="1"/>
  <c r="V126" i="16"/>
  <c r="I66" i="16" s="1"/>
  <c r="M126" i="16"/>
  <c r="F66" i="16" s="1"/>
  <c r="K260" i="15"/>
  <c r="L131" i="15"/>
  <c r="E60" i="15" s="1"/>
  <c r="L182" i="15"/>
  <c r="E66" i="15" s="1"/>
  <c r="V206" i="15"/>
  <c r="I67" i="15" s="1"/>
  <c r="L206" i="15"/>
  <c r="E67" i="15" s="1"/>
  <c r="I249" i="15"/>
  <c r="G69" i="15" s="1"/>
  <c r="S249" i="15"/>
  <c r="H69" i="15" s="1"/>
  <c r="I257" i="15"/>
  <c r="G70" i="15" s="1"/>
  <c r="L90" i="17"/>
  <c r="E56" i="17" s="1"/>
  <c r="V133" i="17"/>
  <c r="I63" i="17" s="1"/>
  <c r="M133" i="17"/>
  <c r="F63" i="17" s="1"/>
  <c r="L133" i="17"/>
  <c r="E63" i="17" s="1"/>
  <c r="I142" i="17"/>
  <c r="G64" i="17" s="1"/>
  <c r="S142" i="17"/>
  <c r="H64" i="17" s="1"/>
  <c r="S168" i="17"/>
  <c r="H66" i="17" s="1"/>
  <c r="S83" i="18"/>
  <c r="H56" i="18" s="1"/>
  <c r="K108" i="18"/>
  <c r="S105" i="18"/>
  <c r="H60" i="18" s="1"/>
  <c r="I105" i="18"/>
  <c r="G60" i="18" s="1"/>
  <c r="V96" i="19"/>
  <c r="I57" i="19" s="1"/>
  <c r="M98" i="19"/>
  <c r="F58" i="19" s="1"/>
  <c r="D15" i="19" s="1"/>
  <c r="S108" i="19"/>
  <c r="H62" i="19" s="1"/>
  <c r="S125" i="19"/>
  <c r="H66" i="19" s="1"/>
  <c r="V98" i="20"/>
  <c r="I56" i="20" s="1"/>
  <c r="I107" i="20"/>
  <c r="G58" i="20" s="1"/>
  <c r="S107" i="20"/>
  <c r="H58" i="20" s="1"/>
  <c r="S124" i="20"/>
  <c r="H63" i="20" s="1"/>
  <c r="V100" i="21"/>
  <c r="I57" i="21" s="1"/>
  <c r="M132" i="21"/>
  <c r="F59" i="21" s="1"/>
  <c r="H29" i="21"/>
  <c r="P29" i="21" s="1"/>
  <c r="I90" i="17"/>
  <c r="G56" i="17" s="1"/>
  <c r="L95" i="17"/>
  <c r="E57" i="17" s="1"/>
  <c r="I114" i="17"/>
  <c r="G62" i="17" s="1"/>
  <c r="L142" i="17"/>
  <c r="E64" i="17" s="1"/>
  <c r="L157" i="17"/>
  <c r="E65" i="17" s="1"/>
  <c r="M157" i="17"/>
  <c r="F65" i="17" s="1"/>
  <c r="L168" i="17"/>
  <c r="E66" i="17" s="1"/>
  <c r="V83" i="18"/>
  <c r="I56" i="18" s="1"/>
  <c r="L105" i="18"/>
  <c r="E60" i="18" s="1"/>
  <c r="K128" i="19"/>
  <c r="I96" i="19"/>
  <c r="G57" i="19" s="1"/>
  <c r="I110" i="19"/>
  <c r="G63" i="19" s="1"/>
  <c r="E16" i="19" s="1"/>
  <c r="V125" i="19"/>
  <c r="I66" i="19" s="1"/>
  <c r="H29" i="19"/>
  <c r="P29" i="19" s="1"/>
  <c r="V124" i="20"/>
  <c r="M126" i="20"/>
  <c r="F64" i="20" s="1"/>
  <c r="D16" i="20" s="1"/>
  <c r="H29" i="20"/>
  <c r="P29" i="20" s="1"/>
  <c r="I95" i="21"/>
  <c r="G56" i="21" s="1"/>
  <c r="S100" i="21"/>
  <c r="H57" i="21" s="1"/>
  <c r="L132" i="21"/>
  <c r="E59" i="21" s="1"/>
  <c r="V157" i="17"/>
  <c r="I65" i="17" s="1"/>
  <c r="L125" i="19"/>
  <c r="E66" i="19" s="1"/>
  <c r="F61" i="19"/>
  <c r="M98" i="20"/>
  <c r="F56" i="20" s="1"/>
  <c r="S95" i="21"/>
  <c r="H56" i="21" s="1"/>
  <c r="V138" i="21"/>
  <c r="I98" i="20"/>
  <c r="G56" i="20" s="1"/>
  <c r="L98" i="20"/>
  <c r="E56" i="20" s="1"/>
  <c r="I124" i="20"/>
  <c r="L124" i="20"/>
  <c r="L98" i="19"/>
  <c r="E58" i="19" s="1"/>
  <c r="C15" i="19" s="1"/>
  <c r="L103" i="19"/>
  <c r="E61" i="19" s="1"/>
  <c r="I87" i="19"/>
  <c r="I125" i="19"/>
  <c r="M125" i="19"/>
  <c r="F66" i="19" s="1"/>
  <c r="V87" i="19"/>
  <c r="I56" i="19" s="1"/>
  <c r="I85" i="18"/>
  <c r="G57" i="18" s="1"/>
  <c r="E16" i="18" s="1"/>
  <c r="M85" i="18"/>
  <c r="F57" i="18" s="1"/>
  <c r="D16" i="18" s="1"/>
  <c r="M105" i="18"/>
  <c r="L85" i="18"/>
  <c r="V105" i="18"/>
  <c r="V90" i="17"/>
  <c r="I56" i="17" s="1"/>
  <c r="M114" i="17"/>
  <c r="F62" i="17" s="1"/>
  <c r="M101" i="17"/>
  <c r="M259" i="15"/>
  <c r="F71" i="15" s="1"/>
  <c r="D16" i="15" s="1"/>
  <c r="I99" i="15"/>
  <c r="L99" i="15"/>
  <c r="M99" i="15"/>
  <c r="F56" i="15" s="1"/>
  <c r="I148" i="15"/>
  <c r="V99" i="15"/>
  <c r="L148" i="15"/>
  <c r="S128" i="16"/>
  <c r="H67" i="16" s="1"/>
  <c r="L126" i="16"/>
  <c r="I126" i="16"/>
  <c r="G66" i="16" s="1"/>
  <c r="L103" i="16"/>
  <c r="I98" i="16"/>
  <c r="S103" i="16"/>
  <c r="H61" i="16" s="1"/>
  <c r="V103" i="16"/>
  <c r="I61" i="16" s="1"/>
  <c r="V83" i="12"/>
  <c r="V85" i="12" s="1"/>
  <c r="I57" i="12" s="1"/>
  <c r="L85" i="12"/>
  <c r="E57" i="12" s="1"/>
  <c r="C16" i="12" s="1"/>
  <c r="I105" i="12"/>
  <c r="M85" i="12"/>
  <c r="F57" i="12" s="1"/>
  <c r="D16" i="12" s="1"/>
  <c r="S85" i="12"/>
  <c r="H57" i="12" s="1"/>
  <c r="M105" i="12"/>
  <c r="S110" i="19" l="1"/>
  <c r="H63" i="19" s="1"/>
  <c r="I170" i="17"/>
  <c r="G67" i="17" s="1"/>
  <c r="E16" i="17" s="1"/>
  <c r="V259" i="15"/>
  <c r="I71" i="15" s="1"/>
  <c r="S85" i="18"/>
  <c r="V113" i="20"/>
  <c r="I60" i="20" s="1"/>
  <c r="V85" i="18"/>
  <c r="V127" i="19"/>
  <c r="I67" i="19" s="1"/>
  <c r="V110" i="19"/>
  <c r="I63" i="19" s="1"/>
  <c r="I107" i="18"/>
  <c r="G61" i="18" s="1"/>
  <c r="E17" i="18" s="1"/>
  <c r="E23" i="18" s="1"/>
  <c r="I85" i="12"/>
  <c r="G57" i="12" s="1"/>
  <c r="E16" i="12" s="1"/>
  <c r="S101" i="17"/>
  <c r="S110" i="16"/>
  <c r="H63" i="16" s="1"/>
  <c r="V98" i="16"/>
  <c r="I58" i="16" s="1"/>
  <c r="S259" i="15"/>
  <c r="H71" i="15" s="1"/>
  <c r="L170" i="17"/>
  <c r="E67" i="17" s="1"/>
  <c r="C16" i="17" s="1"/>
  <c r="S126" i="20"/>
  <c r="S107" i="12"/>
  <c r="H61" i="12" s="1"/>
  <c r="I137" i="15"/>
  <c r="G62" i="15" s="1"/>
  <c r="E15" i="15" s="1"/>
  <c r="I101" i="17"/>
  <c r="G59" i="17" s="1"/>
  <c r="E15" i="17" s="1"/>
  <c r="E23" i="17" s="1"/>
  <c r="V98" i="19"/>
  <c r="I58" i="19" s="1"/>
  <c r="V128" i="16"/>
  <c r="I67" i="16" s="1"/>
  <c r="S127" i="19"/>
  <c r="H67" i="19" s="1"/>
  <c r="S98" i="16"/>
  <c r="H58" i="16" s="1"/>
  <c r="I128" i="16"/>
  <c r="G67" i="16" s="1"/>
  <c r="E17" i="16" s="1"/>
  <c r="S137" i="15"/>
  <c r="H62" i="15" s="1"/>
  <c r="S170" i="17"/>
  <c r="H67" i="17" s="1"/>
  <c r="S98" i="19"/>
  <c r="S113" i="20"/>
  <c r="H60" i="20" s="1"/>
  <c r="S107" i="18"/>
  <c r="H61" i="18" s="1"/>
  <c r="I138" i="21"/>
  <c r="G61" i="21" s="1"/>
  <c r="E15" i="21" s="1"/>
  <c r="E20" i="21" s="1"/>
  <c r="M138" i="21"/>
  <c r="L138" i="21"/>
  <c r="L139" i="21" s="1"/>
  <c r="E63" i="21" s="1"/>
  <c r="L127" i="19"/>
  <c r="E67" i="19" s="1"/>
  <c r="C17" i="19" s="1"/>
  <c r="L101" i="17"/>
  <c r="E59" i="17" s="1"/>
  <c r="C15" i="17" s="1"/>
  <c r="L98" i="16"/>
  <c r="E58" i="16" s="1"/>
  <c r="C15" i="16" s="1"/>
  <c r="I110" i="16"/>
  <c r="G63" i="16" s="1"/>
  <c r="E16" i="16" s="1"/>
  <c r="L107" i="12"/>
  <c r="E61" i="12" s="1"/>
  <c r="C17" i="12" s="1"/>
  <c r="L128" i="16"/>
  <c r="E67" i="16" s="1"/>
  <c r="C17" i="16" s="1"/>
  <c r="E66" i="16"/>
  <c r="I56" i="12"/>
  <c r="L110" i="16"/>
  <c r="E63" i="16" s="1"/>
  <c r="C16" i="16" s="1"/>
  <c r="E61" i="16"/>
  <c r="V110" i="16"/>
  <c r="I63" i="16" s="1"/>
  <c r="I259" i="15"/>
  <c r="G71" i="15" s="1"/>
  <c r="E16" i="15" s="1"/>
  <c r="G65" i="15"/>
  <c r="V101" i="17"/>
  <c r="S171" i="17"/>
  <c r="H69" i="17" s="1"/>
  <c r="H59" i="17"/>
  <c r="V107" i="18"/>
  <c r="I61" i="18" s="1"/>
  <c r="I60" i="18"/>
  <c r="M107" i="18"/>
  <c r="F61" i="18" s="1"/>
  <c r="D17" i="18" s="1"/>
  <c r="F60" i="18"/>
  <c r="I127" i="19"/>
  <c r="G67" i="19" s="1"/>
  <c r="E17" i="19" s="1"/>
  <c r="G66" i="19"/>
  <c r="M127" i="19"/>
  <c r="I126" i="20"/>
  <c r="G64" i="20" s="1"/>
  <c r="E16" i="20" s="1"/>
  <c r="G63" i="20"/>
  <c r="V139" i="21"/>
  <c r="I63" i="21" s="1"/>
  <c r="I61" i="21"/>
  <c r="V126" i="20"/>
  <c r="I63" i="20"/>
  <c r="L107" i="18"/>
  <c r="E61" i="18" s="1"/>
  <c r="C17" i="18" s="1"/>
  <c r="E56" i="15"/>
  <c r="F59" i="17"/>
  <c r="D15" i="17" s="1"/>
  <c r="E57" i="18"/>
  <c r="C16" i="18" s="1"/>
  <c r="H57" i="18"/>
  <c r="H64" i="20"/>
  <c r="I113" i="20"/>
  <c r="G60" i="20" s="1"/>
  <c r="E15" i="20" s="1"/>
  <c r="M139" i="21"/>
  <c r="F63" i="21" s="1"/>
  <c r="F61" i="21"/>
  <c r="D15" i="21" s="1"/>
  <c r="M113" i="20"/>
  <c r="M128" i="16"/>
  <c r="V107" i="12"/>
  <c r="I61" i="12" s="1"/>
  <c r="I60" i="12"/>
  <c r="I57" i="18"/>
  <c r="P22" i="18"/>
  <c r="I98" i="19"/>
  <c r="G58" i="19" s="1"/>
  <c r="E15" i="19" s="1"/>
  <c r="G56" i="19"/>
  <c r="H58" i="19"/>
  <c r="L126" i="20"/>
  <c r="E64" i="20" s="1"/>
  <c r="C16" i="20" s="1"/>
  <c r="E63" i="20"/>
  <c r="V170" i="17"/>
  <c r="I67" i="17" s="1"/>
  <c r="G58" i="16"/>
  <c r="E15" i="16" s="1"/>
  <c r="I107" i="12"/>
  <c r="G60" i="12"/>
  <c r="L259" i="15"/>
  <c r="E71" i="15" s="1"/>
  <c r="C16" i="15" s="1"/>
  <c r="E65" i="15"/>
  <c r="M107" i="12"/>
  <c r="F61" i="12" s="1"/>
  <c r="D17" i="12" s="1"/>
  <c r="F60" i="12"/>
  <c r="S108" i="12"/>
  <c r="H63" i="12" s="1"/>
  <c r="V137" i="15"/>
  <c r="I56" i="15"/>
  <c r="G56" i="15"/>
  <c r="L137" i="15"/>
  <c r="E62" i="15" s="1"/>
  <c r="C15" i="15" s="1"/>
  <c r="E22" i="17"/>
  <c r="M170" i="17"/>
  <c r="F67" i="17" s="1"/>
  <c r="D16" i="17" s="1"/>
  <c r="S138" i="21"/>
  <c r="L113" i="20"/>
  <c r="L110" i="19"/>
  <c r="M108" i="18"/>
  <c r="F63" i="18" s="1"/>
  <c r="M137" i="15"/>
  <c r="F62" i="15" s="1"/>
  <c r="D15" i="15" s="1"/>
  <c r="I128" i="19" l="1"/>
  <c r="G69" i="19" s="1"/>
  <c r="P21" i="15"/>
  <c r="M108" i="12"/>
  <c r="F63" i="12" s="1"/>
  <c r="E22" i="21"/>
  <c r="E20" i="18"/>
  <c r="V108" i="18"/>
  <c r="I63" i="18" s="1"/>
  <c r="P21" i="18"/>
  <c r="I127" i="20"/>
  <c r="G66" i="20" s="1"/>
  <c r="E21" i="21"/>
  <c r="P23" i="21"/>
  <c r="I139" i="21"/>
  <c r="G63" i="21" s="1"/>
  <c r="S127" i="20"/>
  <c r="H66" i="20" s="1"/>
  <c r="E23" i="21"/>
  <c r="P21" i="17"/>
  <c r="E21" i="18"/>
  <c r="P21" i="21"/>
  <c r="V128" i="19"/>
  <c r="I69" i="19" s="1"/>
  <c r="P22" i="21"/>
  <c r="E22" i="18"/>
  <c r="S129" i="16"/>
  <c r="H69" i="16" s="1"/>
  <c r="L129" i="16"/>
  <c r="E69" i="16" s="1"/>
  <c r="P23" i="18"/>
  <c r="P25" i="18" s="1"/>
  <c r="P27" i="18" s="1"/>
  <c r="BA106" i="1" s="1"/>
  <c r="I108" i="18"/>
  <c r="G63" i="18" s="1"/>
  <c r="E21" i="17"/>
  <c r="P23" i="17"/>
  <c r="S108" i="18"/>
  <c r="H63" i="18" s="1"/>
  <c r="E61" i="21"/>
  <c r="C15" i="21" s="1"/>
  <c r="S260" i="15"/>
  <c r="H73" i="15" s="1"/>
  <c r="P22" i="17"/>
  <c r="E20" i="17"/>
  <c r="S128" i="19"/>
  <c r="H69" i="19" s="1"/>
  <c r="I171" i="17"/>
  <c r="G69" i="17" s="1"/>
  <c r="L171" i="17"/>
  <c r="E69" i="17" s="1"/>
  <c r="I260" i="15"/>
  <c r="G73" i="15" s="1"/>
  <c r="I129" i="16"/>
  <c r="G69" i="16" s="1"/>
  <c r="L108" i="12"/>
  <c r="E63" i="12" s="1"/>
  <c r="L128" i="19"/>
  <c r="E69" i="19" s="1"/>
  <c r="E63" i="19"/>
  <c r="C16" i="19" s="1"/>
  <c r="M260" i="15"/>
  <c r="F73" i="15" s="1"/>
  <c r="V260" i="15"/>
  <c r="I73" i="15" s="1"/>
  <c r="I62" i="15"/>
  <c r="I108" i="12"/>
  <c r="G63" i="12" s="1"/>
  <c r="G61" i="12"/>
  <c r="E17" i="12" s="1"/>
  <c r="V171" i="17"/>
  <c r="I69" i="17" s="1"/>
  <c r="I59" i="17"/>
  <c r="V108" i="12"/>
  <c r="I63" i="12" s="1"/>
  <c r="V129" i="16"/>
  <c r="I69" i="16" s="1"/>
  <c r="P22" i="15"/>
  <c r="P23" i="16"/>
  <c r="P21" i="16"/>
  <c r="E22" i="16"/>
  <c r="E23" i="16"/>
  <c r="E20" i="16"/>
  <c r="P22" i="16"/>
  <c r="E21" i="16"/>
  <c r="E23" i="19"/>
  <c r="P23" i="19"/>
  <c r="E21" i="19"/>
  <c r="P21" i="19"/>
  <c r="E22" i="19"/>
  <c r="P22" i="19"/>
  <c r="E20" i="19"/>
  <c r="F67" i="16"/>
  <c r="D17" i="16" s="1"/>
  <c r="M129" i="16"/>
  <c r="F69" i="16" s="1"/>
  <c r="M171" i="17"/>
  <c r="F69" i="17" s="1"/>
  <c r="E22" i="15"/>
  <c r="E23" i="15"/>
  <c r="L127" i="20"/>
  <c r="E66" i="20" s="1"/>
  <c r="E60" i="20"/>
  <c r="C15" i="20" s="1"/>
  <c r="M127" i="20"/>
  <c r="F66" i="20" s="1"/>
  <c r="F60" i="20"/>
  <c r="D15" i="20" s="1"/>
  <c r="P23" i="20"/>
  <c r="E21" i="20"/>
  <c r="E22" i="20"/>
  <c r="E23" i="20"/>
  <c r="E20" i="20"/>
  <c r="P22" i="20"/>
  <c r="P21" i="20"/>
  <c r="P23" i="15"/>
  <c r="E20" i="15"/>
  <c r="S139" i="21"/>
  <c r="H63" i="21" s="1"/>
  <c r="H61" i="21"/>
  <c r="L108" i="18"/>
  <c r="E63" i="18" s="1"/>
  <c r="L260" i="15"/>
  <c r="E73" i="15" s="1"/>
  <c r="I64" i="20"/>
  <c r="V127" i="20"/>
  <c r="I66" i="20" s="1"/>
  <c r="M128" i="19"/>
  <c r="F69" i="19" s="1"/>
  <c r="F67" i="19"/>
  <c r="D17" i="19" s="1"/>
  <c r="E21" i="15"/>
  <c r="P25" i="21" l="1"/>
  <c r="P27" i="21" s="1"/>
  <c r="AG106" i="1"/>
  <c r="AN106" i="1" s="1"/>
  <c r="AG110" i="1"/>
  <c r="AN110" i="1" s="1"/>
  <c r="BA110" i="1"/>
  <c r="H28" i="21"/>
  <c r="P28" i="21" s="1"/>
  <c r="P30" i="21" s="1"/>
  <c r="H28" i="18"/>
  <c r="P28" i="18" s="1"/>
  <c r="P30" i="18" s="1"/>
  <c r="P25" i="17"/>
  <c r="P27" i="17" s="1"/>
  <c r="AG105" i="1" s="1"/>
  <c r="AN105" i="1" s="1"/>
  <c r="P25" i="15"/>
  <c r="P27" i="15" s="1"/>
  <c r="P25" i="20"/>
  <c r="P27" i="20" s="1"/>
  <c r="H28" i="20" s="1"/>
  <c r="P28" i="20" s="1"/>
  <c r="P25" i="19"/>
  <c r="P27" i="19" s="1"/>
  <c r="P25" i="16"/>
  <c r="P27" i="16" s="1"/>
  <c r="E20" i="12"/>
  <c r="P21" i="12"/>
  <c r="E23" i="12"/>
  <c r="P22" i="12"/>
  <c r="E22" i="12"/>
  <c r="E21" i="12"/>
  <c r="P23" i="12"/>
  <c r="BK138" i="8"/>
  <c r="BI138" i="8"/>
  <c r="BH138" i="8"/>
  <c r="BG138" i="8"/>
  <c r="BE138" i="8"/>
  <c r="T138" i="8"/>
  <c r="R138" i="8"/>
  <c r="P138" i="8"/>
  <c r="J138" i="8"/>
  <c r="BF138" i="8" s="1"/>
  <c r="BK137" i="8"/>
  <c r="BI137" i="8"/>
  <c r="BH137" i="8"/>
  <c r="BG137" i="8"/>
  <c r="BE137" i="8"/>
  <c r="T137" i="8"/>
  <c r="R137" i="8"/>
  <c r="R136" i="8" s="1"/>
  <c r="P137" i="8"/>
  <c r="J137" i="8"/>
  <c r="BF137" i="8" s="1"/>
  <c r="BK135" i="8"/>
  <c r="BI135" i="8"/>
  <c r="BH135" i="8"/>
  <c r="BG135" i="8"/>
  <c r="BE135" i="8"/>
  <c r="T135" i="8"/>
  <c r="T133" i="8" s="1"/>
  <c r="R135" i="8"/>
  <c r="P135" i="8"/>
  <c r="J135" i="8"/>
  <c r="BF135" i="8" s="1"/>
  <c r="BK134" i="8"/>
  <c r="BI134" i="8"/>
  <c r="BH134" i="8"/>
  <c r="BG134" i="8"/>
  <c r="BE134" i="8"/>
  <c r="T134" i="8"/>
  <c r="R134" i="8"/>
  <c r="P134" i="8"/>
  <c r="J134" i="8"/>
  <c r="BF134" i="8" s="1"/>
  <c r="BK131" i="8"/>
  <c r="BI131" i="8"/>
  <c r="BH131" i="8"/>
  <c r="BG131" i="8"/>
  <c r="BE131" i="8"/>
  <c r="T131" i="8"/>
  <c r="R131" i="8"/>
  <c r="P131" i="8"/>
  <c r="J131" i="8"/>
  <c r="BF131" i="8" s="1"/>
  <c r="BK130" i="8"/>
  <c r="BK129" i="8" s="1"/>
  <c r="J129" i="8" s="1"/>
  <c r="J99" i="8" s="1"/>
  <c r="BI130" i="8"/>
  <c r="BH130" i="8"/>
  <c r="BG130" i="8"/>
  <c r="BE130" i="8"/>
  <c r="T130" i="8"/>
  <c r="R130" i="8"/>
  <c r="P130" i="8"/>
  <c r="J130" i="8"/>
  <c r="BF130" i="8" s="1"/>
  <c r="BK128" i="8"/>
  <c r="BI128" i="8"/>
  <c r="BH128" i="8"/>
  <c r="BG128" i="8"/>
  <c r="BE128" i="8"/>
  <c r="T128" i="8"/>
  <c r="R128" i="8"/>
  <c r="P128" i="8"/>
  <c r="J128" i="8"/>
  <c r="BF128" i="8" s="1"/>
  <c r="BK127" i="8"/>
  <c r="BI127" i="8"/>
  <c r="BH127" i="8"/>
  <c r="BG127" i="8"/>
  <c r="BE127" i="8"/>
  <c r="T127" i="8"/>
  <c r="R127" i="8"/>
  <c r="P127" i="8"/>
  <c r="J127" i="8"/>
  <c r="BF127" i="8" s="1"/>
  <c r="BK126" i="8"/>
  <c r="BI126" i="8"/>
  <c r="BH126" i="8"/>
  <c r="BG126" i="8"/>
  <c r="BE126" i="8"/>
  <c r="T126" i="8"/>
  <c r="R126" i="8"/>
  <c r="P126" i="8"/>
  <c r="J126" i="8"/>
  <c r="BF126" i="8" s="1"/>
  <c r="BK125" i="8"/>
  <c r="BI125" i="8"/>
  <c r="BH125" i="8"/>
  <c r="BG125" i="8"/>
  <c r="BE125" i="8"/>
  <c r="T125" i="8"/>
  <c r="R125" i="8"/>
  <c r="R124" i="8" s="1"/>
  <c r="P125" i="8"/>
  <c r="J125" i="8"/>
  <c r="BF125" i="8" s="1"/>
  <c r="F119" i="8"/>
  <c r="J118" i="8"/>
  <c r="F118" i="8"/>
  <c r="F116" i="8"/>
  <c r="E114" i="8"/>
  <c r="F92" i="8"/>
  <c r="J91" i="8"/>
  <c r="F91" i="8"/>
  <c r="F89" i="8"/>
  <c r="E87" i="8"/>
  <c r="J37" i="8"/>
  <c r="J36" i="8"/>
  <c r="J35" i="8"/>
  <c r="J12" i="8"/>
  <c r="J116" i="8" s="1"/>
  <c r="E7" i="8"/>
  <c r="E85" i="8" s="1"/>
  <c r="J121" i="14"/>
  <c r="I121" i="14"/>
  <c r="J120" i="14"/>
  <c r="I120" i="14"/>
  <c r="J119" i="14"/>
  <c r="I119" i="14"/>
  <c r="J118" i="14"/>
  <c r="I118" i="14"/>
  <c r="J117" i="14"/>
  <c r="I117" i="14"/>
  <c r="J116" i="14"/>
  <c r="I116" i="14"/>
  <c r="J115" i="14"/>
  <c r="I115" i="14"/>
  <c r="J114" i="14"/>
  <c r="I114" i="14"/>
  <c r="J113" i="14"/>
  <c r="I113" i="14"/>
  <c r="J112" i="14"/>
  <c r="I112" i="14"/>
  <c r="J111" i="14"/>
  <c r="I111" i="14"/>
  <c r="J109" i="14"/>
  <c r="I109" i="14"/>
  <c r="J108" i="14"/>
  <c r="I108" i="14"/>
  <c r="J107" i="14"/>
  <c r="I107" i="14"/>
  <c r="J106" i="14"/>
  <c r="I106" i="14"/>
  <c r="J105" i="14"/>
  <c r="I105" i="14"/>
  <c r="J104" i="14"/>
  <c r="I104" i="14"/>
  <c r="J103" i="14"/>
  <c r="I103" i="14"/>
  <c r="J102" i="14"/>
  <c r="I102" i="14"/>
  <c r="J101" i="14"/>
  <c r="I101" i="14"/>
  <c r="J100" i="14"/>
  <c r="I100" i="14"/>
  <c r="J99" i="14"/>
  <c r="I99" i="14"/>
  <c r="J98" i="14"/>
  <c r="I98" i="14"/>
  <c r="J97" i="14"/>
  <c r="I97" i="14"/>
  <c r="J96" i="14"/>
  <c r="I96" i="14"/>
  <c r="J95" i="14"/>
  <c r="I95" i="14"/>
  <c r="J94" i="14"/>
  <c r="I94" i="14"/>
  <c r="J93" i="14"/>
  <c r="I93" i="14"/>
  <c r="J92" i="14"/>
  <c r="I92" i="14"/>
  <c r="J91" i="14"/>
  <c r="I91" i="14"/>
  <c r="J90" i="14"/>
  <c r="I90" i="14"/>
  <c r="J89" i="14"/>
  <c r="I89" i="14"/>
  <c r="J88" i="14"/>
  <c r="I88" i="14"/>
  <c r="J87" i="14"/>
  <c r="I87" i="14"/>
  <c r="J86" i="14"/>
  <c r="I86" i="14"/>
  <c r="J85" i="14"/>
  <c r="I85" i="14"/>
  <c r="J84" i="14"/>
  <c r="I84" i="14"/>
  <c r="J83" i="14"/>
  <c r="I83" i="14"/>
  <c r="K83" i="14" s="1"/>
  <c r="J81" i="14"/>
  <c r="I81" i="14"/>
  <c r="J80" i="14"/>
  <c r="I80" i="14"/>
  <c r="J79" i="14"/>
  <c r="I79" i="14"/>
  <c r="J78" i="14"/>
  <c r="I78" i="14"/>
  <c r="J77" i="14"/>
  <c r="I77" i="14"/>
  <c r="J76" i="14"/>
  <c r="I76" i="14"/>
  <c r="J75" i="14"/>
  <c r="I75" i="14"/>
  <c r="J74" i="14"/>
  <c r="I74" i="14"/>
  <c r="J73" i="14"/>
  <c r="I73" i="14"/>
  <c r="J72" i="14"/>
  <c r="I72" i="14"/>
  <c r="K71" i="14"/>
  <c r="J71" i="14"/>
  <c r="I71" i="14"/>
  <c r="J70" i="14"/>
  <c r="I70" i="14"/>
  <c r="J69" i="14"/>
  <c r="I69" i="14"/>
  <c r="J68" i="14"/>
  <c r="I68" i="14"/>
  <c r="J66" i="14"/>
  <c r="I66" i="14"/>
  <c r="J65" i="14"/>
  <c r="I65" i="14"/>
  <c r="J64" i="14"/>
  <c r="I64" i="14"/>
  <c r="J63" i="14"/>
  <c r="I63" i="14"/>
  <c r="J62" i="14"/>
  <c r="I62" i="14"/>
  <c r="J61" i="14"/>
  <c r="I61" i="14"/>
  <c r="J60" i="14"/>
  <c r="I60" i="14"/>
  <c r="J59" i="14"/>
  <c r="I59" i="14"/>
  <c r="K59" i="14" s="1"/>
  <c r="J58" i="14"/>
  <c r="I58" i="14"/>
  <c r="J57" i="14"/>
  <c r="I57" i="14"/>
  <c r="K57" i="14" s="1"/>
  <c r="J56" i="14"/>
  <c r="I56" i="14"/>
  <c r="J55" i="14"/>
  <c r="I55" i="14"/>
  <c r="J54" i="14"/>
  <c r="I54" i="14"/>
  <c r="J53" i="14"/>
  <c r="I53" i="14"/>
  <c r="J52" i="14"/>
  <c r="I52" i="14"/>
  <c r="J51" i="14"/>
  <c r="I51" i="14"/>
  <c r="J50" i="14"/>
  <c r="I50" i="14"/>
  <c r="J49" i="14"/>
  <c r="I49" i="14"/>
  <c r="J47" i="14"/>
  <c r="I47" i="14"/>
  <c r="J46" i="14"/>
  <c r="I46" i="14"/>
  <c r="K46" i="14" s="1"/>
  <c r="J45" i="14"/>
  <c r="I45" i="14"/>
  <c r="J44" i="14"/>
  <c r="I44" i="14"/>
  <c r="J43" i="14"/>
  <c r="I43" i="14"/>
  <c r="J42" i="14"/>
  <c r="I42" i="14"/>
  <c r="J41" i="14"/>
  <c r="I41" i="14"/>
  <c r="J40" i="14"/>
  <c r="I40" i="14"/>
  <c r="J39" i="14"/>
  <c r="I39" i="14"/>
  <c r="J38" i="14"/>
  <c r="I38" i="14"/>
  <c r="K38" i="14" s="1"/>
  <c r="J37" i="14"/>
  <c r="I37" i="14"/>
  <c r="J36" i="14"/>
  <c r="I36" i="14"/>
  <c r="J35" i="14"/>
  <c r="I35" i="14"/>
  <c r="J34" i="14"/>
  <c r="I34" i="14"/>
  <c r="J33" i="14"/>
  <c r="I33" i="14"/>
  <c r="J32" i="14"/>
  <c r="I32" i="14"/>
  <c r="J30" i="14"/>
  <c r="I30" i="14"/>
  <c r="J29" i="14"/>
  <c r="I29" i="14"/>
  <c r="J28" i="14"/>
  <c r="I28" i="14"/>
  <c r="J27" i="14"/>
  <c r="I27" i="14"/>
  <c r="J25" i="14"/>
  <c r="I25" i="14"/>
  <c r="J24" i="14"/>
  <c r="I24" i="14"/>
  <c r="J23" i="14"/>
  <c r="I23" i="14"/>
  <c r="J22" i="14"/>
  <c r="I22" i="14"/>
  <c r="J21" i="14"/>
  <c r="I21" i="14"/>
  <c r="J19" i="14"/>
  <c r="I19" i="14"/>
  <c r="J18" i="14"/>
  <c r="I18" i="14"/>
  <c r="J17" i="14"/>
  <c r="I17" i="14"/>
  <c r="J16" i="14"/>
  <c r="I16" i="14"/>
  <c r="J15" i="14"/>
  <c r="I15" i="14"/>
  <c r="J14" i="14"/>
  <c r="I14" i="14"/>
  <c r="J13" i="14"/>
  <c r="I13" i="14"/>
  <c r="J12" i="14"/>
  <c r="I12" i="14"/>
  <c r="J11" i="14"/>
  <c r="I11" i="14"/>
  <c r="J10" i="14"/>
  <c r="I10" i="14"/>
  <c r="J9" i="14"/>
  <c r="I9" i="14"/>
  <c r="J8" i="14"/>
  <c r="I8" i="14"/>
  <c r="BK177" i="5"/>
  <c r="BI177" i="5"/>
  <c r="BH177" i="5"/>
  <c r="BG177" i="5"/>
  <c r="BE177" i="5"/>
  <c r="T177" i="5"/>
  <c r="R177" i="5"/>
  <c r="P177" i="5"/>
  <c r="J177" i="5"/>
  <c r="BF177" i="5" s="1"/>
  <c r="BK176" i="5"/>
  <c r="BK175" i="5" s="1"/>
  <c r="J175" i="5" s="1"/>
  <c r="J107" i="5" s="1"/>
  <c r="BI176" i="5"/>
  <c r="BH176" i="5"/>
  <c r="BG176" i="5"/>
  <c r="BE176" i="5"/>
  <c r="T176" i="5"/>
  <c r="T175" i="5" s="1"/>
  <c r="R176" i="5"/>
  <c r="P176" i="5"/>
  <c r="J176" i="5"/>
  <c r="BF176" i="5" s="1"/>
  <c r="BK174" i="5"/>
  <c r="BK173" i="5" s="1"/>
  <c r="J173" i="5" s="1"/>
  <c r="J106" i="5" s="1"/>
  <c r="BI174" i="5"/>
  <c r="BH174" i="5"/>
  <c r="BG174" i="5"/>
  <c r="BE174" i="5"/>
  <c r="T174" i="5"/>
  <c r="T173" i="5" s="1"/>
  <c r="R174" i="5"/>
  <c r="R173" i="5" s="1"/>
  <c r="P174" i="5"/>
  <c r="P173" i="5" s="1"/>
  <c r="J174" i="5"/>
  <c r="BF174" i="5" s="1"/>
  <c r="BK172" i="5"/>
  <c r="BK171" i="5" s="1"/>
  <c r="J171" i="5" s="1"/>
  <c r="J105" i="5" s="1"/>
  <c r="BI172" i="5"/>
  <c r="BH172" i="5"/>
  <c r="BG172" i="5"/>
  <c r="BF172" i="5"/>
  <c r="BE172" i="5"/>
  <c r="T172" i="5"/>
  <c r="T171" i="5" s="1"/>
  <c r="R172" i="5"/>
  <c r="P172" i="5"/>
  <c r="P171" i="5" s="1"/>
  <c r="J172" i="5"/>
  <c r="R171" i="5"/>
  <c r="BK170" i="5"/>
  <c r="BI170" i="5"/>
  <c r="BH170" i="5"/>
  <c r="BG170" i="5"/>
  <c r="BE170" i="5"/>
  <c r="T170" i="5"/>
  <c r="R170" i="5"/>
  <c r="P170" i="5"/>
  <c r="J170" i="5"/>
  <c r="BF170" i="5" s="1"/>
  <c r="BK169" i="5"/>
  <c r="BI169" i="5"/>
  <c r="BH169" i="5"/>
  <c r="BG169" i="5"/>
  <c r="BE169" i="5"/>
  <c r="T169" i="5"/>
  <c r="R169" i="5"/>
  <c r="P169" i="5"/>
  <c r="J169" i="5"/>
  <c r="BF169" i="5" s="1"/>
  <c r="BK168" i="5"/>
  <c r="BI168" i="5"/>
  <c r="BH168" i="5"/>
  <c r="BG168" i="5"/>
  <c r="BE168" i="5"/>
  <c r="T168" i="5"/>
  <c r="R168" i="5"/>
  <c r="P168" i="5"/>
  <c r="J168" i="5"/>
  <c r="BF168" i="5" s="1"/>
  <c r="BK167" i="5"/>
  <c r="BI167" i="5"/>
  <c r="BH167" i="5"/>
  <c r="BG167" i="5"/>
  <c r="BE167" i="5"/>
  <c r="T167" i="5"/>
  <c r="R167" i="5"/>
  <c r="P167" i="5"/>
  <c r="J167" i="5"/>
  <c r="BF167" i="5" s="1"/>
  <c r="BK166" i="5"/>
  <c r="BI166" i="5"/>
  <c r="BH166" i="5"/>
  <c r="BG166" i="5"/>
  <c r="BF166" i="5"/>
  <c r="BE166" i="5"/>
  <c r="T166" i="5"/>
  <c r="R166" i="5"/>
  <c r="P166" i="5"/>
  <c r="J166" i="5"/>
  <c r="BK164" i="5"/>
  <c r="BK163" i="5" s="1"/>
  <c r="J163" i="5" s="1"/>
  <c r="J103" i="5" s="1"/>
  <c r="BI164" i="5"/>
  <c r="BH164" i="5"/>
  <c r="BG164" i="5"/>
  <c r="BE164" i="5"/>
  <c r="T164" i="5"/>
  <c r="T163" i="5" s="1"/>
  <c r="R164" i="5"/>
  <c r="R163" i="5" s="1"/>
  <c r="P164" i="5"/>
  <c r="P163" i="5" s="1"/>
  <c r="J164" i="5"/>
  <c r="BF164" i="5" s="1"/>
  <c r="BK162" i="5"/>
  <c r="BK161" i="5" s="1"/>
  <c r="J161" i="5" s="1"/>
  <c r="J102" i="5" s="1"/>
  <c r="BI162" i="5"/>
  <c r="BH162" i="5"/>
  <c r="BG162" i="5"/>
  <c r="BE162" i="5"/>
  <c r="T162" i="5"/>
  <c r="T161" i="5" s="1"/>
  <c r="R162" i="5"/>
  <c r="R161" i="5" s="1"/>
  <c r="P162" i="5"/>
  <c r="P161" i="5" s="1"/>
  <c r="J162" i="5"/>
  <c r="BF162" i="5" s="1"/>
  <c r="BK160" i="5"/>
  <c r="BI160" i="5"/>
  <c r="BH160" i="5"/>
  <c r="BG160" i="5"/>
  <c r="BE160" i="5"/>
  <c r="T160" i="5"/>
  <c r="R160" i="5"/>
  <c r="P160" i="5"/>
  <c r="J160" i="5"/>
  <c r="BF160" i="5" s="1"/>
  <c r="BK159" i="5"/>
  <c r="BI159" i="5"/>
  <c r="BH159" i="5"/>
  <c r="BG159" i="5"/>
  <c r="BF159" i="5"/>
  <c r="BE159" i="5"/>
  <c r="T159" i="5"/>
  <c r="R159" i="5"/>
  <c r="P159" i="5"/>
  <c r="J159" i="5"/>
  <c r="BK158" i="5"/>
  <c r="BI158" i="5"/>
  <c r="BH158" i="5"/>
  <c r="BG158" i="5"/>
  <c r="BE158" i="5"/>
  <c r="T158" i="5"/>
  <c r="R158" i="5"/>
  <c r="P158" i="5"/>
  <c r="J158" i="5"/>
  <c r="BF158" i="5" s="1"/>
  <c r="BK157" i="5"/>
  <c r="BI157" i="5"/>
  <c r="BH157" i="5"/>
  <c r="BG157" i="5"/>
  <c r="BE157" i="5"/>
  <c r="T157" i="5"/>
  <c r="R157" i="5"/>
  <c r="P157" i="5"/>
  <c r="J157" i="5"/>
  <c r="BF157" i="5" s="1"/>
  <c r="BK154" i="5"/>
  <c r="BK153" i="5" s="1"/>
  <c r="J153" i="5" s="1"/>
  <c r="J99" i="5" s="1"/>
  <c r="BI154" i="5"/>
  <c r="BH154" i="5"/>
  <c r="BG154" i="5"/>
  <c r="BE154" i="5"/>
  <c r="T154" i="5"/>
  <c r="T153" i="5" s="1"/>
  <c r="R154" i="5"/>
  <c r="R153" i="5" s="1"/>
  <c r="P154" i="5"/>
  <c r="P153" i="5" s="1"/>
  <c r="J154" i="5"/>
  <c r="BF154" i="5" s="1"/>
  <c r="BK152" i="5"/>
  <c r="BI152" i="5"/>
  <c r="BH152" i="5"/>
  <c r="BG152" i="5"/>
  <c r="BE152" i="5"/>
  <c r="T152" i="5"/>
  <c r="R152" i="5"/>
  <c r="P152" i="5"/>
  <c r="J152" i="5"/>
  <c r="BF152" i="5" s="1"/>
  <c r="BK151" i="5"/>
  <c r="BI151" i="5"/>
  <c r="BH151" i="5"/>
  <c r="BG151" i="5"/>
  <c r="BE151" i="5"/>
  <c r="T151" i="5"/>
  <c r="R151" i="5"/>
  <c r="P151" i="5"/>
  <c r="J151" i="5"/>
  <c r="BF151" i="5" s="1"/>
  <c r="BK150" i="5"/>
  <c r="BI150" i="5"/>
  <c r="BH150" i="5"/>
  <c r="BG150" i="5"/>
  <c r="BE150" i="5"/>
  <c r="T150" i="5"/>
  <c r="R150" i="5"/>
  <c r="P150" i="5"/>
  <c r="J150" i="5"/>
  <c r="BF150" i="5" s="1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E148" i="5"/>
  <c r="T148" i="5"/>
  <c r="R148" i="5"/>
  <c r="P148" i="5"/>
  <c r="J148" i="5"/>
  <c r="BF148" i="5" s="1"/>
  <c r="BK147" i="5"/>
  <c r="BI147" i="5"/>
  <c r="BH147" i="5"/>
  <c r="BG147" i="5"/>
  <c r="BE147" i="5"/>
  <c r="T147" i="5"/>
  <c r="R147" i="5"/>
  <c r="P147" i="5"/>
  <c r="J147" i="5"/>
  <c r="BF147" i="5" s="1"/>
  <c r="BK146" i="5"/>
  <c r="BI146" i="5"/>
  <c r="BH146" i="5"/>
  <c r="BG146" i="5"/>
  <c r="BE146" i="5"/>
  <c r="T146" i="5"/>
  <c r="R146" i="5"/>
  <c r="P146" i="5"/>
  <c r="J146" i="5"/>
  <c r="BF146" i="5" s="1"/>
  <c r="BK145" i="5"/>
  <c r="BI145" i="5"/>
  <c r="BH145" i="5"/>
  <c r="BG145" i="5"/>
  <c r="BE145" i="5"/>
  <c r="T145" i="5"/>
  <c r="R145" i="5"/>
  <c r="P145" i="5"/>
  <c r="J145" i="5"/>
  <c r="BF145" i="5" s="1"/>
  <c r="BK144" i="5"/>
  <c r="BI144" i="5"/>
  <c r="BH144" i="5"/>
  <c r="BG144" i="5"/>
  <c r="BE144" i="5"/>
  <c r="T144" i="5"/>
  <c r="R144" i="5"/>
  <c r="P144" i="5"/>
  <c r="J144" i="5"/>
  <c r="BF144" i="5" s="1"/>
  <c r="BK143" i="5"/>
  <c r="BI143" i="5"/>
  <c r="BH143" i="5"/>
  <c r="BG143" i="5"/>
  <c r="BE143" i="5"/>
  <c r="T143" i="5"/>
  <c r="R143" i="5"/>
  <c r="P143" i="5"/>
  <c r="J143" i="5"/>
  <c r="BF143" i="5" s="1"/>
  <c r="BK142" i="5"/>
  <c r="BI142" i="5"/>
  <c r="BH142" i="5"/>
  <c r="BG142" i="5"/>
  <c r="BE142" i="5"/>
  <c r="T142" i="5"/>
  <c r="R142" i="5"/>
  <c r="P142" i="5"/>
  <c r="J142" i="5"/>
  <c r="BF142" i="5" s="1"/>
  <c r="BK141" i="5"/>
  <c r="BI141" i="5"/>
  <c r="BH141" i="5"/>
  <c r="BG141" i="5"/>
  <c r="BE141" i="5"/>
  <c r="T141" i="5"/>
  <c r="R141" i="5"/>
  <c r="P141" i="5"/>
  <c r="J141" i="5"/>
  <c r="BF141" i="5" s="1"/>
  <c r="BK140" i="5"/>
  <c r="BI140" i="5"/>
  <c r="BH140" i="5"/>
  <c r="BG140" i="5"/>
  <c r="BE140" i="5"/>
  <c r="T140" i="5"/>
  <c r="R140" i="5"/>
  <c r="P140" i="5"/>
  <c r="J140" i="5"/>
  <c r="BF140" i="5" s="1"/>
  <c r="BK139" i="5"/>
  <c r="BI139" i="5"/>
  <c r="BH139" i="5"/>
  <c r="BG139" i="5"/>
  <c r="BE139" i="5"/>
  <c r="T139" i="5"/>
  <c r="R139" i="5"/>
  <c r="P139" i="5"/>
  <c r="J139" i="5"/>
  <c r="BF139" i="5" s="1"/>
  <c r="BK138" i="5"/>
  <c r="BI138" i="5"/>
  <c r="BH138" i="5"/>
  <c r="BG138" i="5"/>
  <c r="BE138" i="5"/>
  <c r="T138" i="5"/>
  <c r="R138" i="5"/>
  <c r="P138" i="5"/>
  <c r="J138" i="5"/>
  <c r="BF138" i="5" s="1"/>
  <c r="BK137" i="5"/>
  <c r="BI137" i="5"/>
  <c r="BH137" i="5"/>
  <c r="BG137" i="5"/>
  <c r="BE137" i="5"/>
  <c r="T137" i="5"/>
  <c r="R137" i="5"/>
  <c r="P137" i="5"/>
  <c r="J137" i="5"/>
  <c r="BF137" i="5" s="1"/>
  <c r="BK136" i="5"/>
  <c r="BI136" i="5"/>
  <c r="BH136" i="5"/>
  <c r="BG136" i="5"/>
  <c r="BE136" i="5"/>
  <c r="T136" i="5"/>
  <c r="R136" i="5"/>
  <c r="P136" i="5"/>
  <c r="J136" i="5"/>
  <c r="BF136" i="5" s="1"/>
  <c r="BK135" i="5"/>
  <c r="BI135" i="5"/>
  <c r="BH135" i="5"/>
  <c r="BG135" i="5"/>
  <c r="BE135" i="5"/>
  <c r="T135" i="5"/>
  <c r="R135" i="5"/>
  <c r="P135" i="5"/>
  <c r="J135" i="5"/>
  <c r="BF135" i="5" s="1"/>
  <c r="BK134" i="5"/>
  <c r="BI134" i="5"/>
  <c r="BH134" i="5"/>
  <c r="BG134" i="5"/>
  <c r="BE134" i="5"/>
  <c r="T134" i="5"/>
  <c r="R134" i="5"/>
  <c r="P134" i="5"/>
  <c r="J134" i="5"/>
  <c r="BF134" i="5" s="1"/>
  <c r="BK133" i="5"/>
  <c r="BI133" i="5"/>
  <c r="BH133" i="5"/>
  <c r="BG133" i="5"/>
  <c r="BF133" i="5"/>
  <c r="BE133" i="5"/>
  <c r="T133" i="5"/>
  <c r="R133" i="5"/>
  <c r="P133" i="5"/>
  <c r="J133" i="5"/>
  <c r="BK132" i="5"/>
  <c r="BI132" i="5"/>
  <c r="BH132" i="5"/>
  <c r="BG132" i="5"/>
  <c r="BE132" i="5"/>
  <c r="T132" i="5"/>
  <c r="R132" i="5"/>
  <c r="P132" i="5"/>
  <c r="J132" i="5"/>
  <c r="BF132" i="5" s="1"/>
  <c r="BK131" i="5"/>
  <c r="BI131" i="5"/>
  <c r="BH131" i="5"/>
  <c r="BG131" i="5"/>
  <c r="BE131" i="5"/>
  <c r="T131" i="5"/>
  <c r="R131" i="5"/>
  <c r="P131" i="5"/>
  <c r="J131" i="5"/>
  <c r="BF131" i="5" s="1"/>
  <c r="BK130" i="5"/>
  <c r="BI130" i="5"/>
  <c r="BH130" i="5"/>
  <c r="BG130" i="5"/>
  <c r="BE130" i="5"/>
  <c r="T130" i="5"/>
  <c r="R130" i="5"/>
  <c r="P130" i="5"/>
  <c r="J130" i="5"/>
  <c r="BF130" i="5" s="1"/>
  <c r="F124" i="5"/>
  <c r="J123" i="5"/>
  <c r="F123" i="5"/>
  <c r="F121" i="5"/>
  <c r="E119" i="5"/>
  <c r="F92" i="5"/>
  <c r="J91" i="5"/>
  <c r="F91" i="5"/>
  <c r="F89" i="5"/>
  <c r="E87" i="5"/>
  <c r="J37" i="5"/>
  <c r="J36" i="5"/>
  <c r="J35" i="5"/>
  <c r="J12" i="5"/>
  <c r="J121" i="5" s="1"/>
  <c r="E7" i="5"/>
  <c r="E117" i="5" s="1"/>
  <c r="BK333" i="3"/>
  <c r="BI333" i="3"/>
  <c r="BH333" i="3"/>
  <c r="BG333" i="3"/>
  <c r="BE333" i="3"/>
  <c r="T333" i="3"/>
  <c r="R333" i="3"/>
  <c r="P333" i="3"/>
  <c r="J333" i="3"/>
  <c r="BF333" i="3" s="1"/>
  <c r="BK332" i="3"/>
  <c r="BI332" i="3"/>
  <c r="BH332" i="3"/>
  <c r="BG332" i="3"/>
  <c r="BE332" i="3"/>
  <c r="T332" i="3"/>
  <c r="R332" i="3"/>
  <c r="P332" i="3"/>
  <c r="J332" i="3"/>
  <c r="BF332" i="3" s="1"/>
  <c r="BK331" i="3"/>
  <c r="BI331" i="3"/>
  <c r="BH331" i="3"/>
  <c r="BG331" i="3"/>
  <c r="BE331" i="3"/>
  <c r="T331" i="3"/>
  <c r="R331" i="3"/>
  <c r="P331" i="3"/>
  <c r="J331" i="3"/>
  <c r="BF331" i="3" s="1"/>
  <c r="BK330" i="3"/>
  <c r="BI330" i="3"/>
  <c r="BH330" i="3"/>
  <c r="BG330" i="3"/>
  <c r="BE330" i="3"/>
  <c r="T330" i="3"/>
  <c r="R330" i="3"/>
  <c r="P330" i="3"/>
  <c r="J330" i="3"/>
  <c r="BF330" i="3" s="1"/>
  <c r="BK328" i="3"/>
  <c r="BI328" i="3"/>
  <c r="BH328" i="3"/>
  <c r="BG328" i="3"/>
  <c r="BE328" i="3"/>
  <c r="T328" i="3"/>
  <c r="R328" i="3"/>
  <c r="P328" i="3"/>
  <c r="J328" i="3"/>
  <c r="BF328" i="3" s="1"/>
  <c r="BK327" i="3"/>
  <c r="BI327" i="3"/>
  <c r="BH327" i="3"/>
  <c r="BG327" i="3"/>
  <c r="BE327" i="3"/>
  <c r="T327" i="3"/>
  <c r="R327" i="3"/>
  <c r="P327" i="3"/>
  <c r="J327" i="3"/>
  <c r="BF327" i="3" s="1"/>
  <c r="BK326" i="3"/>
  <c r="BI326" i="3"/>
  <c r="BH326" i="3"/>
  <c r="BG326" i="3"/>
  <c r="BE326" i="3"/>
  <c r="T326" i="3"/>
  <c r="R326" i="3"/>
  <c r="P326" i="3"/>
  <c r="J326" i="3"/>
  <c r="BF326" i="3" s="1"/>
  <c r="BK325" i="3"/>
  <c r="BI325" i="3"/>
  <c r="BH325" i="3"/>
  <c r="BG325" i="3"/>
  <c r="BE325" i="3"/>
  <c r="T325" i="3"/>
  <c r="R325" i="3"/>
  <c r="P325" i="3"/>
  <c r="J325" i="3"/>
  <c r="BF325" i="3" s="1"/>
  <c r="BK324" i="3"/>
  <c r="BI324" i="3"/>
  <c r="BH324" i="3"/>
  <c r="BG324" i="3"/>
  <c r="BE324" i="3"/>
  <c r="T324" i="3"/>
  <c r="R324" i="3"/>
  <c r="P324" i="3"/>
  <c r="J324" i="3"/>
  <c r="BF324" i="3" s="1"/>
  <c r="BK323" i="3"/>
  <c r="BI323" i="3"/>
  <c r="BH323" i="3"/>
  <c r="BG323" i="3"/>
  <c r="BF323" i="3"/>
  <c r="BE323" i="3"/>
  <c r="T323" i="3"/>
  <c r="R323" i="3"/>
  <c r="P323" i="3"/>
  <c r="J323" i="3"/>
  <c r="R322" i="3"/>
  <c r="BK321" i="3"/>
  <c r="BI321" i="3"/>
  <c r="BH321" i="3"/>
  <c r="BG321" i="3"/>
  <c r="BE321" i="3"/>
  <c r="T321" i="3"/>
  <c r="R321" i="3"/>
  <c r="P321" i="3"/>
  <c r="J321" i="3"/>
  <c r="BF321" i="3" s="1"/>
  <c r="BK320" i="3"/>
  <c r="BI320" i="3"/>
  <c r="BH320" i="3"/>
  <c r="BG320" i="3"/>
  <c r="BF320" i="3"/>
  <c r="BE320" i="3"/>
  <c r="T320" i="3"/>
  <c r="R320" i="3"/>
  <c r="P320" i="3"/>
  <c r="J320" i="3"/>
  <c r="BK319" i="3"/>
  <c r="BK318" i="3" s="1"/>
  <c r="J318" i="3" s="1"/>
  <c r="J119" i="3" s="1"/>
  <c r="BI319" i="3"/>
  <c r="BH319" i="3"/>
  <c r="BG319" i="3"/>
  <c r="BE319" i="3"/>
  <c r="T319" i="3"/>
  <c r="R319" i="3"/>
  <c r="P319" i="3"/>
  <c r="J319" i="3"/>
  <c r="BF319" i="3" s="1"/>
  <c r="BK317" i="3"/>
  <c r="BI317" i="3"/>
  <c r="BH317" i="3"/>
  <c r="BG317" i="3"/>
  <c r="BE317" i="3"/>
  <c r="T317" i="3"/>
  <c r="R317" i="3"/>
  <c r="P317" i="3"/>
  <c r="J317" i="3"/>
  <c r="BF317" i="3" s="1"/>
  <c r="BK316" i="3"/>
  <c r="BI316" i="3"/>
  <c r="BH316" i="3"/>
  <c r="BG316" i="3"/>
  <c r="BE316" i="3"/>
  <c r="T316" i="3"/>
  <c r="R316" i="3"/>
  <c r="P316" i="3"/>
  <c r="J316" i="3"/>
  <c r="BF316" i="3" s="1"/>
  <c r="BK315" i="3"/>
  <c r="BI315" i="3"/>
  <c r="BH315" i="3"/>
  <c r="BG315" i="3"/>
  <c r="BE315" i="3"/>
  <c r="T315" i="3"/>
  <c r="R315" i="3"/>
  <c r="P315" i="3"/>
  <c r="J315" i="3"/>
  <c r="BF315" i="3" s="1"/>
  <c r="BK313" i="3"/>
  <c r="BI313" i="3"/>
  <c r="BH313" i="3"/>
  <c r="BG313" i="3"/>
  <c r="BE313" i="3"/>
  <c r="T313" i="3"/>
  <c r="R313" i="3"/>
  <c r="P313" i="3"/>
  <c r="J313" i="3"/>
  <c r="BF313" i="3" s="1"/>
  <c r="BK312" i="3"/>
  <c r="BI312" i="3"/>
  <c r="BH312" i="3"/>
  <c r="BG312" i="3"/>
  <c r="BE312" i="3"/>
  <c r="T312" i="3"/>
  <c r="R312" i="3"/>
  <c r="P312" i="3"/>
  <c r="J312" i="3"/>
  <c r="BF312" i="3" s="1"/>
  <c r="BK311" i="3"/>
  <c r="BI311" i="3"/>
  <c r="BH311" i="3"/>
  <c r="BG311" i="3"/>
  <c r="BE311" i="3"/>
  <c r="T311" i="3"/>
  <c r="R311" i="3"/>
  <c r="P311" i="3"/>
  <c r="J311" i="3"/>
  <c r="BF311" i="3" s="1"/>
  <c r="BK310" i="3"/>
  <c r="BI310" i="3"/>
  <c r="BH310" i="3"/>
  <c r="BG310" i="3"/>
  <c r="BE310" i="3"/>
  <c r="T310" i="3"/>
  <c r="R310" i="3"/>
  <c r="P310" i="3"/>
  <c r="J310" i="3"/>
  <c r="BF310" i="3" s="1"/>
  <c r="BK309" i="3"/>
  <c r="BI309" i="3"/>
  <c r="BH309" i="3"/>
  <c r="BG309" i="3"/>
  <c r="BE309" i="3"/>
  <c r="T309" i="3"/>
  <c r="R309" i="3"/>
  <c r="P309" i="3"/>
  <c r="J309" i="3"/>
  <c r="BF309" i="3" s="1"/>
  <c r="BK307" i="3"/>
  <c r="BI307" i="3"/>
  <c r="BH307" i="3"/>
  <c r="BG307" i="3"/>
  <c r="BE307" i="3"/>
  <c r="T307" i="3"/>
  <c r="R307" i="3"/>
  <c r="P307" i="3"/>
  <c r="J307" i="3"/>
  <c r="BF307" i="3" s="1"/>
  <c r="BK306" i="3"/>
  <c r="BI306" i="3"/>
  <c r="BH306" i="3"/>
  <c r="BG306" i="3"/>
  <c r="BE306" i="3"/>
  <c r="T306" i="3"/>
  <c r="R306" i="3"/>
  <c r="P306" i="3"/>
  <c r="J306" i="3"/>
  <c r="BF306" i="3" s="1"/>
  <c r="BK305" i="3"/>
  <c r="BI305" i="3"/>
  <c r="BH305" i="3"/>
  <c r="BG305" i="3"/>
  <c r="BE305" i="3"/>
  <c r="T305" i="3"/>
  <c r="R305" i="3"/>
  <c r="P305" i="3"/>
  <c r="J305" i="3"/>
  <c r="BF305" i="3" s="1"/>
  <c r="BK304" i="3"/>
  <c r="BI304" i="3"/>
  <c r="BH304" i="3"/>
  <c r="BG304" i="3"/>
  <c r="BE304" i="3"/>
  <c r="T304" i="3"/>
  <c r="R304" i="3"/>
  <c r="P304" i="3"/>
  <c r="J304" i="3"/>
  <c r="BF304" i="3" s="1"/>
  <c r="BK303" i="3"/>
  <c r="BI303" i="3"/>
  <c r="BH303" i="3"/>
  <c r="BG303" i="3"/>
  <c r="BE303" i="3"/>
  <c r="T303" i="3"/>
  <c r="R303" i="3"/>
  <c r="P303" i="3"/>
  <c r="J303" i="3"/>
  <c r="BF303" i="3" s="1"/>
  <c r="BK302" i="3"/>
  <c r="BI302" i="3"/>
  <c r="BH302" i="3"/>
  <c r="BG302" i="3"/>
  <c r="BE302" i="3"/>
  <c r="T302" i="3"/>
  <c r="R302" i="3"/>
  <c r="P302" i="3"/>
  <c r="J302" i="3"/>
  <c r="BF302" i="3" s="1"/>
  <c r="BK301" i="3"/>
  <c r="BI301" i="3"/>
  <c r="BH301" i="3"/>
  <c r="BG301" i="3"/>
  <c r="BE301" i="3"/>
  <c r="T301" i="3"/>
  <c r="R301" i="3"/>
  <c r="P301" i="3"/>
  <c r="J301" i="3"/>
  <c r="BF301" i="3" s="1"/>
  <c r="BK300" i="3"/>
  <c r="BI300" i="3"/>
  <c r="BH300" i="3"/>
  <c r="BG300" i="3"/>
  <c r="BE300" i="3"/>
  <c r="T300" i="3"/>
  <c r="R300" i="3"/>
  <c r="P300" i="3"/>
  <c r="J300" i="3"/>
  <c r="BF300" i="3" s="1"/>
  <c r="BK299" i="3"/>
  <c r="BI299" i="3"/>
  <c r="BH299" i="3"/>
  <c r="BG299" i="3"/>
  <c r="BE299" i="3"/>
  <c r="T299" i="3"/>
  <c r="R299" i="3"/>
  <c r="P299" i="3"/>
  <c r="J299" i="3"/>
  <c r="BF299" i="3" s="1"/>
  <c r="BK297" i="3"/>
  <c r="BI297" i="3"/>
  <c r="BH297" i="3"/>
  <c r="BG297" i="3"/>
  <c r="BE297" i="3"/>
  <c r="T297" i="3"/>
  <c r="R297" i="3"/>
  <c r="P297" i="3"/>
  <c r="J297" i="3"/>
  <c r="BF297" i="3" s="1"/>
  <c r="BK296" i="3"/>
  <c r="BI296" i="3"/>
  <c r="BH296" i="3"/>
  <c r="BG296" i="3"/>
  <c r="BE296" i="3"/>
  <c r="T296" i="3"/>
  <c r="R296" i="3"/>
  <c r="P296" i="3"/>
  <c r="J296" i="3"/>
  <c r="BF296" i="3" s="1"/>
  <c r="BK295" i="3"/>
  <c r="BI295" i="3"/>
  <c r="BH295" i="3"/>
  <c r="BG295" i="3"/>
  <c r="BE295" i="3"/>
  <c r="T295" i="3"/>
  <c r="R295" i="3"/>
  <c r="P295" i="3"/>
  <c r="J295" i="3"/>
  <c r="BF295" i="3" s="1"/>
  <c r="BK293" i="3"/>
  <c r="BK290" i="3" s="1"/>
  <c r="J290" i="3" s="1"/>
  <c r="J114" i="3" s="1"/>
  <c r="BI293" i="3"/>
  <c r="BH293" i="3"/>
  <c r="BG293" i="3"/>
  <c r="BE293" i="3"/>
  <c r="T293" i="3"/>
  <c r="R293" i="3"/>
  <c r="P293" i="3"/>
  <c r="J293" i="3"/>
  <c r="BF293" i="3" s="1"/>
  <c r="BK292" i="3"/>
  <c r="BI292" i="3"/>
  <c r="BH292" i="3"/>
  <c r="BG292" i="3"/>
  <c r="BE292" i="3"/>
  <c r="T292" i="3"/>
  <c r="R292" i="3"/>
  <c r="P292" i="3"/>
  <c r="J292" i="3"/>
  <c r="BF292" i="3" s="1"/>
  <c r="BK291" i="3"/>
  <c r="BI291" i="3"/>
  <c r="BH291" i="3"/>
  <c r="BG291" i="3"/>
  <c r="BE291" i="3"/>
  <c r="T291" i="3"/>
  <c r="R291" i="3"/>
  <c r="P291" i="3"/>
  <c r="J291" i="3"/>
  <c r="BF291" i="3" s="1"/>
  <c r="BK289" i="3"/>
  <c r="BI289" i="3"/>
  <c r="BH289" i="3"/>
  <c r="BG289" i="3"/>
  <c r="BE289" i="3"/>
  <c r="T289" i="3"/>
  <c r="R289" i="3"/>
  <c r="P289" i="3"/>
  <c r="J289" i="3"/>
  <c r="BF289" i="3" s="1"/>
  <c r="BK288" i="3"/>
  <c r="BI288" i="3"/>
  <c r="BH288" i="3"/>
  <c r="BG288" i="3"/>
  <c r="BE288" i="3"/>
  <c r="T288" i="3"/>
  <c r="R288" i="3"/>
  <c r="P288" i="3"/>
  <c r="J288" i="3"/>
  <c r="BF288" i="3" s="1"/>
  <c r="BK287" i="3"/>
  <c r="BI287" i="3"/>
  <c r="BH287" i="3"/>
  <c r="BG287" i="3"/>
  <c r="BE287" i="3"/>
  <c r="T287" i="3"/>
  <c r="R287" i="3"/>
  <c r="P287" i="3"/>
  <c r="J287" i="3"/>
  <c r="BF287" i="3" s="1"/>
  <c r="BK286" i="3"/>
  <c r="BI286" i="3"/>
  <c r="BH286" i="3"/>
  <c r="BG286" i="3"/>
  <c r="BE286" i="3"/>
  <c r="T286" i="3"/>
  <c r="R286" i="3"/>
  <c r="P286" i="3"/>
  <c r="J286" i="3"/>
  <c r="BF286" i="3" s="1"/>
  <c r="BK285" i="3"/>
  <c r="BI285" i="3"/>
  <c r="BH285" i="3"/>
  <c r="BG285" i="3"/>
  <c r="BE285" i="3"/>
  <c r="T285" i="3"/>
  <c r="R285" i="3"/>
  <c r="P285" i="3"/>
  <c r="J285" i="3"/>
  <c r="BF285" i="3" s="1"/>
  <c r="BK284" i="3"/>
  <c r="BI284" i="3"/>
  <c r="BH284" i="3"/>
  <c r="BG284" i="3"/>
  <c r="BE284" i="3"/>
  <c r="T284" i="3"/>
  <c r="R284" i="3"/>
  <c r="P284" i="3"/>
  <c r="J284" i="3"/>
  <c r="BF284" i="3" s="1"/>
  <c r="BK283" i="3"/>
  <c r="BI283" i="3"/>
  <c r="BH283" i="3"/>
  <c r="BG283" i="3"/>
  <c r="BE283" i="3"/>
  <c r="T283" i="3"/>
  <c r="R283" i="3"/>
  <c r="P283" i="3"/>
  <c r="J283" i="3"/>
  <c r="BF283" i="3" s="1"/>
  <c r="BK282" i="3"/>
  <c r="BI282" i="3"/>
  <c r="BH282" i="3"/>
  <c r="BG282" i="3"/>
  <c r="BE282" i="3"/>
  <c r="T282" i="3"/>
  <c r="R282" i="3"/>
  <c r="P282" i="3"/>
  <c r="J282" i="3"/>
  <c r="BF282" i="3" s="1"/>
  <c r="BK281" i="3"/>
  <c r="BI281" i="3"/>
  <c r="BH281" i="3"/>
  <c r="BG281" i="3"/>
  <c r="BF281" i="3"/>
  <c r="BE281" i="3"/>
  <c r="T281" i="3"/>
  <c r="R281" i="3"/>
  <c r="P281" i="3"/>
  <c r="J281" i="3"/>
  <c r="BK280" i="3"/>
  <c r="BI280" i="3"/>
  <c r="BH280" i="3"/>
  <c r="BG280" i="3"/>
  <c r="BE280" i="3"/>
  <c r="T280" i="3"/>
  <c r="R280" i="3"/>
  <c r="P280" i="3"/>
  <c r="J280" i="3"/>
  <c r="BF280" i="3" s="1"/>
  <c r="BK279" i="3"/>
  <c r="BI279" i="3"/>
  <c r="BH279" i="3"/>
  <c r="BG279" i="3"/>
  <c r="BE279" i="3"/>
  <c r="T279" i="3"/>
  <c r="R279" i="3"/>
  <c r="P279" i="3"/>
  <c r="J279" i="3"/>
  <c r="BF279" i="3" s="1"/>
  <c r="BK278" i="3"/>
  <c r="BI278" i="3"/>
  <c r="BH278" i="3"/>
  <c r="BG278" i="3"/>
  <c r="BE278" i="3"/>
  <c r="T278" i="3"/>
  <c r="R278" i="3"/>
  <c r="P278" i="3"/>
  <c r="J278" i="3"/>
  <c r="BF278" i="3" s="1"/>
  <c r="BK277" i="3"/>
  <c r="BI277" i="3"/>
  <c r="BH277" i="3"/>
  <c r="BG277" i="3"/>
  <c r="BE277" i="3"/>
  <c r="T277" i="3"/>
  <c r="R277" i="3"/>
  <c r="P277" i="3"/>
  <c r="J277" i="3"/>
  <c r="BF277" i="3" s="1"/>
  <c r="BK276" i="3"/>
  <c r="BI276" i="3"/>
  <c r="BH276" i="3"/>
  <c r="BG276" i="3"/>
  <c r="BE276" i="3"/>
  <c r="T276" i="3"/>
  <c r="R276" i="3"/>
  <c r="P276" i="3"/>
  <c r="J276" i="3"/>
  <c r="BF276" i="3" s="1"/>
  <c r="BK275" i="3"/>
  <c r="BI275" i="3"/>
  <c r="BH275" i="3"/>
  <c r="BG275" i="3"/>
  <c r="BE275" i="3"/>
  <c r="T275" i="3"/>
  <c r="R275" i="3"/>
  <c r="P275" i="3"/>
  <c r="J275" i="3"/>
  <c r="BF275" i="3" s="1"/>
  <c r="BK274" i="3"/>
  <c r="BI274" i="3"/>
  <c r="BH274" i="3"/>
  <c r="BG274" i="3"/>
  <c r="BE274" i="3"/>
  <c r="T274" i="3"/>
  <c r="R274" i="3"/>
  <c r="P274" i="3"/>
  <c r="J274" i="3"/>
  <c r="BF274" i="3" s="1"/>
  <c r="BK273" i="3"/>
  <c r="BI273" i="3"/>
  <c r="BH273" i="3"/>
  <c r="BG273" i="3"/>
  <c r="BE273" i="3"/>
  <c r="T273" i="3"/>
  <c r="R273" i="3"/>
  <c r="P273" i="3"/>
  <c r="J273" i="3"/>
  <c r="BF273" i="3" s="1"/>
  <c r="BK272" i="3"/>
  <c r="BI272" i="3"/>
  <c r="BH272" i="3"/>
  <c r="BG272" i="3"/>
  <c r="BE272" i="3"/>
  <c r="T272" i="3"/>
  <c r="R272" i="3"/>
  <c r="P272" i="3"/>
  <c r="J272" i="3"/>
  <c r="BF272" i="3" s="1"/>
  <c r="BK271" i="3"/>
  <c r="BI271" i="3"/>
  <c r="BH271" i="3"/>
  <c r="BG271" i="3"/>
  <c r="BE271" i="3"/>
  <c r="T271" i="3"/>
  <c r="R271" i="3"/>
  <c r="P271" i="3"/>
  <c r="J271" i="3"/>
  <c r="BF271" i="3" s="1"/>
  <c r="BK270" i="3"/>
  <c r="BI270" i="3"/>
  <c r="BH270" i="3"/>
  <c r="BG270" i="3"/>
  <c r="BE270" i="3"/>
  <c r="T270" i="3"/>
  <c r="R270" i="3"/>
  <c r="P270" i="3"/>
  <c r="J270" i="3"/>
  <c r="BF270" i="3" s="1"/>
  <c r="BK269" i="3"/>
  <c r="BI269" i="3"/>
  <c r="BH269" i="3"/>
  <c r="BG269" i="3"/>
  <c r="BE269" i="3"/>
  <c r="T269" i="3"/>
  <c r="R269" i="3"/>
  <c r="P269" i="3"/>
  <c r="J269" i="3"/>
  <c r="BF269" i="3" s="1"/>
  <c r="BK268" i="3"/>
  <c r="BI268" i="3"/>
  <c r="BH268" i="3"/>
  <c r="BG268" i="3"/>
  <c r="BE268" i="3"/>
  <c r="T268" i="3"/>
  <c r="R268" i="3"/>
  <c r="P268" i="3"/>
  <c r="J268" i="3"/>
  <c r="BF268" i="3" s="1"/>
  <c r="BK267" i="3"/>
  <c r="BI267" i="3"/>
  <c r="BH267" i="3"/>
  <c r="BG267" i="3"/>
  <c r="BE267" i="3"/>
  <c r="T267" i="3"/>
  <c r="R267" i="3"/>
  <c r="P267" i="3"/>
  <c r="J267" i="3"/>
  <c r="BF267" i="3" s="1"/>
  <c r="BK265" i="3"/>
  <c r="BI265" i="3"/>
  <c r="BH265" i="3"/>
  <c r="BG265" i="3"/>
  <c r="BE265" i="3"/>
  <c r="T265" i="3"/>
  <c r="R265" i="3"/>
  <c r="P265" i="3"/>
  <c r="J265" i="3"/>
  <c r="BF265" i="3" s="1"/>
  <c r="BK264" i="3"/>
  <c r="BI264" i="3"/>
  <c r="BH264" i="3"/>
  <c r="BG264" i="3"/>
  <c r="BE264" i="3"/>
  <c r="T264" i="3"/>
  <c r="R264" i="3"/>
  <c r="P264" i="3"/>
  <c r="J264" i="3"/>
  <c r="BF264" i="3" s="1"/>
  <c r="BK263" i="3"/>
  <c r="BI263" i="3"/>
  <c r="BH263" i="3"/>
  <c r="BG263" i="3"/>
  <c r="BE263" i="3"/>
  <c r="T263" i="3"/>
  <c r="R263" i="3"/>
  <c r="P263" i="3"/>
  <c r="J263" i="3"/>
  <c r="BF263" i="3" s="1"/>
  <c r="BK262" i="3"/>
  <c r="BI262" i="3"/>
  <c r="BH262" i="3"/>
  <c r="BG262" i="3"/>
  <c r="BE262" i="3"/>
  <c r="T262" i="3"/>
  <c r="R262" i="3"/>
  <c r="P262" i="3"/>
  <c r="J262" i="3"/>
  <c r="BF262" i="3" s="1"/>
  <c r="BK261" i="3"/>
  <c r="BI261" i="3"/>
  <c r="BH261" i="3"/>
  <c r="BG261" i="3"/>
  <c r="BE261" i="3"/>
  <c r="T261" i="3"/>
  <c r="R261" i="3"/>
  <c r="P261" i="3"/>
  <c r="J261" i="3"/>
  <c r="BF261" i="3" s="1"/>
  <c r="BK260" i="3"/>
  <c r="BI260" i="3"/>
  <c r="BH260" i="3"/>
  <c r="BG260" i="3"/>
  <c r="BE260" i="3"/>
  <c r="T260" i="3"/>
  <c r="R260" i="3"/>
  <c r="P260" i="3"/>
  <c r="J260" i="3"/>
  <c r="BF260" i="3" s="1"/>
  <c r="BK259" i="3"/>
  <c r="BI259" i="3"/>
  <c r="BH259" i="3"/>
  <c r="BG259" i="3"/>
  <c r="BE259" i="3"/>
  <c r="T259" i="3"/>
  <c r="R259" i="3"/>
  <c r="P259" i="3"/>
  <c r="J259" i="3"/>
  <c r="BF259" i="3" s="1"/>
  <c r="BK257" i="3"/>
  <c r="BI257" i="3"/>
  <c r="BH257" i="3"/>
  <c r="BG257" i="3"/>
  <c r="BE257" i="3"/>
  <c r="T257" i="3"/>
  <c r="R257" i="3"/>
  <c r="P257" i="3"/>
  <c r="J257" i="3"/>
  <c r="BF257" i="3" s="1"/>
  <c r="BK256" i="3"/>
  <c r="BI256" i="3"/>
  <c r="BH256" i="3"/>
  <c r="BG256" i="3"/>
  <c r="BE256" i="3"/>
  <c r="T256" i="3"/>
  <c r="R256" i="3"/>
  <c r="P256" i="3"/>
  <c r="J256" i="3"/>
  <c r="BF256" i="3" s="1"/>
  <c r="BK255" i="3"/>
  <c r="BI255" i="3"/>
  <c r="BH255" i="3"/>
  <c r="BG255" i="3"/>
  <c r="BE255" i="3"/>
  <c r="T255" i="3"/>
  <c r="R255" i="3"/>
  <c r="P255" i="3"/>
  <c r="J255" i="3"/>
  <c r="BF255" i="3" s="1"/>
  <c r="BK254" i="3"/>
  <c r="BI254" i="3"/>
  <c r="BH254" i="3"/>
  <c r="BG254" i="3"/>
  <c r="BE254" i="3"/>
  <c r="T254" i="3"/>
  <c r="R254" i="3"/>
  <c r="P254" i="3"/>
  <c r="J254" i="3"/>
  <c r="BF254" i="3" s="1"/>
  <c r="BK253" i="3"/>
  <c r="BI253" i="3"/>
  <c r="BH253" i="3"/>
  <c r="BG253" i="3"/>
  <c r="BE253" i="3"/>
  <c r="T253" i="3"/>
  <c r="R253" i="3"/>
  <c r="P253" i="3"/>
  <c r="J253" i="3"/>
  <c r="BF253" i="3" s="1"/>
  <c r="BK252" i="3"/>
  <c r="BI252" i="3"/>
  <c r="BH252" i="3"/>
  <c r="BG252" i="3"/>
  <c r="BE252" i="3"/>
  <c r="T252" i="3"/>
  <c r="R252" i="3"/>
  <c r="P252" i="3"/>
  <c r="J252" i="3"/>
  <c r="BF252" i="3" s="1"/>
  <c r="BK250" i="3"/>
  <c r="BI250" i="3"/>
  <c r="BH250" i="3"/>
  <c r="BG250" i="3"/>
  <c r="BE250" i="3"/>
  <c r="T250" i="3"/>
  <c r="R250" i="3"/>
  <c r="P250" i="3"/>
  <c r="J250" i="3"/>
  <c r="BF250" i="3" s="1"/>
  <c r="BK249" i="3"/>
  <c r="BI249" i="3"/>
  <c r="BH249" i="3"/>
  <c r="BG249" i="3"/>
  <c r="BE249" i="3"/>
  <c r="T249" i="3"/>
  <c r="R249" i="3"/>
  <c r="P249" i="3"/>
  <c r="J249" i="3"/>
  <c r="BF249" i="3" s="1"/>
  <c r="BK248" i="3"/>
  <c r="BI248" i="3"/>
  <c r="BH248" i="3"/>
  <c r="BG248" i="3"/>
  <c r="BE248" i="3"/>
  <c r="T248" i="3"/>
  <c r="R248" i="3"/>
  <c r="P248" i="3"/>
  <c r="J248" i="3"/>
  <c r="BF248" i="3" s="1"/>
  <c r="BK247" i="3"/>
  <c r="BI247" i="3"/>
  <c r="BH247" i="3"/>
  <c r="BG247" i="3"/>
  <c r="BE247" i="3"/>
  <c r="T247" i="3"/>
  <c r="R247" i="3"/>
  <c r="P247" i="3"/>
  <c r="J247" i="3"/>
  <c r="BF247" i="3" s="1"/>
  <c r="BK246" i="3"/>
  <c r="BI246" i="3"/>
  <c r="BH246" i="3"/>
  <c r="BG246" i="3"/>
  <c r="BE246" i="3"/>
  <c r="T246" i="3"/>
  <c r="R246" i="3"/>
  <c r="P246" i="3"/>
  <c r="J246" i="3"/>
  <c r="BF246" i="3" s="1"/>
  <c r="BK245" i="3"/>
  <c r="BI245" i="3"/>
  <c r="BH245" i="3"/>
  <c r="BG245" i="3"/>
  <c r="BE245" i="3"/>
  <c r="T245" i="3"/>
  <c r="R245" i="3"/>
  <c r="P245" i="3"/>
  <c r="J245" i="3"/>
  <c r="BF245" i="3" s="1"/>
  <c r="BK244" i="3"/>
  <c r="BI244" i="3"/>
  <c r="BH244" i="3"/>
  <c r="BG244" i="3"/>
  <c r="BE244" i="3"/>
  <c r="T244" i="3"/>
  <c r="R244" i="3"/>
  <c r="P244" i="3"/>
  <c r="J244" i="3"/>
  <c r="BF244" i="3" s="1"/>
  <c r="BK243" i="3"/>
  <c r="BI243" i="3"/>
  <c r="BH243" i="3"/>
  <c r="BG243" i="3"/>
  <c r="BE243" i="3"/>
  <c r="T243" i="3"/>
  <c r="R243" i="3"/>
  <c r="P243" i="3"/>
  <c r="J243" i="3"/>
  <c r="BF243" i="3" s="1"/>
  <c r="BK242" i="3"/>
  <c r="BI242" i="3"/>
  <c r="BH242" i="3"/>
  <c r="BG242" i="3"/>
  <c r="BE242" i="3"/>
  <c r="T242" i="3"/>
  <c r="R242" i="3"/>
  <c r="P242" i="3"/>
  <c r="J242" i="3"/>
  <c r="BF242" i="3" s="1"/>
  <c r="BK241" i="3"/>
  <c r="BI241" i="3"/>
  <c r="BH241" i="3"/>
  <c r="BG241" i="3"/>
  <c r="BE241" i="3"/>
  <c r="T241" i="3"/>
  <c r="R241" i="3"/>
  <c r="P241" i="3"/>
  <c r="J241" i="3"/>
  <c r="BF241" i="3" s="1"/>
  <c r="BK239" i="3"/>
  <c r="BI239" i="3"/>
  <c r="BH239" i="3"/>
  <c r="BG239" i="3"/>
  <c r="BE239" i="3"/>
  <c r="T239" i="3"/>
  <c r="R239" i="3"/>
  <c r="P239" i="3"/>
  <c r="J239" i="3"/>
  <c r="BF239" i="3" s="1"/>
  <c r="BK238" i="3"/>
  <c r="BI238" i="3"/>
  <c r="BH238" i="3"/>
  <c r="BG238" i="3"/>
  <c r="BE238" i="3"/>
  <c r="T238" i="3"/>
  <c r="R238" i="3"/>
  <c r="P238" i="3"/>
  <c r="J238" i="3"/>
  <c r="BF238" i="3" s="1"/>
  <c r="BK237" i="3"/>
  <c r="BI237" i="3"/>
  <c r="BH237" i="3"/>
  <c r="BG237" i="3"/>
  <c r="BE237" i="3"/>
  <c r="T237" i="3"/>
  <c r="R237" i="3"/>
  <c r="P237" i="3"/>
  <c r="J237" i="3"/>
  <c r="BF237" i="3" s="1"/>
  <c r="BK236" i="3"/>
  <c r="BI236" i="3"/>
  <c r="BH236" i="3"/>
  <c r="BG236" i="3"/>
  <c r="BE236" i="3"/>
  <c r="T236" i="3"/>
  <c r="R236" i="3"/>
  <c r="P236" i="3"/>
  <c r="J236" i="3"/>
  <c r="BF236" i="3" s="1"/>
  <c r="BK235" i="3"/>
  <c r="BI235" i="3"/>
  <c r="BH235" i="3"/>
  <c r="BG235" i="3"/>
  <c r="BE235" i="3"/>
  <c r="T235" i="3"/>
  <c r="R235" i="3"/>
  <c r="P235" i="3"/>
  <c r="J235" i="3"/>
  <c r="BF235" i="3" s="1"/>
  <c r="BK234" i="3"/>
  <c r="BI234" i="3"/>
  <c r="BH234" i="3"/>
  <c r="BG234" i="3"/>
  <c r="BE234" i="3"/>
  <c r="T234" i="3"/>
  <c r="R234" i="3"/>
  <c r="P234" i="3"/>
  <c r="J234" i="3"/>
  <c r="BF234" i="3" s="1"/>
  <c r="BK233" i="3"/>
  <c r="BI233" i="3"/>
  <c r="BH233" i="3"/>
  <c r="BG233" i="3"/>
  <c r="BE233" i="3"/>
  <c r="T233" i="3"/>
  <c r="R233" i="3"/>
  <c r="P233" i="3"/>
  <c r="J233" i="3"/>
  <c r="BF233" i="3" s="1"/>
  <c r="BK232" i="3"/>
  <c r="BI232" i="3"/>
  <c r="BH232" i="3"/>
  <c r="BG232" i="3"/>
  <c r="BE232" i="3"/>
  <c r="T232" i="3"/>
  <c r="R232" i="3"/>
  <c r="P232" i="3"/>
  <c r="J232" i="3"/>
  <c r="BF232" i="3" s="1"/>
  <c r="BK231" i="3"/>
  <c r="BI231" i="3"/>
  <c r="BH231" i="3"/>
  <c r="BG231" i="3"/>
  <c r="BE231" i="3"/>
  <c r="T231" i="3"/>
  <c r="R231" i="3"/>
  <c r="P231" i="3"/>
  <c r="J231" i="3"/>
  <c r="BF231" i="3" s="1"/>
  <c r="BK230" i="3"/>
  <c r="BI230" i="3"/>
  <c r="BH230" i="3"/>
  <c r="BG230" i="3"/>
  <c r="BE230" i="3"/>
  <c r="T230" i="3"/>
  <c r="R230" i="3"/>
  <c r="P230" i="3"/>
  <c r="J230" i="3"/>
  <c r="BF230" i="3" s="1"/>
  <c r="BK229" i="3"/>
  <c r="BI229" i="3"/>
  <c r="BH229" i="3"/>
  <c r="BG229" i="3"/>
  <c r="BE229" i="3"/>
  <c r="T229" i="3"/>
  <c r="R229" i="3"/>
  <c r="P229" i="3"/>
  <c r="J229" i="3"/>
  <c r="BF229" i="3" s="1"/>
  <c r="BK228" i="3"/>
  <c r="BI228" i="3"/>
  <c r="BH228" i="3"/>
  <c r="BG228" i="3"/>
  <c r="BE228" i="3"/>
  <c r="T228" i="3"/>
  <c r="R228" i="3"/>
  <c r="P228" i="3"/>
  <c r="J228" i="3"/>
  <c r="BF228" i="3" s="1"/>
  <c r="BK227" i="3"/>
  <c r="BI227" i="3"/>
  <c r="BH227" i="3"/>
  <c r="BG227" i="3"/>
  <c r="BE227" i="3"/>
  <c r="T227" i="3"/>
  <c r="R227" i="3"/>
  <c r="P227" i="3"/>
  <c r="J227" i="3"/>
  <c r="BF227" i="3" s="1"/>
  <c r="BK225" i="3"/>
  <c r="BI225" i="3"/>
  <c r="BH225" i="3"/>
  <c r="BG225" i="3"/>
  <c r="BE225" i="3"/>
  <c r="T225" i="3"/>
  <c r="R225" i="3"/>
  <c r="P225" i="3"/>
  <c r="J225" i="3"/>
  <c r="BF225" i="3" s="1"/>
  <c r="BK224" i="3"/>
  <c r="BI224" i="3"/>
  <c r="BH224" i="3"/>
  <c r="BG224" i="3"/>
  <c r="BE224" i="3"/>
  <c r="T224" i="3"/>
  <c r="R224" i="3"/>
  <c r="P224" i="3"/>
  <c r="J224" i="3"/>
  <c r="BF224" i="3" s="1"/>
  <c r="BK223" i="3"/>
  <c r="BI223" i="3"/>
  <c r="BH223" i="3"/>
  <c r="BG223" i="3"/>
  <c r="BE223" i="3"/>
  <c r="T223" i="3"/>
  <c r="R223" i="3"/>
  <c r="P223" i="3"/>
  <c r="J223" i="3"/>
  <c r="BF223" i="3" s="1"/>
  <c r="BK222" i="3"/>
  <c r="BI222" i="3"/>
  <c r="BH222" i="3"/>
  <c r="BG222" i="3"/>
  <c r="BE222" i="3"/>
  <c r="T222" i="3"/>
  <c r="R222" i="3"/>
  <c r="P222" i="3"/>
  <c r="J222" i="3"/>
  <c r="BF222" i="3" s="1"/>
  <c r="BK221" i="3"/>
  <c r="BI221" i="3"/>
  <c r="BH221" i="3"/>
  <c r="BG221" i="3"/>
  <c r="BE221" i="3"/>
  <c r="T221" i="3"/>
  <c r="R221" i="3"/>
  <c r="P221" i="3"/>
  <c r="J221" i="3"/>
  <c r="BF221" i="3" s="1"/>
  <c r="BK220" i="3"/>
  <c r="BI220" i="3"/>
  <c r="BH220" i="3"/>
  <c r="BG220" i="3"/>
  <c r="BE220" i="3"/>
  <c r="T220" i="3"/>
  <c r="R220" i="3"/>
  <c r="P220" i="3"/>
  <c r="J220" i="3"/>
  <c r="BF220" i="3" s="1"/>
  <c r="BK219" i="3"/>
  <c r="BI219" i="3"/>
  <c r="BH219" i="3"/>
  <c r="BG219" i="3"/>
  <c r="BE219" i="3"/>
  <c r="T219" i="3"/>
  <c r="R219" i="3"/>
  <c r="P219" i="3"/>
  <c r="J219" i="3"/>
  <c r="BF219" i="3" s="1"/>
  <c r="BK218" i="3"/>
  <c r="BI218" i="3"/>
  <c r="BH218" i="3"/>
  <c r="BG218" i="3"/>
  <c r="BE218" i="3"/>
  <c r="T218" i="3"/>
  <c r="R218" i="3"/>
  <c r="P218" i="3"/>
  <c r="J218" i="3"/>
  <c r="BF218" i="3" s="1"/>
  <c r="BK216" i="3"/>
  <c r="BI216" i="3"/>
  <c r="BH216" i="3"/>
  <c r="BG216" i="3"/>
  <c r="BE216" i="3"/>
  <c r="T216" i="3"/>
  <c r="R216" i="3"/>
  <c r="P216" i="3"/>
  <c r="J216" i="3"/>
  <c r="BF216" i="3" s="1"/>
  <c r="BK215" i="3"/>
  <c r="BI215" i="3"/>
  <c r="BH215" i="3"/>
  <c r="BG215" i="3"/>
  <c r="BE215" i="3"/>
  <c r="T215" i="3"/>
  <c r="R215" i="3"/>
  <c r="P215" i="3"/>
  <c r="J215" i="3"/>
  <c r="BF215" i="3" s="1"/>
  <c r="BK214" i="3"/>
  <c r="BI214" i="3"/>
  <c r="BH214" i="3"/>
  <c r="BG214" i="3"/>
  <c r="BE214" i="3"/>
  <c r="T214" i="3"/>
  <c r="R214" i="3"/>
  <c r="P214" i="3"/>
  <c r="J214" i="3"/>
  <c r="BF214" i="3" s="1"/>
  <c r="BK213" i="3"/>
  <c r="BI213" i="3"/>
  <c r="BH213" i="3"/>
  <c r="BG213" i="3"/>
  <c r="BE213" i="3"/>
  <c r="T213" i="3"/>
  <c r="R213" i="3"/>
  <c r="P213" i="3"/>
  <c r="J213" i="3"/>
  <c r="BF213" i="3" s="1"/>
  <c r="BK210" i="3"/>
  <c r="BK209" i="3" s="1"/>
  <c r="J209" i="3" s="1"/>
  <c r="J105" i="3" s="1"/>
  <c r="BI210" i="3"/>
  <c r="BH210" i="3"/>
  <c r="BG210" i="3"/>
  <c r="BE210" i="3"/>
  <c r="T210" i="3"/>
  <c r="T209" i="3" s="1"/>
  <c r="R210" i="3"/>
  <c r="R209" i="3" s="1"/>
  <c r="P210" i="3"/>
  <c r="P209" i="3" s="1"/>
  <c r="J210" i="3"/>
  <c r="BF210" i="3" s="1"/>
  <c r="BK208" i="3"/>
  <c r="BI208" i="3"/>
  <c r="BH208" i="3"/>
  <c r="BG208" i="3"/>
  <c r="BE208" i="3"/>
  <c r="T208" i="3"/>
  <c r="R208" i="3"/>
  <c r="P208" i="3"/>
  <c r="J208" i="3"/>
  <c r="BF208" i="3" s="1"/>
  <c r="BK207" i="3"/>
  <c r="BI207" i="3"/>
  <c r="BH207" i="3"/>
  <c r="BG207" i="3"/>
  <c r="BE207" i="3"/>
  <c r="T207" i="3"/>
  <c r="R207" i="3"/>
  <c r="P207" i="3"/>
  <c r="J207" i="3"/>
  <c r="BF207" i="3" s="1"/>
  <c r="BK206" i="3"/>
  <c r="BI206" i="3"/>
  <c r="BH206" i="3"/>
  <c r="BG206" i="3"/>
  <c r="BE206" i="3"/>
  <c r="T206" i="3"/>
  <c r="R206" i="3"/>
  <c r="P206" i="3"/>
  <c r="J206" i="3"/>
  <c r="BF206" i="3" s="1"/>
  <c r="BK205" i="3"/>
  <c r="BI205" i="3"/>
  <c r="BH205" i="3"/>
  <c r="BG205" i="3"/>
  <c r="BE205" i="3"/>
  <c r="T205" i="3"/>
  <c r="R205" i="3"/>
  <c r="P205" i="3"/>
  <c r="J205" i="3"/>
  <c r="BF205" i="3" s="1"/>
  <c r="BK204" i="3"/>
  <c r="BI204" i="3"/>
  <c r="BH204" i="3"/>
  <c r="BG204" i="3"/>
  <c r="BE204" i="3"/>
  <c r="T204" i="3"/>
  <c r="R204" i="3"/>
  <c r="P204" i="3"/>
  <c r="J204" i="3"/>
  <c r="BF204" i="3" s="1"/>
  <c r="BK203" i="3"/>
  <c r="BI203" i="3"/>
  <c r="BH203" i="3"/>
  <c r="BG203" i="3"/>
  <c r="BE203" i="3"/>
  <c r="T203" i="3"/>
  <c r="R203" i="3"/>
  <c r="P203" i="3"/>
  <c r="J203" i="3"/>
  <c r="BF203" i="3" s="1"/>
  <c r="BK202" i="3"/>
  <c r="BI202" i="3"/>
  <c r="BH202" i="3"/>
  <c r="BG202" i="3"/>
  <c r="BE202" i="3"/>
  <c r="T202" i="3"/>
  <c r="R202" i="3"/>
  <c r="P202" i="3"/>
  <c r="J202" i="3"/>
  <c r="BF202" i="3" s="1"/>
  <c r="BK201" i="3"/>
  <c r="BI201" i="3"/>
  <c r="BH201" i="3"/>
  <c r="BG201" i="3"/>
  <c r="BE201" i="3"/>
  <c r="T201" i="3"/>
  <c r="R201" i="3"/>
  <c r="P201" i="3"/>
  <c r="J201" i="3"/>
  <c r="BF201" i="3" s="1"/>
  <c r="BK200" i="3"/>
  <c r="BI200" i="3"/>
  <c r="BH200" i="3"/>
  <c r="BG200" i="3"/>
  <c r="BE200" i="3"/>
  <c r="T200" i="3"/>
  <c r="R200" i="3"/>
  <c r="P200" i="3"/>
  <c r="J200" i="3"/>
  <c r="BF200" i="3" s="1"/>
  <c r="BK198" i="3"/>
  <c r="BI198" i="3"/>
  <c r="BH198" i="3"/>
  <c r="BG198" i="3"/>
  <c r="BE198" i="3"/>
  <c r="T198" i="3"/>
  <c r="R198" i="3"/>
  <c r="P198" i="3"/>
  <c r="J198" i="3"/>
  <c r="BF198" i="3" s="1"/>
  <c r="BK197" i="3"/>
  <c r="BI197" i="3"/>
  <c r="BH197" i="3"/>
  <c r="BG197" i="3"/>
  <c r="BE197" i="3"/>
  <c r="T197" i="3"/>
  <c r="R197" i="3"/>
  <c r="P197" i="3"/>
  <c r="J197" i="3"/>
  <c r="BF197" i="3" s="1"/>
  <c r="BK196" i="3"/>
  <c r="BI196" i="3"/>
  <c r="BH196" i="3"/>
  <c r="BG196" i="3"/>
  <c r="BE196" i="3"/>
  <c r="T196" i="3"/>
  <c r="R196" i="3"/>
  <c r="P196" i="3"/>
  <c r="J196" i="3"/>
  <c r="BF196" i="3" s="1"/>
  <c r="BK195" i="3"/>
  <c r="BI195" i="3"/>
  <c r="BH195" i="3"/>
  <c r="BG195" i="3"/>
  <c r="BE195" i="3"/>
  <c r="T195" i="3"/>
  <c r="R195" i="3"/>
  <c r="P195" i="3"/>
  <c r="J195" i="3"/>
  <c r="BF195" i="3" s="1"/>
  <c r="BK194" i="3"/>
  <c r="BI194" i="3"/>
  <c r="BH194" i="3"/>
  <c r="BG194" i="3"/>
  <c r="BE194" i="3"/>
  <c r="T194" i="3"/>
  <c r="R194" i="3"/>
  <c r="P194" i="3"/>
  <c r="J194" i="3"/>
  <c r="BF194" i="3" s="1"/>
  <c r="BK193" i="3"/>
  <c r="BI193" i="3"/>
  <c r="BH193" i="3"/>
  <c r="BG193" i="3"/>
  <c r="BE193" i="3"/>
  <c r="T193" i="3"/>
  <c r="R193" i="3"/>
  <c r="P193" i="3"/>
  <c r="J193" i="3"/>
  <c r="BF193" i="3" s="1"/>
  <c r="BK192" i="3"/>
  <c r="BI192" i="3"/>
  <c r="BH192" i="3"/>
  <c r="BG192" i="3"/>
  <c r="BE192" i="3"/>
  <c r="T192" i="3"/>
  <c r="R192" i="3"/>
  <c r="P192" i="3"/>
  <c r="J192" i="3"/>
  <c r="BF192" i="3" s="1"/>
  <c r="BK191" i="3"/>
  <c r="BI191" i="3"/>
  <c r="BH191" i="3"/>
  <c r="BG191" i="3"/>
  <c r="BE191" i="3"/>
  <c r="T191" i="3"/>
  <c r="R191" i="3"/>
  <c r="P191" i="3"/>
  <c r="J191" i="3"/>
  <c r="BF191" i="3" s="1"/>
  <c r="BK190" i="3"/>
  <c r="BI190" i="3"/>
  <c r="BH190" i="3"/>
  <c r="BG190" i="3"/>
  <c r="BE190" i="3"/>
  <c r="T190" i="3"/>
  <c r="R190" i="3"/>
  <c r="P190" i="3"/>
  <c r="J190" i="3"/>
  <c r="BF190" i="3" s="1"/>
  <c r="BK189" i="3"/>
  <c r="BI189" i="3"/>
  <c r="BH189" i="3"/>
  <c r="BG189" i="3"/>
  <c r="BE189" i="3"/>
  <c r="T189" i="3"/>
  <c r="R189" i="3"/>
  <c r="P189" i="3"/>
  <c r="J189" i="3"/>
  <c r="BF189" i="3" s="1"/>
  <c r="BK188" i="3"/>
  <c r="BI188" i="3"/>
  <c r="BH188" i="3"/>
  <c r="BG188" i="3"/>
  <c r="BE188" i="3"/>
  <c r="T188" i="3"/>
  <c r="R188" i="3"/>
  <c r="P188" i="3"/>
  <c r="J188" i="3"/>
  <c r="BF188" i="3" s="1"/>
  <c r="BK187" i="3"/>
  <c r="BI187" i="3"/>
  <c r="BH187" i="3"/>
  <c r="BG187" i="3"/>
  <c r="BE187" i="3"/>
  <c r="T187" i="3"/>
  <c r="R187" i="3"/>
  <c r="P187" i="3"/>
  <c r="J187" i="3"/>
  <c r="BF187" i="3" s="1"/>
  <c r="BK186" i="3"/>
  <c r="BI186" i="3"/>
  <c r="BH186" i="3"/>
  <c r="BG186" i="3"/>
  <c r="BE186" i="3"/>
  <c r="T186" i="3"/>
  <c r="R186" i="3"/>
  <c r="P186" i="3"/>
  <c r="J186" i="3"/>
  <c r="BF186" i="3" s="1"/>
  <c r="BK185" i="3"/>
  <c r="BI185" i="3"/>
  <c r="BH185" i="3"/>
  <c r="BG185" i="3"/>
  <c r="BE185" i="3"/>
  <c r="T185" i="3"/>
  <c r="R185" i="3"/>
  <c r="P185" i="3"/>
  <c r="J185" i="3"/>
  <c r="BF185" i="3" s="1"/>
  <c r="BK184" i="3"/>
  <c r="BI184" i="3"/>
  <c r="BH184" i="3"/>
  <c r="BG184" i="3"/>
  <c r="BE184" i="3"/>
  <c r="T184" i="3"/>
  <c r="R184" i="3"/>
  <c r="P184" i="3"/>
  <c r="J184" i="3"/>
  <c r="BF184" i="3" s="1"/>
  <c r="BK182" i="3"/>
  <c r="BI182" i="3"/>
  <c r="BH182" i="3"/>
  <c r="BG182" i="3"/>
  <c r="BE182" i="3"/>
  <c r="T182" i="3"/>
  <c r="R182" i="3"/>
  <c r="P182" i="3"/>
  <c r="J182" i="3"/>
  <c r="BF182" i="3" s="1"/>
  <c r="BK181" i="3"/>
  <c r="BI181" i="3"/>
  <c r="BH181" i="3"/>
  <c r="BG181" i="3"/>
  <c r="BE181" i="3"/>
  <c r="T181" i="3"/>
  <c r="R181" i="3"/>
  <c r="P181" i="3"/>
  <c r="J181" i="3"/>
  <c r="BF181" i="3" s="1"/>
  <c r="BK180" i="3"/>
  <c r="BI180" i="3"/>
  <c r="BH180" i="3"/>
  <c r="BG180" i="3"/>
  <c r="BE180" i="3"/>
  <c r="T180" i="3"/>
  <c r="R180" i="3"/>
  <c r="P180" i="3"/>
  <c r="J180" i="3"/>
  <c r="BF180" i="3" s="1"/>
  <c r="BK179" i="3"/>
  <c r="BI179" i="3"/>
  <c r="BH179" i="3"/>
  <c r="BG179" i="3"/>
  <c r="BE179" i="3"/>
  <c r="T179" i="3"/>
  <c r="R179" i="3"/>
  <c r="P179" i="3"/>
  <c r="J179" i="3"/>
  <c r="BF179" i="3" s="1"/>
  <c r="BK178" i="3"/>
  <c r="BI178" i="3"/>
  <c r="BH178" i="3"/>
  <c r="BG178" i="3"/>
  <c r="BE178" i="3"/>
  <c r="T178" i="3"/>
  <c r="R178" i="3"/>
  <c r="P178" i="3"/>
  <c r="J178" i="3"/>
  <c r="BF178" i="3" s="1"/>
  <c r="BK177" i="3"/>
  <c r="BI177" i="3"/>
  <c r="BH177" i="3"/>
  <c r="BG177" i="3"/>
  <c r="BE177" i="3"/>
  <c r="T177" i="3"/>
  <c r="R177" i="3"/>
  <c r="P177" i="3"/>
  <c r="J177" i="3"/>
  <c r="BF177" i="3" s="1"/>
  <c r="BK175" i="3"/>
  <c r="BI175" i="3"/>
  <c r="BH175" i="3"/>
  <c r="BG175" i="3"/>
  <c r="BE175" i="3"/>
  <c r="T175" i="3"/>
  <c r="R175" i="3"/>
  <c r="P175" i="3"/>
  <c r="J175" i="3"/>
  <c r="BF175" i="3" s="1"/>
  <c r="BK174" i="3"/>
  <c r="BI174" i="3"/>
  <c r="BH174" i="3"/>
  <c r="BG174" i="3"/>
  <c r="BE174" i="3"/>
  <c r="T174" i="3"/>
  <c r="R174" i="3"/>
  <c r="P174" i="3"/>
  <c r="J174" i="3"/>
  <c r="BF174" i="3" s="1"/>
  <c r="BK173" i="3"/>
  <c r="BI173" i="3"/>
  <c r="BH173" i="3"/>
  <c r="BG173" i="3"/>
  <c r="BE173" i="3"/>
  <c r="T173" i="3"/>
  <c r="R173" i="3"/>
  <c r="P173" i="3"/>
  <c r="J173" i="3"/>
  <c r="BF173" i="3" s="1"/>
  <c r="BK172" i="3"/>
  <c r="BI172" i="3"/>
  <c r="BH172" i="3"/>
  <c r="BG172" i="3"/>
  <c r="BE172" i="3"/>
  <c r="T172" i="3"/>
  <c r="R172" i="3"/>
  <c r="P172" i="3"/>
  <c r="J172" i="3"/>
  <c r="BF172" i="3" s="1"/>
  <c r="BK170" i="3"/>
  <c r="BI170" i="3"/>
  <c r="BH170" i="3"/>
  <c r="BG170" i="3"/>
  <c r="BE170" i="3"/>
  <c r="T170" i="3"/>
  <c r="R170" i="3"/>
  <c r="P170" i="3"/>
  <c r="J170" i="3"/>
  <c r="BF170" i="3" s="1"/>
  <c r="BK169" i="3"/>
  <c r="BI169" i="3"/>
  <c r="BH169" i="3"/>
  <c r="BG169" i="3"/>
  <c r="BE169" i="3"/>
  <c r="T169" i="3"/>
  <c r="R169" i="3"/>
  <c r="P169" i="3"/>
  <c r="J169" i="3"/>
  <c r="BF169" i="3" s="1"/>
  <c r="BK168" i="3"/>
  <c r="BI168" i="3"/>
  <c r="BH168" i="3"/>
  <c r="BG168" i="3"/>
  <c r="BE168" i="3"/>
  <c r="T168" i="3"/>
  <c r="R168" i="3"/>
  <c r="P168" i="3"/>
  <c r="J168" i="3"/>
  <c r="BF168" i="3" s="1"/>
  <c r="BK166" i="3"/>
  <c r="BI166" i="3"/>
  <c r="BH166" i="3"/>
  <c r="BG166" i="3"/>
  <c r="BE166" i="3"/>
  <c r="T166" i="3"/>
  <c r="R166" i="3"/>
  <c r="P166" i="3"/>
  <c r="J166" i="3"/>
  <c r="BF166" i="3" s="1"/>
  <c r="BK165" i="3"/>
  <c r="BI165" i="3"/>
  <c r="BH165" i="3"/>
  <c r="BG165" i="3"/>
  <c r="BE165" i="3"/>
  <c r="T165" i="3"/>
  <c r="R165" i="3"/>
  <c r="P165" i="3"/>
  <c r="J165" i="3"/>
  <c r="BF165" i="3" s="1"/>
  <c r="BK164" i="3"/>
  <c r="BI164" i="3"/>
  <c r="BH164" i="3"/>
  <c r="BG164" i="3"/>
  <c r="BE164" i="3"/>
  <c r="T164" i="3"/>
  <c r="R164" i="3"/>
  <c r="P164" i="3"/>
  <c r="J164" i="3"/>
  <c r="BF164" i="3" s="1"/>
  <c r="BK163" i="3"/>
  <c r="BI163" i="3"/>
  <c r="BH163" i="3"/>
  <c r="BG163" i="3"/>
  <c r="BE163" i="3"/>
  <c r="T163" i="3"/>
  <c r="R163" i="3"/>
  <c r="P163" i="3"/>
  <c r="J163" i="3"/>
  <c r="BF163" i="3" s="1"/>
  <c r="BK162" i="3"/>
  <c r="BI162" i="3"/>
  <c r="BH162" i="3"/>
  <c r="BG162" i="3"/>
  <c r="BE162" i="3"/>
  <c r="T162" i="3"/>
  <c r="R162" i="3"/>
  <c r="P162" i="3"/>
  <c r="J162" i="3"/>
  <c r="BF162" i="3" s="1"/>
  <c r="BK161" i="3"/>
  <c r="BI161" i="3"/>
  <c r="BH161" i="3"/>
  <c r="BG161" i="3"/>
  <c r="BE161" i="3"/>
  <c r="T161" i="3"/>
  <c r="R161" i="3"/>
  <c r="P161" i="3"/>
  <c r="J161" i="3"/>
  <c r="BF161" i="3" s="1"/>
  <c r="BK160" i="3"/>
  <c r="BI160" i="3"/>
  <c r="BH160" i="3"/>
  <c r="BG160" i="3"/>
  <c r="BE160" i="3"/>
  <c r="T160" i="3"/>
  <c r="R160" i="3"/>
  <c r="P160" i="3"/>
  <c r="J160" i="3"/>
  <c r="BF160" i="3" s="1"/>
  <c r="BK159" i="3"/>
  <c r="BI159" i="3"/>
  <c r="BH159" i="3"/>
  <c r="BG159" i="3"/>
  <c r="BE159" i="3"/>
  <c r="T159" i="3"/>
  <c r="R159" i="3"/>
  <c r="P159" i="3"/>
  <c r="J159" i="3"/>
  <c r="BF159" i="3" s="1"/>
  <c r="BK158" i="3"/>
  <c r="BI158" i="3"/>
  <c r="BH158" i="3"/>
  <c r="BG158" i="3"/>
  <c r="BE158" i="3"/>
  <c r="T158" i="3"/>
  <c r="R158" i="3"/>
  <c r="P158" i="3"/>
  <c r="J158" i="3"/>
  <c r="BF158" i="3" s="1"/>
  <c r="BK157" i="3"/>
  <c r="BI157" i="3"/>
  <c r="BH157" i="3"/>
  <c r="BG157" i="3"/>
  <c r="BE157" i="3"/>
  <c r="T157" i="3"/>
  <c r="R157" i="3"/>
  <c r="P157" i="3"/>
  <c r="J157" i="3"/>
  <c r="BF157" i="3" s="1"/>
  <c r="BK156" i="3"/>
  <c r="BI156" i="3"/>
  <c r="BH156" i="3"/>
  <c r="BG156" i="3"/>
  <c r="BE156" i="3"/>
  <c r="T156" i="3"/>
  <c r="R156" i="3"/>
  <c r="P156" i="3"/>
  <c r="J156" i="3"/>
  <c r="BF156" i="3" s="1"/>
  <c r="BK155" i="3"/>
  <c r="BI155" i="3"/>
  <c r="BH155" i="3"/>
  <c r="BG155" i="3"/>
  <c r="BE155" i="3"/>
  <c r="T155" i="3"/>
  <c r="R155" i="3"/>
  <c r="P155" i="3"/>
  <c r="J155" i="3"/>
  <c r="BF155" i="3" s="1"/>
  <c r="BK154" i="3"/>
  <c r="BI154" i="3"/>
  <c r="BH154" i="3"/>
  <c r="BG154" i="3"/>
  <c r="BE154" i="3"/>
  <c r="T154" i="3"/>
  <c r="R154" i="3"/>
  <c r="P154" i="3"/>
  <c r="J154" i="3"/>
  <c r="BF154" i="3" s="1"/>
  <c r="BK152" i="3"/>
  <c r="BI152" i="3"/>
  <c r="BH152" i="3"/>
  <c r="BG152" i="3"/>
  <c r="BE152" i="3"/>
  <c r="T152" i="3"/>
  <c r="R152" i="3"/>
  <c r="P152" i="3"/>
  <c r="J152" i="3"/>
  <c r="BF152" i="3" s="1"/>
  <c r="BK151" i="3"/>
  <c r="BI151" i="3"/>
  <c r="BH151" i="3"/>
  <c r="BG151" i="3"/>
  <c r="BE151" i="3"/>
  <c r="T151" i="3"/>
  <c r="R151" i="3"/>
  <c r="P151" i="3"/>
  <c r="J151" i="3"/>
  <c r="BF151" i="3" s="1"/>
  <c r="BK150" i="3"/>
  <c r="BI150" i="3"/>
  <c r="BH150" i="3"/>
  <c r="BG150" i="3"/>
  <c r="BE150" i="3"/>
  <c r="T150" i="3"/>
  <c r="R150" i="3"/>
  <c r="P150" i="3"/>
  <c r="J150" i="3"/>
  <c r="BF150" i="3" s="1"/>
  <c r="BK149" i="3"/>
  <c r="BI149" i="3"/>
  <c r="BH149" i="3"/>
  <c r="BG149" i="3"/>
  <c r="BE149" i="3"/>
  <c r="T149" i="3"/>
  <c r="R149" i="3"/>
  <c r="P149" i="3"/>
  <c r="J149" i="3"/>
  <c r="BF149" i="3" s="1"/>
  <c r="BK148" i="3"/>
  <c r="BI148" i="3"/>
  <c r="BH148" i="3"/>
  <c r="BG148" i="3"/>
  <c r="BE148" i="3"/>
  <c r="T148" i="3"/>
  <c r="R148" i="3"/>
  <c r="P148" i="3"/>
  <c r="J148" i="3"/>
  <c r="BF148" i="3" s="1"/>
  <c r="BK147" i="3"/>
  <c r="BI147" i="3"/>
  <c r="BH147" i="3"/>
  <c r="BG147" i="3"/>
  <c r="BE147" i="3"/>
  <c r="T147" i="3"/>
  <c r="R147" i="3"/>
  <c r="P147" i="3"/>
  <c r="J147" i="3"/>
  <c r="BF147" i="3" s="1"/>
  <c r="BK146" i="3"/>
  <c r="BI146" i="3"/>
  <c r="BH146" i="3"/>
  <c r="BG146" i="3"/>
  <c r="BE146" i="3"/>
  <c r="T146" i="3"/>
  <c r="R146" i="3"/>
  <c r="P146" i="3"/>
  <c r="J146" i="3"/>
  <c r="BF146" i="3" s="1"/>
  <c r="BK145" i="3"/>
  <c r="BI145" i="3"/>
  <c r="BH145" i="3"/>
  <c r="BG145" i="3"/>
  <c r="BE145" i="3"/>
  <c r="T145" i="3"/>
  <c r="R145" i="3"/>
  <c r="P145" i="3"/>
  <c r="J145" i="3"/>
  <c r="BF145" i="3" s="1"/>
  <c r="BK144" i="3"/>
  <c r="BI144" i="3"/>
  <c r="BH144" i="3"/>
  <c r="BG144" i="3"/>
  <c r="BE144" i="3"/>
  <c r="T144" i="3"/>
  <c r="R144" i="3"/>
  <c r="P144" i="3"/>
  <c r="J144" i="3"/>
  <c r="BF144" i="3" s="1"/>
  <c r="F138" i="3"/>
  <c r="J137" i="3"/>
  <c r="F137" i="3"/>
  <c r="F135" i="3"/>
  <c r="E133" i="3"/>
  <c r="F92" i="3"/>
  <c r="J91" i="3"/>
  <c r="F91" i="3"/>
  <c r="F89" i="3"/>
  <c r="E87" i="3"/>
  <c r="J37" i="3"/>
  <c r="J36" i="3"/>
  <c r="AY102" i="1" s="1"/>
  <c r="J35" i="3"/>
  <c r="AX102" i="1" s="1"/>
  <c r="J12" i="3"/>
  <c r="J135" i="3" s="1"/>
  <c r="E7" i="3"/>
  <c r="E131" i="3" s="1"/>
  <c r="J211" i="9"/>
  <c r="I211" i="9"/>
  <c r="J210" i="9"/>
  <c r="I210" i="9"/>
  <c r="J209" i="9"/>
  <c r="I209" i="9"/>
  <c r="J208" i="9"/>
  <c r="I208" i="9"/>
  <c r="J207" i="9"/>
  <c r="I207" i="9"/>
  <c r="J206" i="9"/>
  <c r="I206" i="9"/>
  <c r="J205" i="9"/>
  <c r="I205" i="9"/>
  <c r="J204" i="9"/>
  <c r="I204" i="9"/>
  <c r="J203" i="9"/>
  <c r="I203" i="9"/>
  <c r="J202" i="9"/>
  <c r="I202" i="9"/>
  <c r="J201" i="9"/>
  <c r="I201" i="9"/>
  <c r="J199" i="9"/>
  <c r="I199" i="9"/>
  <c r="J198" i="9"/>
  <c r="I198" i="9"/>
  <c r="J197" i="9"/>
  <c r="I197" i="9"/>
  <c r="J196" i="9"/>
  <c r="I196" i="9"/>
  <c r="J195" i="9"/>
  <c r="I195" i="9"/>
  <c r="J194" i="9"/>
  <c r="I194" i="9"/>
  <c r="J193" i="9"/>
  <c r="I193" i="9"/>
  <c r="J192" i="9"/>
  <c r="I192" i="9"/>
  <c r="J191" i="9"/>
  <c r="I191" i="9"/>
  <c r="J190" i="9"/>
  <c r="I190" i="9"/>
  <c r="J189" i="9"/>
  <c r="I189" i="9"/>
  <c r="J188" i="9"/>
  <c r="I188" i="9"/>
  <c r="J187" i="9"/>
  <c r="I187" i="9"/>
  <c r="J186" i="9"/>
  <c r="I186" i="9"/>
  <c r="J185" i="9"/>
  <c r="I185" i="9"/>
  <c r="J184" i="9"/>
  <c r="I184" i="9"/>
  <c r="J183" i="9"/>
  <c r="I183" i="9"/>
  <c r="J182" i="9"/>
  <c r="I182" i="9"/>
  <c r="J181" i="9"/>
  <c r="I181" i="9"/>
  <c r="J180" i="9"/>
  <c r="I180" i="9"/>
  <c r="J179" i="9"/>
  <c r="I179" i="9"/>
  <c r="J177" i="9"/>
  <c r="I177" i="9"/>
  <c r="J176" i="9"/>
  <c r="I176" i="9"/>
  <c r="J175" i="9"/>
  <c r="I175" i="9"/>
  <c r="J174" i="9"/>
  <c r="I174" i="9"/>
  <c r="J173" i="9"/>
  <c r="I173" i="9"/>
  <c r="J172" i="9"/>
  <c r="I172" i="9"/>
  <c r="J171" i="9"/>
  <c r="I171" i="9"/>
  <c r="J170" i="9"/>
  <c r="I170" i="9"/>
  <c r="J169" i="9"/>
  <c r="I169" i="9"/>
  <c r="J168" i="9"/>
  <c r="I168" i="9"/>
  <c r="J167" i="9"/>
  <c r="I167" i="9"/>
  <c r="J166" i="9"/>
  <c r="I166" i="9"/>
  <c r="J165" i="9"/>
  <c r="I165" i="9"/>
  <c r="J164" i="9"/>
  <c r="I164" i="9"/>
  <c r="J163" i="9"/>
  <c r="I163" i="9"/>
  <c r="J162" i="9"/>
  <c r="I162" i="9"/>
  <c r="J161" i="9"/>
  <c r="I161" i="9"/>
  <c r="J160" i="9"/>
  <c r="I160" i="9"/>
  <c r="J159" i="9"/>
  <c r="I159" i="9"/>
  <c r="J158" i="9"/>
  <c r="I158" i="9"/>
  <c r="J157" i="9"/>
  <c r="I157" i="9"/>
  <c r="J156" i="9"/>
  <c r="I156" i="9"/>
  <c r="J155" i="9"/>
  <c r="I155" i="9"/>
  <c r="J154" i="9"/>
  <c r="I154" i="9"/>
  <c r="J153" i="9"/>
  <c r="I153" i="9"/>
  <c r="J152" i="9"/>
  <c r="I152" i="9"/>
  <c r="J151" i="9"/>
  <c r="I151" i="9"/>
  <c r="J150" i="9"/>
  <c r="I150" i="9"/>
  <c r="J149" i="9"/>
  <c r="I149" i="9"/>
  <c r="J148" i="9"/>
  <c r="I148" i="9"/>
  <c r="J147" i="9"/>
  <c r="I147" i="9"/>
  <c r="J146" i="9"/>
  <c r="I146" i="9"/>
  <c r="J145" i="9"/>
  <c r="I145" i="9"/>
  <c r="K145" i="9" s="1"/>
  <c r="J144" i="9"/>
  <c r="I144" i="9"/>
  <c r="J143" i="9"/>
  <c r="I143" i="9"/>
  <c r="J142" i="9"/>
  <c r="I142" i="9"/>
  <c r="J141" i="9"/>
  <c r="I141" i="9"/>
  <c r="J140" i="9"/>
  <c r="I140" i="9"/>
  <c r="J138" i="9"/>
  <c r="I138" i="9"/>
  <c r="J137" i="9"/>
  <c r="I137" i="9"/>
  <c r="J136" i="9"/>
  <c r="I136" i="9"/>
  <c r="J135" i="9"/>
  <c r="I135" i="9"/>
  <c r="J134" i="9"/>
  <c r="I134" i="9"/>
  <c r="J133" i="9"/>
  <c r="I133" i="9"/>
  <c r="J132" i="9"/>
  <c r="I132" i="9"/>
  <c r="J131" i="9"/>
  <c r="I131" i="9"/>
  <c r="J130" i="9"/>
  <c r="I130" i="9"/>
  <c r="J129" i="9"/>
  <c r="I129" i="9"/>
  <c r="J128" i="9"/>
  <c r="I128" i="9"/>
  <c r="J127" i="9"/>
  <c r="I127" i="9"/>
  <c r="J126" i="9"/>
  <c r="I126" i="9"/>
  <c r="J125" i="9"/>
  <c r="I125" i="9"/>
  <c r="J124" i="9"/>
  <c r="I124" i="9"/>
  <c r="J123" i="9"/>
  <c r="I123" i="9"/>
  <c r="J122" i="9"/>
  <c r="I122" i="9"/>
  <c r="J121" i="9"/>
  <c r="I121" i="9"/>
  <c r="J120" i="9"/>
  <c r="I120" i="9"/>
  <c r="J119" i="9"/>
  <c r="I119" i="9"/>
  <c r="J118" i="9"/>
  <c r="I118" i="9"/>
  <c r="J117" i="9"/>
  <c r="I117" i="9"/>
  <c r="J116" i="9"/>
  <c r="I116" i="9"/>
  <c r="J115" i="9"/>
  <c r="I115" i="9"/>
  <c r="J114" i="9"/>
  <c r="I114" i="9"/>
  <c r="K114" i="9" s="1"/>
  <c r="J113" i="9"/>
  <c r="I113" i="9"/>
  <c r="J112" i="9"/>
  <c r="I112" i="9"/>
  <c r="J110" i="9"/>
  <c r="I110" i="9"/>
  <c r="J109" i="9"/>
  <c r="I109" i="9"/>
  <c r="J108" i="9"/>
  <c r="I108" i="9"/>
  <c r="J107" i="9"/>
  <c r="I107" i="9"/>
  <c r="J106" i="9"/>
  <c r="I106" i="9"/>
  <c r="J105" i="9"/>
  <c r="I105" i="9"/>
  <c r="J104" i="9"/>
  <c r="I104" i="9"/>
  <c r="K104" i="9" s="1"/>
  <c r="J103" i="9"/>
  <c r="I103" i="9"/>
  <c r="J102" i="9"/>
  <c r="I102" i="9"/>
  <c r="J101" i="9"/>
  <c r="I101" i="9"/>
  <c r="J100" i="9"/>
  <c r="I100" i="9"/>
  <c r="J99" i="9"/>
  <c r="I99" i="9"/>
  <c r="J98" i="9"/>
  <c r="I98" i="9"/>
  <c r="J97" i="9"/>
  <c r="I97" i="9"/>
  <c r="J96" i="9"/>
  <c r="I96" i="9"/>
  <c r="J94" i="9"/>
  <c r="I94" i="9"/>
  <c r="J93" i="9"/>
  <c r="I93" i="9"/>
  <c r="K93" i="9" s="1"/>
  <c r="J92" i="9"/>
  <c r="I92" i="9"/>
  <c r="J91" i="9"/>
  <c r="I91" i="9"/>
  <c r="J90" i="9"/>
  <c r="I90" i="9"/>
  <c r="J89" i="9"/>
  <c r="I89" i="9"/>
  <c r="J88" i="9"/>
  <c r="I88" i="9"/>
  <c r="J87" i="9"/>
  <c r="I87" i="9"/>
  <c r="J86" i="9"/>
  <c r="I86" i="9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I79" i="9"/>
  <c r="J78" i="9"/>
  <c r="I78" i="9"/>
  <c r="J77" i="9"/>
  <c r="I77" i="9"/>
  <c r="J76" i="9"/>
  <c r="I76" i="9"/>
  <c r="J75" i="9"/>
  <c r="I75" i="9"/>
  <c r="J74" i="9"/>
  <c r="I74" i="9"/>
  <c r="J73" i="9"/>
  <c r="I73" i="9"/>
  <c r="J71" i="9"/>
  <c r="I71" i="9"/>
  <c r="J70" i="9"/>
  <c r="I70" i="9"/>
  <c r="J69" i="9"/>
  <c r="I69" i="9"/>
  <c r="J68" i="9"/>
  <c r="I68" i="9"/>
  <c r="J67" i="9"/>
  <c r="I67" i="9"/>
  <c r="J66" i="9"/>
  <c r="I66" i="9"/>
  <c r="J65" i="9"/>
  <c r="I65" i="9"/>
  <c r="J64" i="9"/>
  <c r="I64" i="9"/>
  <c r="J63" i="9"/>
  <c r="I63" i="9"/>
  <c r="J62" i="9"/>
  <c r="I62" i="9"/>
  <c r="J61" i="9"/>
  <c r="I61" i="9"/>
  <c r="J60" i="9"/>
  <c r="I60" i="9"/>
  <c r="J58" i="9"/>
  <c r="I58" i="9"/>
  <c r="J57" i="9"/>
  <c r="I57" i="9"/>
  <c r="J56" i="9"/>
  <c r="I56" i="9"/>
  <c r="J55" i="9"/>
  <c r="I55" i="9"/>
  <c r="J54" i="9"/>
  <c r="I54" i="9"/>
  <c r="J53" i="9"/>
  <c r="I53" i="9"/>
  <c r="J52" i="9"/>
  <c r="I52" i="9"/>
  <c r="J51" i="9"/>
  <c r="I51" i="9"/>
  <c r="J50" i="9"/>
  <c r="I50" i="9"/>
  <c r="J49" i="9"/>
  <c r="I49" i="9"/>
  <c r="J48" i="9"/>
  <c r="I48" i="9"/>
  <c r="J47" i="9"/>
  <c r="I47" i="9"/>
  <c r="J46" i="9"/>
  <c r="I46" i="9"/>
  <c r="J45" i="9"/>
  <c r="I45" i="9"/>
  <c r="J44" i="9"/>
  <c r="I44" i="9"/>
  <c r="J43" i="9"/>
  <c r="I43" i="9"/>
  <c r="J42" i="9"/>
  <c r="I42" i="9"/>
  <c r="J41" i="9"/>
  <c r="I41" i="9"/>
  <c r="K41" i="9" s="1"/>
  <c r="J40" i="9"/>
  <c r="I40" i="9"/>
  <c r="J38" i="9"/>
  <c r="I38" i="9"/>
  <c r="J37" i="9"/>
  <c r="I37" i="9"/>
  <c r="J36" i="9"/>
  <c r="I36" i="9"/>
  <c r="J35" i="9"/>
  <c r="I35" i="9"/>
  <c r="J34" i="9"/>
  <c r="I34" i="9"/>
  <c r="J32" i="9"/>
  <c r="I32" i="9"/>
  <c r="J31" i="9"/>
  <c r="I31" i="9"/>
  <c r="J30" i="9"/>
  <c r="I30" i="9"/>
  <c r="J29" i="9"/>
  <c r="I29" i="9"/>
  <c r="K29" i="9" s="1"/>
  <c r="J28" i="9"/>
  <c r="I28" i="9"/>
  <c r="J27" i="9"/>
  <c r="I27" i="9"/>
  <c r="J25" i="9"/>
  <c r="I25" i="9"/>
  <c r="J24" i="9"/>
  <c r="I24" i="9"/>
  <c r="J23" i="9"/>
  <c r="I23" i="9"/>
  <c r="J22" i="9"/>
  <c r="I22" i="9"/>
  <c r="J21" i="9"/>
  <c r="I21" i="9"/>
  <c r="J20" i="9"/>
  <c r="I20" i="9"/>
  <c r="J19" i="9"/>
  <c r="I19" i="9"/>
  <c r="J18" i="9"/>
  <c r="I18" i="9"/>
  <c r="K18" i="9" s="1"/>
  <c r="J17" i="9"/>
  <c r="I17" i="9"/>
  <c r="J16" i="9"/>
  <c r="I16" i="9"/>
  <c r="J15" i="9"/>
  <c r="I15" i="9"/>
  <c r="J14" i="9"/>
  <c r="I14" i="9"/>
  <c r="J13" i="9"/>
  <c r="I13" i="9"/>
  <c r="J12" i="9"/>
  <c r="I12" i="9"/>
  <c r="J11" i="9"/>
  <c r="I11" i="9"/>
  <c r="J10" i="9"/>
  <c r="I10" i="9"/>
  <c r="J9" i="9"/>
  <c r="I9" i="9"/>
  <c r="J8" i="9"/>
  <c r="I8" i="9"/>
  <c r="Z171" i="11"/>
  <c r="Y171" i="11"/>
  <c r="V167" i="11"/>
  <c r="S167" i="11"/>
  <c r="L167" i="11"/>
  <c r="K167" i="11"/>
  <c r="J167" i="11"/>
  <c r="I167" i="11"/>
  <c r="V166" i="11"/>
  <c r="S166" i="11"/>
  <c r="L166" i="11"/>
  <c r="K166" i="11"/>
  <c r="J166" i="11"/>
  <c r="I166" i="11"/>
  <c r="V165" i="11"/>
  <c r="S165" i="11"/>
  <c r="M165" i="11"/>
  <c r="K165" i="11"/>
  <c r="J165" i="11"/>
  <c r="I165" i="11"/>
  <c r="V164" i="11"/>
  <c r="S164" i="11"/>
  <c r="M164" i="11"/>
  <c r="K164" i="11"/>
  <c r="J164" i="11"/>
  <c r="I164" i="11"/>
  <c r="V163" i="11"/>
  <c r="S163" i="11"/>
  <c r="M163" i="11"/>
  <c r="K163" i="11"/>
  <c r="J163" i="11"/>
  <c r="I163" i="11"/>
  <c r="V162" i="11"/>
  <c r="S162" i="11"/>
  <c r="M162" i="11"/>
  <c r="K162" i="11"/>
  <c r="J162" i="11"/>
  <c r="I162" i="11"/>
  <c r="V161" i="11"/>
  <c r="S161" i="11"/>
  <c r="M161" i="11"/>
  <c r="K161" i="11"/>
  <c r="J161" i="11"/>
  <c r="I161" i="11"/>
  <c r="V160" i="11"/>
  <c r="S160" i="11"/>
  <c r="L160" i="11"/>
  <c r="K160" i="11"/>
  <c r="J160" i="11"/>
  <c r="I160" i="11"/>
  <c r="V156" i="11"/>
  <c r="S156" i="11"/>
  <c r="L156" i="11"/>
  <c r="K156" i="11"/>
  <c r="J156" i="11"/>
  <c r="I156" i="11"/>
  <c r="V155" i="11"/>
  <c r="S155" i="11"/>
  <c r="M155" i="11"/>
  <c r="K155" i="11"/>
  <c r="J155" i="11"/>
  <c r="I155" i="11"/>
  <c r="V154" i="11"/>
  <c r="S154" i="11"/>
  <c r="L154" i="11"/>
  <c r="K154" i="11"/>
  <c r="J154" i="11"/>
  <c r="I154" i="11"/>
  <c r="V153" i="11"/>
  <c r="S153" i="11"/>
  <c r="M153" i="11"/>
  <c r="K153" i="11"/>
  <c r="J153" i="11"/>
  <c r="I153" i="11"/>
  <c r="V152" i="11"/>
  <c r="S152" i="11"/>
  <c r="L152" i="11"/>
  <c r="K152" i="11"/>
  <c r="J152" i="11"/>
  <c r="I152" i="11"/>
  <c r="V151" i="11"/>
  <c r="S151" i="11"/>
  <c r="M151" i="11"/>
  <c r="K151" i="11"/>
  <c r="J151" i="11"/>
  <c r="I151" i="11"/>
  <c r="V150" i="11"/>
  <c r="S150" i="11"/>
  <c r="L150" i="11"/>
  <c r="K150" i="11"/>
  <c r="J150" i="11"/>
  <c r="I150" i="11"/>
  <c r="V149" i="11"/>
  <c r="S149" i="11"/>
  <c r="M149" i="11"/>
  <c r="K149" i="11"/>
  <c r="J149" i="11"/>
  <c r="I149" i="11"/>
  <c r="V148" i="11"/>
  <c r="S148" i="11"/>
  <c r="M148" i="11"/>
  <c r="K148" i="11"/>
  <c r="J148" i="11"/>
  <c r="I148" i="11"/>
  <c r="V147" i="11"/>
  <c r="S147" i="11"/>
  <c r="L147" i="11"/>
  <c r="K147" i="11"/>
  <c r="J147" i="11"/>
  <c r="I147" i="11"/>
  <c r="V146" i="11"/>
  <c r="S146" i="11"/>
  <c r="M146" i="11"/>
  <c r="K146" i="11"/>
  <c r="J146" i="11"/>
  <c r="I146" i="11"/>
  <c r="V145" i="11"/>
  <c r="S145" i="11"/>
  <c r="L145" i="11"/>
  <c r="K145" i="11"/>
  <c r="J145" i="11"/>
  <c r="I145" i="11"/>
  <c r="M142" i="11"/>
  <c r="F64" i="11" s="1"/>
  <c r="V141" i="11"/>
  <c r="S141" i="11"/>
  <c r="L141" i="11"/>
  <c r="K141" i="11"/>
  <c r="J141" i="11"/>
  <c r="I141" i="11"/>
  <c r="V140" i="11"/>
  <c r="S140" i="11"/>
  <c r="L140" i="11"/>
  <c r="K140" i="11"/>
  <c r="J140" i="11"/>
  <c r="I140" i="11"/>
  <c r="V139" i="11"/>
  <c r="S139" i="11"/>
  <c r="L139" i="11"/>
  <c r="K139" i="11"/>
  <c r="J139" i="11"/>
  <c r="I139" i="11"/>
  <c r="V138" i="11"/>
  <c r="S138" i="11"/>
  <c r="L138" i="11"/>
  <c r="K138" i="11"/>
  <c r="J138" i="11"/>
  <c r="I138" i="11"/>
  <c r="V137" i="11"/>
  <c r="S137" i="11"/>
  <c r="L137" i="11"/>
  <c r="K137" i="11"/>
  <c r="J137" i="11"/>
  <c r="I137" i="11"/>
  <c r="V136" i="11"/>
  <c r="S136" i="11"/>
  <c r="S142" i="11" s="1"/>
  <c r="H64" i="11" s="1"/>
  <c r="L136" i="11"/>
  <c r="K136" i="11"/>
  <c r="J136" i="11"/>
  <c r="I136" i="11"/>
  <c r="V132" i="11"/>
  <c r="S132" i="11"/>
  <c r="L132" i="11"/>
  <c r="K132" i="11"/>
  <c r="J132" i="11"/>
  <c r="I132" i="11"/>
  <c r="V131" i="11"/>
  <c r="S131" i="11"/>
  <c r="L131" i="11"/>
  <c r="K131" i="11"/>
  <c r="J131" i="11"/>
  <c r="I131" i="11"/>
  <c r="V130" i="11"/>
  <c r="S130" i="11"/>
  <c r="L130" i="11"/>
  <c r="K130" i="11"/>
  <c r="J130" i="11"/>
  <c r="I130" i="11"/>
  <c r="V129" i="11"/>
  <c r="S129" i="11"/>
  <c r="M129" i="11"/>
  <c r="K129" i="11"/>
  <c r="J129" i="11"/>
  <c r="I129" i="11"/>
  <c r="V128" i="11"/>
  <c r="S128" i="11"/>
  <c r="M128" i="11"/>
  <c r="K128" i="11"/>
  <c r="J128" i="11"/>
  <c r="I128" i="11"/>
  <c r="V127" i="11"/>
  <c r="S127" i="11"/>
  <c r="L127" i="11"/>
  <c r="K127" i="11"/>
  <c r="J127" i="11"/>
  <c r="I127" i="11"/>
  <c r="V126" i="11"/>
  <c r="S126" i="11"/>
  <c r="M126" i="11"/>
  <c r="K126" i="11"/>
  <c r="J126" i="11"/>
  <c r="I126" i="11"/>
  <c r="V125" i="11"/>
  <c r="S125" i="11"/>
  <c r="M125" i="11"/>
  <c r="K125" i="11"/>
  <c r="J125" i="11"/>
  <c r="I125" i="11"/>
  <c r="V124" i="11"/>
  <c r="S124" i="11"/>
  <c r="M124" i="11"/>
  <c r="K124" i="11"/>
  <c r="J124" i="11"/>
  <c r="I124" i="11"/>
  <c r="V123" i="11"/>
  <c r="S123" i="11"/>
  <c r="M123" i="11"/>
  <c r="K123" i="11"/>
  <c r="J123" i="11"/>
  <c r="I123" i="11"/>
  <c r="V122" i="11"/>
  <c r="S122" i="11"/>
  <c r="L122" i="11"/>
  <c r="K122" i="11"/>
  <c r="J122" i="11"/>
  <c r="I122" i="11"/>
  <c r="V121" i="11"/>
  <c r="S121" i="11"/>
  <c r="M121" i="11"/>
  <c r="K121" i="11"/>
  <c r="J121" i="11"/>
  <c r="I121" i="11"/>
  <c r="V120" i="11"/>
  <c r="S120" i="11"/>
  <c r="M120" i="11"/>
  <c r="K120" i="11"/>
  <c r="J120" i="11"/>
  <c r="I120" i="11"/>
  <c r="V119" i="11"/>
  <c r="S119" i="11"/>
  <c r="M119" i="11"/>
  <c r="K119" i="11"/>
  <c r="J119" i="11"/>
  <c r="I119" i="11"/>
  <c r="V118" i="11"/>
  <c r="S118" i="11"/>
  <c r="M118" i="11"/>
  <c r="K118" i="11"/>
  <c r="J118" i="11"/>
  <c r="I118" i="11"/>
  <c r="V117" i="11"/>
  <c r="S117" i="11"/>
  <c r="L117" i="11"/>
  <c r="K117" i="11"/>
  <c r="J117" i="11"/>
  <c r="I117" i="11"/>
  <c r="I133" i="11" s="1"/>
  <c r="G63" i="11" s="1"/>
  <c r="V113" i="11"/>
  <c r="S113" i="11"/>
  <c r="L113" i="11"/>
  <c r="K113" i="11"/>
  <c r="J113" i="11"/>
  <c r="I113" i="11"/>
  <c r="V112" i="11"/>
  <c r="S112" i="11"/>
  <c r="M112" i="11"/>
  <c r="K112" i="11"/>
  <c r="J112" i="11"/>
  <c r="I112" i="11"/>
  <c r="V111" i="11"/>
  <c r="S111" i="11"/>
  <c r="M111" i="11"/>
  <c r="K111" i="11"/>
  <c r="J111" i="11"/>
  <c r="I111" i="11"/>
  <c r="V110" i="11"/>
  <c r="S110" i="11"/>
  <c r="L110" i="11"/>
  <c r="K110" i="11"/>
  <c r="J110" i="11"/>
  <c r="I110" i="11"/>
  <c r="V109" i="11"/>
  <c r="S109" i="11"/>
  <c r="M109" i="11"/>
  <c r="K109" i="11"/>
  <c r="J109" i="11"/>
  <c r="I109" i="11"/>
  <c r="V108" i="11"/>
  <c r="S108" i="11"/>
  <c r="M108" i="11"/>
  <c r="K108" i="11"/>
  <c r="J108" i="11"/>
  <c r="I108" i="11"/>
  <c r="V107" i="11"/>
  <c r="S107" i="11"/>
  <c r="M107" i="11"/>
  <c r="K107" i="11"/>
  <c r="J107" i="11"/>
  <c r="I107" i="11"/>
  <c r="V106" i="11"/>
  <c r="S106" i="11"/>
  <c r="M106" i="11"/>
  <c r="K106" i="11"/>
  <c r="J106" i="11"/>
  <c r="I106" i="11"/>
  <c r="V105" i="11"/>
  <c r="S105" i="11"/>
  <c r="L105" i="11"/>
  <c r="K105" i="11"/>
  <c r="J105" i="11"/>
  <c r="I105" i="11"/>
  <c r="M99" i="11"/>
  <c r="F58" i="11" s="1"/>
  <c r="V98" i="11"/>
  <c r="V99" i="11" s="1"/>
  <c r="I58" i="11" s="1"/>
  <c r="S98" i="11"/>
  <c r="S99" i="11" s="1"/>
  <c r="H58" i="11" s="1"/>
  <c r="L98" i="11"/>
  <c r="L99" i="11" s="1"/>
  <c r="E58" i="11" s="1"/>
  <c r="K98" i="11"/>
  <c r="J98" i="11"/>
  <c r="I98" i="11"/>
  <c r="I99" i="11" s="1"/>
  <c r="G58" i="11" s="1"/>
  <c r="M95" i="11"/>
  <c r="F57" i="11" s="1"/>
  <c r="V94" i="11"/>
  <c r="S94" i="11"/>
  <c r="L94" i="11"/>
  <c r="K94" i="11"/>
  <c r="J94" i="11"/>
  <c r="I94" i="11"/>
  <c r="V93" i="11"/>
  <c r="S93" i="11"/>
  <c r="L93" i="11"/>
  <c r="K93" i="11"/>
  <c r="J93" i="11"/>
  <c r="I93" i="11"/>
  <c r="M90" i="11"/>
  <c r="F56" i="11" s="1"/>
  <c r="V89" i="11"/>
  <c r="S89" i="11"/>
  <c r="L89" i="11"/>
  <c r="K89" i="11"/>
  <c r="J89" i="11"/>
  <c r="I89" i="11"/>
  <c r="V88" i="11"/>
  <c r="S88" i="11"/>
  <c r="L88" i="11"/>
  <c r="K88" i="11"/>
  <c r="J88" i="11"/>
  <c r="I88" i="11"/>
  <c r="V87" i="11"/>
  <c r="S87" i="11"/>
  <c r="L87" i="11"/>
  <c r="K87" i="11"/>
  <c r="J87" i="11"/>
  <c r="I87" i="11"/>
  <c r="V86" i="11"/>
  <c r="S86" i="11"/>
  <c r="L86" i="11"/>
  <c r="K86" i="11"/>
  <c r="J86" i="11"/>
  <c r="I86" i="11"/>
  <c r="P16" i="11"/>
  <c r="P20" i="11" s="1"/>
  <c r="Z261" i="10"/>
  <c r="Y261" i="10"/>
  <c r="V257" i="10"/>
  <c r="S257" i="10"/>
  <c r="L257" i="10"/>
  <c r="K257" i="10"/>
  <c r="J257" i="10"/>
  <c r="I257" i="10"/>
  <c r="V256" i="10"/>
  <c r="S256" i="10"/>
  <c r="L256" i="10"/>
  <c r="K256" i="10"/>
  <c r="J256" i="10"/>
  <c r="I256" i="10"/>
  <c r="V255" i="10"/>
  <c r="S255" i="10"/>
  <c r="M255" i="10"/>
  <c r="M258" i="10" s="1"/>
  <c r="F70" i="10" s="1"/>
  <c r="K255" i="10"/>
  <c r="J255" i="10"/>
  <c r="I255" i="10"/>
  <c r="V254" i="10"/>
  <c r="S254" i="10"/>
  <c r="L254" i="10"/>
  <c r="K254" i="10"/>
  <c r="J254" i="10"/>
  <c r="I254" i="10"/>
  <c r="V253" i="10"/>
  <c r="S253" i="10"/>
  <c r="L253" i="10"/>
  <c r="K253" i="10"/>
  <c r="J253" i="10"/>
  <c r="I253" i="10"/>
  <c r="V249" i="10"/>
  <c r="S249" i="10"/>
  <c r="L249" i="10"/>
  <c r="K249" i="10"/>
  <c r="J249" i="10"/>
  <c r="I249" i="10"/>
  <c r="V248" i="10"/>
  <c r="S248" i="10"/>
  <c r="L248" i="10"/>
  <c r="K248" i="10"/>
  <c r="J248" i="10"/>
  <c r="I248" i="10"/>
  <c r="V247" i="10"/>
  <c r="S247" i="10"/>
  <c r="M247" i="10"/>
  <c r="M250" i="10" s="1"/>
  <c r="F69" i="10" s="1"/>
  <c r="K247" i="10"/>
  <c r="J247" i="10"/>
  <c r="I247" i="10"/>
  <c r="V246" i="10"/>
  <c r="S246" i="10"/>
  <c r="L246" i="10"/>
  <c r="K246" i="10"/>
  <c r="J246" i="10"/>
  <c r="I246" i="10"/>
  <c r="V242" i="10"/>
  <c r="S242" i="10"/>
  <c r="L242" i="10"/>
  <c r="K242" i="10"/>
  <c r="J242" i="10"/>
  <c r="I242" i="10"/>
  <c r="V241" i="10"/>
  <c r="S241" i="10"/>
  <c r="M241" i="10"/>
  <c r="K241" i="10"/>
  <c r="J241" i="10"/>
  <c r="I241" i="10"/>
  <c r="V240" i="10"/>
  <c r="S240" i="10"/>
  <c r="M240" i="10"/>
  <c r="K240" i="10"/>
  <c r="J240" i="10"/>
  <c r="I240" i="10"/>
  <c r="V239" i="10"/>
  <c r="S239" i="10"/>
  <c r="M239" i="10"/>
  <c r="K239" i="10"/>
  <c r="J239" i="10"/>
  <c r="I239" i="10"/>
  <c r="V238" i="10"/>
  <c r="S238" i="10"/>
  <c r="L238" i="10"/>
  <c r="K238" i="10"/>
  <c r="J238" i="10"/>
  <c r="I238" i="10"/>
  <c r="V237" i="10"/>
  <c r="S237" i="10"/>
  <c r="M237" i="10"/>
  <c r="K237" i="10"/>
  <c r="J237" i="10"/>
  <c r="I237" i="10"/>
  <c r="V236" i="10"/>
  <c r="S236" i="10"/>
  <c r="L236" i="10"/>
  <c r="K236" i="10"/>
  <c r="J236" i="10"/>
  <c r="I236" i="10"/>
  <c r="V235" i="10"/>
  <c r="S235" i="10"/>
  <c r="M235" i="10"/>
  <c r="K235" i="10"/>
  <c r="J235" i="10"/>
  <c r="I235" i="10"/>
  <c r="V234" i="10"/>
  <c r="S234" i="10"/>
  <c r="L234" i="10"/>
  <c r="K234" i="10"/>
  <c r="J234" i="10"/>
  <c r="I234" i="10"/>
  <c r="V233" i="10"/>
  <c r="S233" i="10"/>
  <c r="M233" i="10"/>
  <c r="K233" i="10"/>
  <c r="J233" i="10"/>
  <c r="I233" i="10"/>
  <c r="V232" i="10"/>
  <c r="S232" i="10"/>
  <c r="L232" i="10"/>
  <c r="K232" i="10"/>
  <c r="J232" i="10"/>
  <c r="I232" i="10"/>
  <c r="V231" i="10"/>
  <c r="S231" i="10"/>
  <c r="M231" i="10"/>
  <c r="K231" i="10"/>
  <c r="J231" i="10"/>
  <c r="I231" i="10"/>
  <c r="V230" i="10"/>
  <c r="S230" i="10"/>
  <c r="L230" i="10"/>
  <c r="K230" i="10"/>
  <c r="J230" i="10"/>
  <c r="I230" i="10"/>
  <c r="V229" i="10"/>
  <c r="S229" i="10"/>
  <c r="M229" i="10"/>
  <c r="K229" i="10"/>
  <c r="J229" i="10"/>
  <c r="I229" i="10"/>
  <c r="V228" i="10"/>
  <c r="S228" i="10"/>
  <c r="L228" i="10"/>
  <c r="K228" i="10"/>
  <c r="J228" i="10"/>
  <c r="I228" i="10"/>
  <c r="V227" i="10"/>
  <c r="S227" i="10"/>
  <c r="M227" i="10"/>
  <c r="K227" i="10"/>
  <c r="J227" i="10"/>
  <c r="I227" i="10"/>
  <c r="V226" i="10"/>
  <c r="S226" i="10"/>
  <c r="M226" i="10"/>
  <c r="K226" i="10"/>
  <c r="J226" i="10"/>
  <c r="I226" i="10"/>
  <c r="V225" i="10"/>
  <c r="S225" i="10"/>
  <c r="L225" i="10"/>
  <c r="K225" i="10"/>
  <c r="J225" i="10"/>
  <c r="I225" i="10"/>
  <c r="V224" i="10"/>
  <c r="S224" i="10"/>
  <c r="M224" i="10"/>
  <c r="K224" i="10"/>
  <c r="J224" i="10"/>
  <c r="I224" i="10"/>
  <c r="V223" i="10"/>
  <c r="S223" i="10"/>
  <c r="L223" i="10"/>
  <c r="K223" i="10"/>
  <c r="J223" i="10"/>
  <c r="I223" i="10"/>
  <c r="V222" i="10"/>
  <c r="S222" i="10"/>
  <c r="M222" i="10"/>
  <c r="K222" i="10"/>
  <c r="J222" i="10"/>
  <c r="I222" i="10"/>
  <c r="V221" i="10"/>
  <c r="S221" i="10"/>
  <c r="M221" i="10"/>
  <c r="K221" i="10"/>
  <c r="J221" i="10"/>
  <c r="I221" i="10"/>
  <c r="V220" i="10"/>
  <c r="S220" i="10"/>
  <c r="L220" i="10"/>
  <c r="K220" i="10"/>
  <c r="J220" i="10"/>
  <c r="I220" i="10"/>
  <c r="V219" i="10"/>
  <c r="S219" i="10"/>
  <c r="M219" i="10"/>
  <c r="K219" i="10"/>
  <c r="J219" i="10"/>
  <c r="I219" i="10"/>
  <c r="V218" i="10"/>
  <c r="S218" i="10"/>
  <c r="L218" i="10"/>
  <c r="K218" i="10"/>
  <c r="J218" i="10"/>
  <c r="I218" i="10"/>
  <c r="V217" i="10"/>
  <c r="S217" i="10"/>
  <c r="M217" i="10"/>
  <c r="K217" i="10"/>
  <c r="J217" i="10"/>
  <c r="I217" i="10"/>
  <c r="V216" i="10"/>
  <c r="S216" i="10"/>
  <c r="M216" i="10"/>
  <c r="K216" i="10"/>
  <c r="J216" i="10"/>
  <c r="I216" i="10"/>
  <c r="V215" i="10"/>
  <c r="S215" i="10"/>
  <c r="L215" i="10"/>
  <c r="K215" i="10"/>
  <c r="J215" i="10"/>
  <c r="I215" i="10"/>
  <c r="V214" i="10"/>
  <c r="S214" i="10"/>
  <c r="M214" i="10"/>
  <c r="K214" i="10"/>
  <c r="J214" i="10"/>
  <c r="I214" i="10"/>
  <c r="V213" i="10"/>
  <c r="S213" i="10"/>
  <c r="L213" i="10"/>
  <c r="K213" i="10"/>
  <c r="J213" i="10"/>
  <c r="I213" i="10"/>
  <c r="V212" i="10"/>
  <c r="S212" i="10"/>
  <c r="M212" i="10"/>
  <c r="K212" i="10"/>
  <c r="J212" i="10"/>
  <c r="I212" i="10"/>
  <c r="V211" i="10"/>
  <c r="S211" i="10"/>
  <c r="L211" i="10"/>
  <c r="K211" i="10"/>
  <c r="J211" i="10"/>
  <c r="I211" i="10"/>
  <c r="V210" i="10"/>
  <c r="S210" i="10"/>
  <c r="M210" i="10"/>
  <c r="K210" i="10"/>
  <c r="J210" i="10"/>
  <c r="I210" i="10"/>
  <c r="V209" i="10"/>
  <c r="S209" i="10"/>
  <c r="L209" i="10"/>
  <c r="K209" i="10"/>
  <c r="J209" i="10"/>
  <c r="I209" i="10"/>
  <c r="V205" i="10"/>
  <c r="S205" i="10"/>
  <c r="L205" i="10"/>
  <c r="K205" i="10"/>
  <c r="J205" i="10"/>
  <c r="I205" i="10"/>
  <c r="V204" i="10"/>
  <c r="S204" i="10"/>
  <c r="L204" i="10"/>
  <c r="K204" i="10"/>
  <c r="J204" i="10"/>
  <c r="I204" i="10"/>
  <c r="V203" i="10"/>
  <c r="S203" i="10"/>
  <c r="L203" i="10"/>
  <c r="K203" i="10"/>
  <c r="J203" i="10"/>
  <c r="I203" i="10"/>
  <c r="V202" i="10"/>
  <c r="S202" i="10"/>
  <c r="L202" i="10"/>
  <c r="K202" i="10"/>
  <c r="J202" i="10"/>
  <c r="I202" i="10"/>
  <c r="V201" i="10"/>
  <c r="S201" i="10"/>
  <c r="L201" i="10"/>
  <c r="K201" i="10"/>
  <c r="J201" i="10"/>
  <c r="I201" i="10"/>
  <c r="V200" i="10"/>
  <c r="S200" i="10"/>
  <c r="L200" i="10"/>
  <c r="K200" i="10"/>
  <c r="J200" i="10"/>
  <c r="I200" i="10"/>
  <c r="V199" i="10"/>
  <c r="S199" i="10"/>
  <c r="L199" i="10"/>
  <c r="K199" i="10"/>
  <c r="J199" i="10"/>
  <c r="I199" i="10"/>
  <c r="V198" i="10"/>
  <c r="S198" i="10"/>
  <c r="M198" i="10"/>
  <c r="K198" i="10"/>
  <c r="J198" i="10"/>
  <c r="I198" i="10"/>
  <c r="V197" i="10"/>
  <c r="S197" i="10"/>
  <c r="L197" i="10"/>
  <c r="K197" i="10"/>
  <c r="J197" i="10"/>
  <c r="I197" i="10"/>
  <c r="V196" i="10"/>
  <c r="S196" i="10"/>
  <c r="M196" i="10"/>
  <c r="K196" i="10"/>
  <c r="J196" i="10"/>
  <c r="I196" i="10"/>
  <c r="V195" i="10"/>
  <c r="S195" i="10"/>
  <c r="M195" i="10"/>
  <c r="K195" i="10"/>
  <c r="J195" i="10"/>
  <c r="I195" i="10"/>
  <c r="V194" i="10"/>
  <c r="S194" i="10"/>
  <c r="L194" i="10"/>
  <c r="K194" i="10"/>
  <c r="J194" i="10"/>
  <c r="I194" i="10"/>
  <c r="V193" i="10"/>
  <c r="S193" i="10"/>
  <c r="M193" i="10"/>
  <c r="K193" i="10"/>
  <c r="J193" i="10"/>
  <c r="I193" i="10"/>
  <c r="V192" i="10"/>
  <c r="S192" i="10"/>
  <c r="M192" i="10"/>
  <c r="K192" i="10"/>
  <c r="J192" i="10"/>
  <c r="I192" i="10"/>
  <c r="V191" i="10"/>
  <c r="S191" i="10"/>
  <c r="M191" i="10"/>
  <c r="K191" i="10"/>
  <c r="J191" i="10"/>
  <c r="I191" i="10"/>
  <c r="V190" i="10"/>
  <c r="S190" i="10"/>
  <c r="L190" i="10"/>
  <c r="K190" i="10"/>
  <c r="J190" i="10"/>
  <c r="I190" i="10"/>
  <c r="V189" i="10"/>
  <c r="S189" i="10"/>
  <c r="M189" i="10"/>
  <c r="K189" i="10"/>
  <c r="J189" i="10"/>
  <c r="I189" i="10"/>
  <c r="V188" i="10"/>
  <c r="S188" i="10"/>
  <c r="M188" i="10"/>
  <c r="K188" i="10"/>
  <c r="J188" i="10"/>
  <c r="I188" i="10"/>
  <c r="V187" i="10"/>
  <c r="S187" i="10"/>
  <c r="M187" i="10"/>
  <c r="K187" i="10"/>
  <c r="J187" i="10"/>
  <c r="I187" i="10"/>
  <c r="V186" i="10"/>
  <c r="S186" i="10"/>
  <c r="L186" i="10"/>
  <c r="K186" i="10"/>
  <c r="J186" i="10"/>
  <c r="I186" i="10"/>
  <c r="I206" i="10" s="1"/>
  <c r="G67" i="10" s="1"/>
  <c r="V182" i="10"/>
  <c r="S182" i="10"/>
  <c r="L182" i="10"/>
  <c r="K182" i="10"/>
  <c r="J182" i="10"/>
  <c r="I182" i="10"/>
  <c r="V181" i="10"/>
  <c r="S181" i="10"/>
  <c r="L181" i="10"/>
  <c r="K181" i="10"/>
  <c r="J181" i="10"/>
  <c r="I181" i="10"/>
  <c r="V180" i="10"/>
  <c r="S180" i="10"/>
  <c r="L180" i="10"/>
  <c r="K180" i="10"/>
  <c r="J180" i="10"/>
  <c r="I180" i="10"/>
  <c r="V179" i="10"/>
  <c r="S179" i="10"/>
  <c r="L179" i="10"/>
  <c r="K179" i="10"/>
  <c r="J179" i="10"/>
  <c r="I179" i="10"/>
  <c r="V178" i="10"/>
  <c r="S178" i="10"/>
  <c r="L178" i="10"/>
  <c r="K178" i="10"/>
  <c r="J178" i="10"/>
  <c r="I178" i="10"/>
  <c r="V177" i="10"/>
  <c r="S177" i="10"/>
  <c r="L177" i="10"/>
  <c r="K177" i="10"/>
  <c r="J177" i="10"/>
  <c r="I177" i="10"/>
  <c r="V176" i="10"/>
  <c r="S176" i="10"/>
  <c r="M176" i="10"/>
  <c r="K176" i="10"/>
  <c r="J176" i="10"/>
  <c r="I176" i="10"/>
  <c r="V175" i="10"/>
  <c r="S175" i="10"/>
  <c r="L175" i="10"/>
  <c r="K175" i="10"/>
  <c r="J175" i="10"/>
  <c r="I175" i="10"/>
  <c r="V174" i="10"/>
  <c r="S174" i="10"/>
  <c r="M174" i="10"/>
  <c r="K174" i="10"/>
  <c r="J174" i="10"/>
  <c r="I174" i="10"/>
  <c r="V173" i="10"/>
  <c r="S173" i="10"/>
  <c r="L173" i="10"/>
  <c r="K173" i="10"/>
  <c r="J173" i="10"/>
  <c r="I173" i="10"/>
  <c r="V172" i="10"/>
  <c r="S172" i="10"/>
  <c r="M172" i="10"/>
  <c r="K172" i="10"/>
  <c r="J172" i="10"/>
  <c r="I172" i="10"/>
  <c r="V171" i="10"/>
  <c r="S171" i="10"/>
  <c r="M171" i="10"/>
  <c r="K171" i="10"/>
  <c r="J171" i="10"/>
  <c r="I171" i="10"/>
  <c r="V170" i="10"/>
  <c r="S170" i="10"/>
  <c r="L170" i="10"/>
  <c r="K170" i="10"/>
  <c r="J170" i="10"/>
  <c r="I170" i="10"/>
  <c r="V169" i="10"/>
  <c r="S169" i="10"/>
  <c r="M169" i="10"/>
  <c r="K169" i="10"/>
  <c r="J169" i="10"/>
  <c r="I169" i="10"/>
  <c r="V168" i="10"/>
  <c r="S168" i="10"/>
  <c r="L168" i="10"/>
  <c r="K168" i="10"/>
  <c r="J168" i="10"/>
  <c r="I168" i="10"/>
  <c r="V167" i="10"/>
  <c r="S167" i="10"/>
  <c r="M167" i="10"/>
  <c r="K167" i="10"/>
  <c r="J167" i="10"/>
  <c r="I167" i="10"/>
  <c r="V166" i="10"/>
  <c r="S166" i="10"/>
  <c r="L166" i="10"/>
  <c r="K166" i="10"/>
  <c r="J166" i="10"/>
  <c r="I166" i="10"/>
  <c r="V165" i="10"/>
  <c r="S165" i="10"/>
  <c r="M165" i="10"/>
  <c r="K165" i="10"/>
  <c r="J165" i="10"/>
  <c r="I165" i="10"/>
  <c r="V164" i="10"/>
  <c r="S164" i="10"/>
  <c r="L164" i="10"/>
  <c r="K164" i="10"/>
  <c r="J164" i="10"/>
  <c r="I164" i="10"/>
  <c r="V163" i="10"/>
  <c r="S163" i="10"/>
  <c r="M163" i="10"/>
  <c r="K163" i="10"/>
  <c r="J163" i="10"/>
  <c r="I163" i="10"/>
  <c r="V162" i="10"/>
  <c r="S162" i="10"/>
  <c r="L162" i="10"/>
  <c r="K162" i="10"/>
  <c r="J162" i="10"/>
  <c r="I162" i="10"/>
  <c r="V161" i="10"/>
  <c r="S161" i="10"/>
  <c r="M161" i="10"/>
  <c r="K161" i="10"/>
  <c r="J161" i="10"/>
  <c r="I161" i="10"/>
  <c r="V160" i="10"/>
  <c r="S160" i="10"/>
  <c r="L160" i="10"/>
  <c r="K160" i="10"/>
  <c r="J160" i="10"/>
  <c r="I160" i="10"/>
  <c r="V159" i="10"/>
  <c r="S159" i="10"/>
  <c r="M159" i="10"/>
  <c r="K159" i="10"/>
  <c r="J159" i="10"/>
  <c r="I159" i="10"/>
  <c r="V158" i="10"/>
  <c r="S158" i="10"/>
  <c r="L158" i="10"/>
  <c r="K158" i="10"/>
  <c r="J158" i="10"/>
  <c r="I158" i="10"/>
  <c r="V157" i="10"/>
  <c r="S157" i="10"/>
  <c r="M157" i="10"/>
  <c r="K157" i="10"/>
  <c r="J157" i="10"/>
  <c r="I157" i="10"/>
  <c r="V156" i="10"/>
  <c r="S156" i="10"/>
  <c r="L156" i="10"/>
  <c r="K156" i="10"/>
  <c r="J156" i="10"/>
  <c r="I156" i="10"/>
  <c r="V155" i="10"/>
  <c r="S155" i="10"/>
  <c r="M155" i="10"/>
  <c r="K155" i="10"/>
  <c r="J155" i="10"/>
  <c r="I155" i="10"/>
  <c r="V154" i="10"/>
  <c r="S154" i="10"/>
  <c r="M154" i="10"/>
  <c r="K154" i="10"/>
  <c r="J154" i="10"/>
  <c r="I154" i="10"/>
  <c r="V153" i="10"/>
  <c r="S153" i="10"/>
  <c r="L153" i="10"/>
  <c r="K153" i="10"/>
  <c r="J153" i="10"/>
  <c r="I153" i="10"/>
  <c r="V152" i="10"/>
  <c r="S152" i="10"/>
  <c r="M152" i="10"/>
  <c r="K152" i="10"/>
  <c r="J152" i="10"/>
  <c r="I152" i="10"/>
  <c r="V151" i="10"/>
  <c r="S151" i="10"/>
  <c r="L151" i="10"/>
  <c r="K151" i="10"/>
  <c r="J151" i="10"/>
  <c r="I151" i="10"/>
  <c r="V147" i="10"/>
  <c r="S147" i="10"/>
  <c r="M147" i="10"/>
  <c r="K147" i="10"/>
  <c r="J147" i="10"/>
  <c r="I147" i="10"/>
  <c r="V146" i="10"/>
  <c r="S146" i="10"/>
  <c r="M146" i="10"/>
  <c r="K146" i="10"/>
  <c r="J146" i="10"/>
  <c r="I146" i="10"/>
  <c r="V145" i="10"/>
  <c r="S145" i="10"/>
  <c r="L145" i="10"/>
  <c r="K145" i="10"/>
  <c r="J145" i="10"/>
  <c r="I145" i="10"/>
  <c r="V144" i="10"/>
  <c r="S144" i="10"/>
  <c r="M144" i="10"/>
  <c r="K144" i="10"/>
  <c r="J144" i="10"/>
  <c r="I144" i="10"/>
  <c r="V143" i="10"/>
  <c r="S143" i="10"/>
  <c r="M143" i="10"/>
  <c r="K143" i="10"/>
  <c r="J143" i="10"/>
  <c r="I143" i="10"/>
  <c r="V142" i="10"/>
  <c r="S142" i="10"/>
  <c r="M142" i="10"/>
  <c r="K142" i="10"/>
  <c r="J142" i="10"/>
  <c r="I142" i="10"/>
  <c r="V141" i="10"/>
  <c r="S141" i="10"/>
  <c r="L141" i="10"/>
  <c r="K141" i="10"/>
  <c r="J141" i="10"/>
  <c r="I141" i="10"/>
  <c r="M135" i="10"/>
  <c r="F61" i="10" s="1"/>
  <c r="V134" i="10"/>
  <c r="V135" i="10" s="1"/>
  <c r="I61" i="10" s="1"/>
  <c r="S134" i="10"/>
  <c r="S135" i="10" s="1"/>
  <c r="H61" i="10" s="1"/>
  <c r="L134" i="10"/>
  <c r="L135" i="10" s="1"/>
  <c r="E61" i="10" s="1"/>
  <c r="K134" i="10"/>
  <c r="J134" i="10"/>
  <c r="I134" i="10"/>
  <c r="I135" i="10" s="1"/>
  <c r="G61" i="10" s="1"/>
  <c r="M131" i="10"/>
  <c r="F60" i="10" s="1"/>
  <c r="V130" i="10"/>
  <c r="S130" i="10"/>
  <c r="L130" i="10"/>
  <c r="K130" i="10"/>
  <c r="J130" i="10"/>
  <c r="I130" i="10"/>
  <c r="V129" i="10"/>
  <c r="S129" i="10"/>
  <c r="L129" i="10"/>
  <c r="K129" i="10"/>
  <c r="J129" i="10"/>
  <c r="I129" i="10"/>
  <c r="V128" i="10"/>
  <c r="S128" i="10"/>
  <c r="L128" i="10"/>
  <c r="K128" i="10"/>
  <c r="J128" i="10"/>
  <c r="I128" i="10"/>
  <c r="V127" i="10"/>
  <c r="S127" i="10"/>
  <c r="L127" i="10"/>
  <c r="K127" i="10"/>
  <c r="J127" i="10"/>
  <c r="I127" i="10"/>
  <c r="V126" i="10"/>
  <c r="S126" i="10"/>
  <c r="L126" i="10"/>
  <c r="K126" i="10"/>
  <c r="J126" i="10"/>
  <c r="I126" i="10"/>
  <c r="V125" i="10"/>
  <c r="S125" i="10"/>
  <c r="L125" i="10"/>
  <c r="K125" i="10"/>
  <c r="J125" i="10"/>
  <c r="I125" i="10"/>
  <c r="V124" i="10"/>
  <c r="S124" i="10"/>
  <c r="L124" i="10"/>
  <c r="K124" i="10"/>
  <c r="J124" i="10"/>
  <c r="I124" i="10"/>
  <c r="V120" i="10"/>
  <c r="S120" i="10"/>
  <c r="L120" i="10"/>
  <c r="K120" i="10"/>
  <c r="J120" i="10"/>
  <c r="I120" i="10"/>
  <c r="V119" i="10"/>
  <c r="S119" i="10"/>
  <c r="M119" i="10"/>
  <c r="K119" i="10"/>
  <c r="J119" i="10"/>
  <c r="I119" i="10"/>
  <c r="V118" i="10"/>
  <c r="S118" i="10"/>
  <c r="M118" i="10"/>
  <c r="K118" i="10"/>
  <c r="J118" i="10"/>
  <c r="I118" i="10"/>
  <c r="V117" i="10"/>
  <c r="S117" i="10"/>
  <c r="M117" i="10"/>
  <c r="K117" i="10"/>
  <c r="J117" i="10"/>
  <c r="I117" i="10"/>
  <c r="V116" i="10"/>
  <c r="S116" i="10"/>
  <c r="L116" i="10"/>
  <c r="K116" i="10"/>
  <c r="J116" i="10"/>
  <c r="I116" i="10"/>
  <c r="V115" i="10"/>
  <c r="S115" i="10"/>
  <c r="M115" i="10"/>
  <c r="K115" i="10"/>
  <c r="J115" i="10"/>
  <c r="I115" i="10"/>
  <c r="V114" i="10"/>
  <c r="S114" i="10"/>
  <c r="M114" i="10"/>
  <c r="K114" i="10"/>
  <c r="J114" i="10"/>
  <c r="I114" i="10"/>
  <c r="V113" i="10"/>
  <c r="S113" i="10"/>
  <c r="L113" i="10"/>
  <c r="K113" i="10"/>
  <c r="J113" i="10"/>
  <c r="I113" i="10"/>
  <c r="V112" i="10"/>
  <c r="S112" i="10"/>
  <c r="M112" i="10"/>
  <c r="K112" i="10"/>
  <c r="J112" i="10"/>
  <c r="I112" i="10"/>
  <c r="V111" i="10"/>
  <c r="V121" i="10" s="1"/>
  <c r="I59" i="10" s="1"/>
  <c r="S111" i="10"/>
  <c r="M111" i="10"/>
  <c r="K111" i="10"/>
  <c r="J111" i="10"/>
  <c r="I111" i="10"/>
  <c r="V110" i="10"/>
  <c r="S110" i="10"/>
  <c r="L110" i="10"/>
  <c r="K110" i="10"/>
  <c r="J110" i="10"/>
  <c r="I110" i="10"/>
  <c r="M107" i="10"/>
  <c r="F58" i="10" s="1"/>
  <c r="I107" i="10"/>
  <c r="G58" i="10" s="1"/>
  <c r="V106" i="10"/>
  <c r="V107" i="10" s="1"/>
  <c r="I58" i="10" s="1"/>
  <c r="S106" i="10"/>
  <c r="S107" i="10" s="1"/>
  <c r="H58" i="10" s="1"/>
  <c r="L106" i="10"/>
  <c r="L107" i="10" s="1"/>
  <c r="E58" i="10" s="1"/>
  <c r="K106" i="10"/>
  <c r="J106" i="10"/>
  <c r="I106" i="10"/>
  <c r="M103" i="10"/>
  <c r="F57" i="10" s="1"/>
  <c r="V102" i="10"/>
  <c r="V103" i="10" s="1"/>
  <c r="I57" i="10" s="1"/>
  <c r="S102" i="10"/>
  <c r="S103" i="10" s="1"/>
  <c r="H57" i="10" s="1"/>
  <c r="L102" i="10"/>
  <c r="L103" i="10" s="1"/>
  <c r="E57" i="10" s="1"/>
  <c r="K102" i="10"/>
  <c r="J102" i="10"/>
  <c r="I102" i="10"/>
  <c r="I103" i="10" s="1"/>
  <c r="G57" i="10" s="1"/>
  <c r="V98" i="10"/>
  <c r="S98" i="10"/>
  <c r="L98" i="10"/>
  <c r="K98" i="10"/>
  <c r="J98" i="10"/>
  <c r="I98" i="10"/>
  <c r="V97" i="10"/>
  <c r="S97" i="10"/>
  <c r="M97" i="10"/>
  <c r="K97" i="10"/>
  <c r="J97" i="10"/>
  <c r="I97" i="10"/>
  <c r="V96" i="10"/>
  <c r="S96" i="10"/>
  <c r="L96" i="10"/>
  <c r="K96" i="10"/>
  <c r="J96" i="10"/>
  <c r="I96" i="10"/>
  <c r="V95" i="10"/>
  <c r="S95" i="10"/>
  <c r="L95" i="10"/>
  <c r="K95" i="10"/>
  <c r="J95" i="10"/>
  <c r="I95" i="10"/>
  <c r="V94" i="10"/>
  <c r="S94" i="10"/>
  <c r="L94" i="10"/>
  <c r="K94" i="10"/>
  <c r="J94" i="10"/>
  <c r="I94" i="10"/>
  <c r="V93" i="10"/>
  <c r="S93" i="10"/>
  <c r="L93" i="10"/>
  <c r="K93" i="10"/>
  <c r="J93" i="10"/>
  <c r="I93" i="10"/>
  <c r="V92" i="10"/>
  <c r="S92" i="10"/>
  <c r="L92" i="10"/>
  <c r="K92" i="10"/>
  <c r="J92" i="10"/>
  <c r="I92" i="10"/>
  <c r="V91" i="10"/>
  <c r="S91" i="10"/>
  <c r="L91" i="10"/>
  <c r="K91" i="10"/>
  <c r="J91" i="10"/>
  <c r="I91" i="10"/>
  <c r="V90" i="10"/>
  <c r="S90" i="10"/>
  <c r="L90" i="10"/>
  <c r="K90" i="10"/>
  <c r="J90" i="10"/>
  <c r="I90" i="10"/>
  <c r="P16" i="10"/>
  <c r="P20" i="10" s="1"/>
  <c r="BK184" i="4"/>
  <c r="BI184" i="4"/>
  <c r="BH184" i="4"/>
  <c r="BG184" i="4"/>
  <c r="BE184" i="4"/>
  <c r="T184" i="4"/>
  <c r="R184" i="4"/>
  <c r="P184" i="4"/>
  <c r="J184" i="4"/>
  <c r="BF184" i="4" s="1"/>
  <c r="BK183" i="4"/>
  <c r="BK182" i="4" s="1"/>
  <c r="J182" i="4" s="1"/>
  <c r="J108" i="4" s="1"/>
  <c r="BI183" i="4"/>
  <c r="BH183" i="4"/>
  <c r="BG183" i="4"/>
  <c r="BE183" i="4"/>
  <c r="T183" i="4"/>
  <c r="R183" i="4"/>
  <c r="P183" i="4"/>
  <c r="J183" i="4"/>
  <c r="BF183" i="4" s="1"/>
  <c r="BK181" i="4"/>
  <c r="BK180" i="4" s="1"/>
  <c r="J180" i="4" s="1"/>
  <c r="J107" i="4" s="1"/>
  <c r="BI181" i="4"/>
  <c r="BH181" i="4"/>
  <c r="BG181" i="4"/>
  <c r="BE181" i="4"/>
  <c r="T181" i="4"/>
  <c r="T180" i="4" s="1"/>
  <c r="R181" i="4"/>
  <c r="R180" i="4" s="1"/>
  <c r="P181" i="4"/>
  <c r="P180" i="4" s="1"/>
  <c r="J181" i="4"/>
  <c r="BF181" i="4" s="1"/>
  <c r="BK179" i="4"/>
  <c r="BK178" i="4" s="1"/>
  <c r="J178" i="4" s="1"/>
  <c r="J106" i="4" s="1"/>
  <c r="BI179" i="4"/>
  <c r="BH179" i="4"/>
  <c r="BG179" i="4"/>
  <c r="BE179" i="4"/>
  <c r="T179" i="4"/>
  <c r="T178" i="4" s="1"/>
  <c r="R179" i="4"/>
  <c r="R178" i="4" s="1"/>
  <c r="P179" i="4"/>
  <c r="P178" i="4" s="1"/>
  <c r="J179" i="4"/>
  <c r="BF179" i="4" s="1"/>
  <c r="BK177" i="4"/>
  <c r="BI177" i="4"/>
  <c r="BH177" i="4"/>
  <c r="BG177" i="4"/>
  <c r="BE177" i="4"/>
  <c r="T177" i="4"/>
  <c r="R177" i="4"/>
  <c r="P177" i="4"/>
  <c r="J177" i="4"/>
  <c r="BF177" i="4" s="1"/>
  <c r="BK176" i="4"/>
  <c r="BI176" i="4"/>
  <c r="BH176" i="4"/>
  <c r="BG176" i="4"/>
  <c r="BE176" i="4"/>
  <c r="T176" i="4"/>
  <c r="R176" i="4"/>
  <c r="P176" i="4"/>
  <c r="J176" i="4"/>
  <c r="BF176" i="4" s="1"/>
  <c r="BK175" i="4"/>
  <c r="BI175" i="4"/>
  <c r="BH175" i="4"/>
  <c r="BG175" i="4"/>
  <c r="BE175" i="4"/>
  <c r="T175" i="4"/>
  <c r="R175" i="4"/>
  <c r="P175" i="4"/>
  <c r="J175" i="4"/>
  <c r="BF175" i="4" s="1"/>
  <c r="BK174" i="4"/>
  <c r="BI174" i="4"/>
  <c r="BH174" i="4"/>
  <c r="BG174" i="4"/>
  <c r="BE174" i="4"/>
  <c r="T174" i="4"/>
  <c r="R174" i="4"/>
  <c r="P174" i="4"/>
  <c r="J174" i="4"/>
  <c r="BF174" i="4" s="1"/>
  <c r="BK173" i="4"/>
  <c r="BI173" i="4"/>
  <c r="BH173" i="4"/>
  <c r="BG173" i="4"/>
  <c r="BE173" i="4"/>
  <c r="T173" i="4"/>
  <c r="R173" i="4"/>
  <c r="P173" i="4"/>
  <c r="J173" i="4"/>
  <c r="BF173" i="4" s="1"/>
  <c r="BK171" i="4"/>
  <c r="BK170" i="4" s="1"/>
  <c r="J170" i="4" s="1"/>
  <c r="J104" i="4" s="1"/>
  <c r="BI171" i="4"/>
  <c r="BH171" i="4"/>
  <c r="BG171" i="4"/>
  <c r="BE171" i="4"/>
  <c r="T171" i="4"/>
  <c r="T170" i="4" s="1"/>
  <c r="R171" i="4"/>
  <c r="R170" i="4" s="1"/>
  <c r="P171" i="4"/>
  <c r="J171" i="4"/>
  <c r="BF171" i="4" s="1"/>
  <c r="P170" i="4"/>
  <c r="BK169" i="4"/>
  <c r="BI169" i="4"/>
  <c r="BH169" i="4"/>
  <c r="BG169" i="4"/>
  <c r="BE169" i="4"/>
  <c r="T169" i="4"/>
  <c r="T167" i="4" s="1"/>
  <c r="R169" i="4"/>
  <c r="P169" i="4"/>
  <c r="J169" i="4"/>
  <c r="BF169" i="4" s="1"/>
  <c r="BK168" i="4"/>
  <c r="BI168" i="4"/>
  <c r="BH168" i="4"/>
  <c r="BG168" i="4"/>
  <c r="BE168" i="4"/>
  <c r="T168" i="4"/>
  <c r="R168" i="4"/>
  <c r="P168" i="4"/>
  <c r="P167" i="4" s="1"/>
  <c r="J168" i="4"/>
  <c r="BF168" i="4" s="1"/>
  <c r="BK166" i="4"/>
  <c r="BI166" i="4"/>
  <c r="BH166" i="4"/>
  <c r="BG166" i="4"/>
  <c r="BE166" i="4"/>
  <c r="T166" i="4"/>
  <c r="R166" i="4"/>
  <c r="P166" i="4"/>
  <c r="J166" i="4"/>
  <c r="BF166" i="4" s="1"/>
  <c r="BK165" i="4"/>
  <c r="BI165" i="4"/>
  <c r="BH165" i="4"/>
  <c r="BG165" i="4"/>
  <c r="BE165" i="4"/>
  <c r="T165" i="4"/>
  <c r="R165" i="4"/>
  <c r="P165" i="4"/>
  <c r="J165" i="4"/>
  <c r="BF165" i="4" s="1"/>
  <c r="BK164" i="4"/>
  <c r="BI164" i="4"/>
  <c r="BH164" i="4"/>
  <c r="BG164" i="4"/>
  <c r="BE164" i="4"/>
  <c r="T164" i="4"/>
  <c r="R164" i="4"/>
  <c r="P164" i="4"/>
  <c r="J164" i="4"/>
  <c r="BF164" i="4" s="1"/>
  <c r="BK163" i="4"/>
  <c r="BI163" i="4"/>
  <c r="BH163" i="4"/>
  <c r="BG163" i="4"/>
  <c r="BE163" i="4"/>
  <c r="T163" i="4"/>
  <c r="R163" i="4"/>
  <c r="P163" i="4"/>
  <c r="J163" i="4"/>
  <c r="BF163" i="4" s="1"/>
  <c r="BK162" i="4"/>
  <c r="BI162" i="4"/>
  <c r="BH162" i="4"/>
  <c r="BG162" i="4"/>
  <c r="BE162" i="4"/>
  <c r="T162" i="4"/>
  <c r="R162" i="4"/>
  <c r="P162" i="4"/>
  <c r="J162" i="4"/>
  <c r="BF162" i="4" s="1"/>
  <c r="BK159" i="4"/>
  <c r="BK158" i="4" s="1"/>
  <c r="J158" i="4" s="1"/>
  <c r="J100" i="4" s="1"/>
  <c r="BI159" i="4"/>
  <c r="BH159" i="4"/>
  <c r="BG159" i="4"/>
  <c r="BE159" i="4"/>
  <c r="T159" i="4"/>
  <c r="T158" i="4" s="1"/>
  <c r="R159" i="4"/>
  <c r="R158" i="4" s="1"/>
  <c r="P159" i="4"/>
  <c r="P158" i="4" s="1"/>
  <c r="J159" i="4"/>
  <c r="BF159" i="4" s="1"/>
  <c r="BK157" i="4"/>
  <c r="BI157" i="4"/>
  <c r="BH157" i="4"/>
  <c r="BG157" i="4"/>
  <c r="BE157" i="4"/>
  <c r="T157" i="4"/>
  <c r="R157" i="4"/>
  <c r="P157" i="4"/>
  <c r="J157" i="4"/>
  <c r="BF157" i="4" s="1"/>
  <c r="BK156" i="4"/>
  <c r="BI156" i="4"/>
  <c r="BH156" i="4"/>
  <c r="BG156" i="4"/>
  <c r="BE156" i="4"/>
  <c r="T156" i="4"/>
  <c r="R156" i="4"/>
  <c r="P156" i="4"/>
  <c r="J156" i="4"/>
  <c r="BF156" i="4" s="1"/>
  <c r="BK155" i="4"/>
  <c r="BI155" i="4"/>
  <c r="BH155" i="4"/>
  <c r="BG155" i="4"/>
  <c r="BE155" i="4"/>
  <c r="T155" i="4"/>
  <c r="R155" i="4"/>
  <c r="P155" i="4"/>
  <c r="J155" i="4"/>
  <c r="BF155" i="4" s="1"/>
  <c r="BK154" i="4"/>
  <c r="BI154" i="4"/>
  <c r="BH154" i="4"/>
  <c r="BG154" i="4"/>
  <c r="BE154" i="4"/>
  <c r="T154" i="4"/>
  <c r="R154" i="4"/>
  <c r="P154" i="4"/>
  <c r="J154" i="4"/>
  <c r="BF154" i="4" s="1"/>
  <c r="BK153" i="4"/>
  <c r="BI153" i="4"/>
  <c r="BH153" i="4"/>
  <c r="BG153" i="4"/>
  <c r="BE153" i="4"/>
  <c r="T153" i="4"/>
  <c r="R153" i="4"/>
  <c r="P153" i="4"/>
  <c r="J153" i="4"/>
  <c r="BF153" i="4" s="1"/>
  <c r="BK152" i="4"/>
  <c r="BI152" i="4"/>
  <c r="BH152" i="4"/>
  <c r="BG152" i="4"/>
  <c r="BE152" i="4"/>
  <c r="T152" i="4"/>
  <c r="R152" i="4"/>
  <c r="P152" i="4"/>
  <c r="J152" i="4"/>
  <c r="BF152" i="4" s="1"/>
  <c r="BK151" i="4"/>
  <c r="BI151" i="4"/>
  <c r="BH151" i="4"/>
  <c r="BG151" i="4"/>
  <c r="BE151" i="4"/>
  <c r="T151" i="4"/>
  <c r="R151" i="4"/>
  <c r="P151" i="4"/>
  <c r="J151" i="4"/>
  <c r="BF151" i="4" s="1"/>
  <c r="BK150" i="4"/>
  <c r="BI150" i="4"/>
  <c r="BH150" i="4"/>
  <c r="BG150" i="4"/>
  <c r="BE150" i="4"/>
  <c r="T150" i="4"/>
  <c r="R150" i="4"/>
  <c r="P150" i="4"/>
  <c r="J150" i="4"/>
  <c r="BF150" i="4" s="1"/>
  <c r="BK149" i="4"/>
  <c r="BI149" i="4"/>
  <c r="BH149" i="4"/>
  <c r="BG149" i="4"/>
  <c r="BE149" i="4"/>
  <c r="T149" i="4"/>
  <c r="R149" i="4"/>
  <c r="P149" i="4"/>
  <c r="J149" i="4"/>
  <c r="BF149" i="4" s="1"/>
  <c r="BK148" i="4"/>
  <c r="BI148" i="4"/>
  <c r="BH148" i="4"/>
  <c r="BG148" i="4"/>
  <c r="BE148" i="4"/>
  <c r="T148" i="4"/>
  <c r="R148" i="4"/>
  <c r="P148" i="4"/>
  <c r="J148" i="4"/>
  <c r="BF148" i="4" s="1"/>
  <c r="BK147" i="4"/>
  <c r="BI147" i="4"/>
  <c r="BH147" i="4"/>
  <c r="BG147" i="4"/>
  <c r="BE147" i="4"/>
  <c r="T147" i="4"/>
  <c r="R147" i="4"/>
  <c r="P147" i="4"/>
  <c r="J147" i="4"/>
  <c r="BF147" i="4" s="1"/>
  <c r="BK146" i="4"/>
  <c r="BI146" i="4"/>
  <c r="BH146" i="4"/>
  <c r="BG146" i="4"/>
  <c r="BE146" i="4"/>
  <c r="T146" i="4"/>
  <c r="R146" i="4"/>
  <c r="P146" i="4"/>
  <c r="J146" i="4"/>
  <c r="BF146" i="4" s="1"/>
  <c r="BK145" i="4"/>
  <c r="BI145" i="4"/>
  <c r="BH145" i="4"/>
  <c r="BG145" i="4"/>
  <c r="BE145" i="4"/>
  <c r="T145" i="4"/>
  <c r="R145" i="4"/>
  <c r="P145" i="4"/>
  <c r="J145" i="4"/>
  <c r="BF145" i="4" s="1"/>
  <c r="BK144" i="4"/>
  <c r="BI144" i="4"/>
  <c r="BH144" i="4"/>
  <c r="BG144" i="4"/>
  <c r="BE144" i="4"/>
  <c r="T144" i="4"/>
  <c r="R144" i="4"/>
  <c r="P144" i="4"/>
  <c r="J144" i="4"/>
  <c r="BF144" i="4" s="1"/>
  <c r="BK143" i="4"/>
  <c r="BI143" i="4"/>
  <c r="BH143" i="4"/>
  <c r="BG143" i="4"/>
  <c r="BE143" i="4"/>
  <c r="T143" i="4"/>
  <c r="R143" i="4"/>
  <c r="P143" i="4"/>
  <c r="J143" i="4"/>
  <c r="BF143" i="4" s="1"/>
  <c r="BK142" i="4"/>
  <c r="BI142" i="4"/>
  <c r="BH142" i="4"/>
  <c r="BG142" i="4"/>
  <c r="BE142" i="4"/>
  <c r="T142" i="4"/>
  <c r="R142" i="4"/>
  <c r="P142" i="4"/>
  <c r="J142" i="4"/>
  <c r="BF142" i="4" s="1"/>
  <c r="BK141" i="4"/>
  <c r="BI141" i="4"/>
  <c r="BH141" i="4"/>
  <c r="BG141" i="4"/>
  <c r="BE141" i="4"/>
  <c r="T141" i="4"/>
  <c r="R141" i="4"/>
  <c r="P141" i="4"/>
  <c r="J141" i="4"/>
  <c r="BF141" i="4" s="1"/>
  <c r="BK140" i="4"/>
  <c r="BI140" i="4"/>
  <c r="BH140" i="4"/>
  <c r="BG140" i="4"/>
  <c r="BE140" i="4"/>
  <c r="T140" i="4"/>
  <c r="R140" i="4"/>
  <c r="P140" i="4"/>
  <c r="J140" i="4"/>
  <c r="BF140" i="4" s="1"/>
  <c r="BK139" i="4"/>
  <c r="BI139" i="4"/>
  <c r="BH139" i="4"/>
  <c r="BG139" i="4"/>
  <c r="BE139" i="4"/>
  <c r="T139" i="4"/>
  <c r="R139" i="4"/>
  <c r="P139" i="4"/>
  <c r="J139" i="4"/>
  <c r="BF139" i="4" s="1"/>
  <c r="BK138" i="4"/>
  <c r="BI138" i="4"/>
  <c r="BH138" i="4"/>
  <c r="BG138" i="4"/>
  <c r="BE138" i="4"/>
  <c r="T138" i="4"/>
  <c r="R138" i="4"/>
  <c r="P138" i="4"/>
  <c r="J138" i="4"/>
  <c r="BF138" i="4" s="1"/>
  <c r="BK137" i="4"/>
  <c r="BI137" i="4"/>
  <c r="BH137" i="4"/>
  <c r="BG137" i="4"/>
  <c r="BE137" i="4"/>
  <c r="T137" i="4"/>
  <c r="R137" i="4"/>
  <c r="P137" i="4"/>
  <c r="J137" i="4"/>
  <c r="BF137" i="4" s="1"/>
  <c r="BK135" i="4"/>
  <c r="BI135" i="4"/>
  <c r="BH135" i="4"/>
  <c r="BG135" i="4"/>
  <c r="BE135" i="4"/>
  <c r="T135" i="4"/>
  <c r="R135" i="4"/>
  <c r="P135" i="4"/>
  <c r="J135" i="4"/>
  <c r="BF135" i="4" s="1"/>
  <c r="BK134" i="4"/>
  <c r="BI134" i="4"/>
  <c r="BH134" i="4"/>
  <c r="BG134" i="4"/>
  <c r="BE134" i="4"/>
  <c r="T134" i="4"/>
  <c r="R134" i="4"/>
  <c r="P134" i="4"/>
  <c r="J134" i="4"/>
  <c r="BF134" i="4" s="1"/>
  <c r="BK133" i="4"/>
  <c r="BI133" i="4"/>
  <c r="BH133" i="4"/>
  <c r="BG133" i="4"/>
  <c r="BE133" i="4"/>
  <c r="T133" i="4"/>
  <c r="R133" i="4"/>
  <c r="P133" i="4"/>
  <c r="J133" i="4"/>
  <c r="BF133" i="4" s="1"/>
  <c r="BK132" i="4"/>
  <c r="BI132" i="4"/>
  <c r="BH132" i="4"/>
  <c r="BG132" i="4"/>
  <c r="BE132" i="4"/>
  <c r="T132" i="4"/>
  <c r="R132" i="4"/>
  <c r="P132" i="4"/>
  <c r="J132" i="4"/>
  <c r="BF132" i="4" s="1"/>
  <c r="BK131" i="4"/>
  <c r="BI131" i="4"/>
  <c r="BH131" i="4"/>
  <c r="BG131" i="4"/>
  <c r="BE131" i="4"/>
  <c r="T131" i="4"/>
  <c r="R131" i="4"/>
  <c r="P131" i="4"/>
  <c r="J131" i="4"/>
  <c r="BF131" i="4" s="1"/>
  <c r="F125" i="4"/>
  <c r="J124" i="4"/>
  <c r="F124" i="4"/>
  <c r="F122" i="4"/>
  <c r="E120" i="4"/>
  <c r="F92" i="4"/>
  <c r="J91" i="4"/>
  <c r="F91" i="4"/>
  <c r="J89" i="4"/>
  <c r="F89" i="4"/>
  <c r="E87" i="4"/>
  <c r="J37" i="4"/>
  <c r="J36" i="4"/>
  <c r="J35" i="4"/>
  <c r="J12" i="4"/>
  <c r="J122" i="4" s="1"/>
  <c r="E7" i="4"/>
  <c r="E118" i="4" s="1"/>
  <c r="BK327" i="2"/>
  <c r="BI327" i="2"/>
  <c r="BH327" i="2"/>
  <c r="BG327" i="2"/>
  <c r="BE327" i="2"/>
  <c r="T327" i="2"/>
  <c r="R327" i="2"/>
  <c r="P327" i="2"/>
  <c r="BF327" i="2"/>
  <c r="BK326" i="2"/>
  <c r="BI326" i="2"/>
  <c r="BH326" i="2"/>
  <c r="BG326" i="2"/>
  <c r="BE326" i="2"/>
  <c r="T326" i="2"/>
  <c r="R326" i="2"/>
  <c r="P326" i="2"/>
  <c r="BF326" i="2"/>
  <c r="BK325" i="2"/>
  <c r="BI325" i="2"/>
  <c r="BH325" i="2"/>
  <c r="BG325" i="2"/>
  <c r="BE325" i="2"/>
  <c r="T325" i="2"/>
  <c r="R325" i="2"/>
  <c r="P325" i="2"/>
  <c r="BF325" i="2"/>
  <c r="BK324" i="2"/>
  <c r="BI324" i="2"/>
  <c r="BH324" i="2"/>
  <c r="BG324" i="2"/>
  <c r="BE324" i="2"/>
  <c r="T324" i="2"/>
  <c r="R324" i="2"/>
  <c r="P324" i="2"/>
  <c r="BF324" i="2"/>
  <c r="BK322" i="2"/>
  <c r="BI322" i="2"/>
  <c r="BH322" i="2"/>
  <c r="BG322" i="2"/>
  <c r="BE322" i="2"/>
  <c r="T322" i="2"/>
  <c r="R322" i="2"/>
  <c r="P322" i="2"/>
  <c r="J322" i="2"/>
  <c r="BF322" i="2" s="1"/>
  <c r="BK321" i="2"/>
  <c r="BI321" i="2"/>
  <c r="BH321" i="2"/>
  <c r="BG321" i="2"/>
  <c r="BE321" i="2"/>
  <c r="T321" i="2"/>
  <c r="R321" i="2"/>
  <c r="P321" i="2"/>
  <c r="J321" i="2"/>
  <c r="BF321" i="2" s="1"/>
  <c r="BK320" i="2"/>
  <c r="BI320" i="2"/>
  <c r="BH320" i="2"/>
  <c r="BG320" i="2"/>
  <c r="BE320" i="2"/>
  <c r="T320" i="2"/>
  <c r="R320" i="2"/>
  <c r="P320" i="2"/>
  <c r="J320" i="2"/>
  <c r="BF320" i="2" s="1"/>
  <c r="BK319" i="2"/>
  <c r="BI319" i="2"/>
  <c r="BH319" i="2"/>
  <c r="BG319" i="2"/>
  <c r="BE319" i="2"/>
  <c r="T319" i="2"/>
  <c r="R319" i="2"/>
  <c r="P319" i="2"/>
  <c r="J319" i="2"/>
  <c r="BF319" i="2" s="1"/>
  <c r="BK318" i="2"/>
  <c r="BI318" i="2"/>
  <c r="BH318" i="2"/>
  <c r="BG318" i="2"/>
  <c r="BE318" i="2"/>
  <c r="T318" i="2"/>
  <c r="R318" i="2"/>
  <c r="P318" i="2"/>
  <c r="J318" i="2"/>
  <c r="BF318" i="2" s="1"/>
  <c r="BK317" i="2"/>
  <c r="BI317" i="2"/>
  <c r="BH317" i="2"/>
  <c r="BG317" i="2"/>
  <c r="BE317" i="2"/>
  <c r="T317" i="2"/>
  <c r="R317" i="2"/>
  <c r="P317" i="2"/>
  <c r="J317" i="2"/>
  <c r="BF317" i="2" s="1"/>
  <c r="BK315" i="2"/>
  <c r="BI315" i="2"/>
  <c r="BH315" i="2"/>
  <c r="BG315" i="2"/>
  <c r="BE315" i="2"/>
  <c r="T315" i="2"/>
  <c r="R315" i="2"/>
  <c r="P315" i="2"/>
  <c r="J315" i="2"/>
  <c r="BF315" i="2" s="1"/>
  <c r="BK314" i="2"/>
  <c r="BI314" i="2"/>
  <c r="BH314" i="2"/>
  <c r="BG314" i="2"/>
  <c r="BE314" i="2"/>
  <c r="T314" i="2"/>
  <c r="R314" i="2"/>
  <c r="P314" i="2"/>
  <c r="J314" i="2"/>
  <c r="BF314" i="2" s="1"/>
  <c r="BK313" i="2"/>
  <c r="BI313" i="2"/>
  <c r="BH313" i="2"/>
  <c r="BG313" i="2"/>
  <c r="BE313" i="2"/>
  <c r="T313" i="2"/>
  <c r="R313" i="2"/>
  <c r="P313" i="2"/>
  <c r="J313" i="2"/>
  <c r="BF313" i="2" s="1"/>
  <c r="BK311" i="2"/>
  <c r="BI311" i="2"/>
  <c r="BH311" i="2"/>
  <c r="BG311" i="2"/>
  <c r="BE311" i="2"/>
  <c r="T311" i="2"/>
  <c r="R311" i="2"/>
  <c r="P311" i="2"/>
  <c r="J311" i="2"/>
  <c r="BF311" i="2" s="1"/>
  <c r="BK310" i="2"/>
  <c r="BI310" i="2"/>
  <c r="BH310" i="2"/>
  <c r="BG310" i="2"/>
  <c r="BE310" i="2"/>
  <c r="T310" i="2"/>
  <c r="R310" i="2"/>
  <c r="P310" i="2"/>
  <c r="J310" i="2"/>
  <c r="BF310" i="2" s="1"/>
  <c r="BK309" i="2"/>
  <c r="BI309" i="2"/>
  <c r="BH309" i="2"/>
  <c r="BG309" i="2"/>
  <c r="BE309" i="2"/>
  <c r="T309" i="2"/>
  <c r="R309" i="2"/>
  <c r="P309" i="2"/>
  <c r="J309" i="2"/>
  <c r="BF309" i="2" s="1"/>
  <c r="BK307" i="2"/>
  <c r="BI307" i="2"/>
  <c r="BH307" i="2"/>
  <c r="BG307" i="2"/>
  <c r="BE307" i="2"/>
  <c r="T307" i="2"/>
  <c r="R307" i="2"/>
  <c r="P307" i="2"/>
  <c r="J307" i="2"/>
  <c r="BF307" i="2" s="1"/>
  <c r="BK306" i="2"/>
  <c r="BI306" i="2"/>
  <c r="BH306" i="2"/>
  <c r="BG306" i="2"/>
  <c r="BE306" i="2"/>
  <c r="T306" i="2"/>
  <c r="R306" i="2"/>
  <c r="P306" i="2"/>
  <c r="J306" i="2"/>
  <c r="BF306" i="2" s="1"/>
  <c r="BK305" i="2"/>
  <c r="BI305" i="2"/>
  <c r="BH305" i="2"/>
  <c r="BG305" i="2"/>
  <c r="BE305" i="2"/>
  <c r="T305" i="2"/>
  <c r="R305" i="2"/>
  <c r="P305" i="2"/>
  <c r="J305" i="2"/>
  <c r="BF305" i="2" s="1"/>
  <c r="BK303" i="2"/>
  <c r="BI303" i="2"/>
  <c r="BH303" i="2"/>
  <c r="BG303" i="2"/>
  <c r="BE303" i="2"/>
  <c r="T303" i="2"/>
  <c r="R303" i="2"/>
  <c r="P303" i="2"/>
  <c r="J303" i="2"/>
  <c r="BF303" i="2" s="1"/>
  <c r="BK302" i="2"/>
  <c r="BI302" i="2"/>
  <c r="BH302" i="2"/>
  <c r="BG302" i="2"/>
  <c r="BE302" i="2"/>
  <c r="T302" i="2"/>
  <c r="R302" i="2"/>
  <c r="P302" i="2"/>
  <c r="J302" i="2"/>
  <c r="BF302" i="2" s="1"/>
  <c r="BK301" i="2"/>
  <c r="BI301" i="2"/>
  <c r="BH301" i="2"/>
  <c r="BG301" i="2"/>
  <c r="BE301" i="2"/>
  <c r="T301" i="2"/>
  <c r="R301" i="2"/>
  <c r="P301" i="2"/>
  <c r="J301" i="2"/>
  <c r="BF301" i="2" s="1"/>
  <c r="BK300" i="2"/>
  <c r="BI300" i="2"/>
  <c r="BH300" i="2"/>
  <c r="BG300" i="2"/>
  <c r="BE300" i="2"/>
  <c r="T300" i="2"/>
  <c r="R300" i="2"/>
  <c r="P300" i="2"/>
  <c r="J300" i="2"/>
  <c r="BF300" i="2" s="1"/>
  <c r="BK299" i="2"/>
  <c r="BI299" i="2"/>
  <c r="BH299" i="2"/>
  <c r="BG299" i="2"/>
  <c r="BE299" i="2"/>
  <c r="T299" i="2"/>
  <c r="R299" i="2"/>
  <c r="P299" i="2"/>
  <c r="J299" i="2"/>
  <c r="BF299" i="2" s="1"/>
  <c r="BK298" i="2"/>
  <c r="BI298" i="2"/>
  <c r="BH298" i="2"/>
  <c r="BG298" i="2"/>
  <c r="BE298" i="2"/>
  <c r="T298" i="2"/>
  <c r="R298" i="2"/>
  <c r="P298" i="2"/>
  <c r="J298" i="2"/>
  <c r="BF298" i="2" s="1"/>
  <c r="BK297" i="2"/>
  <c r="BI297" i="2"/>
  <c r="BH297" i="2"/>
  <c r="BG297" i="2"/>
  <c r="BE297" i="2"/>
  <c r="T297" i="2"/>
  <c r="R297" i="2"/>
  <c r="P297" i="2"/>
  <c r="J297" i="2"/>
  <c r="BF297" i="2" s="1"/>
  <c r="BK296" i="2"/>
  <c r="BI296" i="2"/>
  <c r="BH296" i="2"/>
  <c r="BG296" i="2"/>
  <c r="BE296" i="2"/>
  <c r="T296" i="2"/>
  <c r="R296" i="2"/>
  <c r="P296" i="2"/>
  <c r="J296" i="2"/>
  <c r="BF296" i="2" s="1"/>
  <c r="BK295" i="2"/>
  <c r="BI295" i="2"/>
  <c r="BH295" i="2"/>
  <c r="BG295" i="2"/>
  <c r="BE295" i="2"/>
  <c r="T295" i="2"/>
  <c r="R295" i="2"/>
  <c r="P295" i="2"/>
  <c r="J295" i="2"/>
  <c r="BF295" i="2" s="1"/>
  <c r="BK293" i="2"/>
  <c r="BI293" i="2"/>
  <c r="BH293" i="2"/>
  <c r="BG293" i="2"/>
  <c r="BE293" i="2"/>
  <c r="T293" i="2"/>
  <c r="R293" i="2"/>
  <c r="P293" i="2"/>
  <c r="J293" i="2"/>
  <c r="BF293" i="2" s="1"/>
  <c r="BK292" i="2"/>
  <c r="BI292" i="2"/>
  <c r="BH292" i="2"/>
  <c r="BG292" i="2"/>
  <c r="BE292" i="2"/>
  <c r="T292" i="2"/>
  <c r="R292" i="2"/>
  <c r="P292" i="2"/>
  <c r="J292" i="2"/>
  <c r="BF292" i="2" s="1"/>
  <c r="BK291" i="2"/>
  <c r="BI291" i="2"/>
  <c r="BH291" i="2"/>
  <c r="BG291" i="2"/>
  <c r="BE291" i="2"/>
  <c r="T291" i="2"/>
  <c r="R291" i="2"/>
  <c r="P291" i="2"/>
  <c r="J291" i="2"/>
  <c r="BF291" i="2" s="1"/>
  <c r="BK289" i="2"/>
  <c r="BI289" i="2"/>
  <c r="BH289" i="2"/>
  <c r="BG289" i="2"/>
  <c r="BE289" i="2"/>
  <c r="T289" i="2"/>
  <c r="R289" i="2"/>
  <c r="P289" i="2"/>
  <c r="J289" i="2"/>
  <c r="BF289" i="2" s="1"/>
  <c r="BK288" i="2"/>
  <c r="BI288" i="2"/>
  <c r="BH288" i="2"/>
  <c r="BG288" i="2"/>
  <c r="BE288" i="2"/>
  <c r="T288" i="2"/>
  <c r="R288" i="2"/>
  <c r="P288" i="2"/>
  <c r="J288" i="2"/>
  <c r="BF288" i="2" s="1"/>
  <c r="BK287" i="2"/>
  <c r="BI287" i="2"/>
  <c r="BH287" i="2"/>
  <c r="BG287" i="2"/>
  <c r="BE287" i="2"/>
  <c r="T287" i="2"/>
  <c r="R287" i="2"/>
  <c r="P287" i="2"/>
  <c r="J287" i="2"/>
  <c r="BF287" i="2" s="1"/>
  <c r="BK286" i="2"/>
  <c r="BI286" i="2"/>
  <c r="BH286" i="2"/>
  <c r="BG286" i="2"/>
  <c r="BE286" i="2"/>
  <c r="T286" i="2"/>
  <c r="R286" i="2"/>
  <c r="P286" i="2"/>
  <c r="J286" i="2"/>
  <c r="BF286" i="2" s="1"/>
  <c r="BK285" i="2"/>
  <c r="BI285" i="2"/>
  <c r="BH285" i="2"/>
  <c r="BG285" i="2"/>
  <c r="BE285" i="2"/>
  <c r="T285" i="2"/>
  <c r="R285" i="2"/>
  <c r="P285" i="2"/>
  <c r="J285" i="2"/>
  <c r="BF285" i="2" s="1"/>
  <c r="BK284" i="2"/>
  <c r="BI284" i="2"/>
  <c r="BH284" i="2"/>
  <c r="BG284" i="2"/>
  <c r="BE284" i="2"/>
  <c r="T284" i="2"/>
  <c r="R284" i="2"/>
  <c r="P284" i="2"/>
  <c r="J284" i="2"/>
  <c r="BF284" i="2" s="1"/>
  <c r="BK283" i="2"/>
  <c r="BI283" i="2"/>
  <c r="BH283" i="2"/>
  <c r="BG283" i="2"/>
  <c r="BE283" i="2"/>
  <c r="T283" i="2"/>
  <c r="R283" i="2"/>
  <c r="P283" i="2"/>
  <c r="J283" i="2"/>
  <c r="BF283" i="2" s="1"/>
  <c r="BK281" i="2"/>
  <c r="BI281" i="2"/>
  <c r="BH281" i="2"/>
  <c r="BG281" i="2"/>
  <c r="BE281" i="2"/>
  <c r="T281" i="2"/>
  <c r="R281" i="2"/>
  <c r="P281" i="2"/>
  <c r="J281" i="2"/>
  <c r="BF281" i="2" s="1"/>
  <c r="BK280" i="2"/>
  <c r="BI280" i="2"/>
  <c r="BH280" i="2"/>
  <c r="BG280" i="2"/>
  <c r="BE280" i="2"/>
  <c r="T280" i="2"/>
  <c r="R280" i="2"/>
  <c r="P280" i="2"/>
  <c r="J280" i="2"/>
  <c r="BF280" i="2" s="1"/>
  <c r="BK279" i="2"/>
  <c r="BI279" i="2"/>
  <c r="BH279" i="2"/>
  <c r="BG279" i="2"/>
  <c r="BE279" i="2"/>
  <c r="T279" i="2"/>
  <c r="R279" i="2"/>
  <c r="P279" i="2"/>
  <c r="J279" i="2"/>
  <c r="BF279" i="2" s="1"/>
  <c r="BK278" i="2"/>
  <c r="BI278" i="2"/>
  <c r="BH278" i="2"/>
  <c r="BG278" i="2"/>
  <c r="BE278" i="2"/>
  <c r="T278" i="2"/>
  <c r="R278" i="2"/>
  <c r="P278" i="2"/>
  <c r="J278" i="2"/>
  <c r="BF278" i="2" s="1"/>
  <c r="BK277" i="2"/>
  <c r="BI277" i="2"/>
  <c r="BH277" i="2"/>
  <c r="BG277" i="2"/>
  <c r="BE277" i="2"/>
  <c r="T277" i="2"/>
  <c r="R277" i="2"/>
  <c r="P277" i="2"/>
  <c r="J277" i="2"/>
  <c r="BF277" i="2" s="1"/>
  <c r="BK276" i="2"/>
  <c r="BI276" i="2"/>
  <c r="BH276" i="2"/>
  <c r="BG276" i="2"/>
  <c r="BE276" i="2"/>
  <c r="T276" i="2"/>
  <c r="R276" i="2"/>
  <c r="P276" i="2"/>
  <c r="J276" i="2"/>
  <c r="BF276" i="2" s="1"/>
  <c r="BK275" i="2"/>
  <c r="BI275" i="2"/>
  <c r="BH275" i="2"/>
  <c r="BG275" i="2"/>
  <c r="BE275" i="2"/>
  <c r="T275" i="2"/>
  <c r="R275" i="2"/>
  <c r="P275" i="2"/>
  <c r="J275" i="2"/>
  <c r="BF275" i="2" s="1"/>
  <c r="BK274" i="2"/>
  <c r="BI274" i="2"/>
  <c r="BH274" i="2"/>
  <c r="BG274" i="2"/>
  <c r="BE274" i="2"/>
  <c r="T274" i="2"/>
  <c r="R274" i="2"/>
  <c r="P274" i="2"/>
  <c r="J274" i="2"/>
  <c r="BF274" i="2" s="1"/>
  <c r="BK273" i="2"/>
  <c r="BI273" i="2"/>
  <c r="BH273" i="2"/>
  <c r="BG273" i="2"/>
  <c r="BE273" i="2"/>
  <c r="T273" i="2"/>
  <c r="R273" i="2"/>
  <c r="P273" i="2"/>
  <c r="J273" i="2"/>
  <c r="BF273" i="2" s="1"/>
  <c r="BK272" i="2"/>
  <c r="BI272" i="2"/>
  <c r="BH272" i="2"/>
  <c r="BG272" i="2"/>
  <c r="BE272" i="2"/>
  <c r="T272" i="2"/>
  <c r="R272" i="2"/>
  <c r="P272" i="2"/>
  <c r="J272" i="2"/>
  <c r="BF272" i="2" s="1"/>
  <c r="BK271" i="2"/>
  <c r="BI271" i="2"/>
  <c r="BH271" i="2"/>
  <c r="BG271" i="2"/>
  <c r="BE271" i="2"/>
  <c r="T271" i="2"/>
  <c r="R271" i="2"/>
  <c r="P271" i="2"/>
  <c r="J271" i="2"/>
  <c r="BF271" i="2" s="1"/>
  <c r="BK270" i="2"/>
  <c r="BI270" i="2"/>
  <c r="BH270" i="2"/>
  <c r="BG270" i="2"/>
  <c r="BE270" i="2"/>
  <c r="T270" i="2"/>
  <c r="R270" i="2"/>
  <c r="P270" i="2"/>
  <c r="J270" i="2"/>
  <c r="BF270" i="2" s="1"/>
  <c r="BK269" i="2"/>
  <c r="BI269" i="2"/>
  <c r="BH269" i="2"/>
  <c r="BG269" i="2"/>
  <c r="BE269" i="2"/>
  <c r="T269" i="2"/>
  <c r="R269" i="2"/>
  <c r="P269" i="2"/>
  <c r="J269" i="2"/>
  <c r="BF269" i="2" s="1"/>
  <c r="BK268" i="2"/>
  <c r="BI268" i="2"/>
  <c r="BH268" i="2"/>
  <c r="BG268" i="2"/>
  <c r="BE268" i="2"/>
  <c r="T268" i="2"/>
  <c r="R268" i="2"/>
  <c r="P268" i="2"/>
  <c r="J268" i="2"/>
  <c r="BF268" i="2" s="1"/>
  <c r="BK267" i="2"/>
  <c r="BI267" i="2"/>
  <c r="BH267" i="2"/>
  <c r="BG267" i="2"/>
  <c r="BE267" i="2"/>
  <c r="T267" i="2"/>
  <c r="R267" i="2"/>
  <c r="P267" i="2"/>
  <c r="J267" i="2"/>
  <c r="BF267" i="2" s="1"/>
  <c r="BK266" i="2"/>
  <c r="BI266" i="2"/>
  <c r="BH266" i="2"/>
  <c r="BG266" i="2"/>
  <c r="BE266" i="2"/>
  <c r="T266" i="2"/>
  <c r="R266" i="2"/>
  <c r="P266" i="2"/>
  <c r="J266" i="2"/>
  <c r="BF266" i="2" s="1"/>
  <c r="BK265" i="2"/>
  <c r="BI265" i="2"/>
  <c r="BH265" i="2"/>
  <c r="BG265" i="2"/>
  <c r="BE265" i="2"/>
  <c r="T265" i="2"/>
  <c r="R265" i="2"/>
  <c r="P265" i="2"/>
  <c r="J265" i="2"/>
  <c r="BF265" i="2" s="1"/>
  <c r="BK264" i="2"/>
  <c r="BI264" i="2"/>
  <c r="BH264" i="2"/>
  <c r="BG264" i="2"/>
  <c r="BE264" i="2"/>
  <c r="T264" i="2"/>
  <c r="R264" i="2"/>
  <c r="P264" i="2"/>
  <c r="J264" i="2"/>
  <c r="BF264" i="2" s="1"/>
  <c r="BK256" i="2"/>
  <c r="BI256" i="2"/>
  <c r="BH256" i="2"/>
  <c r="BG256" i="2"/>
  <c r="BE256" i="2"/>
  <c r="T256" i="2"/>
  <c r="R256" i="2"/>
  <c r="P256" i="2"/>
  <c r="J256" i="2"/>
  <c r="BF256" i="2" s="1"/>
  <c r="BK254" i="2"/>
  <c r="BI254" i="2"/>
  <c r="BH254" i="2"/>
  <c r="BG254" i="2"/>
  <c r="BE254" i="2"/>
  <c r="T254" i="2"/>
  <c r="R254" i="2"/>
  <c r="P254" i="2"/>
  <c r="J254" i="2"/>
  <c r="BF254" i="2" s="1"/>
  <c r="BK253" i="2"/>
  <c r="BI253" i="2"/>
  <c r="BH253" i="2"/>
  <c r="BG253" i="2"/>
  <c r="BE253" i="2"/>
  <c r="T253" i="2"/>
  <c r="R253" i="2"/>
  <c r="P253" i="2"/>
  <c r="J253" i="2"/>
  <c r="BF253" i="2" s="1"/>
  <c r="BK252" i="2"/>
  <c r="BI252" i="2"/>
  <c r="BH252" i="2"/>
  <c r="BG252" i="2"/>
  <c r="BE252" i="2"/>
  <c r="T252" i="2"/>
  <c r="R252" i="2"/>
  <c r="P252" i="2"/>
  <c r="J252" i="2"/>
  <c r="BF252" i="2" s="1"/>
  <c r="BK251" i="2"/>
  <c r="BI251" i="2"/>
  <c r="BH251" i="2"/>
  <c r="BG251" i="2"/>
  <c r="BE251" i="2"/>
  <c r="T251" i="2"/>
  <c r="R251" i="2"/>
  <c r="P251" i="2"/>
  <c r="J251" i="2"/>
  <c r="BF251" i="2" s="1"/>
  <c r="BK250" i="2"/>
  <c r="BI250" i="2"/>
  <c r="BH250" i="2"/>
  <c r="BG250" i="2"/>
  <c r="BE250" i="2"/>
  <c r="T250" i="2"/>
  <c r="R250" i="2"/>
  <c r="P250" i="2"/>
  <c r="J250" i="2"/>
  <c r="BF250" i="2" s="1"/>
  <c r="BK249" i="2"/>
  <c r="BI249" i="2"/>
  <c r="BH249" i="2"/>
  <c r="BG249" i="2"/>
  <c r="BE249" i="2"/>
  <c r="T249" i="2"/>
  <c r="R249" i="2"/>
  <c r="P249" i="2"/>
  <c r="J249" i="2"/>
  <c r="BF249" i="2" s="1"/>
  <c r="BK247" i="2"/>
  <c r="BI247" i="2"/>
  <c r="BH247" i="2"/>
  <c r="BG247" i="2"/>
  <c r="BE247" i="2"/>
  <c r="T247" i="2"/>
  <c r="R247" i="2"/>
  <c r="P247" i="2"/>
  <c r="J247" i="2"/>
  <c r="BF247" i="2" s="1"/>
  <c r="BK246" i="2"/>
  <c r="BI246" i="2"/>
  <c r="BH246" i="2"/>
  <c r="BG246" i="2"/>
  <c r="BE246" i="2"/>
  <c r="T246" i="2"/>
  <c r="R246" i="2"/>
  <c r="P246" i="2"/>
  <c r="J246" i="2"/>
  <c r="BF246" i="2" s="1"/>
  <c r="BK245" i="2"/>
  <c r="BI245" i="2"/>
  <c r="BH245" i="2"/>
  <c r="BG245" i="2"/>
  <c r="BE245" i="2"/>
  <c r="T245" i="2"/>
  <c r="R245" i="2"/>
  <c r="P245" i="2"/>
  <c r="J245" i="2"/>
  <c r="BF245" i="2" s="1"/>
  <c r="BK244" i="2"/>
  <c r="BI244" i="2"/>
  <c r="BH244" i="2"/>
  <c r="BG244" i="2"/>
  <c r="BE244" i="2"/>
  <c r="T244" i="2"/>
  <c r="R244" i="2"/>
  <c r="P244" i="2"/>
  <c r="J244" i="2"/>
  <c r="BF244" i="2" s="1"/>
  <c r="BK243" i="2"/>
  <c r="BI243" i="2"/>
  <c r="BH243" i="2"/>
  <c r="BG243" i="2"/>
  <c r="BE243" i="2"/>
  <c r="T243" i="2"/>
  <c r="R243" i="2"/>
  <c r="P243" i="2"/>
  <c r="J243" i="2"/>
  <c r="BF243" i="2" s="1"/>
  <c r="BK242" i="2"/>
  <c r="BI242" i="2"/>
  <c r="BH242" i="2"/>
  <c r="BG242" i="2"/>
  <c r="BE242" i="2"/>
  <c r="T242" i="2"/>
  <c r="R242" i="2"/>
  <c r="P242" i="2"/>
  <c r="J242" i="2"/>
  <c r="BF242" i="2" s="1"/>
  <c r="BK241" i="2"/>
  <c r="BI241" i="2"/>
  <c r="BH241" i="2"/>
  <c r="BG241" i="2"/>
  <c r="BE241" i="2"/>
  <c r="T241" i="2"/>
  <c r="R241" i="2"/>
  <c r="P241" i="2"/>
  <c r="J241" i="2"/>
  <c r="BF241" i="2" s="1"/>
  <c r="BK239" i="2"/>
  <c r="BI239" i="2"/>
  <c r="BH239" i="2"/>
  <c r="BG239" i="2"/>
  <c r="BE239" i="2"/>
  <c r="T239" i="2"/>
  <c r="R239" i="2"/>
  <c r="P239" i="2"/>
  <c r="J239" i="2"/>
  <c r="BF239" i="2" s="1"/>
  <c r="BK238" i="2"/>
  <c r="BI238" i="2"/>
  <c r="BH238" i="2"/>
  <c r="BG238" i="2"/>
  <c r="BE238" i="2"/>
  <c r="T238" i="2"/>
  <c r="R238" i="2"/>
  <c r="P238" i="2"/>
  <c r="J238" i="2"/>
  <c r="BF238" i="2" s="1"/>
  <c r="BK237" i="2"/>
  <c r="BI237" i="2"/>
  <c r="BH237" i="2"/>
  <c r="BG237" i="2"/>
  <c r="BE237" i="2"/>
  <c r="T237" i="2"/>
  <c r="R237" i="2"/>
  <c r="P237" i="2"/>
  <c r="J237" i="2"/>
  <c r="BF237" i="2" s="1"/>
  <c r="BK236" i="2"/>
  <c r="BI236" i="2"/>
  <c r="BH236" i="2"/>
  <c r="BG236" i="2"/>
  <c r="BE236" i="2"/>
  <c r="T236" i="2"/>
  <c r="R236" i="2"/>
  <c r="P236" i="2"/>
  <c r="J236" i="2"/>
  <c r="BF236" i="2" s="1"/>
  <c r="BK235" i="2"/>
  <c r="BI235" i="2"/>
  <c r="BH235" i="2"/>
  <c r="BG235" i="2"/>
  <c r="BE235" i="2"/>
  <c r="T235" i="2"/>
  <c r="R235" i="2"/>
  <c r="P235" i="2"/>
  <c r="J235" i="2"/>
  <c r="BF235" i="2" s="1"/>
  <c r="BK234" i="2"/>
  <c r="BI234" i="2"/>
  <c r="BH234" i="2"/>
  <c r="BG234" i="2"/>
  <c r="BE234" i="2"/>
  <c r="T234" i="2"/>
  <c r="R234" i="2"/>
  <c r="P234" i="2"/>
  <c r="J234" i="2"/>
  <c r="BF234" i="2" s="1"/>
  <c r="BK233" i="2"/>
  <c r="BI233" i="2"/>
  <c r="BH233" i="2"/>
  <c r="BG233" i="2"/>
  <c r="BE233" i="2"/>
  <c r="T233" i="2"/>
  <c r="R233" i="2"/>
  <c r="P233" i="2"/>
  <c r="J233" i="2"/>
  <c r="BF233" i="2" s="1"/>
  <c r="BK232" i="2"/>
  <c r="BI232" i="2"/>
  <c r="BH232" i="2"/>
  <c r="BG232" i="2"/>
  <c r="BE232" i="2"/>
  <c r="T232" i="2"/>
  <c r="R232" i="2"/>
  <c r="P232" i="2"/>
  <c r="J232" i="2"/>
  <c r="BF232" i="2" s="1"/>
  <c r="BK231" i="2"/>
  <c r="BI231" i="2"/>
  <c r="BH231" i="2"/>
  <c r="BG231" i="2"/>
  <c r="BE231" i="2"/>
  <c r="T231" i="2"/>
  <c r="R231" i="2"/>
  <c r="P231" i="2"/>
  <c r="J231" i="2"/>
  <c r="BF231" i="2" s="1"/>
  <c r="BK230" i="2"/>
  <c r="BI230" i="2"/>
  <c r="BH230" i="2"/>
  <c r="BG230" i="2"/>
  <c r="BE230" i="2"/>
  <c r="T230" i="2"/>
  <c r="R230" i="2"/>
  <c r="P230" i="2"/>
  <c r="J230" i="2"/>
  <c r="BF230" i="2" s="1"/>
  <c r="BK229" i="2"/>
  <c r="BI229" i="2"/>
  <c r="BH229" i="2"/>
  <c r="BG229" i="2"/>
  <c r="BE229" i="2"/>
  <c r="T229" i="2"/>
  <c r="R229" i="2"/>
  <c r="P229" i="2"/>
  <c r="J229" i="2"/>
  <c r="BF229" i="2" s="1"/>
  <c r="BK228" i="2"/>
  <c r="BI228" i="2"/>
  <c r="BH228" i="2"/>
  <c r="BG228" i="2"/>
  <c r="BE228" i="2"/>
  <c r="T228" i="2"/>
  <c r="R228" i="2"/>
  <c r="P228" i="2"/>
  <c r="J228" i="2"/>
  <c r="BF228" i="2" s="1"/>
  <c r="BK226" i="2"/>
  <c r="BI226" i="2"/>
  <c r="BH226" i="2"/>
  <c r="BG226" i="2"/>
  <c r="BE226" i="2"/>
  <c r="T226" i="2"/>
  <c r="R226" i="2"/>
  <c r="P226" i="2"/>
  <c r="J226" i="2"/>
  <c r="BK223" i="2"/>
  <c r="BI223" i="2"/>
  <c r="BH223" i="2"/>
  <c r="BG223" i="2"/>
  <c r="BE223" i="2"/>
  <c r="T223" i="2"/>
  <c r="R223" i="2"/>
  <c r="P223" i="2"/>
  <c r="BF223" i="2"/>
  <c r="BK222" i="2"/>
  <c r="BI222" i="2"/>
  <c r="BH222" i="2"/>
  <c r="BG222" i="2"/>
  <c r="BE222" i="2"/>
  <c r="T222" i="2"/>
  <c r="R222" i="2"/>
  <c r="P222" i="2"/>
  <c r="BF222" i="2"/>
  <c r="BK221" i="2"/>
  <c r="BI221" i="2"/>
  <c r="BH221" i="2"/>
  <c r="BG221" i="2"/>
  <c r="BE221" i="2"/>
  <c r="T221" i="2"/>
  <c r="R221" i="2"/>
  <c r="P221" i="2"/>
  <c r="BF221" i="2"/>
  <c r="BK220" i="2"/>
  <c r="BI220" i="2"/>
  <c r="BH220" i="2"/>
  <c r="BG220" i="2"/>
  <c r="BE220" i="2"/>
  <c r="T220" i="2"/>
  <c r="R220" i="2"/>
  <c r="P220" i="2"/>
  <c r="BF220" i="2"/>
  <c r="BK219" i="2"/>
  <c r="BI219" i="2"/>
  <c r="BH219" i="2"/>
  <c r="BG219" i="2"/>
  <c r="BF219" i="2"/>
  <c r="BE219" i="2"/>
  <c r="T219" i="2"/>
  <c r="R219" i="2"/>
  <c r="P219" i="2"/>
  <c r="BK218" i="2"/>
  <c r="BI218" i="2"/>
  <c r="BH218" i="2"/>
  <c r="BG218" i="2"/>
  <c r="BF218" i="2"/>
  <c r="BE218" i="2"/>
  <c r="T218" i="2"/>
  <c r="R218" i="2"/>
  <c r="P218" i="2"/>
  <c r="BK217" i="2"/>
  <c r="BI217" i="2"/>
  <c r="BH217" i="2"/>
  <c r="BG217" i="2"/>
  <c r="BF217" i="2"/>
  <c r="BE217" i="2"/>
  <c r="T217" i="2"/>
  <c r="R217" i="2"/>
  <c r="P217" i="2"/>
  <c r="BK212" i="2"/>
  <c r="BI212" i="2"/>
  <c r="BH212" i="2"/>
  <c r="BG212" i="2"/>
  <c r="BF212" i="2"/>
  <c r="BE212" i="2"/>
  <c r="T212" i="2"/>
  <c r="R212" i="2"/>
  <c r="P212" i="2"/>
  <c r="BK210" i="2"/>
  <c r="BI210" i="2"/>
  <c r="BH210" i="2"/>
  <c r="BG210" i="2"/>
  <c r="BE210" i="2"/>
  <c r="T210" i="2"/>
  <c r="R210" i="2"/>
  <c r="P210" i="2"/>
  <c r="J210" i="2"/>
  <c r="BF210" i="2" s="1"/>
  <c r="BK209" i="2"/>
  <c r="BI209" i="2"/>
  <c r="BH209" i="2"/>
  <c r="BG209" i="2"/>
  <c r="BE209" i="2"/>
  <c r="T209" i="2"/>
  <c r="R209" i="2"/>
  <c r="P209" i="2"/>
  <c r="J209" i="2"/>
  <c r="BF209" i="2" s="1"/>
  <c r="BK208" i="2"/>
  <c r="BI208" i="2"/>
  <c r="BH208" i="2"/>
  <c r="BG208" i="2"/>
  <c r="BE208" i="2"/>
  <c r="T208" i="2"/>
  <c r="R208" i="2"/>
  <c r="P208" i="2"/>
  <c r="J208" i="2"/>
  <c r="BF208" i="2" s="1"/>
  <c r="BK207" i="2"/>
  <c r="BI207" i="2"/>
  <c r="BH207" i="2"/>
  <c r="BG207" i="2"/>
  <c r="BE207" i="2"/>
  <c r="T207" i="2"/>
  <c r="R207" i="2"/>
  <c r="P207" i="2"/>
  <c r="J207" i="2"/>
  <c r="BF207" i="2" s="1"/>
  <c r="BK206" i="2"/>
  <c r="BI206" i="2"/>
  <c r="BH206" i="2"/>
  <c r="BG206" i="2"/>
  <c r="BE206" i="2"/>
  <c r="T206" i="2"/>
  <c r="R206" i="2"/>
  <c r="P206" i="2"/>
  <c r="J206" i="2"/>
  <c r="BF206" i="2" s="1"/>
  <c r="BK205" i="2"/>
  <c r="BI205" i="2"/>
  <c r="BH205" i="2"/>
  <c r="BG205" i="2"/>
  <c r="BE205" i="2"/>
  <c r="T205" i="2"/>
  <c r="R205" i="2"/>
  <c r="P205" i="2"/>
  <c r="J205" i="2"/>
  <c r="BF205" i="2" s="1"/>
  <c r="BK204" i="2"/>
  <c r="BI204" i="2"/>
  <c r="BH204" i="2"/>
  <c r="BG204" i="2"/>
  <c r="BE204" i="2"/>
  <c r="T204" i="2"/>
  <c r="R204" i="2"/>
  <c r="P204" i="2"/>
  <c r="J204" i="2"/>
  <c r="BF204" i="2" s="1"/>
  <c r="BK203" i="2"/>
  <c r="BI203" i="2"/>
  <c r="BH203" i="2"/>
  <c r="BG203" i="2"/>
  <c r="BE203" i="2"/>
  <c r="T203" i="2"/>
  <c r="R203" i="2"/>
  <c r="P203" i="2"/>
  <c r="J203" i="2"/>
  <c r="BF203" i="2" s="1"/>
  <c r="BK201" i="2"/>
  <c r="BI201" i="2"/>
  <c r="BH201" i="2"/>
  <c r="BG201" i="2"/>
  <c r="BE201" i="2"/>
  <c r="T201" i="2"/>
  <c r="R201" i="2"/>
  <c r="P201" i="2"/>
  <c r="J201" i="2"/>
  <c r="BF201" i="2" s="1"/>
  <c r="BK200" i="2"/>
  <c r="BI200" i="2"/>
  <c r="BH200" i="2"/>
  <c r="BG200" i="2"/>
  <c r="BE200" i="2"/>
  <c r="T200" i="2"/>
  <c r="R200" i="2"/>
  <c r="P200" i="2"/>
  <c r="J200" i="2"/>
  <c r="BF200" i="2" s="1"/>
  <c r="BK199" i="2"/>
  <c r="BI199" i="2"/>
  <c r="BH199" i="2"/>
  <c r="BG199" i="2"/>
  <c r="BE199" i="2"/>
  <c r="T199" i="2"/>
  <c r="R199" i="2"/>
  <c r="P199" i="2"/>
  <c r="J199" i="2"/>
  <c r="BF199" i="2" s="1"/>
  <c r="BK198" i="2"/>
  <c r="BI198" i="2"/>
  <c r="BH198" i="2"/>
  <c r="BG198" i="2"/>
  <c r="BE198" i="2"/>
  <c r="T198" i="2"/>
  <c r="R198" i="2"/>
  <c r="P198" i="2"/>
  <c r="J198" i="2"/>
  <c r="BF198" i="2" s="1"/>
  <c r="BK195" i="2"/>
  <c r="BK194" i="2" s="1"/>
  <c r="J194" i="2" s="1"/>
  <c r="J104" i="2" s="1"/>
  <c r="BI195" i="2"/>
  <c r="BH195" i="2"/>
  <c r="BG195" i="2"/>
  <c r="BE195" i="2"/>
  <c r="T195" i="2"/>
  <c r="T194" i="2" s="1"/>
  <c r="R195" i="2"/>
  <c r="R194" i="2" s="1"/>
  <c r="P195" i="2"/>
  <c r="P194" i="2" s="1"/>
  <c r="J195" i="2"/>
  <c r="BF195" i="2" s="1"/>
  <c r="BK193" i="2"/>
  <c r="BI193" i="2"/>
  <c r="BH193" i="2"/>
  <c r="BG193" i="2"/>
  <c r="BE193" i="2"/>
  <c r="T193" i="2"/>
  <c r="R193" i="2"/>
  <c r="P193" i="2"/>
  <c r="J193" i="2"/>
  <c r="BF193" i="2" s="1"/>
  <c r="BK192" i="2"/>
  <c r="BI192" i="2"/>
  <c r="BH192" i="2"/>
  <c r="BG192" i="2"/>
  <c r="BE192" i="2"/>
  <c r="T192" i="2"/>
  <c r="R192" i="2"/>
  <c r="P192" i="2"/>
  <c r="J192" i="2"/>
  <c r="BF192" i="2" s="1"/>
  <c r="BK191" i="2"/>
  <c r="BI191" i="2"/>
  <c r="BH191" i="2"/>
  <c r="BG191" i="2"/>
  <c r="BE191" i="2"/>
  <c r="T191" i="2"/>
  <c r="R191" i="2"/>
  <c r="P191" i="2"/>
  <c r="J191" i="2"/>
  <c r="BF191" i="2" s="1"/>
  <c r="BK190" i="2"/>
  <c r="BI190" i="2"/>
  <c r="BH190" i="2"/>
  <c r="BG190" i="2"/>
  <c r="BE190" i="2"/>
  <c r="T190" i="2"/>
  <c r="R190" i="2"/>
  <c r="P190" i="2"/>
  <c r="J190" i="2"/>
  <c r="BF190" i="2" s="1"/>
  <c r="BK189" i="2"/>
  <c r="BI189" i="2"/>
  <c r="BH189" i="2"/>
  <c r="BG189" i="2"/>
  <c r="BE189" i="2"/>
  <c r="T189" i="2"/>
  <c r="R189" i="2"/>
  <c r="P189" i="2"/>
  <c r="J189" i="2"/>
  <c r="BF189" i="2" s="1"/>
  <c r="BK188" i="2"/>
  <c r="BI188" i="2"/>
  <c r="BH188" i="2"/>
  <c r="BG188" i="2"/>
  <c r="BE188" i="2"/>
  <c r="T188" i="2"/>
  <c r="R188" i="2"/>
  <c r="P188" i="2"/>
  <c r="J188" i="2"/>
  <c r="BF188" i="2" s="1"/>
  <c r="BK187" i="2"/>
  <c r="BI187" i="2"/>
  <c r="BH187" i="2"/>
  <c r="BG187" i="2"/>
  <c r="BE187" i="2"/>
  <c r="T187" i="2"/>
  <c r="R187" i="2"/>
  <c r="P187" i="2"/>
  <c r="J187" i="2"/>
  <c r="BF187" i="2" s="1"/>
  <c r="BK186" i="2"/>
  <c r="BI186" i="2"/>
  <c r="BH186" i="2"/>
  <c r="BG186" i="2"/>
  <c r="BE186" i="2"/>
  <c r="T186" i="2"/>
  <c r="R186" i="2"/>
  <c r="P186" i="2"/>
  <c r="J186" i="2"/>
  <c r="BF186" i="2" s="1"/>
  <c r="BK185" i="2"/>
  <c r="BI185" i="2"/>
  <c r="BH185" i="2"/>
  <c r="BG185" i="2"/>
  <c r="BE185" i="2"/>
  <c r="T185" i="2"/>
  <c r="R185" i="2"/>
  <c r="P185" i="2"/>
  <c r="J185" i="2"/>
  <c r="BF185" i="2" s="1"/>
  <c r="BK183" i="2"/>
  <c r="BI183" i="2"/>
  <c r="BH183" i="2"/>
  <c r="BG183" i="2"/>
  <c r="BE183" i="2"/>
  <c r="T183" i="2"/>
  <c r="R183" i="2"/>
  <c r="P183" i="2"/>
  <c r="J183" i="2"/>
  <c r="BF183" i="2" s="1"/>
  <c r="BK182" i="2"/>
  <c r="BI182" i="2"/>
  <c r="BH182" i="2"/>
  <c r="BG182" i="2"/>
  <c r="BE182" i="2"/>
  <c r="T182" i="2"/>
  <c r="R182" i="2"/>
  <c r="P182" i="2"/>
  <c r="J182" i="2"/>
  <c r="BF182" i="2" s="1"/>
  <c r="BK181" i="2"/>
  <c r="BI181" i="2"/>
  <c r="BH181" i="2"/>
  <c r="BG181" i="2"/>
  <c r="BE181" i="2"/>
  <c r="T181" i="2"/>
  <c r="R181" i="2"/>
  <c r="P181" i="2"/>
  <c r="J181" i="2"/>
  <c r="BF181" i="2" s="1"/>
  <c r="BK180" i="2"/>
  <c r="BI180" i="2"/>
  <c r="BH180" i="2"/>
  <c r="BG180" i="2"/>
  <c r="BE180" i="2"/>
  <c r="T180" i="2"/>
  <c r="R180" i="2"/>
  <c r="P180" i="2"/>
  <c r="J180" i="2"/>
  <c r="BF180" i="2" s="1"/>
  <c r="BK179" i="2"/>
  <c r="BI179" i="2"/>
  <c r="BH179" i="2"/>
  <c r="BG179" i="2"/>
  <c r="BE179" i="2"/>
  <c r="T179" i="2"/>
  <c r="R179" i="2"/>
  <c r="P179" i="2"/>
  <c r="J179" i="2"/>
  <c r="BF179" i="2" s="1"/>
  <c r="BK178" i="2"/>
  <c r="BI178" i="2"/>
  <c r="BH178" i="2"/>
  <c r="BG178" i="2"/>
  <c r="BE178" i="2"/>
  <c r="T178" i="2"/>
  <c r="R178" i="2"/>
  <c r="P178" i="2"/>
  <c r="J178" i="2"/>
  <c r="BF178" i="2" s="1"/>
  <c r="BK177" i="2"/>
  <c r="BI177" i="2"/>
  <c r="BH177" i="2"/>
  <c r="BG177" i="2"/>
  <c r="BE177" i="2"/>
  <c r="T177" i="2"/>
  <c r="R177" i="2"/>
  <c r="P177" i="2"/>
  <c r="J177" i="2"/>
  <c r="BF177" i="2" s="1"/>
  <c r="BK176" i="2"/>
  <c r="BI176" i="2"/>
  <c r="BH176" i="2"/>
  <c r="BG176" i="2"/>
  <c r="BE176" i="2"/>
  <c r="T176" i="2"/>
  <c r="R176" i="2"/>
  <c r="P176" i="2"/>
  <c r="J176" i="2"/>
  <c r="BF176" i="2" s="1"/>
  <c r="BK175" i="2"/>
  <c r="BI175" i="2"/>
  <c r="BH175" i="2"/>
  <c r="BG175" i="2"/>
  <c r="BE175" i="2"/>
  <c r="T175" i="2"/>
  <c r="R175" i="2"/>
  <c r="P175" i="2"/>
  <c r="J175" i="2"/>
  <c r="BF175" i="2" s="1"/>
  <c r="BK174" i="2"/>
  <c r="BI174" i="2"/>
  <c r="BH174" i="2"/>
  <c r="BG174" i="2"/>
  <c r="BE174" i="2"/>
  <c r="T174" i="2"/>
  <c r="R174" i="2"/>
  <c r="P174" i="2"/>
  <c r="J174" i="2"/>
  <c r="BF174" i="2" s="1"/>
  <c r="BK173" i="2"/>
  <c r="BI173" i="2"/>
  <c r="BH173" i="2"/>
  <c r="BG173" i="2"/>
  <c r="BE173" i="2"/>
  <c r="T173" i="2"/>
  <c r="R173" i="2"/>
  <c r="P173" i="2"/>
  <c r="J173" i="2"/>
  <c r="BF173" i="2" s="1"/>
  <c r="BK172" i="2"/>
  <c r="BI172" i="2"/>
  <c r="BH172" i="2"/>
  <c r="BG172" i="2"/>
  <c r="BE172" i="2"/>
  <c r="T172" i="2"/>
  <c r="R172" i="2"/>
  <c r="P172" i="2"/>
  <c r="J172" i="2"/>
  <c r="BF172" i="2" s="1"/>
  <c r="BK170" i="2"/>
  <c r="BI170" i="2"/>
  <c r="BH170" i="2"/>
  <c r="BG170" i="2"/>
  <c r="BE170" i="2"/>
  <c r="T170" i="2"/>
  <c r="R170" i="2"/>
  <c r="P170" i="2"/>
  <c r="J170" i="2"/>
  <c r="BF170" i="2" s="1"/>
  <c r="BK169" i="2"/>
  <c r="BI169" i="2"/>
  <c r="BH169" i="2"/>
  <c r="BG169" i="2"/>
  <c r="BE169" i="2"/>
  <c r="T169" i="2"/>
  <c r="R169" i="2"/>
  <c r="P169" i="2"/>
  <c r="J169" i="2"/>
  <c r="BF169" i="2" s="1"/>
  <c r="BK168" i="2"/>
  <c r="BI168" i="2"/>
  <c r="BH168" i="2"/>
  <c r="BG168" i="2"/>
  <c r="BE168" i="2"/>
  <c r="T168" i="2"/>
  <c r="R168" i="2"/>
  <c r="P168" i="2"/>
  <c r="BF168" i="2"/>
  <c r="BK167" i="2"/>
  <c r="BI167" i="2"/>
  <c r="BH167" i="2"/>
  <c r="BG167" i="2"/>
  <c r="BE167" i="2"/>
  <c r="T167" i="2"/>
  <c r="R167" i="2"/>
  <c r="P167" i="2"/>
  <c r="J167" i="2"/>
  <c r="BF167" i="2" s="1"/>
  <c r="BK166" i="2"/>
  <c r="BI166" i="2"/>
  <c r="BH166" i="2"/>
  <c r="BG166" i="2"/>
  <c r="BE166" i="2"/>
  <c r="T166" i="2"/>
  <c r="R166" i="2"/>
  <c r="P166" i="2"/>
  <c r="J166" i="2"/>
  <c r="BK164" i="2"/>
  <c r="BI164" i="2"/>
  <c r="BH164" i="2"/>
  <c r="BG164" i="2"/>
  <c r="BE164" i="2"/>
  <c r="T164" i="2"/>
  <c r="R164" i="2"/>
  <c r="P164" i="2"/>
  <c r="J164" i="2"/>
  <c r="BF164" i="2" s="1"/>
  <c r="BK163" i="2"/>
  <c r="BI163" i="2"/>
  <c r="BH163" i="2"/>
  <c r="BG163" i="2"/>
  <c r="BE163" i="2"/>
  <c r="T163" i="2"/>
  <c r="R163" i="2"/>
  <c r="P163" i="2"/>
  <c r="J163" i="2"/>
  <c r="BF163" i="2" s="1"/>
  <c r="BK161" i="2"/>
  <c r="BI161" i="2"/>
  <c r="BH161" i="2"/>
  <c r="BG161" i="2"/>
  <c r="BE161" i="2"/>
  <c r="T161" i="2"/>
  <c r="R161" i="2"/>
  <c r="P161" i="2"/>
  <c r="BF161" i="2"/>
  <c r="BK160" i="2"/>
  <c r="BI160" i="2"/>
  <c r="BH160" i="2"/>
  <c r="BG160" i="2"/>
  <c r="BE160" i="2"/>
  <c r="T160" i="2"/>
  <c r="R160" i="2"/>
  <c r="P160" i="2"/>
  <c r="BF160" i="2"/>
  <c r="BK155" i="2"/>
  <c r="BI155" i="2"/>
  <c r="BH155" i="2"/>
  <c r="BG155" i="2"/>
  <c r="BE155" i="2"/>
  <c r="T155" i="2"/>
  <c r="R155" i="2"/>
  <c r="P155" i="2"/>
  <c r="J155" i="2"/>
  <c r="BF155" i="2" s="1"/>
  <c r="BK154" i="2"/>
  <c r="BI154" i="2"/>
  <c r="BH154" i="2"/>
  <c r="BG154" i="2"/>
  <c r="BE154" i="2"/>
  <c r="T154" i="2"/>
  <c r="R154" i="2"/>
  <c r="P154" i="2"/>
  <c r="J154" i="2"/>
  <c r="BF154" i="2" s="1"/>
  <c r="BK153" i="2"/>
  <c r="BI153" i="2"/>
  <c r="BH153" i="2"/>
  <c r="BG153" i="2"/>
  <c r="BE153" i="2"/>
  <c r="T153" i="2"/>
  <c r="R153" i="2"/>
  <c r="P153" i="2"/>
  <c r="J153" i="2"/>
  <c r="BF153" i="2" s="1"/>
  <c r="BK152" i="2"/>
  <c r="BI152" i="2"/>
  <c r="BH152" i="2"/>
  <c r="BG152" i="2"/>
  <c r="BE152" i="2"/>
  <c r="T152" i="2"/>
  <c r="R152" i="2"/>
  <c r="P152" i="2"/>
  <c r="J152" i="2"/>
  <c r="BK150" i="2"/>
  <c r="BI150" i="2"/>
  <c r="BH150" i="2"/>
  <c r="BG150" i="2"/>
  <c r="BE150" i="2"/>
  <c r="T150" i="2"/>
  <c r="R150" i="2"/>
  <c r="P150" i="2"/>
  <c r="J150" i="2"/>
  <c r="BF150" i="2" s="1"/>
  <c r="BK149" i="2"/>
  <c r="BI149" i="2"/>
  <c r="BH149" i="2"/>
  <c r="BG149" i="2"/>
  <c r="BE149" i="2"/>
  <c r="T149" i="2"/>
  <c r="R149" i="2"/>
  <c r="P149" i="2"/>
  <c r="J149" i="2"/>
  <c r="BF149" i="2" s="1"/>
  <c r="BK148" i="2"/>
  <c r="BI148" i="2"/>
  <c r="BH148" i="2"/>
  <c r="BG148" i="2"/>
  <c r="BE148" i="2"/>
  <c r="T148" i="2"/>
  <c r="R148" i="2"/>
  <c r="P148" i="2"/>
  <c r="J148" i="2"/>
  <c r="BF148" i="2" s="1"/>
  <c r="BK147" i="2"/>
  <c r="BI147" i="2"/>
  <c r="BH147" i="2"/>
  <c r="BG147" i="2"/>
  <c r="BE147" i="2"/>
  <c r="T147" i="2"/>
  <c r="R147" i="2"/>
  <c r="P147" i="2"/>
  <c r="J147" i="2"/>
  <c r="BF147" i="2" s="1"/>
  <c r="BK146" i="2"/>
  <c r="BI146" i="2"/>
  <c r="BH146" i="2"/>
  <c r="BG146" i="2"/>
  <c r="BE146" i="2"/>
  <c r="T146" i="2"/>
  <c r="R146" i="2"/>
  <c r="P146" i="2"/>
  <c r="J146" i="2"/>
  <c r="BF146" i="2" s="1"/>
  <c r="BK145" i="2"/>
  <c r="BI145" i="2"/>
  <c r="BH145" i="2"/>
  <c r="BG145" i="2"/>
  <c r="BE145" i="2"/>
  <c r="T145" i="2"/>
  <c r="R145" i="2"/>
  <c r="P145" i="2"/>
  <c r="J145" i="2"/>
  <c r="BF145" i="2" s="1"/>
  <c r="BK144" i="2"/>
  <c r="BI144" i="2"/>
  <c r="BH144" i="2"/>
  <c r="BG144" i="2"/>
  <c r="BE144" i="2"/>
  <c r="T144" i="2"/>
  <c r="R144" i="2"/>
  <c r="P144" i="2"/>
  <c r="J144" i="2"/>
  <c r="BF144" i="2" s="1"/>
  <c r="BK143" i="2"/>
  <c r="BI143" i="2"/>
  <c r="BH143" i="2"/>
  <c r="BG143" i="2"/>
  <c r="BE143" i="2"/>
  <c r="T143" i="2"/>
  <c r="R143" i="2"/>
  <c r="P143" i="2"/>
  <c r="J143" i="2"/>
  <c r="BF143" i="2" s="1"/>
  <c r="F137" i="2"/>
  <c r="J136" i="2"/>
  <c r="F136" i="2"/>
  <c r="F134" i="2"/>
  <c r="E132" i="2"/>
  <c r="F92" i="2"/>
  <c r="J91" i="2"/>
  <c r="F91" i="2"/>
  <c r="F89" i="2"/>
  <c r="E87" i="2"/>
  <c r="J37" i="2"/>
  <c r="J36" i="2"/>
  <c r="AY95" i="1" s="1"/>
  <c r="J35" i="2"/>
  <c r="AX95" i="1" s="1"/>
  <c r="J12" i="2"/>
  <c r="J134" i="2" s="1"/>
  <c r="E7" i="2"/>
  <c r="E85" i="2" s="1"/>
  <c r="AY111" i="1"/>
  <c r="AX111" i="1"/>
  <c r="AY110" i="1"/>
  <c r="AX110" i="1"/>
  <c r="AY109" i="1"/>
  <c r="AX109" i="1"/>
  <c r="AY103" i="1"/>
  <c r="AX103" i="1"/>
  <c r="L90" i="1"/>
  <c r="AM89" i="1"/>
  <c r="L89" i="1"/>
  <c r="AM87" i="1"/>
  <c r="L87" i="1"/>
  <c r="L85" i="1"/>
  <c r="L84" i="1"/>
  <c r="K29" i="14" l="1"/>
  <c r="K19" i="14"/>
  <c r="K42" i="14"/>
  <c r="K94" i="14"/>
  <c r="K115" i="14"/>
  <c r="K120" i="14"/>
  <c r="K91" i="14"/>
  <c r="K87" i="14"/>
  <c r="K193" i="9"/>
  <c r="K149" i="9"/>
  <c r="K211" i="9"/>
  <c r="BK212" i="3"/>
  <c r="J212" i="3" s="1"/>
  <c r="BA105" i="1"/>
  <c r="P167" i="3"/>
  <c r="E85" i="5"/>
  <c r="P136" i="8"/>
  <c r="H28" i="17"/>
  <c r="P28" i="17" s="1"/>
  <c r="P30" i="17" s="1"/>
  <c r="V90" i="11"/>
  <c r="I56" i="11" s="1"/>
  <c r="K55" i="14"/>
  <c r="T217" i="3"/>
  <c r="V206" i="10"/>
  <c r="I67" i="10" s="1"/>
  <c r="V250" i="10"/>
  <c r="I69" i="10" s="1"/>
  <c r="AW110" i="1"/>
  <c r="J165" i="2"/>
  <c r="BK314" i="3"/>
  <c r="J314" i="3" s="1"/>
  <c r="J118" i="3" s="1"/>
  <c r="P165" i="5"/>
  <c r="BK129" i="5"/>
  <c r="J129" i="5" s="1"/>
  <c r="J98" i="5" s="1"/>
  <c r="R175" i="5"/>
  <c r="K63" i="14"/>
  <c r="R171" i="3"/>
  <c r="P290" i="3"/>
  <c r="P314" i="3"/>
  <c r="K15" i="14"/>
  <c r="K79" i="14"/>
  <c r="BF166" i="2"/>
  <c r="BK161" i="4"/>
  <c r="J161" i="4" s="1"/>
  <c r="J102" i="4" s="1"/>
  <c r="M183" i="10"/>
  <c r="F66" i="10" s="1"/>
  <c r="L250" i="10"/>
  <c r="E69" i="10" s="1"/>
  <c r="K24" i="9"/>
  <c r="K36" i="9"/>
  <c r="K47" i="9"/>
  <c r="K79" i="9"/>
  <c r="K89" i="9"/>
  <c r="K100" i="9"/>
  <c r="R314" i="3"/>
  <c r="T314" i="3"/>
  <c r="K24" i="14"/>
  <c r="I183" i="10"/>
  <c r="G66" i="10" s="1"/>
  <c r="L168" i="11"/>
  <c r="E66" i="11" s="1"/>
  <c r="T212" i="3"/>
  <c r="T211" i="3" s="1"/>
  <c r="P298" i="3"/>
  <c r="BK308" i="3"/>
  <c r="J308" i="3" s="1"/>
  <c r="J117" i="3" s="1"/>
  <c r="BK130" i="4"/>
  <c r="J130" i="4" s="1"/>
  <c r="J98" i="4" s="1"/>
  <c r="I121" i="10"/>
  <c r="G59" i="10" s="1"/>
  <c r="K10" i="9"/>
  <c r="K20" i="9"/>
  <c r="K31" i="9"/>
  <c r="K43" i="9"/>
  <c r="K85" i="9"/>
  <c r="K96" i="9"/>
  <c r="K106" i="9"/>
  <c r="K116" i="9"/>
  <c r="BK294" i="3"/>
  <c r="J294" i="3" s="1"/>
  <c r="J115" i="3" s="1"/>
  <c r="K102" i="14"/>
  <c r="P129" i="8"/>
  <c r="R133" i="8"/>
  <c r="R298" i="3"/>
  <c r="P175" i="5"/>
  <c r="K68" i="14"/>
  <c r="T161" i="4"/>
  <c r="R182" i="4"/>
  <c r="V243" i="10"/>
  <c r="I68" i="10" s="1"/>
  <c r="S90" i="11"/>
  <c r="H56" i="11" s="1"/>
  <c r="V95" i="11"/>
  <c r="I57" i="11" s="1"/>
  <c r="V114" i="11"/>
  <c r="I62" i="11" s="1"/>
  <c r="K16" i="9"/>
  <c r="K27" i="9"/>
  <c r="K38" i="9"/>
  <c r="K49" i="9"/>
  <c r="K91" i="9"/>
  <c r="K102" i="9"/>
  <c r="K112" i="9"/>
  <c r="R199" i="3"/>
  <c r="R294" i="3"/>
  <c r="K98" i="14"/>
  <c r="K103" i="14"/>
  <c r="P183" i="3"/>
  <c r="P294" i="3"/>
  <c r="T308" i="3"/>
  <c r="AG109" i="1"/>
  <c r="AN109" i="1" s="1"/>
  <c r="S183" i="10"/>
  <c r="H66" i="10" s="1"/>
  <c r="V183" i="10"/>
  <c r="I66" i="10" s="1"/>
  <c r="L243" i="10"/>
  <c r="E68" i="10" s="1"/>
  <c r="K22" i="9"/>
  <c r="K34" i="9"/>
  <c r="K45" i="9"/>
  <c r="K87" i="9"/>
  <c r="K98" i="9"/>
  <c r="K108" i="9"/>
  <c r="P171" i="3"/>
  <c r="T294" i="3"/>
  <c r="K11" i="14"/>
  <c r="K22" i="14"/>
  <c r="T124" i="8"/>
  <c r="BA109" i="1"/>
  <c r="R172" i="4"/>
  <c r="S206" i="10"/>
  <c r="H67" i="10" s="1"/>
  <c r="S243" i="10"/>
  <c r="H68" i="10" s="1"/>
  <c r="T266" i="3"/>
  <c r="K34" i="14"/>
  <c r="K75" i="14"/>
  <c r="K111" i="14"/>
  <c r="S95" i="11"/>
  <c r="H57" i="11" s="1"/>
  <c r="I142" i="11"/>
  <c r="G64" i="11" s="1"/>
  <c r="L157" i="11"/>
  <c r="E65" i="11" s="1"/>
  <c r="V168" i="11"/>
  <c r="I66" i="11" s="1"/>
  <c r="R153" i="3"/>
  <c r="R167" i="3"/>
  <c r="BK176" i="3"/>
  <c r="J176" i="3" s="1"/>
  <c r="J102" i="3" s="1"/>
  <c r="R251" i="3"/>
  <c r="K40" i="14"/>
  <c r="K51" i="14"/>
  <c r="K81" i="14"/>
  <c r="S121" i="10"/>
  <c r="H59" i="10" s="1"/>
  <c r="BA104" i="1"/>
  <c r="AG104" i="1"/>
  <c r="AN104" i="1" s="1"/>
  <c r="T130" i="4"/>
  <c r="BK136" i="4"/>
  <c r="J136" i="4" s="1"/>
  <c r="J99" i="4" s="1"/>
  <c r="R167" i="4"/>
  <c r="P172" i="4"/>
  <c r="BK172" i="4"/>
  <c r="J172" i="4" s="1"/>
  <c r="J105" i="4" s="1"/>
  <c r="T172" i="4"/>
  <c r="P182" i="4"/>
  <c r="T182" i="4"/>
  <c r="L131" i="10"/>
  <c r="E60" i="10" s="1"/>
  <c r="S148" i="10"/>
  <c r="H65" i="10" s="1"/>
  <c r="V258" i="10"/>
  <c r="I70" i="10" s="1"/>
  <c r="I90" i="11"/>
  <c r="G56" i="11" s="1"/>
  <c r="V133" i="11"/>
  <c r="I63" i="11" s="1"/>
  <c r="M133" i="11"/>
  <c r="F63" i="11" s="1"/>
  <c r="V142" i="11"/>
  <c r="I64" i="11" s="1"/>
  <c r="L142" i="11"/>
  <c r="E64" i="11" s="1"/>
  <c r="I157" i="11"/>
  <c r="G65" i="11" s="1"/>
  <c r="S157" i="11"/>
  <c r="H65" i="11" s="1"/>
  <c r="I168" i="11"/>
  <c r="G66" i="11" s="1"/>
  <c r="S168" i="11"/>
  <c r="H66" i="11" s="1"/>
  <c r="K14" i="9"/>
  <c r="P143" i="3"/>
  <c r="BK143" i="3"/>
  <c r="J143" i="3" s="1"/>
  <c r="R217" i="3"/>
  <c r="P226" i="3"/>
  <c r="R240" i="3"/>
  <c r="T258" i="3"/>
  <c r="T129" i="5"/>
  <c r="T128" i="5" s="1"/>
  <c r="H28" i="15"/>
  <c r="P28" i="15" s="1"/>
  <c r="P30" i="15" s="1"/>
  <c r="R161" i="4"/>
  <c r="P161" i="4"/>
  <c r="P160" i="4" s="1"/>
  <c r="BK167" i="4"/>
  <c r="J167" i="4" s="1"/>
  <c r="J103" i="4" s="1"/>
  <c r="S131" i="10"/>
  <c r="H60" i="10" s="1"/>
  <c r="L183" i="10"/>
  <c r="E66" i="10" s="1"/>
  <c r="S250" i="10"/>
  <c r="H69" i="10" s="1"/>
  <c r="I258" i="10"/>
  <c r="G70" i="10" s="1"/>
  <c r="I95" i="11"/>
  <c r="G57" i="11" s="1"/>
  <c r="S133" i="11"/>
  <c r="H63" i="11" s="1"/>
  <c r="V157" i="11"/>
  <c r="I65" i="11" s="1"/>
  <c r="M157" i="11"/>
  <c r="F65" i="11" s="1"/>
  <c r="K11" i="9"/>
  <c r="K80" i="9"/>
  <c r="K117" i="9"/>
  <c r="K121" i="9"/>
  <c r="K125" i="9"/>
  <c r="K129" i="9"/>
  <c r="J89" i="3"/>
  <c r="R143" i="3"/>
  <c r="T153" i="3"/>
  <c r="T167" i="3"/>
  <c r="BK183" i="3"/>
  <c r="J183" i="3" s="1"/>
  <c r="J103" i="3" s="1"/>
  <c r="R212" i="3"/>
  <c r="BK217" i="3"/>
  <c r="J217" i="3" s="1"/>
  <c r="J108" i="3" s="1"/>
  <c r="T251" i="3"/>
  <c r="R258" i="3"/>
  <c r="R266" i="3"/>
  <c r="BK298" i="3"/>
  <c r="J298" i="3" s="1"/>
  <c r="J116" i="3" s="1"/>
  <c r="T298" i="3"/>
  <c r="R329" i="3"/>
  <c r="K171" i="11"/>
  <c r="H29" i="11" s="1"/>
  <c r="P29" i="11" s="1"/>
  <c r="K146" i="9"/>
  <c r="K195" i="9"/>
  <c r="K199" i="9"/>
  <c r="K204" i="9"/>
  <c r="K208" i="9"/>
  <c r="T176" i="3"/>
  <c r="R176" i="3"/>
  <c r="R290" i="3"/>
  <c r="T226" i="3"/>
  <c r="BK251" i="3"/>
  <c r="J251" i="3" s="1"/>
  <c r="J111" i="3" s="1"/>
  <c r="P156" i="5"/>
  <c r="BK156" i="5"/>
  <c r="K18" i="14"/>
  <c r="K23" i="14"/>
  <c r="K28" i="14"/>
  <c r="K30" i="14"/>
  <c r="K54" i="14"/>
  <c r="K58" i="14"/>
  <c r="K62" i="14"/>
  <c r="K64" i="14"/>
  <c r="K72" i="14"/>
  <c r="K74" i="14"/>
  <c r="K93" i="14"/>
  <c r="K95" i="14"/>
  <c r="K97" i="14"/>
  <c r="K99" i="14"/>
  <c r="K107" i="14"/>
  <c r="K109" i="14"/>
  <c r="K112" i="14"/>
  <c r="K114" i="14"/>
  <c r="K116" i="14"/>
  <c r="P133" i="8"/>
  <c r="P132" i="8" s="1"/>
  <c r="BK133" i="8"/>
  <c r="J133" i="8" s="1"/>
  <c r="J101" i="8" s="1"/>
  <c r="P318" i="3"/>
  <c r="P322" i="3"/>
  <c r="BK322" i="3"/>
  <c r="J322" i="3" s="1"/>
  <c r="J120" i="3" s="1"/>
  <c r="T322" i="3"/>
  <c r="BK165" i="5"/>
  <c r="J165" i="5" s="1"/>
  <c r="J104" i="5" s="1"/>
  <c r="T165" i="5"/>
  <c r="R165" i="5"/>
  <c r="K50" i="9"/>
  <c r="K54" i="9"/>
  <c r="K58" i="9"/>
  <c r="K63" i="9"/>
  <c r="K67" i="9"/>
  <c r="K71" i="9"/>
  <c r="K76" i="9"/>
  <c r="K83" i="9"/>
  <c r="K151" i="9"/>
  <c r="K153" i="9"/>
  <c r="K155" i="9"/>
  <c r="K177" i="9"/>
  <c r="K180" i="9"/>
  <c r="K182" i="9"/>
  <c r="T143" i="3"/>
  <c r="BK153" i="3"/>
  <c r="J153" i="3" s="1"/>
  <c r="J99" i="3" s="1"/>
  <c r="P176" i="3"/>
  <c r="T183" i="3"/>
  <c r="R183" i="3"/>
  <c r="P199" i="3"/>
  <c r="BK199" i="3"/>
  <c r="J199" i="3" s="1"/>
  <c r="J104" i="3" s="1"/>
  <c r="T199" i="3"/>
  <c r="P240" i="3"/>
  <c r="BK240" i="3"/>
  <c r="J240" i="3" s="1"/>
  <c r="J110" i="3" s="1"/>
  <c r="T240" i="3"/>
  <c r="T318" i="3"/>
  <c r="R318" i="3"/>
  <c r="P329" i="3"/>
  <c r="BK329" i="3"/>
  <c r="J329" i="3" s="1"/>
  <c r="J121" i="3" s="1"/>
  <c r="T329" i="3"/>
  <c r="J124" i="14"/>
  <c r="K10" i="14"/>
  <c r="K12" i="14"/>
  <c r="K37" i="14"/>
  <c r="K41" i="14"/>
  <c r="K45" i="14"/>
  <c r="K47" i="14"/>
  <c r="K88" i="14"/>
  <c r="K90" i="14"/>
  <c r="K104" i="14"/>
  <c r="K117" i="14"/>
  <c r="K121" i="14"/>
  <c r="P124" i="8"/>
  <c r="P123" i="8" s="1"/>
  <c r="P122" i="8" s="1"/>
  <c r="AU111" i="1" s="1"/>
  <c r="BK124" i="8"/>
  <c r="T129" i="8"/>
  <c r="R129" i="8"/>
  <c r="R123" i="8" s="1"/>
  <c r="T136" i="8"/>
  <c r="T132" i="8" s="1"/>
  <c r="BK136" i="8"/>
  <c r="BK132" i="8" s="1"/>
  <c r="J132" i="8" s="1"/>
  <c r="J100" i="8" s="1"/>
  <c r="K13" i="14"/>
  <c r="K21" i="14"/>
  <c r="K32" i="14"/>
  <c r="K39" i="14"/>
  <c r="K49" i="14"/>
  <c r="K56" i="14"/>
  <c r="K65" i="14"/>
  <c r="K73" i="14"/>
  <c r="K80" i="14"/>
  <c r="K89" i="14"/>
  <c r="K96" i="14"/>
  <c r="K105" i="14"/>
  <c r="K113" i="14"/>
  <c r="K17" i="14"/>
  <c r="K25" i="14"/>
  <c r="K36" i="14"/>
  <c r="K43" i="14"/>
  <c r="K53" i="14"/>
  <c r="K60" i="14"/>
  <c r="K70" i="14"/>
  <c r="K77" i="14"/>
  <c r="K84" i="14"/>
  <c r="K86" i="14"/>
  <c r="K100" i="14"/>
  <c r="K119" i="14"/>
  <c r="K9" i="14"/>
  <c r="K14" i="14"/>
  <c r="K16" i="14"/>
  <c r="K27" i="14"/>
  <c r="K33" i="14"/>
  <c r="K35" i="14"/>
  <c r="K44" i="14"/>
  <c r="K50" i="14"/>
  <c r="K52" i="14"/>
  <c r="K61" i="14"/>
  <c r="K66" i="14"/>
  <c r="K69" i="14"/>
  <c r="K76" i="14"/>
  <c r="K78" i="14"/>
  <c r="K85" i="14"/>
  <c r="K92" i="14"/>
  <c r="K101" i="14"/>
  <c r="K106" i="14"/>
  <c r="K108" i="14"/>
  <c r="K118" i="14"/>
  <c r="T290" i="3"/>
  <c r="BK266" i="3"/>
  <c r="J266" i="3" s="1"/>
  <c r="J113" i="3" s="1"/>
  <c r="P258" i="3"/>
  <c r="BK258" i="3"/>
  <c r="J258" i="3" s="1"/>
  <c r="J112" i="3" s="1"/>
  <c r="P217" i="3"/>
  <c r="P212" i="3"/>
  <c r="J107" i="3"/>
  <c r="BK171" i="3"/>
  <c r="J171" i="3" s="1"/>
  <c r="J101" i="3" s="1"/>
  <c r="BK167" i="3"/>
  <c r="J167" i="3" s="1"/>
  <c r="J100" i="3" s="1"/>
  <c r="J98" i="3"/>
  <c r="J214" i="9"/>
  <c r="K12" i="9"/>
  <c r="K46" i="9"/>
  <c r="K81" i="9"/>
  <c r="K113" i="9"/>
  <c r="K147" i="9"/>
  <c r="K179" i="9"/>
  <c r="K110" i="9"/>
  <c r="K133" i="9"/>
  <c r="K137" i="9"/>
  <c r="K142" i="9"/>
  <c r="K157" i="9"/>
  <c r="K159" i="9"/>
  <c r="K161" i="9"/>
  <c r="K163" i="9"/>
  <c r="K165" i="9"/>
  <c r="K167" i="9"/>
  <c r="K169" i="9"/>
  <c r="K171" i="9"/>
  <c r="K173" i="9"/>
  <c r="K175" i="9"/>
  <c r="K183" i="9"/>
  <c r="K187" i="9"/>
  <c r="K191" i="9"/>
  <c r="K15" i="9"/>
  <c r="K19" i="9"/>
  <c r="K23" i="9"/>
  <c r="K28" i="9"/>
  <c r="K32" i="9"/>
  <c r="K37" i="9"/>
  <c r="K42" i="9"/>
  <c r="K51" i="9"/>
  <c r="K53" i="9"/>
  <c r="K55" i="9"/>
  <c r="K57" i="9"/>
  <c r="K60" i="9"/>
  <c r="K62" i="9"/>
  <c r="K64" i="9"/>
  <c r="K66" i="9"/>
  <c r="K68" i="9"/>
  <c r="K70" i="9"/>
  <c r="K73" i="9"/>
  <c r="K75" i="9"/>
  <c r="K77" i="9"/>
  <c r="K84" i="9"/>
  <c r="K88" i="9"/>
  <c r="K92" i="9"/>
  <c r="K97" i="9"/>
  <c r="K101" i="9"/>
  <c r="K105" i="9"/>
  <c r="K109" i="9"/>
  <c r="K118" i="9"/>
  <c r="K120" i="9"/>
  <c r="K122" i="9"/>
  <c r="K124" i="9"/>
  <c r="K126" i="9"/>
  <c r="K128" i="9"/>
  <c r="K130" i="9"/>
  <c r="K132" i="9"/>
  <c r="K134" i="9"/>
  <c r="K136" i="9"/>
  <c r="K138" i="9"/>
  <c r="K141" i="9"/>
  <c r="K143" i="9"/>
  <c r="K150" i="9"/>
  <c r="K154" i="9"/>
  <c r="K158" i="9"/>
  <c r="K162" i="9"/>
  <c r="K166" i="9"/>
  <c r="K170" i="9"/>
  <c r="K174" i="9"/>
  <c r="K184" i="9"/>
  <c r="K186" i="9"/>
  <c r="K188" i="9"/>
  <c r="K190" i="9"/>
  <c r="K192" i="9"/>
  <c r="K194" i="9"/>
  <c r="K196" i="9"/>
  <c r="K198" i="9"/>
  <c r="K201" i="9"/>
  <c r="K203" i="9"/>
  <c r="K205" i="9"/>
  <c r="K207" i="9"/>
  <c r="K209" i="9"/>
  <c r="K8" i="9"/>
  <c r="K17" i="9"/>
  <c r="K21" i="9"/>
  <c r="K25" i="9"/>
  <c r="K52" i="9"/>
  <c r="K56" i="9"/>
  <c r="K61" i="9"/>
  <c r="K86" i="9"/>
  <c r="K90" i="9"/>
  <c r="K94" i="9"/>
  <c r="K119" i="9"/>
  <c r="K123" i="9"/>
  <c r="K127" i="9"/>
  <c r="K152" i="9"/>
  <c r="K156" i="9"/>
  <c r="K160" i="9"/>
  <c r="K185" i="9"/>
  <c r="K9" i="9"/>
  <c r="K35" i="9"/>
  <c r="K40" i="9"/>
  <c r="K44" i="9"/>
  <c r="K69" i="9"/>
  <c r="K74" i="9"/>
  <c r="K78" i="9"/>
  <c r="K103" i="9"/>
  <c r="K107" i="9"/>
  <c r="K135" i="9"/>
  <c r="K140" i="9"/>
  <c r="K144" i="9"/>
  <c r="K168" i="9"/>
  <c r="K176" i="9"/>
  <c r="K202" i="9"/>
  <c r="K172" i="9"/>
  <c r="K189" i="9"/>
  <c r="K206" i="9"/>
  <c r="K210" i="9"/>
  <c r="K13" i="9"/>
  <c r="K30" i="9"/>
  <c r="K48" i="9"/>
  <c r="K65" i="9"/>
  <c r="K82" i="9"/>
  <c r="K99" i="9"/>
  <c r="K115" i="9"/>
  <c r="K131" i="9"/>
  <c r="K148" i="9"/>
  <c r="K164" i="9"/>
  <c r="K181" i="9"/>
  <c r="K197" i="9"/>
  <c r="M168" i="11"/>
  <c r="F66" i="11" s="1"/>
  <c r="I114" i="11"/>
  <c r="G62" i="11" s="1"/>
  <c r="L95" i="11"/>
  <c r="E57" i="11" s="1"/>
  <c r="L133" i="11"/>
  <c r="E63" i="11" s="1"/>
  <c r="L121" i="10"/>
  <c r="E59" i="10" s="1"/>
  <c r="M121" i="10"/>
  <c r="F59" i="10" s="1"/>
  <c r="I131" i="10"/>
  <c r="G60" i="10" s="1"/>
  <c r="M206" i="10"/>
  <c r="F67" i="10" s="1"/>
  <c r="L206" i="10"/>
  <c r="E67" i="10" s="1"/>
  <c r="I243" i="10"/>
  <c r="G68" i="10" s="1"/>
  <c r="I250" i="10"/>
  <c r="G69" i="10" s="1"/>
  <c r="L258" i="10"/>
  <c r="E70" i="10" s="1"/>
  <c r="L99" i="10"/>
  <c r="E56" i="10" s="1"/>
  <c r="BF152" i="2"/>
  <c r="E85" i="4"/>
  <c r="P136" i="4"/>
  <c r="H29" i="10"/>
  <c r="P29" i="10" s="1"/>
  <c r="K261" i="10"/>
  <c r="V148" i="10"/>
  <c r="I65" i="10" s="1"/>
  <c r="I148" i="10"/>
  <c r="G65" i="10" s="1"/>
  <c r="AX96" i="1"/>
  <c r="AY96" i="1"/>
  <c r="P130" i="4"/>
  <c r="P129" i="4" s="1"/>
  <c r="R136" i="4"/>
  <c r="M99" i="10"/>
  <c r="F56" i="10" s="1"/>
  <c r="M148" i="10"/>
  <c r="F65" i="10" s="1"/>
  <c r="M243" i="10"/>
  <c r="F68" i="10" s="1"/>
  <c r="S258" i="10"/>
  <c r="H70" i="10" s="1"/>
  <c r="V99" i="10"/>
  <c r="I56" i="10" s="1"/>
  <c r="R130" i="4"/>
  <c r="R129" i="4" s="1"/>
  <c r="T136" i="4"/>
  <c r="T129" i="4" s="1"/>
  <c r="I99" i="10"/>
  <c r="G56" i="10" s="1"/>
  <c r="S99" i="10"/>
  <c r="H56" i="10" s="1"/>
  <c r="V131" i="10"/>
  <c r="I60" i="10" s="1"/>
  <c r="L90" i="11"/>
  <c r="E56" i="11" s="1"/>
  <c r="I101" i="11"/>
  <c r="G59" i="11" s="1"/>
  <c r="E15" i="11" s="1"/>
  <c r="V101" i="11"/>
  <c r="I59" i="11" s="1"/>
  <c r="L114" i="11"/>
  <c r="E62" i="11" s="1"/>
  <c r="E85" i="3"/>
  <c r="M114" i="11"/>
  <c r="F62" i="11" s="1"/>
  <c r="M101" i="11"/>
  <c r="F59" i="11" s="1"/>
  <c r="D15" i="11" s="1"/>
  <c r="S114" i="11"/>
  <c r="H62" i="11" s="1"/>
  <c r="I214" i="9"/>
  <c r="L148" i="10"/>
  <c r="E65" i="10" s="1"/>
  <c r="P153" i="3"/>
  <c r="T171" i="3"/>
  <c r="BK226" i="3"/>
  <c r="J226" i="3" s="1"/>
  <c r="J109" i="3" s="1"/>
  <c r="R308" i="3"/>
  <c r="J89" i="5"/>
  <c r="R129" i="5"/>
  <c r="R128" i="5" s="1"/>
  <c r="T156" i="5"/>
  <c r="T155" i="5" s="1"/>
  <c r="P266" i="3"/>
  <c r="I124" i="14"/>
  <c r="K125" i="14" s="1"/>
  <c r="K8" i="14"/>
  <c r="J124" i="8"/>
  <c r="J98" i="8" s="1"/>
  <c r="BK123" i="8"/>
  <c r="J123" i="8" s="1"/>
  <c r="J97" i="8" s="1"/>
  <c r="R226" i="3"/>
  <c r="P251" i="3"/>
  <c r="P308" i="3"/>
  <c r="P129" i="5"/>
  <c r="P128" i="5" s="1"/>
  <c r="R156" i="5"/>
  <c r="E112" i="8"/>
  <c r="P25" i="12"/>
  <c r="P27" i="12" s="1"/>
  <c r="J89" i="8"/>
  <c r="BA107" i="1"/>
  <c r="AG107" i="1"/>
  <c r="AN107" i="1" s="1"/>
  <c r="H28" i="19"/>
  <c r="P28" i="19" s="1"/>
  <c r="P30" i="19" s="1"/>
  <c r="BA100" i="1"/>
  <c r="AG100" i="1"/>
  <c r="AN100" i="1" s="1"/>
  <c r="H28" i="16"/>
  <c r="P28" i="16" s="1"/>
  <c r="P30" i="20"/>
  <c r="AW109" i="1"/>
  <c r="BF226" i="2"/>
  <c r="J211" i="2"/>
  <c r="BK162" i="2"/>
  <c r="J162" i="2" s="1"/>
  <c r="J100" i="2" s="1"/>
  <c r="R197" i="2"/>
  <c r="BK255" i="2"/>
  <c r="J255" i="2" s="1"/>
  <c r="J112" i="2" s="1"/>
  <c r="BK312" i="2"/>
  <c r="J312" i="2" s="1"/>
  <c r="J118" i="2" s="1"/>
  <c r="P165" i="2"/>
  <c r="BK165" i="2"/>
  <c r="BK294" i="2"/>
  <c r="J294" i="2" s="1"/>
  <c r="J115" i="2" s="1"/>
  <c r="BK323" i="2"/>
  <c r="J120" i="2" s="1"/>
  <c r="BK240" i="2"/>
  <c r="J240" i="2" s="1"/>
  <c r="J110" i="2" s="1"/>
  <c r="R304" i="2"/>
  <c r="T312" i="2"/>
  <c r="BK151" i="2"/>
  <c r="T162" i="2"/>
  <c r="BK248" i="2"/>
  <c r="J248" i="2" s="1"/>
  <c r="J111" i="2" s="1"/>
  <c r="T248" i="2"/>
  <c r="P240" i="2"/>
  <c r="R248" i="2"/>
  <c r="BK308" i="2"/>
  <c r="J308" i="2" s="1"/>
  <c r="J117" i="2" s="1"/>
  <c r="R162" i="2"/>
  <c r="R142" i="2"/>
  <c r="E130" i="2"/>
  <c r="P197" i="2"/>
  <c r="BK197" i="2"/>
  <c r="J197" i="2" s="1"/>
  <c r="BK211" i="2"/>
  <c r="P290" i="2"/>
  <c r="BK290" i="2"/>
  <c r="J290" i="2" s="1"/>
  <c r="J114" i="2" s="1"/>
  <c r="P308" i="2"/>
  <c r="R165" i="2"/>
  <c r="BK202" i="2"/>
  <c r="J202" i="2" s="1"/>
  <c r="J107" i="2" s="1"/>
  <c r="R240" i="2"/>
  <c r="R282" i="2"/>
  <c r="P304" i="2"/>
  <c r="R308" i="2"/>
  <c r="BK316" i="2"/>
  <c r="J316" i="2" s="1"/>
  <c r="J119" i="2" s="1"/>
  <c r="T316" i="2"/>
  <c r="T323" i="2"/>
  <c r="P162" i="2"/>
  <c r="R294" i="2"/>
  <c r="P294" i="2"/>
  <c r="P312" i="2"/>
  <c r="T142" i="2"/>
  <c r="R151" i="2"/>
  <c r="T227" i="2"/>
  <c r="BK282" i="2"/>
  <c r="J282" i="2" s="1"/>
  <c r="J113" i="2" s="1"/>
  <c r="T294" i="2"/>
  <c r="BK304" i="2"/>
  <c r="J304" i="2" s="1"/>
  <c r="J116" i="2" s="1"/>
  <c r="T308" i="2"/>
  <c r="P316" i="2"/>
  <c r="J89" i="2"/>
  <c r="BK227" i="2"/>
  <c r="J227" i="2" s="1"/>
  <c r="J109" i="2" s="1"/>
  <c r="P282" i="2"/>
  <c r="T151" i="2"/>
  <c r="BK184" i="2"/>
  <c r="J184" i="2" s="1"/>
  <c r="J103" i="2" s="1"/>
  <c r="P227" i="2"/>
  <c r="P248" i="2"/>
  <c r="T290" i="2"/>
  <c r="T165" i="2"/>
  <c r="T171" i="2"/>
  <c r="P171" i="2"/>
  <c r="P142" i="2"/>
  <c r="BK142" i="2"/>
  <c r="J142" i="2" s="1"/>
  <c r="R171" i="2"/>
  <c r="T184" i="2"/>
  <c r="P184" i="2"/>
  <c r="T197" i="2"/>
  <c r="R202" i="2"/>
  <c r="R255" i="2"/>
  <c r="T282" i="2"/>
  <c r="T304" i="2"/>
  <c r="R312" i="2"/>
  <c r="P323" i="2"/>
  <c r="T240" i="2"/>
  <c r="R316" i="2"/>
  <c r="P151" i="2"/>
  <c r="R184" i="2"/>
  <c r="T202" i="2"/>
  <c r="P202" i="2"/>
  <c r="R227" i="2"/>
  <c r="P255" i="2"/>
  <c r="R290" i="2"/>
  <c r="R323" i="2"/>
  <c r="R211" i="2"/>
  <c r="P211" i="2"/>
  <c r="R132" i="8"/>
  <c r="T123" i="8"/>
  <c r="AU110" i="1"/>
  <c r="BK155" i="5"/>
  <c r="J155" i="5" s="1"/>
  <c r="J100" i="5" s="1"/>
  <c r="P155" i="5"/>
  <c r="J156" i="5"/>
  <c r="J101" i="5" s="1"/>
  <c r="BK128" i="5"/>
  <c r="T160" i="4"/>
  <c r="R160" i="4"/>
  <c r="BK129" i="4"/>
  <c r="T255" i="2"/>
  <c r="T211" i="2"/>
  <c r="BK171" i="2"/>
  <c r="J101" i="2" l="1"/>
  <c r="P142" i="3"/>
  <c r="R122" i="8"/>
  <c r="V170" i="11"/>
  <c r="I67" i="11" s="1"/>
  <c r="P127" i="5"/>
  <c r="AU103" i="1" s="1"/>
  <c r="J136" i="8"/>
  <c r="J102" i="8" s="1"/>
  <c r="J171" i="2"/>
  <c r="J102" i="2" s="1"/>
  <c r="R142" i="3"/>
  <c r="I170" i="11"/>
  <c r="G67" i="11" s="1"/>
  <c r="E16" i="11" s="1"/>
  <c r="E21" i="11" s="1"/>
  <c r="T142" i="3"/>
  <c r="T141" i="3" s="1"/>
  <c r="E20" i="11"/>
  <c r="R155" i="5"/>
  <c r="R127" i="5" s="1"/>
  <c r="K215" i="9"/>
  <c r="S101" i="11"/>
  <c r="H59" i="11" s="1"/>
  <c r="BK211" i="3"/>
  <c r="L101" i="11"/>
  <c r="E59" i="11" s="1"/>
  <c r="C15" i="11" s="1"/>
  <c r="S137" i="10"/>
  <c r="H62" i="10" s="1"/>
  <c r="BK122" i="8"/>
  <c r="J122" i="8" s="1"/>
  <c r="L260" i="10"/>
  <c r="E71" i="10" s="1"/>
  <c r="C16" i="10" s="1"/>
  <c r="BK160" i="4"/>
  <c r="J160" i="4" s="1"/>
  <c r="J101" i="4" s="1"/>
  <c r="R211" i="3"/>
  <c r="R141" i="3" s="1"/>
  <c r="BK142" i="3"/>
  <c r="J99" i="2"/>
  <c r="P211" i="3"/>
  <c r="P141" i="3" s="1"/>
  <c r="AU102" i="1" s="1"/>
  <c r="J211" i="3"/>
  <c r="J106" i="3" s="1"/>
  <c r="J142" i="3"/>
  <c r="J97" i="3" s="1"/>
  <c r="E23" i="11"/>
  <c r="P22" i="11"/>
  <c r="I137" i="10"/>
  <c r="G62" i="10" s="1"/>
  <c r="E15" i="10" s="1"/>
  <c r="L137" i="10"/>
  <c r="E62" i="10" s="1"/>
  <c r="C15" i="10" s="1"/>
  <c r="J196" i="2"/>
  <c r="J98" i="2"/>
  <c r="J106" i="2"/>
  <c r="J108" i="2"/>
  <c r="K130" i="14"/>
  <c r="K131" i="14" s="1"/>
  <c r="K220" i="9"/>
  <c r="K221" i="9" s="1"/>
  <c r="S260" i="10"/>
  <c r="H71" i="10" s="1"/>
  <c r="S170" i="11"/>
  <c r="H67" i="11" s="1"/>
  <c r="V260" i="10"/>
  <c r="I71" i="10" s="1"/>
  <c r="V171" i="11"/>
  <c r="I69" i="11" s="1"/>
  <c r="L170" i="11"/>
  <c r="E67" i="11" s="1"/>
  <c r="C16" i="11" s="1"/>
  <c r="P30" i="16"/>
  <c r="AW100" i="1"/>
  <c r="AW107" i="1"/>
  <c r="BA99" i="1"/>
  <c r="AG99" i="1"/>
  <c r="AN99" i="1" s="1"/>
  <c r="H28" i="12"/>
  <c r="P28" i="12" s="1"/>
  <c r="M137" i="10"/>
  <c r="F62" i="10" s="1"/>
  <c r="D15" i="10" s="1"/>
  <c r="S261" i="10"/>
  <c r="H73" i="10" s="1"/>
  <c r="V137" i="10"/>
  <c r="I62" i="10" s="1"/>
  <c r="M260" i="10"/>
  <c r="F71" i="10" s="1"/>
  <c r="D16" i="10" s="1"/>
  <c r="M170" i="11"/>
  <c r="F67" i="11" s="1"/>
  <c r="D16" i="11" s="1"/>
  <c r="I260" i="10"/>
  <c r="R196" i="2"/>
  <c r="T141" i="2"/>
  <c r="R141" i="2"/>
  <c r="P141" i="2"/>
  <c r="P196" i="2"/>
  <c r="BK196" i="2"/>
  <c r="T122" i="8"/>
  <c r="BK127" i="5"/>
  <c r="J127" i="5" s="1"/>
  <c r="J96" i="5" s="1"/>
  <c r="T127" i="5"/>
  <c r="J128" i="5"/>
  <c r="J97" i="5" s="1"/>
  <c r="R128" i="4"/>
  <c r="T128" i="4"/>
  <c r="P128" i="4"/>
  <c r="AU96" i="1" s="1"/>
  <c r="J129" i="4"/>
  <c r="J97" i="4" s="1"/>
  <c r="T196" i="2"/>
  <c r="BK141" i="2"/>
  <c r="BK141" i="3" l="1"/>
  <c r="J140" i="2"/>
  <c r="E22" i="11"/>
  <c r="P21" i="11"/>
  <c r="I171" i="11"/>
  <c r="G69" i="11" s="1"/>
  <c r="P23" i="11"/>
  <c r="P25" i="11" s="1"/>
  <c r="P27" i="11" s="1"/>
  <c r="BK128" i="4"/>
  <c r="J128" i="4" s="1"/>
  <c r="J96" i="4" s="1"/>
  <c r="S171" i="11"/>
  <c r="H69" i="11" s="1"/>
  <c r="J30" i="8"/>
  <c r="AG111" i="1" s="1"/>
  <c r="J96" i="8"/>
  <c r="J141" i="3"/>
  <c r="J30" i="3" s="1"/>
  <c r="AG102" i="1" s="1"/>
  <c r="L261" i="10"/>
  <c r="E73" i="10" s="1"/>
  <c r="M261" i="10"/>
  <c r="F73" i="10" s="1"/>
  <c r="J105" i="2"/>
  <c r="T140" i="2"/>
  <c r="G71" i="10"/>
  <c r="E16" i="10" s="1"/>
  <c r="I261" i="10"/>
  <c r="G73" i="10" s="1"/>
  <c r="P30" i="12"/>
  <c r="AW99" i="1"/>
  <c r="AW106" i="1"/>
  <c r="M171" i="11"/>
  <c r="F69" i="11" s="1"/>
  <c r="V261" i="10"/>
  <c r="I73" i="10" s="1"/>
  <c r="BA101" i="1"/>
  <c r="AG101" i="1"/>
  <c r="L171" i="11"/>
  <c r="E69" i="11" s="1"/>
  <c r="J30" i="5"/>
  <c r="AG103" i="1" s="1"/>
  <c r="R140" i="2"/>
  <c r="P140" i="2"/>
  <c r="AU95" i="1" s="1"/>
  <c r="AU94" i="1" s="1"/>
  <c r="BK140" i="2"/>
  <c r="J96" i="3"/>
  <c r="J97" i="2" l="1"/>
  <c r="BA98" i="1"/>
  <c r="AG98" i="1"/>
  <c r="AN98" i="1" s="1"/>
  <c r="H28" i="11"/>
  <c r="P28" i="11" s="1"/>
  <c r="P30" i="11" s="1"/>
  <c r="J30" i="4"/>
  <c r="AG96" i="1" s="1"/>
  <c r="J30" i="2"/>
  <c r="AG95" i="1" s="1"/>
  <c r="AN95" i="1" s="1"/>
  <c r="J96" i="2"/>
  <c r="AT101" i="1"/>
  <c r="AN101" i="1" s="1"/>
  <c r="AW101" i="1"/>
  <c r="E23" i="10"/>
  <c r="E22" i="10"/>
  <c r="E20" i="10"/>
  <c r="E21" i="10"/>
  <c r="P22" i="10"/>
  <c r="P21" i="10"/>
  <c r="P23" i="10"/>
  <c r="F36" i="8"/>
  <c r="BC111" i="1" s="1"/>
  <c r="F35" i="8"/>
  <c r="BB111" i="1" s="1"/>
  <c r="F37" i="8"/>
  <c r="BD111" i="1" s="1"/>
  <c r="BD110" i="1"/>
  <c r="BC110" i="1"/>
  <c r="BB110" i="1"/>
  <c r="BD109" i="1"/>
  <c r="BC109" i="1"/>
  <c r="BB109" i="1"/>
  <c r="F35" i="5"/>
  <c r="BB103" i="1" s="1"/>
  <c r="F37" i="5"/>
  <c r="BD103" i="1" s="1"/>
  <c r="F36" i="5"/>
  <c r="BC103" i="1" s="1"/>
  <c r="F37" i="4"/>
  <c r="BD96" i="1" s="1"/>
  <c r="F36" i="4"/>
  <c r="BC96" i="1" s="1"/>
  <c r="F35" i="4"/>
  <c r="BB96" i="1" s="1"/>
  <c r="F37" i="3"/>
  <c r="BD102" i="1" s="1"/>
  <c r="F36" i="3"/>
  <c r="BC102" i="1" s="1"/>
  <c r="F35" i="3"/>
  <c r="BB102" i="1" s="1"/>
  <c r="F36" i="2"/>
  <c r="F35" i="2"/>
  <c r="BB95" i="1" s="1"/>
  <c r="F37" i="2"/>
  <c r="BD95" i="1" s="1"/>
  <c r="AW105" i="1" l="1"/>
  <c r="AW98" i="1"/>
  <c r="BD94" i="1"/>
  <c r="W33" i="1" s="1"/>
  <c r="F34" i="2"/>
  <c r="J34" i="2" s="1"/>
  <c r="BC95" i="1"/>
  <c r="BC94" i="1" s="1"/>
  <c r="AY94" i="1" s="1"/>
  <c r="P25" i="10"/>
  <c r="P27" i="10" s="1"/>
  <c r="BB94" i="1"/>
  <c r="AX94" i="1" s="1"/>
  <c r="J33" i="8"/>
  <c r="F33" i="8"/>
  <c r="AZ111" i="1" s="1"/>
  <c r="AZ110" i="1"/>
  <c r="AZ109" i="1"/>
  <c r="J33" i="5"/>
  <c r="F33" i="5"/>
  <c r="AZ103" i="1" s="1"/>
  <c r="J33" i="3"/>
  <c r="F33" i="3"/>
  <c r="AZ102" i="1" s="1"/>
  <c r="F33" i="4"/>
  <c r="AZ96" i="1" s="1"/>
  <c r="J33" i="4"/>
  <c r="J33" i="2"/>
  <c r="AV95" i="1" s="1"/>
  <c r="F33" i="2"/>
  <c r="AZ95" i="1" s="1"/>
  <c r="AG108" i="1"/>
  <c r="AZ94" i="1" l="1"/>
  <c r="AV94" i="1" s="1"/>
  <c r="BA97" i="1"/>
  <c r="AG97" i="1"/>
  <c r="H28" i="10"/>
  <c r="P28" i="10" s="1"/>
  <c r="BA108" i="1"/>
  <c r="AW108" i="1"/>
  <c r="F34" i="8"/>
  <c r="BA111" i="1" s="1"/>
  <c r="J34" i="8"/>
  <c r="AW111" i="1" s="1"/>
  <c r="AV111" i="1"/>
  <c r="AV110" i="1"/>
  <c r="AV109" i="1"/>
  <c r="AT108" i="1"/>
  <c r="AN108" i="1" s="1"/>
  <c r="J34" i="5"/>
  <c r="AW103" i="1" s="1"/>
  <c r="F34" i="5"/>
  <c r="BA103" i="1" s="1"/>
  <c r="AV103" i="1"/>
  <c r="F34" i="3"/>
  <c r="BA102" i="1" s="1"/>
  <c r="J34" i="3"/>
  <c r="AW102" i="1" s="1"/>
  <c r="AV102" i="1"/>
  <c r="W32" i="1"/>
  <c r="W31" i="1"/>
  <c r="J34" i="4"/>
  <c r="AW96" i="1" s="1"/>
  <c r="F34" i="4"/>
  <c r="BA96" i="1" s="1"/>
  <c r="AV96" i="1"/>
  <c r="AW95" i="1"/>
  <c r="AT95" i="1" s="1"/>
  <c r="BA95" i="1"/>
  <c r="W29" i="1" l="1"/>
  <c r="AG94" i="1"/>
  <c r="AK26" i="1" s="1"/>
  <c r="W30" i="1" s="1"/>
  <c r="AN97" i="1"/>
  <c r="AW104" i="1"/>
  <c r="AW97" i="1"/>
  <c r="P30" i="10"/>
  <c r="BA94" i="1"/>
  <c r="AW94" i="1" s="1"/>
  <c r="AT94" i="1" s="1"/>
  <c r="J39" i="8"/>
  <c r="AT111" i="1"/>
  <c r="AN111" i="1" s="1"/>
  <c r="AT110" i="1"/>
  <c r="AT109" i="1"/>
  <c r="J39" i="5"/>
  <c r="AT103" i="1"/>
  <c r="AN103" i="1" s="1"/>
  <c r="AT102" i="1"/>
  <c r="AN102" i="1" s="1"/>
  <c r="J39" i="3"/>
  <c r="AK29" i="1"/>
  <c r="J39" i="4"/>
  <c r="AT96" i="1"/>
  <c r="AN96" i="1" s="1"/>
  <c r="J39" i="2"/>
  <c r="AK30" i="1" l="1"/>
  <c r="AK35" i="1" s="1"/>
  <c r="AN9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7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22" authorId="0" shapeId="0" xr:uid="{00000000-0006-0000-07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32" authorId="0" shapeId="0" xr:uid="{00000000-0006-0000-0700-000003000000}">
      <text>
        <r>
          <rPr>
            <sz val="9"/>
            <color rgb="FF000000"/>
            <rFont val="Arial"/>
            <family val="2"/>
            <charset val="1"/>
          </rPr>
          <t>1lx, 5lx</t>
        </r>
      </text>
    </comment>
    <comment ref="D37" authorId="0" shapeId="0" xr:uid="{00000000-0006-0000-07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8" authorId="0" shapeId="0" xr:uid="{00000000-0006-0000-0700-000005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57" authorId="0" shapeId="0" xr:uid="{00000000-0006-0000-07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58" authorId="0" shapeId="0" xr:uid="{00000000-0006-0000-0700-000007000000}">
      <text>
        <r>
          <rPr>
            <sz val="9"/>
            <rFont val="Arial"/>
            <family val="2"/>
            <charset val="1"/>
          </rPr>
          <t>DO ZEME</t>
        </r>
      </text>
    </comment>
    <comment ref="D70" authorId="0" shapeId="0" xr:uid="{00000000-0006-0000-0700-000008000000}">
      <text>
        <r>
          <rPr>
            <sz val="9"/>
            <rFont val="Arial"/>
            <family val="2"/>
            <charset val="1"/>
          </rPr>
          <t>DO ZEME</t>
        </r>
      </text>
    </comment>
    <comment ref="D71" authorId="0" shapeId="0" xr:uid="{00000000-0006-0000-0700-000009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124" authorId="0" shapeId="0" xr:uid="{00000000-0006-0000-0700-00000A000000}">
      <text>
        <r>
          <rPr>
            <sz val="9"/>
            <rFont val="Arial"/>
            <family val="2"/>
            <charset val="1"/>
          </rPr>
          <t>101,5x36x67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shapeId="0" xr:uid="{00000000-0006-0000-0E00-000001000000}">
      <text>
        <r>
          <rPr>
            <sz val="9"/>
            <rFont val="Arial"/>
            <family val="2"/>
            <charset val="1"/>
          </rPr>
          <t>max 5ks zostava</t>
        </r>
      </text>
    </comment>
    <comment ref="D17" authorId="0" shapeId="0" xr:uid="{00000000-0006-0000-0E00-000002000000}">
      <text>
        <r>
          <rPr>
            <sz val="10"/>
            <rFont val="Arial"/>
            <family val="2"/>
            <charset val="238"/>
          </rPr>
          <t>ŠEDOČIERNY</t>
        </r>
      </text>
    </comment>
    <comment ref="D25" authorId="0" shapeId="0" xr:uid="{00000000-0006-0000-0E00-000003000000}">
      <text>
        <r>
          <rPr>
            <sz val="9"/>
            <rFont val="Arial"/>
            <family val="2"/>
            <charset val="1"/>
          </rPr>
          <t>1lx, 5lx</t>
        </r>
      </text>
    </comment>
    <comment ref="D29" authorId="0" shapeId="0" xr:uid="{00000000-0006-0000-0E00-000004000000}">
      <text>
        <r>
          <rPr>
            <sz val="10"/>
            <rFont val="Arial"/>
            <family val="2"/>
            <charset val="238"/>
          </rPr>
          <t>NA POVRCH, POD OMIETKU, NÍZKA MO</t>
        </r>
      </text>
    </comment>
    <comment ref="D30" authorId="0" shapeId="0" xr:uid="{00000000-0006-0000-0E00-000005000000}">
      <text>
        <r>
          <rPr>
            <sz val="10"/>
            <color rgb="FF000000"/>
            <rFont val="Arial"/>
            <family val="2"/>
            <charset val="238"/>
          </rPr>
          <t>NA POVRCH, POD OMIETKU, NÍZKA MO</t>
        </r>
      </text>
    </comment>
    <comment ref="D46" authorId="0" shapeId="0" xr:uid="{00000000-0006-0000-0E00-000006000000}">
      <text>
        <r>
          <rPr>
            <sz val="9"/>
            <rFont val="Arial"/>
            <family val="2"/>
            <charset val="1"/>
          </rPr>
          <t>DO ZEME</t>
        </r>
      </text>
    </comment>
    <comment ref="D47" authorId="0" shapeId="0" xr:uid="{00000000-0006-0000-0E00-000007000000}">
      <text>
        <r>
          <rPr>
            <sz val="9"/>
            <rFont val="Arial"/>
            <family val="2"/>
            <charset val="1"/>
          </rPr>
          <t>DO ZEME</t>
        </r>
      </text>
    </comment>
  </commentList>
</comments>
</file>

<file path=xl/sharedStrings.xml><?xml version="1.0" encoding="utf-8"?>
<sst xmlns="http://schemas.openxmlformats.org/spreadsheetml/2006/main" count="11010" uniqueCount="2332">
  <si>
    <t>Export Komplet</t>
  </si>
  <si>
    <t/>
  </si>
  <si>
    <t>2.0</t>
  </si>
  <si>
    <t>False</t>
  </si>
  <si>
    <t>{c9c7a2f1-390c-452b-b627-f48acfcbb924}</t>
  </si>
  <si>
    <t>&gt;&gt;  skryté stĺpce  &lt;&lt;</t>
  </si>
  <si>
    <t>0,01</t>
  </si>
  <si>
    <t>23</t>
  </si>
  <si>
    <t>REKAPITULÁCIA STAVBY</t>
  </si>
  <si>
    <t>v ---  nižšie sa nachádzajú doplnkové a pomocné údaje k zostavám  --- v</t>
  </si>
  <si>
    <t>0,001</t>
  </si>
  <si>
    <t>Kód:</t>
  </si>
  <si>
    <t>2110-4</t>
  </si>
  <si>
    <t>Stavba:</t>
  </si>
  <si>
    <t>Revitalizácia centra s ohľadom na zmenu klímy</t>
  </si>
  <si>
    <t>JKSO:</t>
  </si>
  <si>
    <t>KS:</t>
  </si>
  <si>
    <t>Miesto:</t>
  </si>
  <si>
    <t>k.ú.Kostolná pri Dunaji,p.č.56/1,2,57/1,2,66/1,2</t>
  </si>
  <si>
    <t>Dátum:</t>
  </si>
  <si>
    <t>14. 3. 2025</t>
  </si>
  <si>
    <t>Objednávateľ:</t>
  </si>
  <si>
    <t>IČO:</t>
  </si>
  <si>
    <t>00306037</t>
  </si>
  <si>
    <t>Obec Kostolná pri Dunaji,59, 903 01</t>
  </si>
  <si>
    <t>IČ DPH:</t>
  </si>
  <si>
    <t>2021006702</t>
  </si>
  <si>
    <t>Zhotoviteľ:</t>
  </si>
  <si>
    <t>Podľa výberu investora</t>
  </si>
  <si>
    <t>Projektant:</t>
  </si>
  <si>
    <t>Ing.arch Zuzana Kierulfová, Ing. Matej Orolín</t>
  </si>
  <si>
    <t>True</t>
  </si>
  <si>
    <t>Spracovateľ:</t>
  </si>
  <si>
    <t>Poznámka:</t>
  </si>
  <si>
    <t>Jedná sa len o orientačný rozpočet k projektu. Všetky výmery a ceny sú len informatívne. K  správnemu naceneniu výkazu výmer je potrebné naštudovanie PD a obhliadka  stavby. Naceniť je potrebné jestvujúci výkaz výmer podľa pokynov tendrového zadávateľa, resp. zmluvy o dielo.Výkaz výmer výberom položiek, priloženými výpočtami má napomôcť a urýchliť  dodávateľovi správne naceniť všetky práce podľa PD ku kompletnej realizácií,  skolaudovaní a užívateľnosti stav.diela.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</si>
  <si>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</si>
  <si>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</si>
  <si>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</si>
  <si>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</si>
  <si>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</si>
  <si>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</si>
  <si>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</si>
  <si>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</si>
  <si>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</si>
  <si>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</si>
  <si>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</si>
  <si>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</si>
  <si>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</si>
  <si>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</si>
  <si>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</si>
  <si>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</si>
  <si>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</si>
  <si>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</si>
  <si>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</si>
  <si>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</si>
  <si>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</si>
  <si>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</si>
  <si>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</si>
  <si>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</si>
  <si>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</si>
  <si>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</si>
  <si>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</si>
  <si>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</si>
  <si>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</si>
  <si>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</si>
  <si>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</si>
  <si>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</si>
  <si>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</si>
  <si>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</si>
  <si>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</si>
  <si>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</si>
  <si>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</si>
  <si>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</si>
  <si>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</si>
  <si>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</si>
  <si>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</si>
  <si>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</si>
  <si>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</si>
  <si>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</si>
  <si>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/</t>
  </si>
  <si>
    <t>SO01</t>
  </si>
  <si>
    <t>Centrum kultúrneho dedičstva - Navrhovaný stav</t>
  </si>
  <si>
    <t>STA</t>
  </si>
  <si>
    <t>1</t>
  </si>
  <si>
    <t>{d2d54e3f-4870-45f2-9124-243183ccb9d3}</t>
  </si>
  <si>
    <t>SO02</t>
  </si>
  <si>
    <t>Komunitný dom s ľudovou izbbou - Navrhovaný stav</t>
  </si>
  <si>
    <t>{db9f8f04-27a7-42ed-b3e4-f110bbc44e7d}</t>
  </si>
  <si>
    <t>SO01´</t>
  </si>
  <si>
    <t>Búracie práce</t>
  </si>
  <si>
    <t>{807b3c83-2466-47b0-9e15-b3dadecffd7e}</t>
  </si>
  <si>
    <t>{2c1fa8a4-44fe-4b15-a6af-f4a2ec3e08e2}</t>
  </si>
  <si>
    <t>SO05</t>
  </si>
  <si>
    <t>Rekonštrukcia vodovodnej prípojky</t>
  </si>
  <si>
    <t>{3d83d816-e8a2-4ff5-808b-7131c382a1e8}</t>
  </si>
  <si>
    <t>SO08</t>
  </si>
  <si>
    <t>Kanalizačná prípojka</t>
  </si>
  <si>
    <t>{bc56f592-070e-4662-a2a9-5a2c3950856d}</t>
  </si>
  <si>
    <t>SO09</t>
  </si>
  <si>
    <t>Prípojka NN</t>
  </si>
  <si>
    <t>{8ace843a-f56f-4e54-9225-48ff64fbc3c0}</t>
  </si>
  <si>
    <t>KRYCÍ LIST ROZPOČTU</t>
  </si>
  <si>
    <t>Objekt:</t>
  </si>
  <si>
    <t>SO01 - Centrum kultúrneho dedičstva - Navrhovaný stav</t>
  </si>
  <si>
    <t>REKAPITULÁCIA ROZPOČTU</t>
  </si>
  <si>
    <t>Kód dielu - Popis</t>
  </si>
  <si>
    <t>Cena celkom [EUR]</t>
  </si>
  <si>
    <t>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</si>
  <si>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</si>
  <si>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</si>
  <si>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</si>
  <si>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</si>
  <si>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</si>
  <si>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</si>
  <si>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</si>
  <si>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</si>
  <si>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</si>
  <si>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</si>
  <si>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</si>
  <si>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</si>
  <si>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</si>
  <si>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</si>
  <si>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</si>
  <si>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765 - Konštrukcie - krytiny tvrdé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</si>
  <si>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</si>
  <si>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</si>
  <si>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</si>
  <si>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</si>
  <si>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781 - Obklady</t>
  </si>
  <si>
    <t xml:space="preserve">    782 - Obklady z prírodného a konglomerovaného kameňa</t>
  </si>
  <si>
    <t xml:space="preserve">    783 - Nátery</t>
  </si>
  <si>
    <t xml:space="preserve">    784 - Maľby</t>
  </si>
  <si>
    <t xml:space="preserve">    P -  Profesie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</si>
  <si>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</si>
  <si>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</si>
  <si>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</si>
  <si>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</si>
  <si>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</si>
  <si>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</si>
  <si>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</si>
  <si>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</si>
  <si>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</si>
  <si>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</si>
  <si>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</si>
  <si>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</si>
  <si>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</si>
  <si>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</si>
  <si>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</si>
  <si>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</si>
  <si>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</si>
  <si>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139711101.S</t>
  </si>
  <si>
    <t>Výkop v uzavretých priestoroch - v hornine 1 až 4</t>
  </si>
  <si>
    <t>m3</t>
  </si>
  <si>
    <t>4</t>
  </si>
  <si>
    <t>2</t>
  </si>
  <si>
    <t>-700715415</t>
  </si>
  <si>
    <t>132201109</t>
  </si>
  <si>
    <t>Príplatok k cene za lepivosť pri hĺbení výkopov zapažených i nezapažených s urovnaním dna v hornine 3</t>
  </si>
  <si>
    <t>1910055615</t>
  </si>
  <si>
    <t>3</t>
  </si>
  <si>
    <t>162201101</t>
  </si>
  <si>
    <t>Vodorovné premiestnenie výkopku z horniny 1-4 do 20m</t>
  </si>
  <si>
    <t>1668317004</t>
  </si>
  <si>
    <t>162501122</t>
  </si>
  <si>
    <t>Vodorovné premiestnenie výkopku po spevnenej ceste z horniny tr.1-4, nad 100 do 1000 m3 na vzdialenosť do 3000 m</t>
  </si>
  <si>
    <t>-1963830151</t>
  </si>
  <si>
    <t>5</t>
  </si>
  <si>
    <t>162501123</t>
  </si>
  <si>
    <t>Vodorovné premiestnenie výkopku po spevnenej ceste z horniny tr.1-4, nad 100 do 1000 m3, príplatok k cene za každých ďalšich a začatých 1000 m</t>
  </si>
  <si>
    <t>-954792083</t>
  </si>
  <si>
    <t>6</t>
  </si>
  <si>
    <t>167101102</t>
  </si>
  <si>
    <t>Nakladanie neuľahnutého výkopku z hornín tr.1-4 nad 100 do 1000 m3</t>
  </si>
  <si>
    <t>1400533835</t>
  </si>
  <si>
    <t>7</t>
  </si>
  <si>
    <t>171201202</t>
  </si>
  <si>
    <t>Uloženie sypaniny na skládky nad 100 do 1000 m3</t>
  </si>
  <si>
    <t>1534161802</t>
  </si>
  <si>
    <t>8</t>
  </si>
  <si>
    <t>171209002</t>
  </si>
  <si>
    <t>Poplatok za skladovanie - zemina a kamenivo (17 05) ostatné</t>
  </si>
  <si>
    <t>t</t>
  </si>
  <si>
    <t>438347782</t>
  </si>
  <si>
    <t>Zakladanie</t>
  </si>
  <si>
    <t>9</t>
  </si>
  <si>
    <t>271573001</t>
  </si>
  <si>
    <t>Násyp pod základové  konštrukcie so zhutnením zo štrkopiesku fr.16-32 mm</t>
  </si>
  <si>
    <t>1703439362</t>
  </si>
  <si>
    <t>10</t>
  </si>
  <si>
    <t>271582001.S</t>
  </si>
  <si>
    <t>Násyp pod základové konštrukcie zo štrku z penového skla (sklopenový granulát)</t>
  </si>
  <si>
    <t>1044052742</t>
  </si>
  <si>
    <t>11</t>
  </si>
  <si>
    <t>289971211.S</t>
  </si>
  <si>
    <t>Zhotovenie vrstvy z geotextílie na upravenom povrchu sklon do 1 : 5 , šírky od 0 do 3 m</t>
  </si>
  <si>
    <t>m2</t>
  </si>
  <si>
    <t>-528413936</t>
  </si>
  <si>
    <t>12</t>
  </si>
  <si>
    <t>M</t>
  </si>
  <si>
    <t>693110002000.S</t>
  </si>
  <si>
    <t>Geotextília polypropylénová netkaná 200 g/m2</t>
  </si>
  <si>
    <t>-18256557</t>
  </si>
  <si>
    <t>13</t>
  </si>
  <si>
    <t>274321312.S</t>
  </si>
  <si>
    <t>Betón základových konštrukcií, železový (bez výstuže), tr. C 20/25</t>
  </si>
  <si>
    <t>1853915767</t>
  </si>
  <si>
    <t>14</t>
  </si>
  <si>
    <t>274361821</t>
  </si>
  <si>
    <t>Výstuž základových pásov z ocele 10505(R)</t>
  </si>
  <si>
    <t>1968381903</t>
  </si>
  <si>
    <t>Zvislé a kompletné konštrukcie</t>
  </si>
  <si>
    <t>15</t>
  </si>
  <si>
    <t>310238411.S</t>
  </si>
  <si>
    <t>Zamurovanie otvoru s plochou nad 0.25 do 1 m2 v murive nadzákladného tehlami na maltu cementovú</t>
  </si>
  <si>
    <t>235451077</t>
  </si>
  <si>
    <t>16</t>
  </si>
  <si>
    <t>314275018</t>
  </si>
  <si>
    <t>Komínová zostava Schiedel, jednoprieduchová, DN 200/45°</t>
  </si>
  <si>
    <t>m</t>
  </si>
  <si>
    <t>-219612150</t>
  </si>
  <si>
    <t>Komunikácie</t>
  </si>
  <si>
    <t>17</t>
  </si>
  <si>
    <t>271521111R</t>
  </si>
  <si>
    <t>Štrkový násyp, zhutnený, frakcie 0-32 mm</t>
  </si>
  <si>
    <t>1187005787</t>
  </si>
  <si>
    <t>18</t>
  </si>
  <si>
    <t>271571111.S</t>
  </si>
  <si>
    <t>Jemné štrkové lôžko pod zámkovú dlažbu, frakcie 4-8 mm</t>
  </si>
  <si>
    <t>19</t>
  </si>
  <si>
    <t>345321414.S</t>
  </si>
  <si>
    <t>Betón vonkajších plôch - konštrukcií železový (bez výstuže) tr. C 20/25</t>
  </si>
  <si>
    <t>-862609112</t>
  </si>
  <si>
    <t>20</t>
  </si>
  <si>
    <t>430361821.S1</t>
  </si>
  <si>
    <t>Výstuž bet. konštrukcií z betonárskej ocele 10505(R)</t>
  </si>
  <si>
    <t>741412975</t>
  </si>
  <si>
    <t>21</t>
  </si>
  <si>
    <t>434351141.S</t>
  </si>
  <si>
    <t>Debnenie dosky na teréne - tradičné zhotovenie</t>
  </si>
  <si>
    <t>571893513</t>
  </si>
  <si>
    <t>22</t>
  </si>
  <si>
    <t>434351142.S</t>
  </si>
  <si>
    <t>Debnenie dosky na teréne - tradičné odstránenie</t>
  </si>
  <si>
    <t>695451757</t>
  </si>
  <si>
    <t>24</t>
  </si>
  <si>
    <t>25</t>
  </si>
  <si>
    <t>26</t>
  </si>
  <si>
    <t>ks</t>
  </si>
  <si>
    <t>Úpravy povrchov, podlahy, osadenie</t>
  </si>
  <si>
    <t>27</t>
  </si>
  <si>
    <t>610991111</t>
  </si>
  <si>
    <t>Zakrývanie výplní vnútorných okenných otvorov, predmetov a konštrukcií</t>
  </si>
  <si>
    <t>-979122692</t>
  </si>
  <si>
    <t>28</t>
  </si>
  <si>
    <t>612465114</t>
  </si>
  <si>
    <t>Príprava vnútorného podkladu stien, Regulátor nasiakavosti</t>
  </si>
  <si>
    <t>-1619672226</t>
  </si>
  <si>
    <t>29</t>
  </si>
  <si>
    <t>612460313.S</t>
  </si>
  <si>
    <t>Vnútorná omietka stien hlinená jadrová (hrubá), hr. 20 mm</t>
  </si>
  <si>
    <t>-2138491331</t>
  </si>
  <si>
    <t>30</t>
  </si>
  <si>
    <t>612460323.S</t>
  </si>
  <si>
    <t>Vnútorná omietka stien hlinená štuková (jemná), hr. 4 mm</t>
  </si>
  <si>
    <t>517283291</t>
  </si>
  <si>
    <t>31</t>
  </si>
  <si>
    <t>622463024</t>
  </si>
  <si>
    <t xml:space="preserve">Príprava vonkajšieho podkladu stien, penetračný náter </t>
  </si>
  <si>
    <t>-983582248</t>
  </si>
  <si>
    <t>32</t>
  </si>
  <si>
    <t>622464344</t>
  </si>
  <si>
    <t>Vonkajšia vrstvená modelovateľná omietka stien, Baumit CreativTop, difúzne otvorená</t>
  </si>
  <si>
    <t>-991825469</t>
  </si>
  <si>
    <t>33</t>
  </si>
  <si>
    <t>622481119.S</t>
  </si>
  <si>
    <t>Potiahnutie vonkajších stien sklotextílnou mriežkou s celoplošným prilepením</t>
  </si>
  <si>
    <t>1341458308</t>
  </si>
  <si>
    <t>34</t>
  </si>
  <si>
    <t>625250102</t>
  </si>
  <si>
    <t>Kontaktný zatepľovací systém hr. 60 mm Steico Protect - drevovláknité dosky z MW, skrutkovacie kotvy</t>
  </si>
  <si>
    <t>389684108</t>
  </si>
  <si>
    <t>35</t>
  </si>
  <si>
    <t>625250041</t>
  </si>
  <si>
    <t>Kontaktný zatepľovací systém XPS hr. 160 mm, lepený rámovo s prikotvením  - riešenie pre sokel a vodou namáhané časti</t>
  </si>
  <si>
    <t>-564251173</t>
  </si>
  <si>
    <t>36</t>
  </si>
  <si>
    <t>631312631.S</t>
  </si>
  <si>
    <t>Mazanina z betónu prostého (m2) hladená dreveným hladidlom, betón tr. C 16/20 hr.do 50 mm</t>
  </si>
  <si>
    <t>1003692533</t>
  </si>
  <si>
    <t>37</t>
  </si>
  <si>
    <t>631362422.S</t>
  </si>
  <si>
    <t>Výstuž mazanín z betónov (z kameniva) a z ľahkých betónov zo sietí KARI, priemer drôtu 6/6 mm, veľkosť oka 150x150 mm</t>
  </si>
  <si>
    <t>-2064751514</t>
  </si>
  <si>
    <t>38</t>
  </si>
  <si>
    <t>632450295</t>
  </si>
  <si>
    <t>Cementová samonivelizačná stierka, hr.3- 5 mm</t>
  </si>
  <si>
    <t>-2109493964</t>
  </si>
  <si>
    <t>Ostatné konštrukcie a práce-búranie</t>
  </si>
  <si>
    <t>39</t>
  </si>
  <si>
    <t>941942001.S</t>
  </si>
  <si>
    <t>Montáž lešenia rámového systémového s podlahami šírky do 0,75 m, výšky do 10 m</t>
  </si>
  <si>
    <t>942691580</t>
  </si>
  <si>
    <t>40</t>
  </si>
  <si>
    <t>941942901.S</t>
  </si>
  <si>
    <t>Príplatok za prvý a každý ďalší i začatý týždeň použitia lešenia rámového systémového šírky do 0,75 m, výšky do 10 m</t>
  </si>
  <si>
    <t>784362974</t>
  </si>
  <si>
    <t>41</t>
  </si>
  <si>
    <t>941942801.S</t>
  </si>
  <si>
    <t>Demontáž lešenia rámového systémového s podlahami šírky do 0,75 m, výšky do 10 m</t>
  </si>
  <si>
    <t>-1669768077</t>
  </si>
  <si>
    <t>42</t>
  </si>
  <si>
    <t>941955001</t>
  </si>
  <si>
    <t>Lešenie ľahké pracovné pomocné, s výškou lešeňovej podlahy do 1,20 m v interiéri</t>
  </si>
  <si>
    <t>1984481595</t>
  </si>
  <si>
    <t>43</t>
  </si>
  <si>
    <t>952901111.S</t>
  </si>
  <si>
    <t>Vyčistenie budov pri výške podlaží do 4 m</t>
  </si>
  <si>
    <t>-1894045011</t>
  </si>
  <si>
    <t>44</t>
  </si>
  <si>
    <t>953945319.S</t>
  </si>
  <si>
    <t>Hliníkový soklový profil šírky 203 mm</t>
  </si>
  <si>
    <t>248024812</t>
  </si>
  <si>
    <t>45</t>
  </si>
  <si>
    <t>953995183</t>
  </si>
  <si>
    <t>Okenný a dverový dilatačný profil Basic (plastový)</t>
  </si>
  <si>
    <t>-735922142</t>
  </si>
  <si>
    <t>46</t>
  </si>
  <si>
    <t>953995201</t>
  </si>
  <si>
    <t>Rohová lišta flexibilná (plastová)</t>
  </si>
  <si>
    <t>492987836</t>
  </si>
  <si>
    <t>47</t>
  </si>
  <si>
    <t>953996121</t>
  </si>
  <si>
    <t>Okenný APU profil s integrovanou tkaninou</t>
  </si>
  <si>
    <t>1654296505</t>
  </si>
  <si>
    <t>99</t>
  </si>
  <si>
    <t>Presun hmôt HSV</t>
  </si>
  <si>
    <t>48</t>
  </si>
  <si>
    <t>998011001</t>
  </si>
  <si>
    <t>Presun hmôt pre budovy  (801, 803, 812), zvislá konštr. z tehál, tvárnic, z kovu výšky do 6 m</t>
  </si>
  <si>
    <t>-69606674</t>
  </si>
  <si>
    <t>PSV</t>
  </si>
  <si>
    <t>Práce a dodávky PSV</t>
  </si>
  <si>
    <t>711</t>
  </si>
  <si>
    <t>Izolácie proti vode a vlhkosti</t>
  </si>
  <si>
    <t>49</t>
  </si>
  <si>
    <t>711170120.S</t>
  </si>
  <si>
    <t>Zvislý ochranný a drenážny systém nopovou fóliou a geotextíliou pre zaťažitelné podklady</t>
  </si>
  <si>
    <t>-782292189</t>
  </si>
  <si>
    <t>50</t>
  </si>
  <si>
    <t>711210100</t>
  </si>
  <si>
    <t>Zhotovenie dvojnásobnej izol. stierky pod keramické obklady v interiéri na ploche vodorovnej a zvislej</t>
  </si>
  <si>
    <t>-1678492345</t>
  </si>
  <si>
    <t>51</t>
  </si>
  <si>
    <t>5856051350</t>
  </si>
  <si>
    <t>Stierka izolačná, na báze syntetickej živice, (tekutá hydroizolačná fólia) - pod keramický obklad</t>
  </si>
  <si>
    <t>kg</t>
  </si>
  <si>
    <t>-357236539</t>
  </si>
  <si>
    <t>52</t>
  </si>
  <si>
    <t>998711201.S</t>
  </si>
  <si>
    <t>Presun hmôt pre izoláciu proti vode v objektoch výšky do 6 m</t>
  </si>
  <si>
    <t>%</t>
  </si>
  <si>
    <t>-2075256570</t>
  </si>
  <si>
    <t>713</t>
  </si>
  <si>
    <t>Izolácie tepelné</t>
  </si>
  <si>
    <t>53</t>
  </si>
  <si>
    <t>713121121.S</t>
  </si>
  <si>
    <t>Montáž tepelnej izolácie podláh minerálnou vlnou, kladená voľne</t>
  </si>
  <si>
    <t>10243543</t>
  </si>
  <si>
    <t>54</t>
  </si>
  <si>
    <t>631440021800.S</t>
  </si>
  <si>
    <t>220207773</t>
  </si>
  <si>
    <t>55</t>
  </si>
  <si>
    <t>713136010.S</t>
  </si>
  <si>
    <t>-865702553</t>
  </si>
  <si>
    <t>56</t>
  </si>
  <si>
    <t>629110000100.S</t>
  </si>
  <si>
    <t>880656281</t>
  </si>
  <si>
    <t>57</t>
  </si>
  <si>
    <t>713161530</t>
  </si>
  <si>
    <t>550743472</t>
  </si>
  <si>
    <t>58</t>
  </si>
  <si>
    <t>631440003500</t>
  </si>
  <si>
    <t>982460432</t>
  </si>
  <si>
    <t>59</t>
  </si>
  <si>
    <t>631440003800</t>
  </si>
  <si>
    <t>1213715843</t>
  </si>
  <si>
    <t>60</t>
  </si>
  <si>
    <t>998713201</t>
  </si>
  <si>
    <t>Presun hmôt pre izolácie tepelné v objektoch výšky do 6 m</t>
  </si>
  <si>
    <t>-1441031986</t>
  </si>
  <si>
    <t>762</t>
  </si>
  <si>
    <t>Konštrukcie tesárske</t>
  </si>
  <si>
    <t>61</t>
  </si>
  <si>
    <t>762332130.S</t>
  </si>
  <si>
    <t>Montáž viazaných konštrukcií krovov striech z reziva priemernej plochy 224 - 288 cm2</t>
  </si>
  <si>
    <t>727236549</t>
  </si>
  <si>
    <t>62</t>
  </si>
  <si>
    <t>605120007700.S</t>
  </si>
  <si>
    <t>Hranoly zo smrekovca neopracované hranené akosť I dĺ. na mieru mm, hr. X mm, š. Y mm</t>
  </si>
  <si>
    <t>-2114206664</t>
  </si>
  <si>
    <t>63</t>
  </si>
  <si>
    <t>762313113.S</t>
  </si>
  <si>
    <t>Montáž oceľových spojovacích prostriedkov - svorníkov, skrutiek dĺžky nad 300 do 450 mm</t>
  </si>
  <si>
    <t>-1817533565</t>
  </si>
  <si>
    <t>64</t>
  </si>
  <si>
    <t>762341201.S</t>
  </si>
  <si>
    <t>Montáž latovania jednoduchých striech pre sklon do 60°</t>
  </si>
  <si>
    <t>-1482837664</t>
  </si>
  <si>
    <t>65</t>
  </si>
  <si>
    <t>605120002800.S</t>
  </si>
  <si>
    <t>Hranoly z mäkkého reziva neopracované nehranené akosť II, prierez 25-100 cm2</t>
  </si>
  <si>
    <t>733014983</t>
  </si>
  <si>
    <t>66</t>
  </si>
  <si>
    <t>762341252.S</t>
  </si>
  <si>
    <t>Montáž kontralát pre sklon od 22° do 35°</t>
  </si>
  <si>
    <t>-850906994</t>
  </si>
  <si>
    <t>67</t>
  </si>
  <si>
    <t>-780757799</t>
  </si>
  <si>
    <t>68</t>
  </si>
  <si>
    <t>762431305.S</t>
  </si>
  <si>
    <t>Obloženie podrímsových častí strechy z dosiek OSB skrutkovaných na zraz hr. dosky 20 mm</t>
  </si>
  <si>
    <t>1502774271</t>
  </si>
  <si>
    <t>69</t>
  </si>
  <si>
    <t>998762202.S</t>
  </si>
  <si>
    <t>Presun hmôt pre konštrukcie tesárske v objektoch výšky do 12 m</t>
  </si>
  <si>
    <t>1241145700</t>
  </si>
  <si>
    <t>763</t>
  </si>
  <si>
    <t>Konštrukcie - drevostavby</t>
  </si>
  <si>
    <t>70</t>
  </si>
  <si>
    <t>763116662</t>
  </si>
  <si>
    <t>Priečka hr. 100 mm dvojito opláštená doskami Rigidur H 12.5 mm a RBI 12.5 mm na líci, s vloženou izoláciou, CW 50</t>
  </si>
  <si>
    <t>-123515481</t>
  </si>
  <si>
    <t>71</t>
  </si>
  <si>
    <t>763116682</t>
  </si>
  <si>
    <t>Priečka hr. 150 mm dvojito opláštená doskami Rigidur H 12.5 mm a RBI 12.5 mm na líci, s vloženou izoláciou, CW 100</t>
  </si>
  <si>
    <t>-271199890</t>
  </si>
  <si>
    <t>72</t>
  </si>
  <si>
    <t>763116881</t>
  </si>
  <si>
    <t>Bezpečnostná priečka SDK hr. 200 mm dvojito opláštená doskami RBI 12,5 mm s tep. izoláciou MW 50 mm, CW 50</t>
  </si>
  <si>
    <t>1760281006</t>
  </si>
  <si>
    <t>73</t>
  </si>
  <si>
    <t>763122331</t>
  </si>
  <si>
    <t>Predsadená SDK stena hr. 75 mm, jednoduchá kca UD a CD dosky 2x RB-I hr. 12,5 mm TI hr. 50 mm</t>
  </si>
  <si>
    <t>1725098377</t>
  </si>
  <si>
    <t>74</t>
  </si>
  <si>
    <t>763138222</t>
  </si>
  <si>
    <t>Podhľad rovný SDK RB-I 12.5 mm závesný, dvojúrovňová oceľová podkonštrukcia CD</t>
  </si>
  <si>
    <t>-411325610</t>
  </si>
  <si>
    <t>75</t>
  </si>
  <si>
    <t>763138611</t>
  </si>
  <si>
    <t>Podhľad RIGIPS RF-I 1x15 mm - OK, podkrovie,upevnenie priame</t>
  </si>
  <si>
    <t>352277999</t>
  </si>
  <si>
    <t>76</t>
  </si>
  <si>
    <t>763151200</t>
  </si>
  <si>
    <t>SDK suchá podlaha KNAUF F141 z panelov 2000x600x25 mm bez podsypu</t>
  </si>
  <si>
    <t>1215823772</t>
  </si>
  <si>
    <t>77</t>
  </si>
  <si>
    <t>763152315</t>
  </si>
  <si>
    <t>Montáž SDK suchá podlaha KNAUF F146 z panelov 2000x600x12.5 mm bez podsypu</t>
  </si>
  <si>
    <t>1712801543</t>
  </si>
  <si>
    <t>78</t>
  </si>
  <si>
    <t>590120000500</t>
  </si>
  <si>
    <t>Doska sadrokratónová, suchá podlaha Knauf F 146, hr. 12,5 mm, šxl 600x2000 mm</t>
  </si>
  <si>
    <t>1220099234</t>
  </si>
  <si>
    <t>79</t>
  </si>
  <si>
    <t>763750150</t>
  </si>
  <si>
    <t>Montáž drevených podláh exotických na terasy, balkóny</t>
  </si>
  <si>
    <t>-280839549</t>
  </si>
  <si>
    <t>80</t>
  </si>
  <si>
    <t>611980004700</t>
  </si>
  <si>
    <t>Drevená podlahová doska terasová, hrxš 25x145 mm, Bangkirai Balau, jemné/hrubé vrúbkovanie, komorovo sušená na max. 22%</t>
  </si>
  <si>
    <t>75404511</t>
  </si>
  <si>
    <t>81</t>
  </si>
  <si>
    <t>998763401</t>
  </si>
  <si>
    <t>Presun hmôt pre sádrokartónové konštrukcie v stavbách(objektoch )výšky do 7 m</t>
  </si>
  <si>
    <t>-1855976815</t>
  </si>
  <si>
    <t>764</t>
  </si>
  <si>
    <t>Konštrukcie klampiarske</t>
  </si>
  <si>
    <t>82</t>
  </si>
  <si>
    <t>764352425</t>
  </si>
  <si>
    <t>Žľaby z pozinkovaného farbeného PZf plechu, pododkvapové polkruhové r.š. 333 mm</t>
  </si>
  <si>
    <t>-1268345509</t>
  </si>
  <si>
    <t>83</t>
  </si>
  <si>
    <t>764359411</t>
  </si>
  <si>
    <t>Kotlík kónický z pozinkovaného farbeného PZf plechu, pre rúry s priemerom do 100 mm</t>
  </si>
  <si>
    <t>2091733113</t>
  </si>
  <si>
    <t>84</t>
  </si>
  <si>
    <t>764454453</t>
  </si>
  <si>
    <t>Zvodové rúry z pozinkovaného farbeného PZf plechu, kruhové priemer 100 mm</t>
  </si>
  <si>
    <t>-1969321301</t>
  </si>
  <si>
    <t>85</t>
  </si>
  <si>
    <t>764430440.S</t>
  </si>
  <si>
    <t>Oplechovanie muriva a atík z pozinkovaného farbeného PZf plechu, vrátane rohov r.š. 500 mm</t>
  </si>
  <si>
    <t>-1307042083</t>
  </si>
  <si>
    <t>86</t>
  </si>
  <si>
    <t>764331430.S</t>
  </si>
  <si>
    <t>Lemovanie z pozinkovaného farbeného PZf plechu, múrov na strechách s tvrdou krytinou r.š. 330 mm</t>
  </si>
  <si>
    <t>190241856</t>
  </si>
  <si>
    <t>87</t>
  </si>
  <si>
    <t>764410430</t>
  </si>
  <si>
    <t>Oplechovanie parapetov z pozinkovaného farbeného PZf plechu, vrátane rohov r.š. 200 mm</t>
  </si>
  <si>
    <t>-105403529</t>
  </si>
  <si>
    <t>88</t>
  </si>
  <si>
    <t>998764201</t>
  </si>
  <si>
    <t>Presun hmôt pre konštrukcie klampiarske v objektoch výšky do 6 m</t>
  </si>
  <si>
    <t>-1462457056</t>
  </si>
  <si>
    <t>765</t>
  </si>
  <si>
    <t>Konštrukcie - krytiny tvrdé</t>
  </si>
  <si>
    <t>765312503</t>
  </si>
  <si>
    <t>Keramická krytina TONDACH, striech so sklon od 22° do 35°</t>
  </si>
  <si>
    <t>1553280616</t>
  </si>
  <si>
    <t>765314301</t>
  </si>
  <si>
    <t>Hrebeň TONDACH, s použitím vetracieho pásu hliník, sklon od 22° do 35°</t>
  </si>
  <si>
    <t>1593871080</t>
  </si>
  <si>
    <t>91</t>
  </si>
  <si>
    <t>765314523</t>
  </si>
  <si>
    <t>Odkvapová hrana TONDACH, pre profilovanú krytinu hliník</t>
  </si>
  <si>
    <t>-1880520018</t>
  </si>
  <si>
    <t>92</t>
  </si>
  <si>
    <t>765315351</t>
  </si>
  <si>
    <t>Olemovanie prestupov cez strechu - komín</t>
  </si>
  <si>
    <t>1079469396</t>
  </si>
  <si>
    <t>93</t>
  </si>
  <si>
    <t>765901402</t>
  </si>
  <si>
    <t>Strešná fólia TONDACH od 22° do 35°, na krokvy</t>
  </si>
  <si>
    <t>1637799299</t>
  </si>
  <si>
    <t>94</t>
  </si>
  <si>
    <t>998765202</t>
  </si>
  <si>
    <t>Presun hmôt pre tvrdé krytiny v objektoch výšky nad 6 do 12 m</t>
  </si>
  <si>
    <t>-481167270</t>
  </si>
  <si>
    <t>766</t>
  </si>
  <si>
    <t>Konštrukcie stolárske</t>
  </si>
  <si>
    <t>95</t>
  </si>
  <si>
    <t>766621081.S</t>
  </si>
  <si>
    <t>Montáž okna dreveného na PUR penu</t>
  </si>
  <si>
    <t>181239598</t>
  </si>
  <si>
    <t>96</t>
  </si>
  <si>
    <t>611410005300</t>
  </si>
  <si>
    <t>Okno dvojkrídlové O, vxš 1500x1040 mm, izolačné dvojsklo, viď výpis v PD - O03 b</t>
  </si>
  <si>
    <t>829351440</t>
  </si>
  <si>
    <t>97</t>
  </si>
  <si>
    <t>611410005300.S2</t>
  </si>
  <si>
    <t xml:space="preserve">Okno dvojkrídlové O, vxš 1500x900 mm, izolačné trojsklo, systémové, s nadsvetlíkoml,  viď výpis v PD - O17 </t>
  </si>
  <si>
    <t>-1326569653</t>
  </si>
  <si>
    <t>98</t>
  </si>
  <si>
    <t>611410005300.S3</t>
  </si>
  <si>
    <t>Okno dvojkrídlové O, vxš 1500x1000 mm, izolačné trojsklo, systémové, s nadsvetlíkoml,  viď výpis v PD - O18</t>
  </si>
  <si>
    <t>54584195</t>
  </si>
  <si>
    <t>611410007400</t>
  </si>
  <si>
    <t>Okno jednokrídlové O, vxš 570x550 mm, izolačné dvojsklo, viď výpis v PD - O5</t>
  </si>
  <si>
    <t>1028851066</t>
  </si>
  <si>
    <t>100</t>
  </si>
  <si>
    <t>766641161.S</t>
  </si>
  <si>
    <t>Montáž dverí drevených, vchodových, 1 m obvodu dverí</t>
  </si>
  <si>
    <t>876282122</t>
  </si>
  <si>
    <t>101</t>
  </si>
  <si>
    <t>611720000500</t>
  </si>
  <si>
    <t>Dvere jednokrídlové vstupné presklené mliečne kalné sklo s bezpečnostným zámkom, 1200x2115 mm - 02  - špecifikácie viď vo výpise PD</t>
  </si>
  <si>
    <t>1682414657</t>
  </si>
  <si>
    <t>102</t>
  </si>
  <si>
    <t>6117200005000000</t>
  </si>
  <si>
    <t>Dvere jednokrídlové preskelné s bezpečnostným zámkom ,šxv 800x2365 mm - 016  - špecifikácie viď vo výpise PD</t>
  </si>
  <si>
    <t>470595428</t>
  </si>
  <si>
    <t>103</t>
  </si>
  <si>
    <t>6117200005000</t>
  </si>
  <si>
    <t>Dvere jednokrídlové vstupné presklené mliečne kalné sklo s bezpečnostným zámkom ,šxv 900x2095 mm - 04  - špecifikácie viď vo výpise PD</t>
  </si>
  <si>
    <t>-437961049</t>
  </si>
  <si>
    <t>104</t>
  </si>
  <si>
    <t>61172000050001</t>
  </si>
  <si>
    <t>Dvere jednokrídlové vstupné presklené s bezpečnostným zámkom ,šxv 1110x2050 mm - 07  - špecifikácie viď vo výpise PD</t>
  </si>
  <si>
    <t>2072697460</t>
  </si>
  <si>
    <t>105</t>
  </si>
  <si>
    <t>611720000500001</t>
  </si>
  <si>
    <t>Dvere dvojkrídlové vstupné presklené s bezpečnostným zámkom ,šxv 2100x2050 mm - O08  - špecifikácie viď vo výpise PD</t>
  </si>
  <si>
    <t>-894938639</t>
  </si>
  <si>
    <t>106</t>
  </si>
  <si>
    <t>766662112</t>
  </si>
  <si>
    <t>Montáž dverového krídla otočného jednokrídlového poldrážkového, do existujúcej zárubne, vrátane kovania</t>
  </si>
  <si>
    <t>1638112722</t>
  </si>
  <si>
    <t>107</t>
  </si>
  <si>
    <t>549150000600</t>
  </si>
  <si>
    <t>Kľučka dverová 2x, 2x rozeta BB, FAB, nehrdzavejúca oceľ, povrch nerez brúsený</t>
  </si>
  <si>
    <t>1446758953</t>
  </si>
  <si>
    <t>108</t>
  </si>
  <si>
    <t>611610000400</t>
  </si>
  <si>
    <t>Dvere vnútorné jednokrídlové, šírka 600-1000 mm, výplň papierová voština, povrch fólia M10, plné - špecifikácie viď výpis v PD</t>
  </si>
  <si>
    <t>-1427781201</t>
  </si>
  <si>
    <t>109</t>
  </si>
  <si>
    <t>766702111</t>
  </si>
  <si>
    <t>Montáž zárubní obložkových pre dvere jednokrídlové</t>
  </si>
  <si>
    <t>1691128389</t>
  </si>
  <si>
    <t>110</t>
  </si>
  <si>
    <t>611810000800</t>
  </si>
  <si>
    <t>Zárubňa vnútorná obložková, šírka 600-1200 mm, výška1970 mm, DTD doska, povrch fólia, pre stenu, pre dvere - špecifikácie viď výpis v PD</t>
  </si>
  <si>
    <t>-1197504693</t>
  </si>
  <si>
    <t>111</t>
  </si>
  <si>
    <t>766671003</t>
  </si>
  <si>
    <t>Montáž okna strešného VELUX, veľkosť okna 78x140 cm M 08 so zatepľovacou sadou, parozábranou a lemovaním</t>
  </si>
  <si>
    <t>-926251167</t>
  </si>
  <si>
    <t>112</t>
  </si>
  <si>
    <t>611310004900</t>
  </si>
  <si>
    <t>Strešné okno drevené kyvné VELUX GZL 1051 MK08, šxv 780x1400 mm s madlom</t>
  </si>
  <si>
    <t>-793776064</t>
  </si>
  <si>
    <t>113</t>
  </si>
  <si>
    <t>611380003400</t>
  </si>
  <si>
    <t>Lemovanie hliníkové VELUX EDW MK08, šxv 780x1400 mm bez zatepľovacej sady, pre profilovanú strešnú krytinu do 120 mm</t>
  </si>
  <si>
    <t>1963360516</t>
  </si>
  <si>
    <t>114</t>
  </si>
  <si>
    <t>611380008700</t>
  </si>
  <si>
    <t>Manžeta z parotesnej fólie VELUX BBX MK08, šxv 780x1400 mm</t>
  </si>
  <si>
    <t>-108505903</t>
  </si>
  <si>
    <t>115</t>
  </si>
  <si>
    <t>766694124.S</t>
  </si>
  <si>
    <t>Montáž parapetnej dosky drevenej šírky nad 300 mm, dĺžky nad 2600 mm</t>
  </si>
  <si>
    <t>-1121657968</t>
  </si>
  <si>
    <t>116</t>
  </si>
  <si>
    <t>611550001400.S</t>
  </si>
  <si>
    <t>Parapetná doska vnútorná, šírka 600 mm, z dreveného masívu</t>
  </si>
  <si>
    <t>-1357633607</t>
  </si>
  <si>
    <t>117</t>
  </si>
  <si>
    <t>998766201.S</t>
  </si>
  <si>
    <t>Presun hmot pre konštrukcie stolárske v objektoch výšky do 6 m</t>
  </si>
  <si>
    <t>-858092856</t>
  </si>
  <si>
    <t>767</t>
  </si>
  <si>
    <t>Konštrukcie doplnkové kovové</t>
  </si>
  <si>
    <t>118</t>
  </si>
  <si>
    <t>767230060</t>
  </si>
  <si>
    <t>Montáž madla kovového do steny, kotvenie z boku</t>
  </si>
  <si>
    <t>-416812149</t>
  </si>
  <si>
    <t>119</t>
  </si>
  <si>
    <t>553520000200</t>
  </si>
  <si>
    <t>Madlo kovové pre schody kotvené do steny</t>
  </si>
  <si>
    <t>784327799</t>
  </si>
  <si>
    <t>120</t>
  </si>
  <si>
    <t>767995380.S</t>
  </si>
  <si>
    <t>Výroba doplnku stavebného atypického o hmotnosti od 20,01 do 300 kg stupňa zložitosti 1 - doplnkového</t>
  </si>
  <si>
    <t>515011970</t>
  </si>
  <si>
    <t>121</t>
  </si>
  <si>
    <t>767995104.S</t>
  </si>
  <si>
    <t>Montáž (osadenie) ostatných atypických kovových stavebných doplnkových konštrukcií nad 20 do 50 kg</t>
  </si>
  <si>
    <t>-134638240</t>
  </si>
  <si>
    <t>122</t>
  </si>
  <si>
    <t>767995107</t>
  </si>
  <si>
    <t>Montáž ostatných atypických kovových stavebných doplnkových konštrukcií nad 250 do 500 kg - schodisko</t>
  </si>
  <si>
    <t>212789277</t>
  </si>
  <si>
    <t>123</t>
  </si>
  <si>
    <t>767995390</t>
  </si>
  <si>
    <t>Výroba doplnku stavebného atypického o hmotnosti od 20,01 do 300 kg stupňa zložitosti 3 - schodisko</t>
  </si>
  <si>
    <t>-1199163461</t>
  </si>
  <si>
    <t>124</t>
  </si>
  <si>
    <t>998767202</t>
  </si>
  <si>
    <t>Presun hmôt pre kovové stavebné doplnkové konštrukcie v objektoch výšky nad 6 do 12 m</t>
  </si>
  <si>
    <t>-871411770</t>
  </si>
  <si>
    <t>771</t>
  </si>
  <si>
    <t>Podlahy z dlaždíc</t>
  </si>
  <si>
    <t>125</t>
  </si>
  <si>
    <t>771576109</t>
  </si>
  <si>
    <t>Montáž podláh z dlaždíc keramických do tmelu flexibilného aj mrazuvzdorného veľ. 300 x 300 mm</t>
  </si>
  <si>
    <t>1960217055</t>
  </si>
  <si>
    <t>126</t>
  </si>
  <si>
    <t>5978650320</t>
  </si>
  <si>
    <t>Dlaždice keramické, lxvxhr 297x297x12 mm</t>
  </si>
  <si>
    <t>-1411035695</t>
  </si>
  <si>
    <t>127</t>
  </si>
  <si>
    <t>998771201</t>
  </si>
  <si>
    <t>Presun hmôt pre podlahy z dlaždíc v objektoch výšky do 6m</t>
  </si>
  <si>
    <t>-890091018</t>
  </si>
  <si>
    <t>775</t>
  </si>
  <si>
    <t>Podlahy vlysové a parketové</t>
  </si>
  <si>
    <t>128</t>
  </si>
  <si>
    <t>775413130</t>
  </si>
  <si>
    <t>Montáž podlahových soklíkov alebo líšt obvodových lepením</t>
  </si>
  <si>
    <t>1139062278</t>
  </si>
  <si>
    <t>129</t>
  </si>
  <si>
    <t>6119800951</t>
  </si>
  <si>
    <t>Lišta soklová - drevená lišta, typ: profil, drevený masív,dub, buk a parený buk (30x18 mm) dĺž. 2,0 a viac m</t>
  </si>
  <si>
    <t>-734554943</t>
  </si>
  <si>
    <t>130</t>
  </si>
  <si>
    <t>775530040.S</t>
  </si>
  <si>
    <t>Montáž palubovej podlahy masívnej, lepením</t>
  </si>
  <si>
    <t>-2085602032</t>
  </si>
  <si>
    <t>131</t>
  </si>
  <si>
    <t>611980002110.S</t>
  </si>
  <si>
    <t>Parkety veľkoplošné drevené, hrúbka 20 mm</t>
  </si>
  <si>
    <t>-1026041286</t>
  </si>
  <si>
    <t>132</t>
  </si>
  <si>
    <t>775550080</t>
  </si>
  <si>
    <t>Montáž podlahy z laminátových a drevených parkiet, šírka do 190 mm, položená voľne</t>
  </si>
  <si>
    <t>-452631011</t>
  </si>
  <si>
    <t>133</t>
  </si>
  <si>
    <t>611980003060</t>
  </si>
  <si>
    <t xml:space="preserve">Podlaha laminátová, hrúbka 15 mm, záťažová trieda </t>
  </si>
  <si>
    <t>-861569257</t>
  </si>
  <si>
    <t>134</t>
  </si>
  <si>
    <t>775592110.S</t>
  </si>
  <si>
    <t>Montáž podložky vyrovnávacej a tlmiacej penovej hr.4 mm pod podlahy</t>
  </si>
  <si>
    <t>-961227900</t>
  </si>
  <si>
    <t>135</t>
  </si>
  <si>
    <t>283230008500.S</t>
  </si>
  <si>
    <t>Podložka z penového PE pod plávajúce podlahy, hr. 4 mm</t>
  </si>
  <si>
    <t>-2081266103</t>
  </si>
  <si>
    <t>136</t>
  </si>
  <si>
    <t>998775201</t>
  </si>
  <si>
    <t>Presun hmôt pre podlahy vlysové a parketové v objektoch výšky do 6 m</t>
  </si>
  <si>
    <t>-1299735324</t>
  </si>
  <si>
    <t>781</t>
  </si>
  <si>
    <t>Obklady</t>
  </si>
  <si>
    <t>137</t>
  </si>
  <si>
    <t>781445018</t>
  </si>
  <si>
    <t>Montáž obkladov vnútor. stien z obkladačiek kladených do tmelu veľ. X x Y mm</t>
  </si>
  <si>
    <t>-1237566792</t>
  </si>
  <si>
    <t>138</t>
  </si>
  <si>
    <t>5976574000</t>
  </si>
  <si>
    <t>Obkladačky keramické jednofarebné hladké lxv X x Y x Z mm</t>
  </si>
  <si>
    <t>-473690715</t>
  </si>
  <si>
    <t>139</t>
  </si>
  <si>
    <t>998781201</t>
  </si>
  <si>
    <t>Presun hmôt pre obklady keramické v objektoch výšky do 6 m</t>
  </si>
  <si>
    <t>609180368</t>
  </si>
  <si>
    <t>782</t>
  </si>
  <si>
    <t>Obklady z prírodného a konglomerovaného kameňa</t>
  </si>
  <si>
    <t>140</t>
  </si>
  <si>
    <t>782631323.S</t>
  </si>
  <si>
    <t>Montáž obkladu štiepaných kameňov, hr. do 50 mm</t>
  </si>
  <si>
    <t>1005145796</t>
  </si>
  <si>
    <t>141</t>
  </si>
  <si>
    <t>583840011700.S</t>
  </si>
  <si>
    <t>Doska obkladová kamenná štiepaná, hrúbka 30 mm, z usadených hornín - sivo-okrová</t>
  </si>
  <si>
    <t>-1565428598</t>
  </si>
  <si>
    <t>142</t>
  </si>
  <si>
    <t>998782201.S</t>
  </si>
  <si>
    <t>Presun hmôt pre kamenné obklady v objektoch výšky do 6 m</t>
  </si>
  <si>
    <t>2072890556</t>
  </si>
  <si>
    <t>783</t>
  </si>
  <si>
    <t>Nátery</t>
  </si>
  <si>
    <t>143</t>
  </si>
  <si>
    <t>783180122</t>
  </si>
  <si>
    <t>Nátery oceľových konštrukcií protipožiarne vypeňovacie ťažkých A, Plamostop P9 hr. 300 µm</t>
  </si>
  <si>
    <t>-1506036281</t>
  </si>
  <si>
    <t>144</t>
  </si>
  <si>
    <t>783782404</t>
  </si>
  <si>
    <t>Nátery tesárskych konštrukcií, povrchová impregnácia proti drevokaznému hmyzu, hubám a plesniam, jednonásobná</t>
  </si>
  <si>
    <t>-555590498</t>
  </si>
  <si>
    <t>145</t>
  </si>
  <si>
    <t>783812130</t>
  </si>
  <si>
    <t>Nátery olejové farby dvojnás. drevených konštrukcií</t>
  </si>
  <si>
    <t>-1119190230</t>
  </si>
  <si>
    <t>784</t>
  </si>
  <si>
    <t>Maľby</t>
  </si>
  <si>
    <t>146</t>
  </si>
  <si>
    <t>784410100</t>
  </si>
  <si>
    <t>Penetrovanie jednonásobné jemnozrnných podkladov výšky do 3,80 m</t>
  </si>
  <si>
    <t>663132871</t>
  </si>
  <si>
    <t>147</t>
  </si>
  <si>
    <t>784410500</t>
  </si>
  <si>
    <t>Prebrúsenie a oprášenie jemnozrnných povrchov výšky do 3,80 m</t>
  </si>
  <si>
    <t>-62929998</t>
  </si>
  <si>
    <t>148</t>
  </si>
  <si>
    <t>784410600</t>
  </si>
  <si>
    <t>Vyrovnanie trhlín a nerovností na jemnozrnných povrchoch výšky do 3,80 m</t>
  </si>
  <si>
    <t>152335279</t>
  </si>
  <si>
    <t>149</t>
  </si>
  <si>
    <t>784418011</t>
  </si>
  <si>
    <t>Zakrývanie otvorov, fóliou v miestnostiach</t>
  </si>
  <si>
    <t>1857829473</t>
  </si>
  <si>
    <t>150</t>
  </si>
  <si>
    <t>784418012</t>
  </si>
  <si>
    <t>Zakrývanie podláh a zariadení papierom v miestnostiach alebo na schodisku</t>
  </si>
  <si>
    <t>-488935495</t>
  </si>
  <si>
    <t>151</t>
  </si>
  <si>
    <t>784423271</t>
  </si>
  <si>
    <t>Maľby vápenné tónované dvojnásobné, ručne nanášané na jemnozrnný podklad výšky do 3,80 m</t>
  </si>
  <si>
    <t>-263273800</t>
  </si>
  <si>
    <t>P</t>
  </si>
  <si>
    <t xml:space="preserve"> Profesie</t>
  </si>
  <si>
    <t>152</t>
  </si>
  <si>
    <t>sub</t>
  </si>
  <si>
    <t>-2035417988</t>
  </si>
  <si>
    <t>153</t>
  </si>
  <si>
    <t>-161073846</t>
  </si>
  <si>
    <t>154</t>
  </si>
  <si>
    <t>-1768402998</t>
  </si>
  <si>
    <t>155</t>
  </si>
  <si>
    <t>1952060817</t>
  </si>
  <si>
    <t>SO02 - Komunitný dom s ľudovou izbbou - Navrhovaný stav</t>
  </si>
  <si>
    <t xml:space="preserve">    4 - Vodorovné konštrukcie</t>
  </si>
  <si>
    <t xml:space="preserve">    5 -  Komunikácie</t>
  </si>
  <si>
    <t>132201101</t>
  </si>
  <si>
    <t>Výkop ryhy do šírky 600 mm v horn.3 do 100 m3, v hornine 1 až 4</t>
  </si>
  <si>
    <t>-1211375238</t>
  </si>
  <si>
    <t>Výkop v uzavretých priestoroch - pätky v hornine 1 až 4</t>
  </si>
  <si>
    <t>498852661</t>
  </si>
  <si>
    <t>-1695932421</t>
  </si>
  <si>
    <t>2046749703</t>
  </si>
  <si>
    <t>-706891843</t>
  </si>
  <si>
    <t>-61530531</t>
  </si>
  <si>
    <t>-1393280891</t>
  </si>
  <si>
    <t>926899433</t>
  </si>
  <si>
    <t>45871221</t>
  </si>
  <si>
    <t>-2105764841</t>
  </si>
  <si>
    <t>-1146562798</t>
  </si>
  <si>
    <t>273321312.S</t>
  </si>
  <si>
    <t>Betón základových dosiek, železový (bez výstuže), tr. C 20/25</t>
  </si>
  <si>
    <t>131885438</t>
  </si>
  <si>
    <t>273351217.S</t>
  </si>
  <si>
    <t>Debnenie stien základových dosiek, zhotovenie-tradičné</t>
  </si>
  <si>
    <t>-858758930</t>
  </si>
  <si>
    <t>273351218.S</t>
  </si>
  <si>
    <t>Debnenie stien základových dosiek, odstránenie-tradičné</t>
  </si>
  <si>
    <t>1010367396</t>
  </si>
  <si>
    <t>273361931.S</t>
  </si>
  <si>
    <t>Zhotovenie výstuže základových dosiek zo zváraných sietí  a KARI sietí KY14/KY86</t>
  </si>
  <si>
    <t>1164791332</t>
  </si>
  <si>
    <t>274271310</t>
  </si>
  <si>
    <t>Murovanie základových pásov (m3) 50x15x25 s betónovou výplňou C 16/20 hr. 150 mm</t>
  </si>
  <si>
    <t>884972912</t>
  </si>
  <si>
    <t>595120000100</t>
  </si>
  <si>
    <t>Tvárnica debniaca DT15, šxlxv 150x500x250 mm</t>
  </si>
  <si>
    <t>464774955</t>
  </si>
  <si>
    <t>1191302572</t>
  </si>
  <si>
    <t>1727752848</t>
  </si>
  <si>
    <t>-380201587</t>
  </si>
  <si>
    <t>200785384</t>
  </si>
  <si>
    <t>331270511.S</t>
  </si>
  <si>
    <t>Murivo pilierov a stĺpov z betónových debniacich tvárnic rozmerov 400x400 mm s betónovou výplňou C 16/20</t>
  </si>
  <si>
    <t>-794828948</t>
  </si>
  <si>
    <t>-1105278470</t>
  </si>
  <si>
    <t>311234560</t>
  </si>
  <si>
    <t>Murivo obvodové (m3) zo slamených panelov EcoCocon (hr.300mm)</t>
  </si>
  <si>
    <t>1871862778</t>
  </si>
  <si>
    <t>415340576</t>
  </si>
  <si>
    <t>Vodorovné konštrukcie</t>
  </si>
  <si>
    <t>417321616.S</t>
  </si>
  <si>
    <t>Betón stužujúcich pásov, vencov a prekladov železový tr. C 25/30</t>
  </si>
  <si>
    <t>-2005752208</t>
  </si>
  <si>
    <t>417351115</t>
  </si>
  <si>
    <t>Debnenie bočníc stužujúcich pásov a vencov vrátane vzpier zhotovenie</t>
  </si>
  <si>
    <t>-1687454555</t>
  </si>
  <si>
    <t>417351116</t>
  </si>
  <si>
    <t>Debnenie bočníc stužujúcich pásov a vencov vrátane vzpier odstránenie</t>
  </si>
  <si>
    <t>766508870</t>
  </si>
  <si>
    <t>417361821</t>
  </si>
  <si>
    <t>Výstuž stužujúcich pásov a vencov z betonárskej ocele 10505(R)</t>
  </si>
  <si>
    <t>-119859868</t>
  </si>
  <si>
    <t xml:space="preserve"> Komunikácie</t>
  </si>
  <si>
    <t>-171849096</t>
  </si>
  <si>
    <t>-90274553</t>
  </si>
  <si>
    <t>823010958</t>
  </si>
  <si>
    <t>-1708645877</t>
  </si>
  <si>
    <t>1881791869</t>
  </si>
  <si>
    <t>1423605293</t>
  </si>
  <si>
    <t>-2075839787</t>
  </si>
  <si>
    <t>-486824357</t>
  </si>
  <si>
    <t>-1743771616</t>
  </si>
  <si>
    <t>-1052258401</t>
  </si>
  <si>
    <t>371787358</t>
  </si>
  <si>
    <t>1261667656</t>
  </si>
  <si>
    <t>1176490812</t>
  </si>
  <si>
    <t>-1931843570</t>
  </si>
  <si>
    <t>546053421</t>
  </si>
  <si>
    <t>625250651.S</t>
  </si>
  <si>
    <t>Doteplenie konštrukcií extrudovaným polystyrénom hr. 40 mm, lepený rámovo s prikotvením - riešenie pre sokel a vodou namáhané časti</t>
  </si>
  <si>
    <t>-498450274</t>
  </si>
  <si>
    <t>625250653.S</t>
  </si>
  <si>
    <t>Doteplenie konštrukcie extrudovaným polystyrénom hr. 80 mm, lepený rámovo s prikotvením  - riešenie pre sokel a vodou namáhané časti</t>
  </si>
  <si>
    <t>467562839</t>
  </si>
  <si>
    <t>625254377</t>
  </si>
  <si>
    <t>Kontaktný zatepľovací systém hr. 40 mm Steico Protect - drevovláknité dosky z MW, skrutkovacie kotvy</t>
  </si>
  <si>
    <t>2010214921</t>
  </si>
  <si>
    <t>632001011</t>
  </si>
  <si>
    <t>Zhotovenie separačnej fólie v podlahových vrstvách z PE</t>
  </si>
  <si>
    <t>-600706741</t>
  </si>
  <si>
    <t>5858151020</t>
  </si>
  <si>
    <t>Separačná fólia PE, šxl 1,3x100 m,, PE</t>
  </si>
  <si>
    <t>-552770224</t>
  </si>
  <si>
    <t>-480748292</t>
  </si>
  <si>
    <t>-1908057686</t>
  </si>
  <si>
    <t>-2098926922</t>
  </si>
  <si>
    <t>-1226604510</t>
  </si>
  <si>
    <t>1739171586</t>
  </si>
  <si>
    <t>-280517394</t>
  </si>
  <si>
    <t>-1598723330</t>
  </si>
  <si>
    <t>1983524772</t>
  </si>
  <si>
    <t>1724344025</t>
  </si>
  <si>
    <t>-2599271</t>
  </si>
  <si>
    <t>35653567</t>
  </si>
  <si>
    <t>-73720978</t>
  </si>
  <si>
    <t>711713422.S</t>
  </si>
  <si>
    <t>Zhotovenie detailov náterom z tekutej gumy na strechách hr. 2-3 mm</t>
  </si>
  <si>
    <t>102841756</t>
  </si>
  <si>
    <t>245610003300.S</t>
  </si>
  <si>
    <t>Náterová hydroizolácia, 1-zložková na báze modifikovaných asfaltov, tekutá guma, spotreba 0,5-2,0 kg/m2, 10 kg</t>
  </si>
  <si>
    <t>858975783</t>
  </si>
  <si>
    <t>-440961678</t>
  </si>
  <si>
    <t>458456209</t>
  </si>
  <si>
    <t>2095428134</t>
  </si>
  <si>
    <t>-2129047153</t>
  </si>
  <si>
    <t>1884376113</t>
  </si>
  <si>
    <t>37463451</t>
  </si>
  <si>
    <t>651284508</t>
  </si>
  <si>
    <t>609718678</t>
  </si>
  <si>
    <t>-1012672095</t>
  </si>
  <si>
    <t>762211120.S</t>
  </si>
  <si>
    <t>-1868944797</t>
  </si>
  <si>
    <t>605110000700.S</t>
  </si>
  <si>
    <t>-1852123241</t>
  </si>
  <si>
    <t>762332110.S</t>
  </si>
  <si>
    <t>Montáž stropných trámov z reziva priemernej plochy do 450 cm2</t>
  </si>
  <si>
    <t>1172992254</t>
  </si>
  <si>
    <t>605120007300.S</t>
  </si>
  <si>
    <t>Hranoly zo smrekovca neopracované hranené akosť I dĺ. 2000-3750 mm, hr. 120 mm, š. 120, 140, 180 mm</t>
  </si>
  <si>
    <t>1850244237</t>
  </si>
  <si>
    <t>462530496</t>
  </si>
  <si>
    <t>-1702553069</t>
  </si>
  <si>
    <t>-1301214579</t>
  </si>
  <si>
    <t>1348286927</t>
  </si>
  <si>
    <t>-135470086</t>
  </si>
  <si>
    <t>-991152138</t>
  </si>
  <si>
    <t>762421315.S</t>
  </si>
  <si>
    <t>Obloženie stropov alebo strešných podhľadov z dosiek OSB skrutkovaných na pero a drážku hr. dosky 25 mm</t>
  </si>
  <si>
    <t>1171139328</t>
  </si>
  <si>
    <t>-1866004913</t>
  </si>
  <si>
    <t>-1146556</t>
  </si>
  <si>
    <t>-1123250126</t>
  </si>
  <si>
    <t>-1949653847</t>
  </si>
  <si>
    <t>763116752</t>
  </si>
  <si>
    <t>Priečka hr. 190 mm dvojito opláštená doskami Rigidur H 12.5 mm a RBI 12.5 mm na líci, s vloženou izoláciou, KVH140*60 podkonštrukcia + OSB3</t>
  </si>
  <si>
    <t>422084465</t>
  </si>
  <si>
    <t>-76203259</t>
  </si>
  <si>
    <t>-457608385</t>
  </si>
  <si>
    <t>157818948</t>
  </si>
  <si>
    <t>-1739332093</t>
  </si>
  <si>
    <t>-483553174</t>
  </si>
  <si>
    <t>780178764</t>
  </si>
  <si>
    <t>-494086235</t>
  </si>
  <si>
    <t>1707376736</t>
  </si>
  <si>
    <t>1045815230</t>
  </si>
  <si>
    <t>2037840042</t>
  </si>
  <si>
    <t>-1271541393</t>
  </si>
  <si>
    <t>1926999287</t>
  </si>
  <si>
    <t>611879030</t>
  </si>
  <si>
    <t>76986015</t>
  </si>
  <si>
    <t>1970887432</t>
  </si>
  <si>
    <t>765314411</t>
  </si>
  <si>
    <t>Štítová hrana z okrajových škridiel TONDACH</t>
  </si>
  <si>
    <t>-919603877</t>
  </si>
  <si>
    <t>97007598</t>
  </si>
  <si>
    <t>1212968259</t>
  </si>
  <si>
    <t>1489807659</t>
  </si>
  <si>
    <t>-612607650</t>
  </si>
  <si>
    <t>-1086693295</t>
  </si>
  <si>
    <t>611410008200.S</t>
  </si>
  <si>
    <t>Okno dvojkrídlové O, vxš 1500x870 mm, izolačné trojsklo, systémové, s nadsvetlíkom,il viď výpis v PD - 09</t>
  </si>
  <si>
    <t>717558763</t>
  </si>
  <si>
    <t>611410010300.S1</t>
  </si>
  <si>
    <t>Okno dvojkrídlové O, vxš 1500x800 mm, izolačné trojsklo, systémové, s nad svetlíkom, 6 komorový profi viď výpis v PD - O15</t>
  </si>
  <si>
    <t>-2102647914</t>
  </si>
  <si>
    <t>611410005300.S4</t>
  </si>
  <si>
    <t>Okno dvojkrídlové O, vxš 1250x1500 mm, izolačné trojsklo, systémové, s nadsvetlíkoml,  viď výpis v PD - O20</t>
  </si>
  <si>
    <t>1816056832</t>
  </si>
  <si>
    <t>611410010400.S</t>
  </si>
  <si>
    <t>Okno dvojkrídlové O, vxš 1500x1000 mm, izolačné trojsklo, systémové, s nadsvetlíkom, viď výpis v PD - O11</t>
  </si>
  <si>
    <t>726010150</t>
  </si>
  <si>
    <t>611410010300.S</t>
  </si>
  <si>
    <t>Okno dvojkrídlové O, vxš 1000x800 mm, izolačné trojsklo, systémové, 6 komorový profi viď výpis v PD - O12</t>
  </si>
  <si>
    <t>-2058475155</t>
  </si>
  <si>
    <t>6114100074000</t>
  </si>
  <si>
    <t>Okno jednokrídlové O, vxš 600x600 mm, izolačné trojsklo, viď výpis v PD - O14</t>
  </si>
  <si>
    <t>1014308469</t>
  </si>
  <si>
    <t>611420000100.R</t>
  </si>
  <si>
    <t>Kruhové okno priemeru 1000 mm, pevné zasklenie, izolačné trojsko,  viď výpis v PD - O19</t>
  </si>
  <si>
    <t>1850439493</t>
  </si>
  <si>
    <t>105994044</t>
  </si>
  <si>
    <t>61172000050000</t>
  </si>
  <si>
    <t>Dvere jednokrídlové vstupné presklené mliečne kalné sklo s bezpečnostným zámkom ,šxv 1030x2300 mm - 010  - špecifikácie viď vo výpise PD</t>
  </si>
  <si>
    <t>1984279157</t>
  </si>
  <si>
    <t>611720000500000</t>
  </si>
  <si>
    <t>Dvere jednokrídlové vstupné plné s bezpečnostným zámkom ,šxv 900x2300 mm - 013  - špecifikácie viď vo výpise PD</t>
  </si>
  <si>
    <t>1006528907</t>
  </si>
  <si>
    <t>1983412084</t>
  </si>
  <si>
    <t>-1328686430</t>
  </si>
  <si>
    <t>173235204</t>
  </si>
  <si>
    <t>1664343504</t>
  </si>
  <si>
    <t>1985390390</t>
  </si>
  <si>
    <t>-641043974</t>
  </si>
  <si>
    <t>Dvere vnútorné jednokrídlové, šírka 600-1000 mm, výplň , povrch fólia, plné - špecifikácie viď výpis v PD</t>
  </si>
  <si>
    <t>-88043382</t>
  </si>
  <si>
    <t>-1099763445</t>
  </si>
  <si>
    <t>392644942</t>
  </si>
  <si>
    <t>-1508915634</t>
  </si>
  <si>
    <t>-254875389</t>
  </si>
  <si>
    <t>466063043</t>
  </si>
  <si>
    <t>-97645706</t>
  </si>
  <si>
    <t>-1027951816</t>
  </si>
  <si>
    <t>1739132811</t>
  </si>
  <si>
    <t>-1461343455</t>
  </si>
  <si>
    <t>534437151</t>
  </si>
  <si>
    <t>360449253</t>
  </si>
  <si>
    <t>-1713595900</t>
  </si>
  <si>
    <t>1612747339</t>
  </si>
  <si>
    <t>395871944</t>
  </si>
  <si>
    <t>-1068548942</t>
  </si>
  <si>
    <t>978718505</t>
  </si>
  <si>
    <t>-567387482</t>
  </si>
  <si>
    <t>-2131902370</t>
  </si>
  <si>
    <t>-1418320942</t>
  </si>
  <si>
    <t>-209763110</t>
  </si>
  <si>
    <t>1840217708</t>
  </si>
  <si>
    <t>1355995148</t>
  </si>
  <si>
    <t>781731040</t>
  </si>
  <si>
    <t>Murovanie stĺpov z plných pálených tehál do malty QuickMix VK01 , vátane betónovej zálievky s výstužou, veľ. 210*65*(100) mm</t>
  </si>
  <si>
    <t>244876845</t>
  </si>
  <si>
    <t>596360000900</t>
  </si>
  <si>
    <t>Terca Bijou WFD lícová plná pálená tehla, rozmer 210x65x100 mm, tehla</t>
  </si>
  <si>
    <t>-280317998</t>
  </si>
  <si>
    <t>-637470639</t>
  </si>
  <si>
    <t>Montáž obkladu štiepaných kameňov, hr. do 50 mm - "ganog"</t>
  </si>
  <si>
    <t>60896296</t>
  </si>
  <si>
    <t>-684236589</t>
  </si>
  <si>
    <t>-1459135713</t>
  </si>
  <si>
    <t>156</t>
  </si>
  <si>
    <t>517000054</t>
  </si>
  <si>
    <t>157</t>
  </si>
  <si>
    <t>-95881113</t>
  </si>
  <si>
    <t>158</t>
  </si>
  <si>
    <t>-1308116108</t>
  </si>
  <si>
    <t>159</t>
  </si>
  <si>
    <t>80753676</t>
  </si>
  <si>
    <t>160</t>
  </si>
  <si>
    <t>-1094002583</t>
  </si>
  <si>
    <t>161</t>
  </si>
  <si>
    <t>-2007073110</t>
  </si>
  <si>
    <t>162</t>
  </si>
  <si>
    <t>-1969644057</t>
  </si>
  <si>
    <t>163</t>
  </si>
  <si>
    <t>135287972</t>
  </si>
  <si>
    <t>164</t>
  </si>
  <si>
    <t>-874578251</t>
  </si>
  <si>
    <t>165</t>
  </si>
  <si>
    <t>EL 02</t>
  </si>
  <si>
    <t>Elektroinštalácia SO-02 (rozpis v samostatnom rozpočte)</t>
  </si>
  <si>
    <t>989523229</t>
  </si>
  <si>
    <t>166</t>
  </si>
  <si>
    <t>ZTI 02</t>
  </si>
  <si>
    <t>Zdravotechnika a zariaďovacie predmety SO-02 (rozpis v samostatnom rozpočte)</t>
  </si>
  <si>
    <t>-864089721</t>
  </si>
  <si>
    <t>167</t>
  </si>
  <si>
    <t>ZTI 04</t>
  </si>
  <si>
    <t>VZT vykurovanie a vetranie SO-02 (rozpis v samostatnom rozpočte)</t>
  </si>
  <si>
    <t>-2024025112</t>
  </si>
  <si>
    <t>168</t>
  </si>
  <si>
    <t>ZTI 06</t>
  </si>
  <si>
    <t>Klimatizácia SO-02 (rozpis v samostatnom rozpočte)</t>
  </si>
  <si>
    <t>-1109007572</t>
  </si>
  <si>
    <t>SO01´ - Búracie práce</t>
  </si>
  <si>
    <t xml:space="preserve">    725 - Zdravotechnika - zariaďovacie predmety</t>
  </si>
  <si>
    <t xml:space="preserve">    733 - Ústredné kúrenie - rozvodné potrubie</t>
  </si>
  <si>
    <t>113106611.S</t>
  </si>
  <si>
    <t>Rozoberanie zámkovej dlažby všetkých druhov v ploche,  -0,2600 t</t>
  </si>
  <si>
    <t>-330957536</t>
  </si>
  <si>
    <t>113107132.S</t>
  </si>
  <si>
    <t>Odstránenie krytu v ploche do 200 m2 z betónu prostého, hr. vrstvy 150 do 300 mm,  -0,50000t</t>
  </si>
  <si>
    <t>1987997162</t>
  </si>
  <si>
    <t>113204111.S</t>
  </si>
  <si>
    <t>Vytrhanie obrúb kamenných, s vybúraním lôžka, záhonových,  -0,04000t</t>
  </si>
  <si>
    <t>1829999146</t>
  </si>
  <si>
    <t>131211101.S</t>
  </si>
  <si>
    <t>Odkopávky a vykopávky v hornine tr.3 súdržných - ručným náradím v stiesnenom priestore - pivnica sklad</t>
  </si>
  <si>
    <t>142054556</t>
  </si>
  <si>
    <t>131211119.S</t>
  </si>
  <si>
    <t>Príplatok za lepivosť pri hĺbení ručným náradím v hornine tr. 3</t>
  </si>
  <si>
    <t>-1011762565</t>
  </si>
  <si>
    <t>631591125.S</t>
  </si>
  <si>
    <t>Odstránenie násyp nad záklopom stropu - ručne</t>
  </si>
  <si>
    <t>1875849495</t>
  </si>
  <si>
    <t>944944103.S</t>
  </si>
  <si>
    <t>Ochranné provizórne prekrytie otvorenej strechy nepremokavou plachtou na boku uchytenou o konštrukciu, 2,5x40 m</t>
  </si>
  <si>
    <t>-815991981</t>
  </si>
  <si>
    <t>-1077103999</t>
  </si>
  <si>
    <t>962031132.S</t>
  </si>
  <si>
    <t>Búranie priečok alebo vybúranie otvorov plochy nad 4 m2 z tehál pálených, plných alebo dutých hr. do 150 mm,  -0,19600t</t>
  </si>
  <si>
    <t>-76755474</t>
  </si>
  <si>
    <t>962032631.S</t>
  </si>
  <si>
    <t>Búranie komínov. muriva z tehál nad strechou na akúkoľvek maltu,  -1,63300t</t>
  </si>
  <si>
    <t>-1158409231</t>
  </si>
  <si>
    <t>962042321.S</t>
  </si>
  <si>
    <t>Búranie muriva alebo vybúranie otvorov plochy nad 4 m2 zmiešaného nosného muriva nadzákladného,  -2,20000t</t>
  </si>
  <si>
    <t>1943973149</t>
  </si>
  <si>
    <t>965043321.S</t>
  </si>
  <si>
    <t>Búranie podkladov, mazanín,betón s poterom, hr.nad 100 mm, plochy do 1 m2 -2,20000t</t>
  </si>
  <si>
    <t>1151845876</t>
  </si>
  <si>
    <t>965081712.S</t>
  </si>
  <si>
    <t>Búranie dlažieb, bez podklad. lôžka keramických dlaždíc hr. do 10 mm,  -0,02000t</t>
  </si>
  <si>
    <t>-11215896</t>
  </si>
  <si>
    <t>966001234.S</t>
  </si>
  <si>
    <t>Demontáž dreveného prístrešku terasy so strechou pôdorysnej plchy 4x6 m,  -2,47400 t</t>
  </si>
  <si>
    <t>-146568334</t>
  </si>
  <si>
    <t>967031132.S</t>
  </si>
  <si>
    <t>Prikresanie rovných ostení, bez odstupu, po hrubom vybúraní otvorov, v murive tehl. na maltu,  -0,05700t</t>
  </si>
  <si>
    <t>1307721721</t>
  </si>
  <si>
    <t>968061115.S</t>
  </si>
  <si>
    <t>Demontáž okien drevených, 1 bm obvodu - 0,008t</t>
  </si>
  <si>
    <t>1744975882</t>
  </si>
  <si>
    <t>968071116.S</t>
  </si>
  <si>
    <t>Demontáž dverí drevených, 1 bm obvodu - 0,005t</t>
  </si>
  <si>
    <t>-918193519</t>
  </si>
  <si>
    <t>978021191.S</t>
  </si>
  <si>
    <t>Otlčenie omietok stien vnútorných v rozsahu do 100 %,  -0,06100t</t>
  </si>
  <si>
    <t>-725029666</t>
  </si>
  <si>
    <t>978059511.S</t>
  </si>
  <si>
    <t>Odsekanie a odobratie obkladov stien z obkladačiek vnútorných vrátane podkladovej omietky do 2 m2,  -0,06800t</t>
  </si>
  <si>
    <t>1539731730</t>
  </si>
  <si>
    <t>978059611.S</t>
  </si>
  <si>
    <t>Odsekanie a odobratie obkladov stien z obkladačiek vonkajších vrátane podkladovej omietky do 2 m2,  -0,08900t</t>
  </si>
  <si>
    <t>1923169174</t>
  </si>
  <si>
    <t>979081111</t>
  </si>
  <si>
    <t>Odvoz sutiny a vybúraných hmôt na skládku do 1 km</t>
  </si>
  <si>
    <t>-1898917706</t>
  </si>
  <si>
    <t>979081121</t>
  </si>
  <si>
    <t>Odvoz sutiny a vybúraných hmôt na skládku za každý ďalší 1 km</t>
  </si>
  <si>
    <t>-276502758</t>
  </si>
  <si>
    <t>979082111.S</t>
  </si>
  <si>
    <t>Vnútrostavenisková doprava sutiny a vybúraných hmôt do 10 m</t>
  </si>
  <si>
    <t>-103078880</t>
  </si>
  <si>
    <t>979082121.S</t>
  </si>
  <si>
    <t>Vnútrostavenisková doprava sutiny a vybúraných hmôt za každých ďalších 5 m</t>
  </si>
  <si>
    <t>138900825</t>
  </si>
  <si>
    <t>979089012</t>
  </si>
  <si>
    <t>Poplatok za skladovanie - betón, tehly, dlaždice (17 01) ostatné</t>
  </si>
  <si>
    <t>-1298922777</t>
  </si>
  <si>
    <t>979089713.S</t>
  </si>
  <si>
    <t>Prenájom kontajneru 7 m3</t>
  </si>
  <si>
    <t>854559384</t>
  </si>
  <si>
    <t>998981123.S</t>
  </si>
  <si>
    <t>Presun hmôt na demoláciu objektov bez obmedzenia vykonávanú postupným rozoberaním</t>
  </si>
  <si>
    <t>30053530</t>
  </si>
  <si>
    <t>725</t>
  </si>
  <si>
    <t>Zdravotechnika - zariaďovacie predmety</t>
  </si>
  <si>
    <t>725110811.S</t>
  </si>
  <si>
    <t>Demontáž záchoda splachovacieho s nádržou alebo s tlakovým splachovačom,  -0,01933t</t>
  </si>
  <si>
    <t>-592141767</t>
  </si>
  <si>
    <t>725122813.S</t>
  </si>
  <si>
    <t>Demontáž pisoára s nádržkou a 1 záchodom,  -0,01720t</t>
  </si>
  <si>
    <t>-891721367</t>
  </si>
  <si>
    <t>725210821.S</t>
  </si>
  <si>
    <t>Demontáž umývadiel alebo umývadielok bez výtokovej armatúry,  -0,01946t</t>
  </si>
  <si>
    <t>448099062</t>
  </si>
  <si>
    <t>725330820.S</t>
  </si>
  <si>
    <t>Demontáž výlevky bez výtokovej armatúry, bez nádrže a splachovacieho potrubia, diturvitovej,  -0,03470t</t>
  </si>
  <si>
    <t>-819169306</t>
  </si>
  <si>
    <t>725820810.S</t>
  </si>
  <si>
    <t>Demontáž batérie drezovej, umývadlovej nástennej,  -0,0026t</t>
  </si>
  <si>
    <t>-863854617</t>
  </si>
  <si>
    <t>733</t>
  </si>
  <si>
    <t>Ústredné kúrenie - rozvodné potrubie</t>
  </si>
  <si>
    <t>725650805.S</t>
  </si>
  <si>
    <t>Demontáž plynového vykurovacieho telesa podokenného alebo bezpečnostného,  -0,04350t</t>
  </si>
  <si>
    <t>-301067435</t>
  </si>
  <si>
    <t>733120815.S</t>
  </si>
  <si>
    <t>Demontáž potrubia z oceľových rúrok hladkých do priemeru 38,  -0,00254t</t>
  </si>
  <si>
    <t>-1574364822</t>
  </si>
  <si>
    <t>763139521</t>
  </si>
  <si>
    <t>Demontáž sadrokartónového podhľadu s nosnou konštrukciou drevenou, jednoduché opláštenie, -0,01803t</t>
  </si>
  <si>
    <t>-1301004972</t>
  </si>
  <si>
    <t>764351820.S</t>
  </si>
  <si>
    <t>Demontáž žľabov pododkvap. štvorhranných rovných, oblúkových, do 30° rš 400 mm,  -0,00390t</t>
  </si>
  <si>
    <t>650263514</t>
  </si>
  <si>
    <t>764351836.S</t>
  </si>
  <si>
    <t>Demontáž zvodových rúr zo žľabu a steny  -0,00009t</t>
  </si>
  <si>
    <t>-2122250105</t>
  </si>
  <si>
    <t>764359810.S</t>
  </si>
  <si>
    <t>Demontáž kotlíka kónického, so sklonom žľabu do 30st.,  -0,00110t</t>
  </si>
  <si>
    <t>1603316256</t>
  </si>
  <si>
    <t>764410850.S</t>
  </si>
  <si>
    <t>Demontáž oplechovania parapetov rš od 100 do 330 mm,  -0,00135t</t>
  </si>
  <si>
    <t>1138977642</t>
  </si>
  <si>
    <t>764430850.S</t>
  </si>
  <si>
    <t>Demontáž oplechovania múrov a nadmuroviek rš 600 mm,  -0,00337t</t>
  </si>
  <si>
    <t>-416969677</t>
  </si>
  <si>
    <t>765311820</t>
  </si>
  <si>
    <t>Demontáž krytiny uloženej na sucho, do sutiny, sklon strechy do 45°, -0,08t</t>
  </si>
  <si>
    <t>-1105626747</t>
  </si>
  <si>
    <t>766694981.S</t>
  </si>
  <si>
    <t>Demontáž parapetnej dosky int. drevenej šírky do 300 mm, -0,006t</t>
  </si>
  <si>
    <t>1117529627</t>
  </si>
  <si>
    <t>783802821</t>
  </si>
  <si>
    <t>Odstránenie starých náterov z dreva oškrabaním s obrúsením stropov</t>
  </si>
  <si>
    <t>-1279514466</t>
  </si>
  <si>
    <t>783802822</t>
  </si>
  <si>
    <t>Odstránenie starých náterov z omietok oškrabaním s obrúsením stien</t>
  </si>
  <si>
    <t>-468403935</t>
  </si>
  <si>
    <t>SO02´ - Búracie práce</t>
  </si>
  <si>
    <t>-1708033598</t>
  </si>
  <si>
    <t>198546988</t>
  </si>
  <si>
    <t>828095396</t>
  </si>
  <si>
    <t>961055111.S</t>
  </si>
  <si>
    <t>Búranie základových konštrukcií železobetónových,  -2,40000t</t>
  </si>
  <si>
    <t>-969569973</t>
  </si>
  <si>
    <t>-144488972</t>
  </si>
  <si>
    <t>962032231</t>
  </si>
  <si>
    <t>Búranie muriva nadmurovky strechy(atiky) z tehál pálených, vápenopieskových, cementových na maltu,  -1,90500t</t>
  </si>
  <si>
    <t>-576684596</t>
  </si>
  <si>
    <t>1015570185</t>
  </si>
  <si>
    <t>63063485</t>
  </si>
  <si>
    <t>963012520</t>
  </si>
  <si>
    <t>Búranie stropov z dosiek alebo panelov z drevených stropných trámov vrátane záklopu hr. nad 140 mm,  -1,60000t</t>
  </si>
  <si>
    <t>160190754</t>
  </si>
  <si>
    <t>963053935.S</t>
  </si>
  <si>
    <t>Búranie železobetónových monolitických stropných konštrukcií,  -0,39200t</t>
  </si>
  <si>
    <t>-1702366952</t>
  </si>
  <si>
    <t>1572354875</t>
  </si>
  <si>
    <t>-6117839</t>
  </si>
  <si>
    <t>-259327326</t>
  </si>
  <si>
    <t>142347731</t>
  </si>
  <si>
    <t>2025372884</t>
  </si>
  <si>
    <t>975022241</t>
  </si>
  <si>
    <t>Podchytenie konštrukcií drevenou výstuhou do v. 3 m a dĺžky podchytenia do 3 m</t>
  </si>
  <si>
    <t>-25410192</t>
  </si>
  <si>
    <t>-1387041619</t>
  </si>
  <si>
    <t>-727466161</t>
  </si>
  <si>
    <t>705169327</t>
  </si>
  <si>
    <t>-354862588</t>
  </si>
  <si>
    <t>-2089807944</t>
  </si>
  <si>
    <t>-608106145</t>
  </si>
  <si>
    <t>1772371526</t>
  </si>
  <si>
    <t>-701581990</t>
  </si>
  <si>
    <t>-903891930</t>
  </si>
  <si>
    <t>601937752</t>
  </si>
  <si>
    <t>437950695</t>
  </si>
  <si>
    <t>1621725646</t>
  </si>
  <si>
    <t>762352813.S</t>
  </si>
  <si>
    <t>Demontáž konštrukcií krovov, svetlíkov a.i. z hraneného reziva  -0,03000 t</t>
  </si>
  <si>
    <t>-849808725</t>
  </si>
  <si>
    <t>763787213</t>
  </si>
  <si>
    <t>Demontáž stropnej konštr. z nosníkov drev konštr., prierez.plochy 150-500 cm2 vrátane záklopu</t>
  </si>
  <si>
    <t>-881535076</t>
  </si>
  <si>
    <t>1491933795</t>
  </si>
  <si>
    <t>-1179664906</t>
  </si>
  <si>
    <t>769148839</t>
  </si>
  <si>
    <t>881255092</t>
  </si>
  <si>
    <t>947802692</t>
  </si>
  <si>
    <t>232470789</t>
  </si>
  <si>
    <t>-361163316</t>
  </si>
  <si>
    <t>655487176</t>
  </si>
  <si>
    <t>1466178105</t>
  </si>
  <si>
    <t>132201101.S</t>
  </si>
  <si>
    <t>Výkop ryhy do šírky 600 mm v horn.3 do 100 m3</t>
  </si>
  <si>
    <t>132201109.S</t>
  </si>
  <si>
    <t>Príplatok k cene za lepivosť pri hĺbení rýh šírky do 600 mm zapažených i nezapažených s urovnaním dna v hornine 3</t>
  </si>
  <si>
    <t>151730011.S</t>
  </si>
  <si>
    <t>Paženie do ocelových zápor s odstranením paženia, hĺbky výkopku do 4 m</t>
  </si>
  <si>
    <t>174101001.S</t>
  </si>
  <si>
    <t>Zásyp sypaninou so zhutnením, rýh, zárezov do 100 m3</t>
  </si>
  <si>
    <t>215901101.S</t>
  </si>
  <si>
    <t>Zhutnenie podložia z rastlej horniny 1 až 4 pod násypy, z hornina súdržných do 92 % PS a nesúdržných</t>
  </si>
  <si>
    <t>722</t>
  </si>
  <si>
    <t>722171213</t>
  </si>
  <si>
    <t>722239102</t>
  </si>
  <si>
    <t>722239103</t>
  </si>
  <si>
    <t>722290234</t>
  </si>
  <si>
    <t>Presun hmôt pre vnútorný vodovod v objektoch výšky do 6 m</t>
  </si>
  <si>
    <t>721</t>
  </si>
  <si>
    <t>SO09 - Prípojka NN</t>
  </si>
  <si>
    <t>M - Práce a dodávky M</t>
  </si>
  <si>
    <t xml:space="preserve">    21-M - Elektromontáže</t>
  </si>
  <si>
    <t xml:space="preserve">    46-M - Zemné práce vykonávané pri externých montážnych prácach</t>
  </si>
  <si>
    <t>972364693</t>
  </si>
  <si>
    <t>934600172</t>
  </si>
  <si>
    <t>353836016</t>
  </si>
  <si>
    <t>1418237900</t>
  </si>
  <si>
    <t>617059070</t>
  </si>
  <si>
    <t>354382915</t>
  </si>
  <si>
    <t>Práce a dodávky M</t>
  </si>
  <si>
    <t>21-M</t>
  </si>
  <si>
    <t>Elektromontáže</t>
  </si>
  <si>
    <t>210902464</t>
  </si>
  <si>
    <t>Montáž NN prípojky vrátane skrinky kábla chráničky a zpojenia ističou</t>
  </si>
  <si>
    <t>1964328560</t>
  </si>
  <si>
    <t>341110034200.S</t>
  </si>
  <si>
    <t>Kábel hliníkový NAYY J4x70  mm2, Skirnka, ističe a súvisiace materiály</t>
  </si>
  <si>
    <t>591383540</t>
  </si>
  <si>
    <t>46-M</t>
  </si>
  <si>
    <t>Zemné práce vykonávané pri externých montážnych prácach</t>
  </si>
  <si>
    <t>460490012.S</t>
  </si>
  <si>
    <t>Rozvinutie a uloženie výstražnej fólie z PE do ryhy, šírka do 33 cm</t>
  </si>
  <si>
    <t>-1068534198</t>
  </si>
  <si>
    <t>283230008000</t>
  </si>
  <si>
    <t>Výstražná fóla PE, šxhr 300x0,08 mm, dĺ. 250 m, farba červená, HAGARD</t>
  </si>
  <si>
    <t>-176473908</t>
  </si>
  <si>
    <t>VÝKAZ VÝMER</t>
  </si>
  <si>
    <t>STAVBA:</t>
  </si>
  <si>
    <t>Centrum kultúrneho dedičstva, Kostolná pri Dunaji, p. č. 56/1, 56/2, 57/1, 57/2, 66/1, 69/1, 77</t>
  </si>
  <si>
    <t>INVESTOR:</t>
  </si>
  <si>
    <t>Obec Kostolná pri Dunaji, 903 01 Kostolná pri Dunaji 59</t>
  </si>
  <si>
    <t xml:space="preserve"> </t>
  </si>
  <si>
    <t>P. č.</t>
  </si>
  <si>
    <t>Obj. č.</t>
  </si>
  <si>
    <t>Počet</t>
  </si>
  <si>
    <t>Jed.</t>
  </si>
  <si>
    <t>Cena jednotková</t>
  </si>
  <si>
    <t>Cena</t>
  </si>
  <si>
    <t>Celkovo</t>
  </si>
  <si>
    <t>Materiál</t>
  </si>
  <si>
    <t>Montáž</t>
  </si>
  <si>
    <t>(EUR)</t>
  </si>
  <si>
    <t>Prístroje</t>
  </si>
  <si>
    <t>KU68 -1902</t>
  </si>
  <si>
    <t>8595057600195</t>
  </si>
  <si>
    <t>Krabica zapustená s viečkom, hĺbka 44mm, KOPOS</t>
  </si>
  <si>
    <t>KP 67/2</t>
  </si>
  <si>
    <t>8595057615496</t>
  </si>
  <si>
    <t>Krabica prístrojová spojovateľná, do muriva, hĺbka 44mm, KOPOS</t>
  </si>
  <si>
    <t>KUL 68-45/LD2</t>
  </si>
  <si>
    <t>Inštalačná krabica univerzálna, s viečkom a tesniacou manžetou, spojovateľná, hĺbka 45mm, KOPOS</t>
  </si>
  <si>
    <t>KPRL 68-70/LD</t>
  </si>
  <si>
    <t>8595568925879</t>
  </si>
  <si>
    <t>Inštalačná krabica univerzálna, spojovateľná, s tesniacou manžetou a spojkou, hĺbka 70mm, KOPOS</t>
  </si>
  <si>
    <t>SKLD 2</t>
  </si>
  <si>
    <t>Spojka krabíc, 10ks, KOPOS</t>
  </si>
  <si>
    <t>C2221413</t>
  </si>
  <si>
    <t>1401074</t>
  </si>
  <si>
    <t>Svorkovnica bezskrutková univerzálna, trojnásobná, 32A, s=0,2÷4, VID</t>
  </si>
  <si>
    <t>VALENA LIFE</t>
  </si>
  <si>
    <t>Spínač jednoduchý č.1, pod omietku, VALENA LIFE, LEGRAND</t>
  </si>
  <si>
    <t>Spínač striedavý č.6, pod omietku, VALENA LIFE, LEGRAND</t>
  </si>
  <si>
    <t>Spínač striedavý dvojnásobný č.2x6, pod omietku, VALENA LIFE, LEGRAND</t>
  </si>
  <si>
    <t>Spínač lustrový č.5, pod omietku, VALENA LIFE, LEGRAND</t>
  </si>
  <si>
    <t>Spínač krížový č.7, pod omietku, VALENA LIFE, LEGRAND</t>
  </si>
  <si>
    <t>Spínač kombinovaný č.5a, pod omietku, VALENA LIFE, LEGRAND</t>
  </si>
  <si>
    <t>Zásuvka pod omietku , 230V, VALENA LIFE, LEGRAND</t>
  </si>
  <si>
    <t>Zásuvka pod omietku , 230V, IP44, VALENA LIFE, LEGRAND</t>
  </si>
  <si>
    <t>ISOLATORS</t>
  </si>
  <si>
    <t>590.GE2013</t>
  </si>
  <si>
    <t>Vypínač bezpečnostný, 3P, 20A, SCAME</t>
  </si>
  <si>
    <t xml:space="preserve">Rám jednoduchý, 2M, VALENA LIFE, LEGRAND </t>
  </si>
  <si>
    <t xml:space="preserve">Rám dvojnásobný, 4M, VALENA LIFE, LEGRAND </t>
  </si>
  <si>
    <t xml:space="preserve">Rám trojnásobný, 6M, VALENA LIFE, LEGRAND </t>
  </si>
  <si>
    <t>Svietidlá</t>
  </si>
  <si>
    <t>MARINA</t>
  </si>
  <si>
    <t>Svietidlo žiarovkové, univerzálna montáž, s integrovaným snímačom pohybu, 1x60W, IP43, FULGUR</t>
  </si>
  <si>
    <t>SINCLAIR FL2 60, 160lm/W</t>
  </si>
  <si>
    <t>Svietidlo LED, závesné / prisadené, 60W, 9 600lm, IP66, SINCLAIR</t>
  </si>
  <si>
    <t>SINCLAIR TPL 45 IP66</t>
  </si>
  <si>
    <t>LED svietidlo prisadené stropné priemyselné, priebežná montáž so svorkovnicou 2x5P, 45W, 6300lm, IP66, SINCLAIR</t>
  </si>
  <si>
    <t>SINCLAIR TPL 54 IP66</t>
  </si>
  <si>
    <t>LED svietidlo prisadené stropné priemyselné, priebežná montáž so svorkovnicou 2x5P, 54W, 7560lm, IP66, SINCLAIR</t>
  </si>
  <si>
    <t>SINCLAIR DLTJ 24CCT</t>
  </si>
  <si>
    <t>LED svietidlo prisadené/zabudované stropné, 24W, 2760lm, IP20, SINCLAIR</t>
  </si>
  <si>
    <t>KSC</t>
  </si>
  <si>
    <t>NLKSC003SC</t>
  </si>
  <si>
    <t>Svietidlo núdzové, s piktogramom, s integrovanou batériou a autotestom, doba zálohovania 1h/3h/8h nastaviteľné prisadené stropné/nástenné, 2W, IP54, SCHRACK</t>
  </si>
  <si>
    <t>Káblové trasy</t>
  </si>
  <si>
    <t>VE3512</t>
  </si>
  <si>
    <t>Rozdeľovacia hlava, 4x4/4x35, TRACON</t>
  </si>
  <si>
    <t>13400274</t>
  </si>
  <si>
    <t>Fólia, červená s bleskom,  š=330mm</t>
  </si>
  <si>
    <t>bm</t>
  </si>
  <si>
    <t>KPL150/10SLER</t>
  </si>
  <si>
    <t>019441</t>
  </si>
  <si>
    <t>Ochranná platňa pre káble, žltá, 150x1000x1,8, DIETZEL UNIVOLT</t>
  </si>
  <si>
    <t>1416E K50</t>
  </si>
  <si>
    <t>Rúrka, ohybná, DN16, 50m, MONOFLEX, KOPOS</t>
  </si>
  <si>
    <t>1420 K50</t>
  </si>
  <si>
    <t>Rúrka, ohybná, DN20, 50m, MONOFLEX, KOPOS</t>
  </si>
  <si>
    <t>Kabeláž</t>
  </si>
  <si>
    <t>CYKY O3x1,5</t>
  </si>
  <si>
    <t>32452</t>
  </si>
  <si>
    <t>Kábel, PRYSMIAN</t>
  </si>
  <si>
    <t>CYKY O4x1,5</t>
  </si>
  <si>
    <t>DP440001504OCBN</t>
  </si>
  <si>
    <t>Kábel, NKT</t>
  </si>
  <si>
    <t>CYKY J3x1,5</t>
  </si>
  <si>
    <t>32373</t>
  </si>
  <si>
    <t>CYKY J3x2,5</t>
  </si>
  <si>
    <t>32358</t>
  </si>
  <si>
    <t>CYKY J3x4</t>
  </si>
  <si>
    <t>32382</t>
  </si>
  <si>
    <t>CYKY J3x6</t>
  </si>
  <si>
    <t>32545</t>
  </si>
  <si>
    <t>CYKY J5x1,5</t>
  </si>
  <si>
    <t>32379</t>
  </si>
  <si>
    <t>CYKY J5x2,5</t>
  </si>
  <si>
    <t>32377</t>
  </si>
  <si>
    <t>H07RN-F 2X1,5</t>
  </si>
  <si>
    <t>H07RN-F 3X1,5</t>
  </si>
  <si>
    <t>H07RN-F 3G4</t>
  </si>
  <si>
    <t>31436</t>
  </si>
  <si>
    <t>H07RN-F 5G1,5</t>
  </si>
  <si>
    <t>31004</t>
  </si>
  <si>
    <t>H07RN-F 5G2,5</t>
  </si>
  <si>
    <t>31005</t>
  </si>
  <si>
    <t>1-CYKY J5x25</t>
  </si>
  <si>
    <t>32453</t>
  </si>
  <si>
    <t>1-CYKY J4x35</t>
  </si>
  <si>
    <t>32520</t>
  </si>
  <si>
    <t>H07V-U 6 ZZ</t>
  </si>
  <si>
    <t>Vodič, CY6, zelenožltý</t>
  </si>
  <si>
    <t>H07V-R 16 ZZ</t>
  </si>
  <si>
    <t>Vodič, CY16, zelenožltý</t>
  </si>
  <si>
    <t>NYY 10RE ZZ</t>
  </si>
  <si>
    <t>Vodič, CY10, zelenožltý, PRAKAB</t>
  </si>
  <si>
    <t>NYY 16RE ZZ</t>
  </si>
  <si>
    <t>Vodič, CY16, zelenožltý, PRAKAB</t>
  </si>
  <si>
    <t>Fotovoltika</t>
  </si>
  <si>
    <t>Fotovoltický panel 450W</t>
  </si>
  <si>
    <t>Menič kW</t>
  </si>
  <si>
    <t>Relé rozpojenia fotovoltického poľa pre dva panely</t>
  </si>
  <si>
    <t>Tlačidlo s napájacím zdrojom pre rozpojenie fotovoltického poľa</t>
  </si>
  <si>
    <t>H1Z2Z2-K 1x6</t>
  </si>
  <si>
    <t>Solarkábel</t>
  </si>
  <si>
    <t>H07RN-F 3G1</t>
  </si>
  <si>
    <t>31437</t>
  </si>
  <si>
    <t>H07RN-F 5G6</t>
  </si>
  <si>
    <t>30992</t>
  </si>
  <si>
    <t>J-Y(ST)Y 1x2x0,8</t>
  </si>
  <si>
    <t>Kábel tienený pre prenos signálov</t>
  </si>
  <si>
    <t>J-Y(ST)Y 4x2x0,8</t>
  </si>
  <si>
    <t>CYKY J5x6</t>
  </si>
  <si>
    <t>32434</t>
  </si>
  <si>
    <t>Bleskozvod a uzemnenie</t>
  </si>
  <si>
    <t>FeZn10</t>
  </si>
  <si>
    <t>t195010</t>
  </si>
  <si>
    <t>Drôt, 0,63kg/m, 1kg=1,61m, ZIN</t>
  </si>
  <si>
    <t>FeZn30x4</t>
  </si>
  <si>
    <t>t195304</t>
  </si>
  <si>
    <t>Páska, 0,97kg/m, ZIN</t>
  </si>
  <si>
    <t>AlMgSi 8</t>
  </si>
  <si>
    <t>t195008 Al</t>
  </si>
  <si>
    <t>Drôt, 0,14kg/m, 1kg=7,41m, ZIN</t>
  </si>
  <si>
    <t>AlMgSi 8 PVC</t>
  </si>
  <si>
    <t>t195008 Al PVC</t>
  </si>
  <si>
    <t>Drôt s PVC izoláciou 0,2kg/m, 1kg = 5m, ZIN</t>
  </si>
  <si>
    <t>SZ</t>
  </si>
  <si>
    <t>t614109</t>
  </si>
  <si>
    <t>Svorka skúšobná, ZIN</t>
  </si>
  <si>
    <t>SS</t>
  </si>
  <si>
    <t>f613112</t>
  </si>
  <si>
    <t>Svorka spojovacia, ZIN</t>
  </si>
  <si>
    <t xml:space="preserve">SO </t>
  </si>
  <si>
    <t>f613312</t>
  </si>
  <si>
    <t>Svorka odkvapová, ZIN</t>
  </si>
  <si>
    <t>SP 1</t>
  </si>
  <si>
    <t>f613212</t>
  </si>
  <si>
    <t>Svorka na pripojenie kovových predmetov, ZIN</t>
  </si>
  <si>
    <t>PV 15UNI</t>
  </si>
  <si>
    <t>f312410</t>
  </si>
  <si>
    <t>Podpera vedenia na vrchol krovu, ZIN</t>
  </si>
  <si>
    <t>PV 17-1</t>
  </si>
  <si>
    <t>f312623</t>
  </si>
  <si>
    <t>Podpera vedenia do vonk.izolácií a sadrokartónu, ZIN</t>
  </si>
  <si>
    <t>PV 22</t>
  </si>
  <si>
    <t>f313210</t>
  </si>
  <si>
    <t>Podpera vedenia na lepenku a škridlu, ZIN</t>
  </si>
  <si>
    <t>PV 23</t>
  </si>
  <si>
    <t>f313311</t>
  </si>
  <si>
    <t>Podpera vedenia na plechové strechy, ZIN</t>
  </si>
  <si>
    <t>OU</t>
  </si>
  <si>
    <t>f511121</t>
  </si>
  <si>
    <t>Ochranný uholník, ZIN</t>
  </si>
  <si>
    <t>DUd</t>
  </si>
  <si>
    <t>f521112</t>
  </si>
  <si>
    <t>Držiak ochranného uholníka do dreva, ZIN</t>
  </si>
  <si>
    <t>d90-1-136</t>
  </si>
  <si>
    <t>f615120</t>
  </si>
  <si>
    <t>Izolujúca tyč, d=16, l=500, ZIN</t>
  </si>
  <si>
    <t>FR OB</t>
  </si>
  <si>
    <t>f615121</t>
  </si>
  <si>
    <t>Kotva na stenu k oddialenému bleskozvodu, ZIN</t>
  </si>
  <si>
    <t>RS3 OB</t>
  </si>
  <si>
    <t>Držiak zvodového drôtu k oddialenému bleskozvodu, d=16, ZIN</t>
  </si>
  <si>
    <t>SR 02</t>
  </si>
  <si>
    <t>f616123</t>
  </si>
  <si>
    <t>Svorka spojovacia odbočná, ZIN</t>
  </si>
  <si>
    <t>SR 03</t>
  </si>
  <si>
    <t>f616211</t>
  </si>
  <si>
    <t>Svorka uzemňovacia, ZIN</t>
  </si>
  <si>
    <t>RS2</t>
  </si>
  <si>
    <t>f612115</t>
  </si>
  <si>
    <t>Svorka rozpojovacia 8-10/18-20, ZIN</t>
  </si>
  <si>
    <t>JP 10+PV 15 UNI</t>
  </si>
  <si>
    <t>f111311</t>
  </si>
  <si>
    <t>Zvodová tyč bez osadenia, ZIN</t>
  </si>
  <si>
    <t>JD 15</t>
  </si>
  <si>
    <t>f111115</t>
  </si>
  <si>
    <t>Zvodová tyč so závitom, ZIN</t>
  </si>
  <si>
    <t>Práce</t>
  </si>
  <si>
    <t>Sekanie drážok do betónu</t>
  </si>
  <si>
    <t>Sekanie drážok do muriva</t>
  </si>
  <si>
    <t>Frézovanie otvorov pre krabice</t>
  </si>
  <si>
    <t>Frézovanie otvorov pre krabice do muriva</t>
  </si>
  <si>
    <t>Prierazy</t>
  </si>
  <si>
    <t>Demontáž starej kabeláže, svietidiel...</t>
  </si>
  <si>
    <t>hod</t>
  </si>
  <si>
    <t>Demontáž starej rozvodnice do 200kg</t>
  </si>
  <si>
    <t>Elektromontáž</t>
  </si>
  <si>
    <t>Nešpecifikované elektromontážne práce, zriadenie pracoviska, dočasné zapojenia, zsťovanie skutkového stavu, prekládky jestvujúcich vedení, úpravy jestvujúcich vedení a zariadení</t>
  </si>
  <si>
    <t>Vytýčenie trasy</t>
  </si>
  <si>
    <t>Výkopové práce. Káblové ryhy šírky 35, hĺbky 80, zemina tr.3</t>
  </si>
  <si>
    <t>Zatiahnutie káblov do chráničiek</t>
  </si>
  <si>
    <t xml:space="preserve">Zriadenie káblového lôžka 65/10 cm, pieskom      </t>
  </si>
  <si>
    <t xml:space="preserve">Zakrytie káblov výstražnou fóliou PVC šírky 33cm  </t>
  </si>
  <si>
    <t>Zához ryhy</t>
  </si>
  <si>
    <t>Provizórna úprava terénu</t>
  </si>
  <si>
    <t>Rozvádzač RH</t>
  </si>
  <si>
    <t>NP65-0504015</t>
  </si>
  <si>
    <t>Rozvodnica pre montáž na stenu, 500x400x150, IP65, OEZ</t>
  </si>
  <si>
    <t>PD-N-M0504</t>
  </si>
  <si>
    <t>Modulárny systém rozvodnice, pre skriňu v=500, š=400, OEZ</t>
  </si>
  <si>
    <t>PD-N-KMV01504</t>
  </si>
  <si>
    <t>Kryty pre modulárny systém, v=150, výrez 45, pre skriňu š=400, OEZ</t>
  </si>
  <si>
    <t>PD-N-4Z08</t>
  </si>
  <si>
    <t>Závesné oká pre rozvodnicu, OEZ</t>
  </si>
  <si>
    <t>sada</t>
  </si>
  <si>
    <t>DX3-IS-100A/3P</t>
  </si>
  <si>
    <t>Vypínač modulárny, 3P, 100A, LEGRAND</t>
  </si>
  <si>
    <t>004678</t>
  </si>
  <si>
    <t>Elektromer 3P podružný priamy, 230VAC, 63A, 2M, výstup impulz, kalibrovaný, LEGRAND</t>
  </si>
  <si>
    <t>004683</t>
  </si>
  <si>
    <t>Elektromer 5P podružný priamy, 400VAC, 63A, 4M, impulzný výstup+RS485, kalibrovaný, LEGRAND</t>
  </si>
  <si>
    <t>MGKIZ065</t>
  </si>
  <si>
    <t>Elektromer 5P podružný priamy, 400VAC, 65A, 4M, impulzný výstup, kalibrovaný, SCHRACK</t>
  </si>
  <si>
    <t>TX3-6-B63/3</t>
  </si>
  <si>
    <t>Istič 3P, 400VAC, 63A, 6kA, char.B, LEGRAND</t>
  </si>
  <si>
    <t>TX3-6-B32/3</t>
  </si>
  <si>
    <t>Istič 3P, 400VAC, 32A, 6kA, char.B, LEGRAND</t>
  </si>
  <si>
    <t>TX3-6-B20/3</t>
  </si>
  <si>
    <t>Istič 3P, 400VAC, 20A, 6kA, char.B, LEGRAND</t>
  </si>
  <si>
    <t>Prúdový transformátor 1P, 100A/33,33mA, pre vodič d&lt;8, SPLIT CORE CT</t>
  </si>
  <si>
    <t>004871</t>
  </si>
  <si>
    <t>Svorka rozbočovacia modulárna 1P, 125A, 4x s=16÷50, 12x s=1,5÷10, LEGRAND</t>
  </si>
  <si>
    <t>004842</t>
  </si>
  <si>
    <t>Izolovaná svorkovnica, 8x1,5÷16, montáž na DIN lištu,modrá, LEGRAND</t>
  </si>
  <si>
    <t>004832</t>
  </si>
  <si>
    <t>Izolovaná svorkovnica, 8x1,5÷16, montáž na DIN lištu,zelená, LEGRAND</t>
  </si>
  <si>
    <t>AKM12</t>
  </si>
  <si>
    <t>Vývodka , HENSEL</t>
  </si>
  <si>
    <t>AKM25</t>
  </si>
  <si>
    <t>AKM32</t>
  </si>
  <si>
    <t>AKM40</t>
  </si>
  <si>
    <t>Káblové štítky</t>
  </si>
  <si>
    <t>Umelohmotné štítky</t>
  </si>
  <si>
    <t>Ukončenie káblov v rozvádzači do s=2,5</t>
  </si>
  <si>
    <t>Ukončenie káblov v rozvádzači do s=6</t>
  </si>
  <si>
    <t>Ukončenie káblov v rozvádzači do s=200</t>
  </si>
  <si>
    <t>Kompletáž</t>
  </si>
  <si>
    <t>Revízia</t>
  </si>
  <si>
    <t>Atest</t>
  </si>
  <si>
    <t>Rozvádzač R1</t>
  </si>
  <si>
    <t>BF-O-6/144-C</t>
  </si>
  <si>
    <t>Rozvodnica pre nástennú montáž, 6 radov/144 modulov, EATON</t>
  </si>
  <si>
    <t>FLP-B+C MAXI V/4</t>
  </si>
  <si>
    <t>Prepäťová ochrana, typ 1+2, 4P, 30kA, SALTEK</t>
  </si>
  <si>
    <t>VG-V50-1+NPE-280</t>
  </si>
  <si>
    <t>Prepäťová ochrana, typ 1+2, 1P, 50kA, v skrinke, OBO</t>
  </si>
  <si>
    <t>DX3-IS-63A/3P</t>
  </si>
  <si>
    <t>Vypínač modulárny, 3P, 63A, LEGRAND</t>
  </si>
  <si>
    <t>TX3-6-C16/3</t>
  </si>
  <si>
    <t>Istič 3P, 400VAC, 16A, 6kA, char.C, LEGRAND</t>
  </si>
  <si>
    <t>TX3-6-B6/1</t>
  </si>
  <si>
    <t>Istič 1P, 230VAC, 6A, 6kA, char.B, LEGRAND</t>
  </si>
  <si>
    <t>TX3-6-B16/1</t>
  </si>
  <si>
    <t>Istič 1P, 230VAC, 16A, 6kA, char.B, LEGRAND</t>
  </si>
  <si>
    <t>TX3-6-B20/1</t>
  </si>
  <si>
    <t>Istič 1P, 230VAC, 20A, 6kA, char.B, LEGRAND</t>
  </si>
  <si>
    <t>TX3-63A/4/500</t>
  </si>
  <si>
    <t>Prúdový chránič bez nadprúdovej ochrany, 400VAC, 63A, 500mA, typ A, LEGRAND</t>
  </si>
  <si>
    <t>DX3-B10A/4/030</t>
  </si>
  <si>
    <t>Prúdový chránič s nadprúdovou ochranou, 400VAC, 10A, 30mA, 6kA, char.B, typ A, LEGRAND</t>
  </si>
  <si>
    <t>DX3-B16A/4/030</t>
  </si>
  <si>
    <t>Prúdový chránič s nadprúdovou ochranou, 400VAC, 16A, 30mA, 6kA, char.B, typ A, LEGRAND</t>
  </si>
  <si>
    <t>DX3-B10A/1N/030</t>
  </si>
  <si>
    <t>410963</t>
  </si>
  <si>
    <t>Prúdový chránič s nadprúdovou ochranou, 230VAC, 10A, 30mA, 6kA, char.B, typ A, LEGRAND</t>
  </si>
  <si>
    <t>DX3-B16A/1N/030</t>
  </si>
  <si>
    <t>410965</t>
  </si>
  <si>
    <t>Prúdový chránič s nadprúdovou ochranou, 230VAC, 16A, 30mA, 6kA, char.B, typ A, LEGRAND</t>
  </si>
  <si>
    <t>DX3-B25A/1N/030</t>
  </si>
  <si>
    <t>410967</t>
  </si>
  <si>
    <t>Prúdový chránič s nadprúdovou ochranou, 230VAC, 25A, 30mA, 6kA, char.B, typ A, LEGRAND</t>
  </si>
  <si>
    <t>DX3-C10A/1N/030</t>
  </si>
  <si>
    <t>Prúdový chránič s nadprúdovou ochranou, 230VAC, 10A, 30mA, 6kA, char.C, LEGRAND</t>
  </si>
  <si>
    <t>Stykač, 400VAC, 25A, 2NO, 2NC, 2M, LEGRAND</t>
  </si>
  <si>
    <t>Vypínacia spúšť, 230VAC, LEGRAND</t>
  </si>
  <si>
    <t>M22-L-R</t>
  </si>
  <si>
    <t>Signálka 230VAC, červená, EATON</t>
  </si>
  <si>
    <t>M22-L-G</t>
  </si>
  <si>
    <t>Signálka 230VAC, zelená, EATON</t>
  </si>
  <si>
    <t>M22PV/KC11/IY</t>
  </si>
  <si>
    <t>Tlačidlo, hríb, s aretáciou,  v skrinke, 1NO+1NC, EATON</t>
  </si>
  <si>
    <t>VIKING</t>
  </si>
  <si>
    <t>037160</t>
  </si>
  <si>
    <t>Svorka jednoradová,skrutková, s=2,5, šedá, LEGRAND</t>
  </si>
  <si>
    <t>037100</t>
  </si>
  <si>
    <t>Svorka jednoradová,skrutková, s=2,5 modrá, LEGRAND</t>
  </si>
  <si>
    <t>037170</t>
  </si>
  <si>
    <t>Svorka jednoradová,skrutková, s=2,5, zelenožltá, LEGRAND</t>
  </si>
  <si>
    <t>037550</t>
  </si>
  <si>
    <t>Bočnica, pre jednoradovú svorku, s=2,5÷10, LEGRAND</t>
  </si>
  <si>
    <t>037560</t>
  </si>
  <si>
    <t>Oddeľovacia priehradka, pre jednoradovú svorku s=2,5÷10, LEGRAND</t>
  </si>
  <si>
    <t>037510</t>
  </si>
  <si>
    <t>Ukončovacia zarážka, pre jednoradovú svorku, automatická montáž, LEGRAND</t>
  </si>
  <si>
    <t>AKM16</t>
  </si>
  <si>
    <t>AKM20</t>
  </si>
  <si>
    <t>Rozvádzač RACDC</t>
  </si>
  <si>
    <t>Rozvodnica pre nástennú montáž, 2 rady/12 modulov, ETI</t>
  </si>
  <si>
    <t>TX3-10-C06/3</t>
  </si>
  <si>
    <t>Istič 3P, 400VAC, 6A, 10kA, char.C, LEGRAND</t>
  </si>
  <si>
    <t>TX3-10-B16/3</t>
  </si>
  <si>
    <t>Istič 3P, 400VAC, 16A, 10kA, char.B, LEGRAND</t>
  </si>
  <si>
    <t>TX3-10-C10/1</t>
  </si>
  <si>
    <t>Istič 1P, 230VAC, 10A, 10kA, char.C, LEGRAND</t>
  </si>
  <si>
    <t>TX3-10-C06/1</t>
  </si>
  <si>
    <t>Istič 1P, 230VAC, 6A, 10kA, char.C, LEGRAND</t>
  </si>
  <si>
    <t>Stykač, 400VAC, 40A, 3NO, 3M, LEGRAND</t>
  </si>
  <si>
    <t>Ex9F 2P 32A</t>
  </si>
  <si>
    <t>Poistkový odpínač, 2P, veľkosť 10x38, NOARK</t>
  </si>
  <si>
    <t>PVA10-12A/gG</t>
  </si>
  <si>
    <t>OEZ:40753</t>
  </si>
  <si>
    <t>Poistka valcová, veľkosť 10x38, 12A, char.gG , OEZ</t>
  </si>
  <si>
    <t>169</t>
  </si>
  <si>
    <t>ESPD1+2-DC50-1000</t>
  </si>
  <si>
    <t>Prepäťová ochrana, typ 1+2, 2P, 20kA, 1000VDC, TRACON</t>
  </si>
  <si>
    <t>170</t>
  </si>
  <si>
    <t>HRN-100</t>
  </si>
  <si>
    <t>Relé sieťovej ochrany, ELKO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</si>
  <si>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</si>
  <si>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</si>
  <si>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</si>
  <si>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</si>
  <si>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</si>
  <si>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</si>
  <si>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</si>
  <si>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</si>
  <si>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</si>
  <si>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</si>
  <si>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</si>
  <si>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Odvoz a likvidácia odpadu</t>
  </si>
  <si>
    <t>182</t>
  </si>
  <si>
    <t>Odvoz odpadu - Zmesi betónu, tehál, obkladačiek, dlaždíc a pod.</t>
  </si>
  <si>
    <t>Tona</t>
  </si>
  <si>
    <t>183</t>
  </si>
  <si>
    <t>Odvoz odpadu -  Bitúmenové zmesi (asfalt z ciest a chodníkov)</t>
  </si>
  <si>
    <t>184</t>
  </si>
  <si>
    <t>Odvoz odpadu  Zemina a kamenivo iné ako uvedené v 170503 *</t>
  </si>
  <si>
    <t>185</t>
  </si>
  <si>
    <t>Odvoz odpadu – výkopová zemina iná ako uvedené v 170505</t>
  </si>
  <si>
    <t>186</t>
  </si>
  <si>
    <t>Izolačné materiály iné ako uvedené v 170601 a 170103</t>
  </si>
  <si>
    <t>187</t>
  </si>
  <si>
    <t>Zmiešané stavebné odpady</t>
  </si>
  <si>
    <t>188</t>
  </si>
  <si>
    <t>Objemný odpad</t>
  </si>
  <si>
    <t>189</t>
  </si>
  <si>
    <t>Plasty rôzne kat. č., nevhodné na zhodnotenie, 070213, 170203 a pod.</t>
  </si>
  <si>
    <t>190</t>
  </si>
  <si>
    <t>Plasty rôzne kat. č., vhodné na TAP, 070213, 170203 a pod.</t>
  </si>
  <si>
    <t>191</t>
  </si>
  <si>
    <t>Prenájom kontajnera</t>
  </si>
  <si>
    <t>Doprava</t>
  </si>
  <si>
    <t>km</t>
  </si>
  <si>
    <t>REKAPITULÁCIA</t>
  </si>
  <si>
    <t>Čiastkové náklady ( EUR)</t>
  </si>
  <si>
    <t>Suma dodávka a montáž ( EUR)</t>
  </si>
  <si>
    <t>Projekt (EUR)</t>
  </si>
  <si>
    <t>Autorský dozor (EUR)</t>
  </si>
  <si>
    <t>Komplexné skúšky (EUR)</t>
  </si>
  <si>
    <t>Prevádzkové vplyvy %</t>
  </si>
  <si>
    <t>CELKOVÉ NÁKLADY ( EUR)</t>
  </si>
  <si>
    <t>Krycí list rozpočtu</t>
  </si>
  <si>
    <t>Rekapitulácia rozpočtu</t>
  </si>
  <si>
    <t>Rozpočet</t>
  </si>
  <si>
    <t>Stavba Revitalizácia centra s ohľadom na zmenu klimy</t>
  </si>
  <si>
    <t>Objekt Zdravotechnika SO01</t>
  </si>
  <si>
    <t xml:space="preserve">Miesto:  </t>
  </si>
  <si>
    <t xml:space="preserve">Ks: 1261 Budovy na kultúru a verejnú zábavu                                                             </t>
  </si>
  <si>
    <t>Zákazka: 458/25</t>
  </si>
  <si>
    <t xml:space="preserve">Spracoval: </t>
  </si>
  <si>
    <t xml:space="preserve">Dňa </t>
  </si>
  <si>
    <t>17. 9. 2025</t>
  </si>
  <si>
    <t>Odberateľ: Obec Kostolná pri Dunaji</t>
  </si>
  <si>
    <t xml:space="preserve">IČO: </t>
  </si>
  <si>
    <t xml:space="preserve">DIČ: </t>
  </si>
  <si>
    <t>Projektant: Ing. arch. Zuzana Kierulfová</t>
  </si>
  <si>
    <t>Dodávateľ: Výber</t>
  </si>
  <si>
    <t>ZRN</t>
  </si>
  <si>
    <t>ZRN spolu</t>
  </si>
  <si>
    <t>Ostatné náklady</t>
  </si>
  <si>
    <t xml:space="preserve">HSV </t>
  </si>
  <si>
    <t xml:space="preserve">PSV </t>
  </si>
  <si>
    <t>Komplet. činnosť</t>
  </si>
  <si>
    <t xml:space="preserve">MNT </t>
  </si>
  <si>
    <t xml:space="preserve">HZS </t>
  </si>
  <si>
    <t>OST</t>
  </si>
  <si>
    <t xml:space="preserve">VN </t>
  </si>
  <si>
    <t>Spolu</t>
  </si>
  <si>
    <t>Zariadenie staveniska 0%</t>
  </si>
  <si>
    <t>Sťažené podmienky dopravy 0%</t>
  </si>
  <si>
    <t>Sťažené výrobné podmienky 0%</t>
  </si>
  <si>
    <t>Horské oblasti 0%</t>
  </si>
  <si>
    <t>Prevádzkové vplyvy 0%</t>
  </si>
  <si>
    <t>Mimostavenisková doprava 0%</t>
  </si>
  <si>
    <t>Projektant,rozpočtár</t>
  </si>
  <si>
    <t>Celkové náklady</t>
  </si>
  <si>
    <t>Celkové náklady bez DPH</t>
  </si>
  <si>
    <t xml:space="preserve">DPH 23% z </t>
  </si>
  <si>
    <t xml:space="preserve">DPH 0% z </t>
  </si>
  <si>
    <t>Spolu v EUR</t>
  </si>
  <si>
    <t>Odberateľ</t>
  </si>
  <si>
    <t>Dodávateľ</t>
  </si>
  <si>
    <t>Dátum: 17. 9. 2025</t>
  </si>
  <si>
    <t>Prehľad rozpočtových nákladov</t>
  </si>
  <si>
    <t>Hmotnosť (T)</t>
  </si>
  <si>
    <t>Sutina (T)</t>
  </si>
  <si>
    <t>Práce HSV</t>
  </si>
  <si>
    <t xml:space="preserve">   ZEMNÉ PRÁCE</t>
  </si>
  <si>
    <t xml:space="preserve">   VODOROVNÉ KONŠTRUKCIE</t>
  </si>
  <si>
    <t xml:space="preserve">   POVRCHOVÉ ÚPRAVY</t>
  </si>
  <si>
    <t xml:space="preserve">   POTRUBNÉ ROZVODY</t>
  </si>
  <si>
    <t xml:space="preserve">   OSTATNÉ KONŠTRUKCIE A PRÁCE</t>
  </si>
  <si>
    <t xml:space="preserve">   PRESUNY HMÔT</t>
  </si>
  <si>
    <t>Práce PSV</t>
  </si>
  <si>
    <t xml:space="preserve">   IZOLÁCIE TEPELNÉ BEŽNÝCH STAVEBNÝCH KONŠTRUKCIÍ</t>
  </si>
  <si>
    <t xml:space="preserve">   ZTI - VNÚTORNA KANALIZÁCIA</t>
  </si>
  <si>
    <t xml:space="preserve">   ZTI - VNÚTORNÝ VODOVOD</t>
  </si>
  <si>
    <t xml:space="preserve">   ZTI - ZARIAĎOVACIE PREDMETY</t>
  </si>
  <si>
    <t xml:space="preserve">   ÚSTREDNÉ VYKUROVANIE - STROJOVNE</t>
  </si>
  <si>
    <t xml:space="preserve">   ÚSTREDNÉ VYKUROVANIE - ARMATÚRY</t>
  </si>
  <si>
    <t>Celkom v EUR</t>
  </si>
  <si>
    <t xml:space="preserve">Ks: </t>
  </si>
  <si>
    <t xml:space="preserve">1261 Budovy na kultúru a verejnú zábavu                                                             </t>
  </si>
  <si>
    <t xml:space="preserve">Dátum: </t>
  </si>
  <si>
    <t>Zákazka Revitalizácia centra s ohľadom na zmenu klimy</t>
  </si>
  <si>
    <t>Por.č.</t>
  </si>
  <si>
    <t>Kód položky</t>
  </si>
  <si>
    <t xml:space="preserve">                                             Názov</t>
  </si>
  <si>
    <t>Mj</t>
  </si>
  <si>
    <t>Cena/Mj</t>
  </si>
  <si>
    <t>Cena celkom</t>
  </si>
  <si>
    <t>Hmotnosť/Mj</t>
  </si>
  <si>
    <t>Hmotnosť</t>
  </si>
  <si>
    <t>Sutina</t>
  </si>
  <si>
    <t>ZEMNÉ PRÁCE</t>
  </si>
  <si>
    <t>Hĺbenie rýh o šírke do 0,6 m v hornine triedy 3, do 100 m3</t>
  </si>
  <si>
    <t xml:space="preserve">Príplatok za lepivosť horniny pri hĺbení rýh o šírke do 0,6 m v hornine triedy 3 </t>
  </si>
  <si>
    <t>162201102</t>
  </si>
  <si>
    <t>Vodorovné premiestnenie výkopu z horniny 1-4 nad 20-50m</t>
  </si>
  <si>
    <t>171201201</t>
  </si>
  <si>
    <t>Uloženie sypaniny na skládku do 100 m3</t>
  </si>
  <si>
    <t>162501102</t>
  </si>
  <si>
    <t>Vodorovné premiestnenie výkopu na vzdialenosť 3000 m v hornine triedy 1 až 4</t>
  </si>
  <si>
    <t>162501105</t>
  </si>
  <si>
    <t>Príplatok k cene za každý ďalší 1 km vodorovného premiestnenia výkopku z horniny triedy 1-4 do 100 m3 po spevnenej ceste</t>
  </si>
  <si>
    <t>175101101</t>
  </si>
  <si>
    <t>Obsyp potrubia bez prehodenia sypaniny v hornine triedy 1 až 4</t>
  </si>
  <si>
    <t>5833177900</t>
  </si>
  <si>
    <t xml:space="preserve">Kamenivo ťažené drobné drvené 0-4 </t>
  </si>
  <si>
    <t>17120901311</t>
  </si>
  <si>
    <t xml:space="preserve">Poplatok za skládku výkopovej zeminy </t>
  </si>
  <si>
    <t>VODOROVNÉ KONŠTRUKCIE</t>
  </si>
  <si>
    <t>451572111</t>
  </si>
  <si>
    <t>Lôžko pod potrubie stoky v otvorenom výkope z drobného ťaženého kameniva frakcie do 4 mm</t>
  </si>
  <si>
    <t>POVRCHOVÉ ÚPRAVY</t>
  </si>
  <si>
    <t>612423531</t>
  </si>
  <si>
    <t xml:space="preserve">Omietka vápenná štuková rýh v stenách šírky do 150 mm </t>
  </si>
  <si>
    <t>POTRUBNÉ ROZVODY</t>
  </si>
  <si>
    <t>871353121</t>
  </si>
  <si>
    <t>Montáž potrubia z kanalizačných rúr do DN 200 z tvrdeného PVC v otvorenom výkope so sklonom do 20%</t>
  </si>
  <si>
    <t>286161010102</t>
  </si>
  <si>
    <t>PIPELIFE  Hladká rúra z PVC SN 4 DN 110/1 m pre gravitačný rozvod kanalizácie</t>
  </si>
  <si>
    <t>kus</t>
  </si>
  <si>
    <t>286161010112</t>
  </si>
  <si>
    <t>PIPELIFE  Hladká rúra z PVC SN 4 DN 160/1 m pre gravitačný rozvod kanalizácie</t>
  </si>
  <si>
    <t>877353121</t>
  </si>
  <si>
    <t>Montáž tvarovky odbočnej na potrubie z kanalizačných rúr z tvrdeného PVC tesnenej gumovým krúžkom v otvorenom výkope do DN 200</t>
  </si>
  <si>
    <t>286161010904</t>
  </si>
  <si>
    <t>PIPELIFE  Odbočka DN 150/100/45° pre PVC kanalizačný systém SN 4 a SN 8</t>
  </si>
  <si>
    <t>286161010906</t>
  </si>
  <si>
    <t>PIPELIFE  Odbočka DN 150/150/45° pre PVC kanalizačný systém SN 4 a SN 8</t>
  </si>
  <si>
    <t>877353123</t>
  </si>
  <si>
    <t>Montáž tvarovky jednoosej na potrubie z kanalizačných rúr z tvrdeného PVC tesnenej gumovým krúžkom v otvorenom výkope do DN 200 mm</t>
  </si>
  <si>
    <t>286161011502</t>
  </si>
  <si>
    <t>PIPELIFE  Redukcia DN 150/100 pre PVC kanalizačný systém SN 4 a SN 8</t>
  </si>
  <si>
    <t>286161010601</t>
  </si>
  <si>
    <t>PIPELIFE  Oblúk DN 110/45° pre PVC kanalizačný systém SN 4 a SN 8</t>
  </si>
  <si>
    <t>286161010603</t>
  </si>
  <si>
    <t>PIPELIFE  Oblúk DN 150/45° pre PVC kanalizačný systém SN 4 a SN 8</t>
  </si>
  <si>
    <t>892311000</t>
  </si>
  <si>
    <t>Skúška tesnosti kanalizácie D 150</t>
  </si>
  <si>
    <t>OSTATNÉ KONŠTRUKCIE A PRÁCE</t>
  </si>
  <si>
    <t>974032144</t>
  </si>
  <si>
    <t>Vysekanie rýh v stenách z dutých tehál a tvárnic do hĺbky 70 mm šírky do 150 mm</t>
  </si>
  <si>
    <t>974032153</t>
  </si>
  <si>
    <t>Vysekanie rýh v stenách z dutých tehála tvárnic do hĺbky 100 mm šírky do 100 mm</t>
  </si>
  <si>
    <t>979082111</t>
  </si>
  <si>
    <t>979082121</t>
  </si>
  <si>
    <t>979089002</t>
  </si>
  <si>
    <t>Poplatok za skládku odpadov zo stavieb a demolácií - betón, tehly, obkladačky, dlaždice, keramika kategórie "O" - ostatné 17 01 ..</t>
  </si>
  <si>
    <t>PRESUNY HMÔT</t>
  </si>
  <si>
    <t>998276101</t>
  </si>
  <si>
    <t>Presun hmôt pre potrubie z rúr hĺbené plastových a sklolaminátových v otvorenom výkope</t>
  </si>
  <si>
    <t>IZOLÁCIE TEPELNÉ BEŽNÝCH STAVEBNÝCH KONŠTRUKCIÍ</t>
  </si>
  <si>
    <t>713482121</t>
  </si>
  <si>
    <t xml:space="preserve">Montáž trubice z PE s hrúbkou steny do 20 mm, D vnútorné do 38 mm </t>
  </si>
  <si>
    <t>283170010804</t>
  </si>
  <si>
    <t>Armacell Izolácia Armaflex AC 13/ 22 -50+105°C 2 m kaučuk</t>
  </si>
  <si>
    <t xml:space="preserve">m       </t>
  </si>
  <si>
    <t>283170010805</t>
  </si>
  <si>
    <t>Armacell Izolácia Armaflex AC 13/ 28 -50+105°C 2 m kaučuk</t>
  </si>
  <si>
    <t>283170010806</t>
  </si>
  <si>
    <t>Armacell Izolácia Armaflex AC 13/ 35 -50+105°C 2 m kaučuk</t>
  </si>
  <si>
    <t>713482123</t>
  </si>
  <si>
    <t xml:space="preserve">Montáž trubice z PE s hrúbkou steny do 20 mm, D vnútorné do 95 mm </t>
  </si>
  <si>
    <t>283170010910</t>
  </si>
  <si>
    <t>Armacell Izolácia Armaflex AC 19/ 76 -50+105°C 2 m kaučuk</t>
  </si>
  <si>
    <t>283170030301</t>
  </si>
  <si>
    <t>Armacell Páska AC šírka 50mm x dĺžka 15 m x hrúbka 3mm</t>
  </si>
  <si>
    <t xml:space="preserve">kus     </t>
  </si>
  <si>
    <t>ZTI - VNÚTORNA KANALIZÁCIA</t>
  </si>
  <si>
    <t>721212413</t>
  </si>
  <si>
    <t>Montáž podlahového vpustu z PVC s horizontálnym odtokom DN 110</t>
  </si>
  <si>
    <t>551HL510 NPr</t>
  </si>
  <si>
    <t>Podlahový vpust horizontálny s vtokovou mriežkou z nerezovej ocele HL510NPr</t>
  </si>
  <si>
    <t>KUS</t>
  </si>
  <si>
    <t>721274112</t>
  </si>
  <si>
    <t>Montáž ventilačnej hlavice rôzneho typu DN 100</t>
  </si>
  <si>
    <t>551HL900N</t>
  </si>
  <si>
    <t xml:space="preserve">Privzdušňovacia hlavica HL 900N </t>
  </si>
  <si>
    <t>5623121004</t>
  </si>
  <si>
    <t>Hlavica ventilačná DN 100 HUL 810 GIENGER</t>
  </si>
  <si>
    <t>721229011</t>
  </si>
  <si>
    <t>Montáž podlahového odtokového žlabu dĺžky 800 mm pre montáž do stredu</t>
  </si>
  <si>
    <t>551159310105</t>
  </si>
  <si>
    <t>ALCADRAIN Podlahový žľab s okrajom pre perforovaný rošt typ APZ1-850</t>
  </si>
  <si>
    <t>72117220311</t>
  </si>
  <si>
    <t>Montáž potrubia kanalizačného vodorovného z HT rúr hrdlových odpadových DN 40 mm</t>
  </si>
  <si>
    <t>286161210204</t>
  </si>
  <si>
    <t>PIPELIFE  Polypropylénová HT rúra DN 40/1000 pre beztlakový rozvod vnútorného odpadu</t>
  </si>
  <si>
    <t>72117220611</t>
  </si>
  <si>
    <t>Montáž potrubia kanalizačného vodorovného z HT rúr hrdlových odpadových DN 50 mm</t>
  </si>
  <si>
    <t>286161210304</t>
  </si>
  <si>
    <t>PIPELIFE  Polypropylénová HT rúra DN 50/1000 pre beztlakový rozvod vnútorného odpadu</t>
  </si>
  <si>
    <t>72117220911</t>
  </si>
  <si>
    <t>Montáž potrubia kanalizačného vodorovného z HT rúr hrdlových odpadových DN 70 mm</t>
  </si>
  <si>
    <t>286161210404</t>
  </si>
  <si>
    <t>PIPELIFE  Polypropylénová HT rúra DN 70/1000 pre beztlakový rozvod vnútorného odpadu</t>
  </si>
  <si>
    <t>72117223311</t>
  </si>
  <si>
    <t>Montáž potrubia kanalizačného zvislého z HT rúr hrdlových odpadových DN 100 mm</t>
  </si>
  <si>
    <t>286161210504</t>
  </si>
  <si>
    <t>PIPELIFE  Polypropylénová HT rúra DN 100/1000 pre beztlakový rozvod vnútorného odpadu</t>
  </si>
  <si>
    <t>72117233311</t>
  </si>
  <si>
    <t>Montáž redukcie HT potrubia DN 100</t>
  </si>
  <si>
    <t>286161213307</t>
  </si>
  <si>
    <t>PIPELIFE  Redukcia HT polypropylénová DN 100/70 pre beztlakový rozvod vnútorného odpadu</t>
  </si>
  <si>
    <t>72117231211</t>
  </si>
  <si>
    <t>Montáž odbočky HT potrubia DN 70</t>
  </si>
  <si>
    <t>286161212606</t>
  </si>
  <si>
    <t>PIPELIFE  Odbočka 87° HT polypropylénová DN 70/50 pre beztlakový rozvod vnútorného odpadu</t>
  </si>
  <si>
    <t>72117231511</t>
  </si>
  <si>
    <t>Montáž odbočky HT potrubia DN 100</t>
  </si>
  <si>
    <t>286161212609</t>
  </si>
  <si>
    <t>PIPELIFE  Odbočka 87° HT polypropylénová DN 100/50 pre beztlakový rozvod vnútorného odpadu</t>
  </si>
  <si>
    <t>286161212611</t>
  </si>
  <si>
    <t>PIPELIFE  Odbočka 87° HT polypropylénová DN 100/100 pre beztlakový rozvod vnútorného odpadu</t>
  </si>
  <si>
    <t>72117237511</t>
  </si>
  <si>
    <t>Montáž zátky HT potrubia DN 70</t>
  </si>
  <si>
    <t>286161213904</t>
  </si>
  <si>
    <t>PIPELIFE  Hrdlová zátka HT polypropylénová DN 70 pre beztlakový rozvod vnútorného odpadu</t>
  </si>
  <si>
    <t>72117237811</t>
  </si>
  <si>
    <t>Montáž zátky HT potrubia DN 100</t>
  </si>
  <si>
    <t>286161213905</t>
  </si>
  <si>
    <t>PIPELIFE  Hrdlová zátka HT polypropylénová DN 100 pre beztlakový rozvod vnútorného odpadu</t>
  </si>
  <si>
    <t>721194104</t>
  </si>
  <si>
    <t>Vyvedenie a upevnenie kanalizačných výpustiek D 40x1,8</t>
  </si>
  <si>
    <t>721194105</t>
  </si>
  <si>
    <t>Vyvedenie a upevnenie kanalizačných výpustiek D 50x1,8</t>
  </si>
  <si>
    <t>721194107</t>
  </si>
  <si>
    <t>Vyvedenie a upevnenie kanalizačných výpustiek D 75x1,9</t>
  </si>
  <si>
    <t>721194109</t>
  </si>
  <si>
    <t>Vyvedenie a upevnenie kanalizačných výpustiek D 110x2,3</t>
  </si>
  <si>
    <t>721290111</t>
  </si>
  <si>
    <t>Skúška tesnosti kanalizácie vodou do DN 125</t>
  </si>
  <si>
    <t>998721201</t>
  </si>
  <si>
    <t>Presun hmôt pre vnútornú kanalizáciu v objektoch výšky do 6 m</t>
  </si>
  <si>
    <t>ZTI - VNÚTORNÝ VODOVOD</t>
  </si>
  <si>
    <t>722239101</t>
  </si>
  <si>
    <t>Montáž vodovodných armatúr s 2 závitmi G 1/2"</t>
  </si>
  <si>
    <t>5511122600</t>
  </si>
  <si>
    <t xml:space="preserve">Ventil priamy priechodný mosadzný KE 83 T 1/2" </t>
  </si>
  <si>
    <t>551200100671</t>
  </si>
  <si>
    <t>IVAR Spätný ventil EURA ťažký 1/2"FF, Kv 1,50</t>
  </si>
  <si>
    <t>319200100573</t>
  </si>
  <si>
    <t>IVAR Filter závitový 1/2"FF, 400 µm, Kv 4,477</t>
  </si>
  <si>
    <t>Montáž vodovodných armatúr s 2 závitmi G 3/4"</t>
  </si>
  <si>
    <t>5511122800</t>
  </si>
  <si>
    <t xml:space="preserve">Ventil priamy priechodný mosadzný KE 83 T 3/4" </t>
  </si>
  <si>
    <t>551200100672</t>
  </si>
  <si>
    <t>IVAR Spätný ventil EURA ťažký 3/4"FF, Kv 2,70</t>
  </si>
  <si>
    <t>551200060601</t>
  </si>
  <si>
    <t>IVAR Poistný ventil pre teplú vodu 1/2"Fx3/4"F, Kv 0,540</t>
  </si>
  <si>
    <t>Montáž vodovodných armatúr s 2 závitmi G 1"</t>
  </si>
  <si>
    <t>5511123000</t>
  </si>
  <si>
    <t xml:space="preserve">Ventil priamy priechodný mosadzný KE 83 T 1" </t>
  </si>
  <si>
    <t>551200100233</t>
  </si>
  <si>
    <t xml:space="preserve">IVAR Guľový uzáver voda PERFECTA 1"FF, páčka </t>
  </si>
  <si>
    <t>722229101</t>
  </si>
  <si>
    <t>Montáž vodovodných armatúr ostatných s 1 závitom G 1/2"</t>
  </si>
  <si>
    <t>551200100482</t>
  </si>
  <si>
    <t>IVAR Vypúšťací guľový uzáver 1/2"M, páčka</t>
  </si>
  <si>
    <t>722172602</t>
  </si>
  <si>
    <t>Potrubie z rúr REHAU, rúrka univerzálna RAUTITAN stabil DN 20,0x2,9 v kotúčoch</t>
  </si>
  <si>
    <t>722172603</t>
  </si>
  <si>
    <t>Potrubie z rúr REHAU, rúrka univerzálna RAUTITAN stabil DN 25,0x3,7 v kotúčoch</t>
  </si>
  <si>
    <t>722172611</t>
  </si>
  <si>
    <t>Potrubie z rúr REHAU, rúrka univerzálna RAUTITAN stabil DN 32,0x4,7 v tyčiach</t>
  </si>
  <si>
    <t>722190402</t>
  </si>
  <si>
    <t>Vyvedenie a upevnenie výpustky DN 20 vodovodnej prípojky</t>
  </si>
  <si>
    <t>722290226</t>
  </si>
  <si>
    <t>Tlakové skúšky vodovodného potrubia závitového do DN 50</t>
  </si>
  <si>
    <t>Preplachovanie a dezinfekcia vodovodného potrubia do DN 80</t>
  </si>
  <si>
    <t>998722201</t>
  </si>
  <si>
    <t>ZTI - ZARIAĎOVACIE PREDMETY</t>
  </si>
  <si>
    <t>725119109</t>
  </si>
  <si>
    <t>Montáž tlakového tlačidlového splachovača</t>
  </si>
  <si>
    <t>552050050335</t>
  </si>
  <si>
    <t>GEBERIT Krycia doska pre nádržky Sigma 12 cm a 8 cm, plast, lesklý chróm</t>
  </si>
  <si>
    <t>725119413</t>
  </si>
  <si>
    <t>Montáž WC misy závesnej s rovným odpadom</t>
  </si>
  <si>
    <t>642058104801</t>
  </si>
  <si>
    <t>JIKA MIO Závesný klozet, 35x56x35 cm, hlboké splachovanie, farba: biela, obj.č. 8.2071.1.000.000.1</t>
  </si>
  <si>
    <t>725291101</t>
  </si>
  <si>
    <t>Montáž dosky na WC</t>
  </si>
  <si>
    <t>súb</t>
  </si>
  <si>
    <t>552058106101</t>
  </si>
  <si>
    <t>JIKA MIO Duroplastová WC doska s poklopom, nerez úchyty, odnímatelná, farba: biela, obj.č. 8.9171.0.000.063.1</t>
  </si>
  <si>
    <t>725119721</t>
  </si>
  <si>
    <t>Montáž predstenového systému záchodov do ľahkých stien s kovovou konštrukciou (napr.GEBERIT, AlcaPlast)</t>
  </si>
  <si>
    <t>552050020101</t>
  </si>
  <si>
    <t>GEBERIT Prvok Duofix pre závesné WC 112 cm s podomietkovou splachovacou nádržkou Sigma 12 cm</t>
  </si>
  <si>
    <t>283050010502</t>
  </si>
  <si>
    <t>GEBERIT Súprava zvukovej izolácie pre závesné WC a bidet</t>
  </si>
  <si>
    <t>725129211</t>
  </si>
  <si>
    <t>Montáž pisoáru z bieleho diturvitu s automatickým splachovaním</t>
  </si>
  <si>
    <t>642058060101</t>
  </si>
  <si>
    <t>JIKA GOLEM Odsávací urinál s vnútorným prívodom vody, farba: biela, obj.č. 8.4306.0.000.000.1</t>
  </si>
  <si>
    <t>725129721</t>
  </si>
  <si>
    <t>Montáž predstenového systému pisoárov do ľahkých stien s kovovou konštrukciou (napr.GEBERIT, AlcaPlast)</t>
  </si>
  <si>
    <t>552050020303</t>
  </si>
  <si>
    <t>GEBERIT Prvok Duofix pre pisoár 112 - 130 cm univerzálny</t>
  </si>
  <si>
    <t>358050050938</t>
  </si>
  <si>
    <t>GEBERIT Ovládanie splachovania pisoárov s elektronickým spúšťaním splachovania, napájanie zo siete, krycia doska z plastu, basic: s matným pochrómovaním</t>
  </si>
  <si>
    <t>725219401</t>
  </si>
  <si>
    <t>Montáž umývadiel na skrutky do muriva bez výtokovej armatúry</t>
  </si>
  <si>
    <t>642058103403</t>
  </si>
  <si>
    <t>JIKA MIO Umývadlo 50x42 cm, s otvorom pre batériu v strede, farba: biela, obj.č. 8.1071.1.000.104.1</t>
  </si>
  <si>
    <t>725829301</t>
  </si>
  <si>
    <t>Montáž batérií umývadlových a drezových stojankových s mechanickým ovládaním</t>
  </si>
  <si>
    <t>551058130101</t>
  </si>
  <si>
    <t>551058130701</t>
  </si>
  <si>
    <t>725869201</t>
  </si>
  <si>
    <t>Montáž zápachovej uzávierky pre umývadlo do D 40</t>
  </si>
  <si>
    <t>551159200101</t>
  </si>
  <si>
    <t>ALCADRAIN Sifón umývadlový D 40 s nerezovou mriežkou D 63 typ A41</t>
  </si>
  <si>
    <t>725869211</t>
  </si>
  <si>
    <t>Montáž zápachovej uzávierky pre drez s jedným umývadlom do D 50</t>
  </si>
  <si>
    <t>551159220203</t>
  </si>
  <si>
    <t>ALCADRAIN Sifón pre dvojdrez s nerezovými mriežkami D 115 a prípojkou typ A453P</t>
  </si>
  <si>
    <t>725333360</t>
  </si>
  <si>
    <t>Montáž keramickej výlevky voľne stojacej bez výtokovej armatúry</t>
  </si>
  <si>
    <t>642058110101</t>
  </si>
  <si>
    <t>JIKA MIRA Stojaca výlevka s plastovou mriežkou, farba: biela, obj.č. 8.5104.6.000.000.1</t>
  </si>
  <si>
    <t>725245302</t>
  </si>
  <si>
    <t>Montáž jednokrídlovej sprchovej zásteny výšky do 200 cm, šírky 80 cm</t>
  </si>
  <si>
    <t>552058030701</t>
  </si>
  <si>
    <t>JIKA CUBITO Sprchové dvere 80 cm, skladacie, arctic, farba: strieborný lesklý profil, obj.č. 2.5524.1.002.666.1</t>
  </si>
  <si>
    <t>725849202</t>
  </si>
  <si>
    <t xml:space="preserve">Montáž batérií sprchových nástenných </t>
  </si>
  <si>
    <t>551058130501</t>
  </si>
  <si>
    <t>725819401</t>
  </si>
  <si>
    <t>Montáž ventilov rohových s pripojovacou rúrkou G 1/2</t>
  </si>
  <si>
    <t>551200101242</t>
  </si>
  <si>
    <t>IVAR Rohový guľový uzáver práčkový s filtrom 1/2"x3/4"</t>
  </si>
  <si>
    <t>551200101221</t>
  </si>
  <si>
    <t>IVAR Rohový guľový uzáver s filtrom 1/2"x3/8" bez matice</t>
  </si>
  <si>
    <t>552200101153</t>
  </si>
  <si>
    <t>IVAR Sanitárna flexi ohybná hadica (9x13) 3/8"FF, 50 cm</t>
  </si>
  <si>
    <t>998725201</t>
  </si>
  <si>
    <t>Presun hmôt pre zariaďovacie predmety v objektoch výšky do 6 m</t>
  </si>
  <si>
    <t>732</t>
  </si>
  <si>
    <t>ÚSTREDNÉ VYKUROVANIE - STROJOVNE</t>
  </si>
  <si>
    <t>73249800011</t>
  </si>
  <si>
    <t xml:space="preserve">Montáž cirkulačného čerpadla DN 15 </t>
  </si>
  <si>
    <t>4268152256</t>
  </si>
  <si>
    <t>GRUNDFOS UP 15-14 BA PM</t>
  </si>
  <si>
    <t>732331533</t>
  </si>
  <si>
    <t>Tlaková expanzná nádoba s objemom 8 litrov - Refix DD 8/10</t>
  </si>
  <si>
    <t>998732201</t>
  </si>
  <si>
    <t>Presun hmôt pre strojovne umiestnené vo výške do 6 m</t>
  </si>
  <si>
    <t>734</t>
  </si>
  <si>
    <t>ÚSTREDNÉ VYKUROVANIE - ARMATÚRY</t>
  </si>
  <si>
    <t>734422110</t>
  </si>
  <si>
    <t>Tlakomery diferenčné 03360 priemeru 60</t>
  </si>
  <si>
    <t>734223010_1</t>
  </si>
  <si>
    <t>Montáž ventilu závitového regulačného G 1/2</t>
  </si>
  <si>
    <t>551054130301</t>
  </si>
  <si>
    <t>HERZ Termostatický regulačný ventil do cirkulácie DN 15 s dvomi termostatmi nastavenými z výroby na 48° a na 70°C, kvs = 0,45</t>
  </si>
  <si>
    <t>734251140</t>
  </si>
  <si>
    <t>Flowjet 3“ – prietočná uzatváracia armatúra s vypúšťaním pre expanzné nádoby</t>
  </si>
  <si>
    <t>998734201</t>
  </si>
  <si>
    <t>Presun hmôt pre armatúry ÚK v objektoch výšky do 6 m</t>
  </si>
  <si>
    <t xml:space="preserve">Objekt Vykurovanie SO01 </t>
  </si>
  <si>
    <t xml:space="preserve">   ZÁKLADY</t>
  </si>
  <si>
    <t xml:space="preserve">   ÚSTREDNÉ VYKUROVANIE - ROZVOD POTRUBIA</t>
  </si>
  <si>
    <t xml:space="preserve">   ÚSTREDNÉ VYKUROVANIE - VYKUROVACIE TELESÁ</t>
  </si>
  <si>
    <t>131211101</t>
  </si>
  <si>
    <t>Hĺbenie jám ručné v hornine triedy 3</t>
  </si>
  <si>
    <t>131211129</t>
  </si>
  <si>
    <t>Príplatok za lepivosť pri hĺbení jám v hornine triedy 3 ručne</t>
  </si>
  <si>
    <t>16220121111</t>
  </si>
  <si>
    <t>Vodorovné premiestnenie výkopku z horniny triedy 1 až 4 kolieskom stavebným (fúrikom) s vyprázdnením na hromadu alebo na dopravný prostriedok na vzdialenosť do 10 m v rovine alebo na svahu so sklonom do 1:5</t>
  </si>
  <si>
    <t>16220121911</t>
  </si>
  <si>
    <t>Príplatok k cene za každých ďalších 10 m vodorovného premiestnenia výkopku z horniny triedy 1 až 4 stavebným kolieskom stavebným (fúrikom) v rovine alebo na svahu so sklonom do 1:5</t>
  </si>
  <si>
    <t>ZÁKLADY</t>
  </si>
  <si>
    <t>212532111</t>
  </si>
  <si>
    <t>Lôžko pre trativod z hrubého kameniva drveného frakcie 16 až 32 mm</t>
  </si>
  <si>
    <t>27427130010</t>
  </si>
  <si>
    <t>PREMAC Murivo základových pásov z betónových debniacich tvárnic DT15 150 x 500 x 250 mm hrúbky 150 mm s betónovou výplňou C16/20</t>
  </si>
  <si>
    <t>998271311</t>
  </si>
  <si>
    <t xml:space="preserve">Presun hmôt </t>
  </si>
  <si>
    <t>713482111</t>
  </si>
  <si>
    <t>Montáž trubice z PE 38 x 10 mm</t>
  </si>
  <si>
    <t>283170010603</t>
  </si>
  <si>
    <t>Armacell Izolácia Armaflex AC 6/ 15 -50+105°C 2 m kaučuk</t>
  </si>
  <si>
    <t>283170010704</t>
  </si>
  <si>
    <t>Armacell Izolácia Armaflex AC 9/ 15 -50+105°C 2 m kaučuk</t>
  </si>
  <si>
    <t>283170010705</t>
  </si>
  <si>
    <t>Armacell Izolácia Armaflex AC 9/ 18 -50+105°C 2 m kaučuk</t>
  </si>
  <si>
    <t>283170010706</t>
  </si>
  <si>
    <t>Armacell Izolácia Armaflex AC 9/ 22 -50+105°C 2 m kaučuk</t>
  </si>
  <si>
    <t>283170010902</t>
  </si>
  <si>
    <t>Armacell Izolácia Armaflex AC 19/ 22 -50+105°C 2 m kaučuk</t>
  </si>
  <si>
    <t>73245710511</t>
  </si>
  <si>
    <t>Montáž splitového tepelného čerpadlo vzduch/voda od 2,4 kW do 14,7 kW pri A7/W35 (Viessmann Vitocal 200-S, 222-S)</t>
  </si>
  <si>
    <t>541096021004</t>
  </si>
  <si>
    <t>VIESSMANN Vitocal 222-S, AWBT-M-E-AC 221.E10_x000D_
Splitové, reverzibilné tepelné čerpadlo vzduch/voda Vitocal 222-S_x000D_
s akumulačnou nádobou 16 l, expanznou nádobou 18 l, snímačom_x000D_
vonkajšej teploty, s el. prietokovým ohrievačom 8 kW, 3/4 cestným_x000D_
ventilom</t>
  </si>
  <si>
    <t>341096020822</t>
  </si>
  <si>
    <t>VIESSMANN Elektrický výhrevný pás 2,5 m na rozmrazenie vane a hadice kondenzátu pre tepelné čerpadlo Vitocal 200-S, VITOCAL 222-S, VITOCAL 222-S, VITOCAL 200-A, VITOCAL 222-A   - obj. č.: ZK04098</t>
  </si>
  <si>
    <t>319096021422</t>
  </si>
  <si>
    <t>VIESSMANN Pripojovacia sada na omietku zľava   - obj. č.: ZK06402</t>
  </si>
  <si>
    <t>553096100125</t>
  </si>
  <si>
    <t>VIESSMANN Samostatná konzola pre vonkajšiu jednotku pre montáž na zem   - obj. č.: ZK06305</t>
  </si>
  <si>
    <t>73235800011</t>
  </si>
  <si>
    <t>Montáž zásobníka akumulačného vykurovacej vody v spojení so solárnymi systémami, tepelnými čerpadlami a kotlami na pevné palivo s objemom do 400 L</t>
  </si>
  <si>
    <t>484096100141</t>
  </si>
  <si>
    <t>VIESSMANN Závesná akumulačná nádoba Vitocell 100-E typ SVWA, objem 200 L   - obj. č.: Z018470</t>
  </si>
  <si>
    <t>358096012927</t>
  </si>
  <si>
    <t>VIESSMANN Ponorný snímač teploty na meranie teploty v ponornom puzdre NTC 10 kOhm s konektorom a s káblom dĺžky 5,8 m   - obj. č.: 7438702</t>
  </si>
  <si>
    <t>341096100142</t>
  </si>
  <si>
    <t>VIESSMANN BUS – Komunikačný kábel dĺžka 5 m   - obj. č.: ZK06216</t>
  </si>
  <si>
    <t>552096021225</t>
  </si>
  <si>
    <t>VIESSMANN Inštalačná sada s medenými rúrami 12,5 m    - obj. č.: ZK06313</t>
  </si>
  <si>
    <t>731291020</t>
  </si>
  <si>
    <t>Montáž rýchlomontážnej sady bez zmiešavača DN 25</t>
  </si>
  <si>
    <t>426096031603</t>
  </si>
  <si>
    <t>VIESSMANN Rýchlomontážna sada bez zmiešavača M 31 dimenzia DN 25   - obj. č.: 7741073</t>
  </si>
  <si>
    <t>553096031632</t>
  </si>
  <si>
    <t>VIESSMANN Upevnenie na stenu rýchlomontážnej sady bez rozdeľovača DN 25 a DN 32   - obj. č.: 7741097</t>
  </si>
  <si>
    <t>7547860</t>
  </si>
  <si>
    <t>Uvedenie do prevádzky Vitocal 111/222-S bez dopojenia chladiaceho okruhu, Vitocal 222-A/151-A/251-A</t>
  </si>
  <si>
    <t>7547862</t>
  </si>
  <si>
    <t>Dopojenie chladiaceho okruhu</t>
  </si>
  <si>
    <t>ÚSTREDNÉ VYKUROVANIE - ROZVOD POTRUBIA</t>
  </si>
  <si>
    <t>73315111310</t>
  </si>
  <si>
    <t>Potrubie na kúrenie z rúrok Cu medených tvrdých spájaných lisovaním D 15x1 mm</t>
  </si>
  <si>
    <t>73315111610</t>
  </si>
  <si>
    <t>Potrubie na kúrenie z rúrok Cu medených tvrdých spájaných lisovaním D 18x1 mm</t>
  </si>
  <si>
    <t>73315111910</t>
  </si>
  <si>
    <t>Potrubie na kúrenie z rúrok Cu medených tvrdých spájaných lisovaním D 22x1 mm</t>
  </si>
  <si>
    <t>73315112210</t>
  </si>
  <si>
    <t>Potrubie na kúrenie z rúrok Cu medených tvrdých spájaných lisovaním D 28x1 mm</t>
  </si>
  <si>
    <t>733191201</t>
  </si>
  <si>
    <t>Tlaková skúška potrubia medeného do D 35 mm</t>
  </si>
  <si>
    <t>998733201</t>
  </si>
  <si>
    <t>Presun hmôt pre potrubie ÚK v objektoch výšky do 6 m</t>
  </si>
  <si>
    <t>734112112_1</t>
  </si>
  <si>
    <t>Montáž odaľovača DN25</t>
  </si>
  <si>
    <t>436096031502</t>
  </si>
  <si>
    <t>VIESSMANN Odkalovač Vitotrap 28 mm s izoláciou na odstraňovanie magnetických a nemagnetických nečistôtv do 5 μm, prietok: 2,0 m3/h</t>
  </si>
  <si>
    <t>734209101</t>
  </si>
  <si>
    <t>Montáž závitových armatúr s 1 závitom do G 1/2</t>
  </si>
  <si>
    <t>551200060262</t>
  </si>
  <si>
    <t>IVAR Automatický odvzdušňovací ventil 1/2"</t>
  </si>
  <si>
    <t>734209115</t>
  </si>
  <si>
    <t>Montáž armatúr s dvoma závitmi G 1</t>
  </si>
  <si>
    <t>734223208</t>
  </si>
  <si>
    <t>Montáž termostatickej hlavice kvapalinovej jednoduchej</t>
  </si>
  <si>
    <t>551054010801</t>
  </si>
  <si>
    <t>HERZ Hlavica termostatická "Design" závit M28 x 1,5 s kvapalinovým snímačom a polohou "0", nastaviteľná protimrazová ochrana pri cca 6°C, teplotný rozsah 6 - 30 °C</t>
  </si>
  <si>
    <t>734209112_1</t>
  </si>
  <si>
    <t>Montáž pripájacieho dielu pre 2-rúrkové sústavy vykurovacích telies</t>
  </si>
  <si>
    <t>551054061701</t>
  </si>
  <si>
    <t>HERZ Diel pripájací HERZ-3000, Rp 1/2"xG 3/4", rohový, s intergovaným termostatickým zvrškom s prednastavením - M28 x 1,5, pre 2-rúrkové sústavy, rohový, pripojenie vyk. telesa Rp 1/2", pripojenie na rúru vonk. závitom G 3/4" s kužeľ. tesnením</t>
  </si>
  <si>
    <t>735</t>
  </si>
  <si>
    <t>ÚSTREDNÉ VYKUROVANIE - VYKUROVACIE TELESÁ</t>
  </si>
  <si>
    <t>735159210</t>
  </si>
  <si>
    <t xml:space="preserve">Montáž vykurovacích telies panelových 2-radových do 1140 mm </t>
  </si>
  <si>
    <t>484188137803</t>
  </si>
  <si>
    <t>U.S. STEEL Oceľový panelový radiátor KORAD 20VK 600x600 s pripojením vpravo/vľavo s dvoma panelmi</t>
  </si>
  <si>
    <t>484188143903</t>
  </si>
  <si>
    <t>U.S. STEEL Oceľový panelový radiátor KORAD 22VK 600x600 s pripojením vpravo/vľavo s dvoma panelmi a dvoma konvektormi</t>
  </si>
  <si>
    <t>484188143905</t>
  </si>
  <si>
    <t>U.S. STEEL Oceľový panelový radiátor KORAD 22VK 600x800 s pripojením vpravo/vľavo s dvoma panelmi a dvoma konvektormi</t>
  </si>
  <si>
    <t>484188143907</t>
  </si>
  <si>
    <t>U.S. STEEL Oceľový panelový radiátor KORAD 22VK 600x1000 s pripojením vpravo/vľavo s dvoma panelmi a dvoma konvektormi</t>
  </si>
  <si>
    <t>7572540</t>
  </si>
  <si>
    <t>Rýchlomontážna sada VK – pre spodné napojenie pozostáva z:_x000D_
 ventilovej vložky, odvzdušňovacej zátky, záslepky, 2 konzôl,_x000D_
4 skrutiek, 4 hmoždiniek</t>
  </si>
  <si>
    <t xml:space="preserve"> kpl</t>
  </si>
  <si>
    <t>0010000342</t>
  </si>
  <si>
    <t>Vykurovacia skúška</t>
  </si>
  <si>
    <t xml:space="preserve"> hod</t>
  </si>
  <si>
    <t>998735201</t>
  </si>
  <si>
    <t>Presun hmôt pre vykurovacie telesá ÚK v objektoch výšky do 6 m</t>
  </si>
  <si>
    <t>Zdravotechnika</t>
  </si>
  <si>
    <t>Vykurovanie</t>
  </si>
  <si>
    <t>Vetranie</t>
  </si>
  <si>
    <t>Chladenie</t>
  </si>
  <si>
    <t>Elektroinštalácie</t>
  </si>
  <si>
    <t>Objekt Odvetranie sociálny zariadení SO01</t>
  </si>
  <si>
    <t>Montážne práce</t>
  </si>
  <si>
    <t xml:space="preserve">   M-24 MONTÁŽ VZDUCHOTECHNICKÝCH ZARIADENÍ</t>
  </si>
  <si>
    <t>713492111</t>
  </si>
  <si>
    <t>Montáž tepelnej izolácie potrubia</t>
  </si>
  <si>
    <t>283170010103</t>
  </si>
  <si>
    <t>Armaflex ADU-13mm-1/EA-L</t>
  </si>
  <si>
    <t xml:space="preserve">m2      </t>
  </si>
  <si>
    <t>924</t>
  </si>
  <si>
    <t>M-24 MONTÁŽ VZDUCHOTECHNICKÝCH ZARIADENÍ</t>
  </si>
  <si>
    <t>240011000</t>
  </si>
  <si>
    <t xml:space="preserve">Montáž ventilátora malého axiálneho nástenného na stenu veľkosť: 100 </t>
  </si>
  <si>
    <t>4290013165</t>
  </si>
  <si>
    <t>Malý axiálny ventilátor pre WC so spätnou klapkou a s časovým dobehom - SILENT 200 CZ DESIGN 3C</t>
  </si>
  <si>
    <t>240080319</t>
  </si>
  <si>
    <t>Potrubie SPIRO. Veľkosť : do D 100</t>
  </si>
  <si>
    <t>4298200003</t>
  </si>
  <si>
    <t>SPIRO Rúra rovná 100 mm</t>
  </si>
  <si>
    <t>4298200047</t>
  </si>
  <si>
    <t>SPIRO Oblúk segmentový OS 90° 100 mm</t>
  </si>
  <si>
    <t>4298200095</t>
  </si>
  <si>
    <t>SPIRO Oblúk segmentový OS 45° 100 mm</t>
  </si>
  <si>
    <t>4290026591</t>
  </si>
  <si>
    <t>Objímka 100 kovová s gumou</t>
  </si>
  <si>
    <t>240080321</t>
  </si>
  <si>
    <t>Potrubie SPIRO. Veľkosť : do D 125</t>
  </si>
  <si>
    <t>4298200005</t>
  </si>
  <si>
    <t>Tvarovka SPIRO Rúra rovná   125 mm</t>
  </si>
  <si>
    <t>4298200329</t>
  </si>
  <si>
    <t>Tvarovka SPIRO odbočka jednostranná  OBJ 45°  125/100 mm</t>
  </si>
  <si>
    <t>4298200439</t>
  </si>
  <si>
    <t>Tvarovka SPIRO Prechod osový    PRO    125/100 mm</t>
  </si>
  <si>
    <t>4290026595</t>
  </si>
  <si>
    <t>Objímka 125 kovová s gumou</t>
  </si>
  <si>
    <t>4298200893</t>
  </si>
  <si>
    <t>Fasádna mriežka pre výfuk odpadného vzduchu - KWO-AL 125</t>
  </si>
  <si>
    <t>00000008</t>
  </si>
  <si>
    <t>PPV pre 24M</t>
  </si>
  <si>
    <t xml:space="preserve">%    </t>
  </si>
  <si>
    <t>924000001</t>
  </si>
  <si>
    <t>Pomocný montážny materiál</t>
  </si>
  <si>
    <t>998924201</t>
  </si>
  <si>
    <t>Presun hmôt pre montáž vzduchotechnických zariadení v stavbe (objekte) výšky do 7 m</t>
  </si>
  <si>
    <t>Svietidlo LED, závesné/prisadené, 60W, 9 600lm, IP66, SINCLAIR</t>
  </si>
  <si>
    <t>CYKY J5x10</t>
  </si>
  <si>
    <t>32435</t>
  </si>
  <si>
    <t>H07RN-F 3G1,5</t>
  </si>
  <si>
    <t>31002</t>
  </si>
  <si>
    <t>Rozvádzač R2</t>
  </si>
  <si>
    <t>BF-U-4/96-C</t>
  </si>
  <si>
    <t>Rozvodnica pre zabudovanú montáž, 4 rady/96 modulov, EATON</t>
  </si>
  <si>
    <t>DX3-IS-40A/3P</t>
  </si>
  <si>
    <t>Vypínač modulárny, 3P, 40A, LEGRAND</t>
  </si>
  <si>
    <t>TX3-40A/4/500</t>
  </si>
  <si>
    <t>Prúdový chránič bez nadprúdovej ochrany, 400VAC, 40A, 500mA, typ A, LEGRAND</t>
  </si>
  <si>
    <t>Objekt Zdravotechnika SO02</t>
  </si>
  <si>
    <t>Obsyp potrubia bez prehodenia sypaniny v hornine triedyn 1 až 4</t>
  </si>
  <si>
    <t xml:space="preserve">551HL310NPr </t>
  </si>
  <si>
    <t>Podlahový vpust vertikálny s vtokovou mriežkou z nerezovej ocele HL 310NPr podlahová vpusť DN50/75/110</t>
  </si>
  <si>
    <t>03Z4002</t>
  </si>
  <si>
    <t>Ventil s protimrazovou funkciou - V4770</t>
  </si>
  <si>
    <t>Objekt Klimatizácia SO01</t>
  </si>
  <si>
    <t>974031832</t>
  </si>
  <si>
    <t>Vysekanie rýh v murive z tvárnic do hĺbky 50 mm šírky do 70mm</t>
  </si>
  <si>
    <t>721173203</t>
  </si>
  <si>
    <t>Potrubie kanalizačné z PVC rúr pripojovacích D 32x1.8</t>
  </si>
  <si>
    <t>725869380</t>
  </si>
  <si>
    <t>Montáž zápachovej uzávierky rôzneho typu do D 32</t>
  </si>
  <si>
    <t>5516231900</t>
  </si>
  <si>
    <t>HUTTERER &amp; LECHNER Zápachový uzáver komplet pre klimatizačné zariadenia - UP- DN32 - 110x110mm HL138N</t>
  </si>
  <si>
    <t>240050148</t>
  </si>
  <si>
    <t>Montáž vonkajšej klimatizačnej jednotky</t>
  </si>
  <si>
    <t>429096030804</t>
  </si>
  <si>
    <t>VIESSMANN Multisplitová vonkajšia klimatizačná jednotka VITOCLIMA 300-S typ Q5F3120M2 s možnosťou napojenia až 5 vnútorných jednotiek</t>
  </si>
  <si>
    <t>240050155</t>
  </si>
  <si>
    <t>Montáž vnútornej klimatizačnej jednotky</t>
  </si>
  <si>
    <t>429096030805</t>
  </si>
  <si>
    <t>VIESSMANN Multisplitová vnútorná klimatizačná nástenná jednotka Vitoclima 300-S typ W2026MHE3</t>
  </si>
  <si>
    <t>429096030806</t>
  </si>
  <si>
    <t>VIESSMANN Multisplitová vnútorná klimatizačná nástenná jednotka Vitoclima 300-S typ W2035MHE3</t>
  </si>
  <si>
    <t>240090062</t>
  </si>
  <si>
    <t>Montáž ochranného krytu vonkajšej jednotky vzduchotechniky</t>
  </si>
  <si>
    <t>429720338900</t>
  </si>
  <si>
    <t>DECOClim ALU S kryt pre klimatizáciu a tepelné čerpadlo - RAL 9010</t>
  </si>
  <si>
    <t>733151010</t>
  </si>
  <si>
    <t>733151084</t>
  </si>
  <si>
    <t>Napustenie potrubia chladivom R32</t>
  </si>
  <si>
    <t xml:space="preserve"> kg</t>
  </si>
  <si>
    <t>9244</t>
  </si>
  <si>
    <t>Montážny, spojovací, závesný, kotviaci a tesniaci materiál</t>
  </si>
  <si>
    <t>9245</t>
  </si>
  <si>
    <t>Uvedenie do prevádzky, súšky</t>
  </si>
  <si>
    <t>Izolované medené potrubie pre chladenie a klimatizáciu _x000D_
 - Frigotec Plus Dual / Pex-dual - 1/4"+3/8" x 0,8 (6,35+9,52 x 0,8)</t>
  </si>
  <si>
    <t>Objekt Odvetranie sociálnych zariadení SO02</t>
  </si>
  <si>
    <t>Objekt Klimatizácia SO02</t>
  </si>
  <si>
    <t>429096030802</t>
  </si>
  <si>
    <t>VIESSMANN Multisplitová vonkajšia klimatizačná jednotka VITOCLIMA 300-S typ O4F3080M3 s možnosťou napojenia 4 vnútorných jednotiek</t>
  </si>
  <si>
    <t>Objekt Vodovodná prípojka SO05</t>
  </si>
  <si>
    <t>131201102</t>
  </si>
  <si>
    <t>Hĺbenie nezapažených jám v hornine triedy 3, do 1000 m3</t>
  </si>
  <si>
    <t>131201109</t>
  </si>
  <si>
    <t>Príplatok za lepivosť v hornine triedy 3 pri hlbení nezapažených jám</t>
  </si>
  <si>
    <t>174101001</t>
  </si>
  <si>
    <t>Zásyp sypaninou zhutnený jám, šachiet, rýh, zárezov alebo okolo objektu do 100 m3</t>
  </si>
  <si>
    <t>181201111</t>
  </si>
  <si>
    <t>Úprava pláne na násypoch bez zhutnenia v hornine triedy 1 až 4</t>
  </si>
  <si>
    <t>171101101</t>
  </si>
  <si>
    <t>Zhutnenie zo súdržných hornín s mierou zhutnenia 95% PS</t>
  </si>
  <si>
    <t>175101201</t>
  </si>
  <si>
    <t>Obsyp objektu bez prehodenia sypaniny v hornine triedyn 1 až 4</t>
  </si>
  <si>
    <t>893222111_1</t>
  </si>
  <si>
    <t>Montáž vodomernej šachty</t>
  </si>
  <si>
    <t>592051070301</t>
  </si>
  <si>
    <t>Vodomerná šachta 900x1200x1800 mm s poklopom 600x600 mm B125</t>
  </si>
  <si>
    <t>Potrubie vodovodné z rúrok HDPE rad stredne ťažkých  D 32/3,4</t>
  </si>
  <si>
    <t>722171214</t>
  </si>
  <si>
    <t>Potrubie vodovodné z rúrok HDPE rad stredne ťažkých D 40/4,3</t>
  </si>
  <si>
    <t>722263416</t>
  </si>
  <si>
    <t xml:space="preserve">Montáž vodomernej zostavy </t>
  </si>
  <si>
    <t>3885002020</t>
  </si>
  <si>
    <t>Vodomerná zostava + vodomer v zmysle PD</t>
  </si>
  <si>
    <t>Objekt Kanalizačná prípojka SO08</t>
  </si>
  <si>
    <t>211971110</t>
  </si>
  <si>
    <t>Zhotovenie opláštenia odvodňovacích ryhách alebo zárezoch z geotextílie sklon do 1:2,5_vsaky</t>
  </si>
  <si>
    <t>6936651000</t>
  </si>
  <si>
    <t>Geotextília PP-profi, PP 180 – Geotextília – 100% polypropylén</t>
  </si>
  <si>
    <t>286161010107</t>
  </si>
  <si>
    <t>PIPELIFE  Hladká rúra z PVC SN 4 DN 125/1 m pre gravitačný rozvod kanalizácie_vsaky</t>
  </si>
  <si>
    <t>286161010211</t>
  </si>
  <si>
    <t>PIPELIFE  Hladká rúra z PVC SN 8 DN 160/1 m pre gravitačný rozvod kanalizácie</t>
  </si>
  <si>
    <t>286161010903</t>
  </si>
  <si>
    <t>PIPELIFE  Odbočka DN 125/125/45° pre PVC kanalizačný systém SN 4 a SN 8_vsaky</t>
  </si>
  <si>
    <t>286161010602</t>
  </si>
  <si>
    <t>PIPELIFE  Oblúk DN 125/45° pre PVC kanalizačný systém SN 4 a SN 8_vsaky</t>
  </si>
  <si>
    <t>894431344</t>
  </si>
  <si>
    <t xml:space="preserve">Montáž kanalizačnej revíznej šachty </t>
  </si>
  <si>
    <t>286161060103</t>
  </si>
  <si>
    <t>PIPELIFE  PP šachtové dno PRO630, DN 550 mm 0° - 90° - 180° priemer napojenia 160</t>
  </si>
  <si>
    <t>286161053301</t>
  </si>
  <si>
    <t>PIPELIFE  Plastový teleskop bez poklopu pre PP revízne šachty DN 630</t>
  </si>
  <si>
    <t>283161053302</t>
  </si>
  <si>
    <t>PIPELIFE  Manžeta pre teleskop pre PP revízne šachty DN 630</t>
  </si>
  <si>
    <t>592161053401</t>
  </si>
  <si>
    <t>PIPELIFE  Betónový roznášací prstenec pre PP revízne šachty DN 630</t>
  </si>
  <si>
    <t>286161053503</t>
  </si>
  <si>
    <t>PIPELIFE  Predĺženie PP D630/2000 pre PP revízne šachty DN 630</t>
  </si>
  <si>
    <t>283161053601</t>
  </si>
  <si>
    <t>PIPELIFE  Tesniaci krúžok pre PP revízne šachty DN 630</t>
  </si>
  <si>
    <t>592161053701</t>
  </si>
  <si>
    <t>PIPELIFE  POKLOP BEGU 600/A15, Betón - liatina pre PP revízne šachty DN 630</t>
  </si>
  <si>
    <t>592161053702</t>
  </si>
  <si>
    <t>PIPELIFE  POKLOP BEGU 600/B125, Betón - liatina pre PP revízne šachty DN 630</t>
  </si>
  <si>
    <t>894170002</t>
  </si>
  <si>
    <t>Montáž vsakovacích blokovz recyklovateľného polypropylénu 600x600x600 mm od 10 do 25 m3</t>
  </si>
  <si>
    <t>5624505010</t>
  </si>
  <si>
    <t>Vsakovací blok 600x600x600 mm, recyklovatelný polypropylén (PP), nosnosť: 100 kN/m2, prekrytie 80 cm</t>
  </si>
  <si>
    <t>894170032_1</t>
  </si>
  <si>
    <t>Montáž filtračno-usadzovacej šachty DN 300 výšky 1800 mm</t>
  </si>
  <si>
    <t>5624505050</t>
  </si>
  <si>
    <t>Filtračno-usadzovacia šachta FŠ300 s filtračným košom a s poklopom</t>
  </si>
  <si>
    <t>895991121</t>
  </si>
  <si>
    <t xml:space="preserve">Montáž lapača strešných splavenín   </t>
  </si>
  <si>
    <t>552159170201</t>
  </si>
  <si>
    <t>ALCADRAIN Univerzálny lapač strešných splavenín 300 x 155/125/110 priamy, čierny typ AGV4</t>
  </si>
  <si>
    <t>892351000</t>
  </si>
  <si>
    <t>Skúška tesnosti kanalizácie D 200</t>
  </si>
  <si>
    <t>SO01'!B1</t>
  </si>
  <si>
    <t>SO01'!C2</t>
  </si>
  <si>
    <t>SO01'!C3</t>
  </si>
  <si>
    <t>SO01'!C4</t>
  </si>
  <si>
    <t>Montáž zosilnenia krovov stirech z reziva priemernej plochy 125 cm2</t>
  </si>
  <si>
    <t>605120006900.S</t>
  </si>
  <si>
    <t>762333110.S</t>
  </si>
  <si>
    <t>Montáž konštrukcií krovov striech z vopred vyrobených nosníkov</t>
  </si>
  <si>
    <t>605480000700.S</t>
  </si>
  <si>
    <t>I - Nosníky STEIKO SJ60 výšky 300 mm</t>
  </si>
  <si>
    <t>953943123.S</t>
  </si>
  <si>
    <t>Osadenie drobných kovových predmetov do betónu pred zabetónovaním, hmotnosti 5-15 kg/kus (bez dodávky)</t>
  </si>
  <si>
    <t>311490004700.S</t>
  </si>
  <si>
    <t>Zemná skrutka s U pätkou, pozinkovaná oceľ - BMF Simpson PILG</t>
  </si>
  <si>
    <t>767340095.S</t>
  </si>
  <si>
    <t>Montáž drevenej pergoly z pôdorysnej plochy</t>
  </si>
  <si>
    <t>553580005100.S</t>
  </si>
  <si>
    <t>Pergola drevená rozpis prvkov viď v PD</t>
  </si>
  <si>
    <t>HANSGROHE Focus E2 - Umývadlová batéria s výpustom, chróm 31730000</t>
  </si>
  <si>
    <t>HANSGROHE Focus M42 - Drezová batéria M421-H100, chróm 71808000</t>
  </si>
  <si>
    <t>HANSGROHE Crometta 85 - Set sprchovej hlavice, 2 prúdy, tyč 0,9 m a hadica, chróm 27762000 (Crometta 85 - Sprchová hlavica, 2 prúdy, chróm 28562000) + HANSGROHE Focus E2 - Sprchová batéria, chróm 31960000</t>
  </si>
  <si>
    <t>Montáž dreveného schodiska priamočiareho bez podstupníc šírka ramena do 1,50 m, stupňe z dosiek, špecifikáciu viď PD SP1 a SP2</t>
  </si>
  <si>
    <t>Dosky, fošne a hranoly, akosť I, pre drevené schody SP1 a SP2</t>
  </si>
  <si>
    <t>Doska z drevovlákna hr. 30 mm, izolácia vhodná pre ľahké aj ťažké plávajúce podlahy - kročajová</t>
  </si>
  <si>
    <t>Montáž tepelnej izolácie stien fúkanou celulózou hrúbky do 14 cm vrátane drevenej podkonštrukcie - roštu 140 mm</t>
  </si>
  <si>
    <t>Celulózová - fúkaná tepelná izolácia hrúbky do 14 cm</t>
  </si>
  <si>
    <t>Celulózová - fúkaná tepelná izolácia hrúbky do 30 cm</t>
  </si>
  <si>
    <t>Montáž tepelnej izolácie striech šikmých fúkanou celulózou medzi drevené nosníky s doteplením drevovláknitou doskou hr. 25 mm s parozábrnou - fóliou - S1</t>
  </si>
  <si>
    <t>Montáž tepelnej izolácie striech šikmých prichytená pribitím a vyviazaním na latovanie medzi a pod krokvy hr. nad 10 cm  s parozábrnou - fóliou - S2</t>
  </si>
  <si>
    <t>Steico flex 200x670x1220 mm,  izolácia pre šikmé strechy</t>
  </si>
  <si>
    <t>Seico flex 60x575x1220 mm,  izolácia pre šikmé strechy, nezaťažené stropy</t>
  </si>
  <si>
    <t>Seico uviversal 25x575x1220 mm, drevovláknitá izolácia pre šikmé strechy</t>
  </si>
  <si>
    <t>m4</t>
  </si>
  <si>
    <t>m5</t>
  </si>
  <si>
    <t>m6</t>
  </si>
  <si>
    <t>m7</t>
  </si>
  <si>
    <t>Okno dvojkrídlové O, vxš 1200x870 mm, izolačné dvojsklo, viď výpis v PD - O01                                            (V prípade veľkého poškodenia, prípadne nákladov vyrobiť nové podľa nového otvoru)</t>
  </si>
  <si>
    <t>Okno dvojkrídlové O, vxš 1500x1040 mm, izolačné dvojsklo, viď výpis v PD - O03 a                                            (V prípade veľkého poškodenia, prípadne nákladov vyrobiť nové podľa nového otvoru)</t>
  </si>
  <si>
    <t>Okno dvojkrídlové O, vxš 1300x1760 mm, izolačné dvojsklo, viď výpis v PD - O06                                            (V prípade veľkého poškodenia, prípadne nákladov vyrobiť nové podľa nového otvoru)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</si>
</sst>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%"/>
    <numFmt numFmtId="165" formatCode="dd\.mm\.yyyy"/>
    <numFmt numFmtId="166" formatCode="#,##0.00000"/>
    <numFmt numFmtId="167" formatCode="#,##0.000"/>
    <numFmt numFmtId="168" formatCode="###\ ###\ ##0.00"/>
    <numFmt numFmtId="169" formatCode="###\ ###\ ##0.0000"/>
    <numFmt numFmtId="170" formatCode="###\ ###\ ##0.000"/>
  </numFmts>
  <fonts count="5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family val="2"/>
      <scheme val="minor"/>
    </font>
    <font>
      <sz val="8"/>
      <color theme="1"/>
      <name val="Arial CE"/>
      <family val="2"/>
      <charset val="238"/>
    </font>
    <font>
      <sz val="9"/>
      <color rgb="FF000000"/>
      <name val="Arial"/>
      <family val="2"/>
      <charset val="1"/>
    </font>
    <font>
      <b/>
      <sz val="9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Mangal"/>
      <family val="2"/>
      <charset val="238"/>
    </font>
    <font>
      <sz val="9"/>
      <name val="Arial"/>
      <family val="2"/>
      <charset val="238"/>
    </font>
    <font>
      <sz val="9"/>
      <name val="Arial"/>
      <family val="2"/>
      <charset val="1"/>
    </font>
    <font>
      <sz val="10"/>
      <color rgb="FF000000"/>
      <name val="Arial"/>
      <family val="2"/>
      <charset val="238"/>
    </font>
    <font>
      <b/>
      <sz val="8"/>
      <color theme="1"/>
      <name val="Arial CE"/>
      <family val="2"/>
      <charset val="238"/>
    </font>
    <font>
      <u/>
      <sz val="11"/>
      <color theme="10"/>
      <name val="Arial CE"/>
      <family val="2"/>
      <charset val="238"/>
    </font>
    <font>
      <b/>
      <sz val="12"/>
      <color theme="1"/>
      <name val="Arial CE"/>
      <family val="2"/>
      <charset val="238"/>
    </font>
    <font>
      <sz val="8"/>
      <color rgb="FFFFFFFF"/>
      <name val="Arial CE"/>
      <family val="2"/>
      <charset val="238"/>
    </font>
    <font>
      <b/>
      <sz val="9"/>
      <color theme="1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12"/>
      <color rgb="FF000000"/>
      <name val="Arial CE"/>
      <family val="2"/>
      <charset val="238"/>
    </font>
    <font>
      <sz val="8"/>
      <color rgb="FF000000"/>
      <name val="Arial CE"/>
      <family val="2"/>
      <charset val="238"/>
    </font>
    <font>
      <sz val="8"/>
      <color rgb="FF0000FF"/>
      <name val="Arial CE"/>
      <family val="2"/>
      <charset val="238"/>
    </font>
    <font>
      <sz val="8"/>
      <color theme="1"/>
      <name val="Calibri"/>
      <family val="2"/>
      <charset val="238"/>
      <scheme val="minor"/>
    </font>
    <font>
      <sz val="11"/>
      <color rgb="FF002060"/>
      <name val="Arial CE"/>
      <family val="2"/>
    </font>
    <font>
      <sz val="18"/>
      <name val="Arial CE"/>
      <family val="2"/>
      <charset val="238"/>
    </font>
    <font>
      <b/>
      <sz val="18"/>
      <color rgb="FF7030A0"/>
      <name val="Arial CE"/>
      <charset val="238"/>
    </font>
    <font>
      <sz val="18"/>
      <color rgb="FF7030A0"/>
      <name val="Wingdings 2"/>
      <charset val="2"/>
    </font>
    <font>
      <u/>
      <sz val="18"/>
      <color rgb="FF7030A0"/>
      <name val="Wingdings 2"/>
      <charset val="2"/>
    </font>
    <font>
      <sz val="11"/>
      <color theme="0" tint="-0.34998626667073579"/>
      <name val="Arial CE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A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16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medium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hair">
        <color indexed="8"/>
      </right>
      <top style="medium">
        <color indexed="8"/>
      </top>
      <bottom/>
      <diagonal/>
    </border>
    <border>
      <left style="hair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/>
      <right style="medium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/>
      <bottom style="medium">
        <color indexed="8"/>
      </bottom>
      <diagonal/>
    </border>
    <border>
      <left style="hair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/>
      <top style="hair">
        <color indexed="8"/>
      </top>
      <bottom style="medium">
        <color indexed="8"/>
      </bottom>
      <diagonal/>
    </border>
    <border>
      <left/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808080"/>
      </bottom>
      <diagonal/>
    </border>
    <border>
      <left/>
      <right/>
      <top style="thin">
        <color rgb="FFFFFFFF"/>
      </top>
      <bottom style="thin">
        <color rgb="FF808080"/>
      </bottom>
      <diagonal/>
    </border>
    <border>
      <left/>
      <right style="thin">
        <color rgb="FF000000"/>
      </right>
      <top style="thin">
        <color rgb="FFFFFFFF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/>
      <diagonal/>
    </border>
    <border>
      <left/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FFFFFF"/>
      </right>
      <top style="thin">
        <color rgb="FF808080"/>
      </top>
      <bottom/>
      <diagonal/>
    </border>
    <border>
      <left style="thin">
        <color rgb="FFFFFFFF"/>
      </left>
      <right style="thin">
        <color rgb="FF000000"/>
      </right>
      <top style="thin">
        <color rgb="FF808080"/>
      </top>
      <bottom/>
      <diagonal/>
    </border>
    <border>
      <left style="thin">
        <color rgb="FF00000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/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/>
      <top style="thin">
        <color rgb="FF00000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/>
      <bottom/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000000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/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808080"/>
      </top>
      <bottom style="thin">
        <color rgb="FF808080"/>
      </bottom>
      <diagonal/>
    </border>
    <border>
      <left style="thin">
        <color rgb="FFFFFFFF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FFFFFF"/>
      </right>
      <top/>
      <bottom style="thin">
        <color rgb="FF808080"/>
      </bottom>
      <diagonal/>
    </border>
    <border>
      <left style="thin">
        <color rgb="FF000000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 style="thin">
        <color rgb="FFFFFFFF"/>
      </left>
      <right/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000000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FFFFFF"/>
      </right>
      <top style="thin">
        <color rgb="FF808080"/>
      </top>
      <bottom style="thin">
        <color rgb="FF000000"/>
      </bottom>
      <diagonal/>
    </border>
    <border>
      <left style="thin">
        <color rgb="FFFFFFFF"/>
      </left>
      <right/>
      <top/>
      <bottom style="thin">
        <color rgb="FF80808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000000"/>
      </top>
      <bottom style="thin">
        <color rgb="FFFFFFFF"/>
      </bottom>
      <diagonal/>
    </border>
    <border>
      <left/>
      <right style="thin">
        <color rgb="FF808080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FFFFFF"/>
      </left>
      <right style="thin">
        <color rgb="FF808080"/>
      </right>
      <top/>
      <bottom style="thin">
        <color rgb="FFFFFFFF"/>
      </bottom>
      <diagonal/>
    </border>
    <border>
      <left/>
      <right style="thin">
        <color rgb="FF808080"/>
      </right>
      <top style="thin">
        <color rgb="FFFFFFFF"/>
      </top>
      <bottom style="thin">
        <color rgb="FF000000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FFFFFF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/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80808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0" fillId="0" borderId="0" applyNumberFormat="0" applyFill="0" applyBorder="0" applyAlignment="0" applyProtection="0"/>
    <xf numFmtId="0" fontId="36" fillId="0" borderId="0"/>
    <xf numFmtId="0" fontId="37" fillId="0" borderId="37" applyNumberFormat="0" applyProtection="0">
      <alignment horizontal="left"/>
    </xf>
  </cellStyleXfs>
  <cellXfs count="585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3" xfId="0" applyBorder="1" applyAlignment="1">
      <alignment vertical="center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6" xfId="0" applyFont="1" applyFill="1" applyBorder="1" applyAlignment="1">
      <alignment horizontal="left" vertical="center"/>
    </xf>
    <xf numFmtId="0" fontId="0" fillId="3" borderId="7" xfId="0" applyFill="1" applyBorder="1" applyAlignment="1">
      <alignment vertical="center"/>
    </xf>
    <xf numFmtId="0" fontId="4" fillId="3" borderId="7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16" fillId="0" borderId="0" xfId="0" applyFont="1" applyAlignment="1">
      <alignment horizontal="left" vertical="center"/>
    </xf>
    <xf numFmtId="0" fontId="0" fillId="0" borderId="15" xfId="0" applyBorder="1" applyAlignment="1">
      <alignment vertical="center"/>
    </xf>
    <xf numFmtId="0" fontId="0" fillId="4" borderId="7" xfId="0" applyFill="1" applyBorder="1" applyAlignment="1">
      <alignment vertical="center"/>
    </xf>
    <xf numFmtId="0" fontId="17" fillId="4" borderId="0" xfId="0" applyFont="1" applyFill="1" applyAlignment="1">
      <alignment horizontal="center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4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19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5" fillId="0" borderId="14" xfId="0" applyNumberFormat="1" applyFont="1" applyBorder="1" applyAlignment="1">
      <alignment vertical="center"/>
    </xf>
    <xf numFmtId="4" fontId="15" fillId="0" borderId="0" xfId="0" applyNumberFormat="1" applyFont="1" applyAlignment="1">
      <alignment vertical="center"/>
    </xf>
    <xf numFmtId="166" fontId="15" fillId="0" borderId="0" xfId="0" applyNumberFormat="1" applyFont="1" applyAlignment="1">
      <alignment vertical="center"/>
    </xf>
    <xf numFmtId="4" fontId="15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3" fillId="0" borderId="14" xfId="0" applyNumberFormat="1" applyFont="1" applyBorder="1" applyAlignment="1">
      <alignment vertical="center"/>
    </xf>
    <xf numFmtId="4" fontId="23" fillId="0" borderId="0" xfId="0" applyNumberFormat="1" applyFont="1" applyAlignment="1">
      <alignment vertical="center"/>
    </xf>
    <xf numFmtId="166" fontId="23" fillId="0" borderId="0" xfId="0" applyNumberFormat="1" applyFont="1" applyAlignment="1">
      <alignment vertical="center"/>
    </xf>
    <xf numFmtId="4" fontId="23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4" fontId="23" fillId="0" borderId="19" xfId="0" applyNumberFormat="1" applyFont="1" applyBorder="1" applyAlignment="1">
      <alignment vertical="center"/>
    </xf>
    <xf numFmtId="4" fontId="23" fillId="0" borderId="20" xfId="0" applyNumberFormat="1" applyFont="1" applyBorder="1" applyAlignment="1">
      <alignment vertical="center"/>
    </xf>
    <xf numFmtId="166" fontId="23" fillId="0" borderId="20" xfId="0" applyNumberFormat="1" applyFont="1" applyBorder="1" applyAlignment="1">
      <alignment vertical="center"/>
    </xf>
    <xf numFmtId="4" fontId="23" fillId="0" borderId="21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17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4" fontId="19" fillId="0" borderId="0" xfId="0" applyNumberFormat="1" applyFont="1"/>
    <xf numFmtId="166" fontId="26" fillId="0" borderId="12" xfId="0" applyNumberFormat="1" applyFont="1" applyBorder="1"/>
    <xf numFmtId="166" fontId="26" fillId="0" borderId="13" xfId="0" applyNumberFormat="1" applyFont="1" applyBorder="1"/>
    <xf numFmtId="4" fontId="27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0" fillId="0" borderId="3" xfId="0" applyBorder="1" applyAlignment="1" applyProtection="1">
      <alignment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49" fontId="17" fillId="0" borderId="22" xfId="0" applyNumberFormat="1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left" vertical="center" wrapText="1"/>
      <protection locked="0"/>
    </xf>
    <xf numFmtId="0" fontId="17" fillId="0" borderId="22" xfId="0" applyFont="1" applyBorder="1" applyAlignment="1" applyProtection="1">
      <alignment horizontal="center" vertical="center" wrapText="1"/>
      <protection locked="0"/>
    </xf>
    <xf numFmtId="167" fontId="17" fillId="0" borderId="22" xfId="0" applyNumberFormat="1" applyFont="1" applyBorder="1" applyAlignment="1" applyProtection="1">
      <alignment vertical="center"/>
      <protection locked="0"/>
    </xf>
    <xf numFmtId="4" fontId="17" fillId="0" borderId="22" xfId="0" applyNumberFormat="1" applyFon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0" fontId="18" fillId="0" borderId="14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66" fontId="18" fillId="0" borderId="15" xfId="0" applyNumberFormat="1" applyFont="1" applyBorder="1" applyAlignment="1">
      <alignment vertical="center"/>
    </xf>
    <xf numFmtId="0" fontId="17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28" fillId="0" borderId="22" xfId="0" applyFont="1" applyBorder="1" applyAlignment="1" applyProtection="1">
      <alignment horizontal="center" vertical="center"/>
      <protection locked="0"/>
    </xf>
    <xf numFmtId="49" fontId="28" fillId="0" borderId="22" xfId="0" applyNumberFormat="1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left" vertical="center" wrapText="1"/>
      <protection locked="0"/>
    </xf>
    <xf numFmtId="0" fontId="28" fillId="0" borderId="22" xfId="0" applyFont="1" applyBorder="1" applyAlignment="1" applyProtection="1">
      <alignment horizontal="center" vertical="center" wrapText="1"/>
      <protection locked="0"/>
    </xf>
    <xf numFmtId="167" fontId="28" fillId="0" borderId="22" xfId="0" applyNumberFormat="1" applyFont="1" applyBorder="1" applyAlignment="1" applyProtection="1">
      <alignment vertical="center"/>
      <protection locked="0"/>
    </xf>
    <xf numFmtId="4" fontId="28" fillId="0" borderId="22" xfId="0" applyNumberFormat="1" applyFont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vertical="center"/>
      <protection locked="0"/>
    </xf>
    <xf numFmtId="0" fontId="29" fillId="0" borderId="3" xfId="0" applyFont="1" applyBorder="1" applyAlignment="1">
      <alignment vertical="center"/>
    </xf>
    <xf numFmtId="0" fontId="28" fillId="0" borderId="14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166" fontId="18" fillId="0" borderId="20" xfId="0" applyNumberFormat="1" applyFont="1" applyBorder="1" applyAlignment="1">
      <alignment vertical="center"/>
    </xf>
    <xf numFmtId="166" fontId="18" fillId="0" borderId="21" xfId="0" applyNumberFormat="1" applyFont="1" applyBorder="1" applyAlignment="1">
      <alignment vertical="center"/>
    </xf>
    <xf numFmtId="0" fontId="28" fillId="0" borderId="19" xfId="0" applyFont="1" applyBorder="1" applyAlignment="1">
      <alignment horizontal="left" vertical="center"/>
    </xf>
    <xf numFmtId="0" fontId="28" fillId="0" borderId="20" xfId="0" applyFont="1" applyBorder="1" applyAlignment="1">
      <alignment horizontal="center" vertical="center"/>
    </xf>
    <xf numFmtId="0" fontId="0" fillId="0" borderId="0" xfId="0" applyAlignment="1">
      <alignment vertical="top"/>
    </xf>
    <xf numFmtId="0" fontId="33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34" fillId="0" borderId="0" xfId="0" applyFont="1" applyAlignment="1">
      <alignment vertical="top"/>
    </xf>
    <xf numFmtId="0" fontId="35" fillId="0" borderId="0" xfId="0" applyFont="1" applyAlignment="1">
      <alignment vertical="top"/>
    </xf>
    <xf numFmtId="0" fontId="0" fillId="0" borderId="23" xfId="2" applyFont="1" applyBorder="1" applyAlignment="1" applyProtection="1">
      <alignment horizontal="left" vertical="top"/>
      <protection locked="0"/>
    </xf>
    <xf numFmtId="0" fontId="0" fillId="0" borderId="24" xfId="2" applyFont="1" applyBorder="1" applyAlignment="1" applyProtection="1">
      <alignment horizontal="left" vertical="top"/>
      <protection locked="0"/>
    </xf>
    <xf numFmtId="0" fontId="0" fillId="0" borderId="25" xfId="2" applyFont="1" applyBorder="1" applyAlignment="1" applyProtection="1">
      <alignment horizontal="left" vertical="top"/>
      <protection locked="0"/>
    </xf>
    <xf numFmtId="0" fontId="0" fillId="0" borderId="26" xfId="2" applyFont="1" applyBorder="1" applyAlignment="1" applyProtection="1">
      <alignment horizontal="left" vertical="top"/>
      <protection locked="0"/>
    </xf>
    <xf numFmtId="0" fontId="0" fillId="0" borderId="27" xfId="2" applyFont="1" applyBorder="1" applyAlignment="1" applyProtection="1">
      <alignment horizontal="left" vertical="top"/>
      <protection locked="0"/>
    </xf>
    <xf numFmtId="0" fontId="0" fillId="0" borderId="28" xfId="2" applyFont="1" applyBorder="1" applyAlignment="1" applyProtection="1">
      <alignment horizontal="left" vertical="top"/>
      <protection locked="0"/>
    </xf>
    <xf numFmtId="0" fontId="0" fillId="0" borderId="29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vertical="top"/>
      <protection locked="0"/>
    </xf>
    <xf numFmtId="0" fontId="0" fillId="0" borderId="30" xfId="2" applyFont="1" applyBorder="1" applyAlignment="1" applyProtection="1">
      <alignment horizontal="center" vertical="top"/>
      <protection locked="0"/>
    </xf>
    <xf numFmtId="0" fontId="0" fillId="0" borderId="31" xfId="2" applyFont="1" applyBorder="1" applyAlignment="1" applyProtection="1">
      <alignment vertical="top"/>
      <protection locked="0"/>
    </xf>
    <xf numFmtId="0" fontId="0" fillId="0" borderId="32" xfId="2" applyFont="1" applyBorder="1" applyAlignment="1" applyProtection="1">
      <alignment vertical="top"/>
      <protection locked="0"/>
    </xf>
    <xf numFmtId="0" fontId="0" fillId="0" borderId="33" xfId="2" applyFont="1" applyBorder="1" applyAlignment="1" applyProtection="1">
      <alignment vertical="top"/>
      <protection locked="0"/>
    </xf>
    <xf numFmtId="0" fontId="0" fillId="0" borderId="34" xfId="2" applyFont="1" applyBorder="1" applyAlignment="1" applyProtection="1">
      <alignment vertical="top"/>
      <protection locked="0"/>
    </xf>
    <xf numFmtId="0" fontId="0" fillId="0" borderId="35" xfId="2" applyFont="1" applyBorder="1" applyAlignment="1" applyProtection="1">
      <alignment vertical="top"/>
      <protection locked="0"/>
    </xf>
    <xf numFmtId="0" fontId="0" fillId="0" borderId="36" xfId="2" applyFont="1" applyBorder="1" applyAlignment="1" applyProtection="1">
      <alignment vertical="top"/>
      <protection locked="0"/>
    </xf>
    <xf numFmtId="0" fontId="33" fillId="0" borderId="0" xfId="0" applyFont="1" applyAlignment="1" applyProtection="1">
      <alignment horizontal="left" vertical="top"/>
      <protection locked="0"/>
    </xf>
    <xf numFmtId="0" fontId="33" fillId="0" borderId="0" xfId="0" applyFont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 wrapText="1"/>
    </xf>
    <xf numFmtId="2" fontId="0" fillId="0" borderId="0" xfId="2" applyNumberFormat="1" applyFont="1" applyAlignment="1">
      <alignment horizontal="right" vertical="top"/>
    </xf>
    <xf numFmtId="0" fontId="0" fillId="0" borderId="37" xfId="0" applyBorder="1" applyAlignment="1">
      <alignment horizontal="center" vertical="top"/>
    </xf>
    <xf numFmtId="0" fontId="0" fillId="0" borderId="37" xfId="0" applyBorder="1" applyAlignment="1" applyProtection="1">
      <alignment horizontal="left" vertical="top" wrapText="1"/>
      <protection locked="0"/>
    </xf>
    <xf numFmtId="49" fontId="0" fillId="0" borderId="37" xfId="3" applyNumberFormat="1" applyFont="1" applyProtection="1">
      <alignment horizontal="left"/>
    </xf>
    <xf numFmtId="0" fontId="0" fillId="0" borderId="37" xfId="0" applyBorder="1" applyAlignment="1">
      <alignment horizontal="left" vertical="top" wrapText="1"/>
    </xf>
    <xf numFmtId="2" fontId="0" fillId="0" borderId="37" xfId="0" applyNumberFormat="1" applyBorder="1" applyAlignment="1">
      <alignment horizontal="right" vertical="top"/>
    </xf>
    <xf numFmtId="49" fontId="0" fillId="0" borderId="37" xfId="3" applyNumberFormat="1" applyFont="1" applyAlignment="1" applyProtection="1">
      <alignment horizontal="left" vertical="top"/>
    </xf>
    <xf numFmtId="2" fontId="0" fillId="0" borderId="37" xfId="2" applyNumberFormat="1" applyFont="1" applyBorder="1" applyAlignment="1">
      <alignment horizontal="right" vertical="top"/>
    </xf>
    <xf numFmtId="0" fontId="0" fillId="0" borderId="37" xfId="3" applyNumberFormat="1" applyFont="1" applyProtection="1">
      <alignment horizontal="left"/>
    </xf>
    <xf numFmtId="0" fontId="0" fillId="0" borderId="0" xfId="0" applyAlignment="1" applyProtection="1">
      <alignment horizontal="left" vertical="top" wrapText="1"/>
      <protection locked="0"/>
    </xf>
    <xf numFmtId="49" fontId="0" fillId="0" borderId="37" xfId="0" applyNumberFormat="1" applyBorder="1" applyAlignment="1" applyProtection="1">
      <alignment horizontal="left" vertical="top" wrapText="1"/>
      <protection locked="0"/>
    </xf>
    <xf numFmtId="49" fontId="0" fillId="0" borderId="37" xfId="0" applyNumberFormat="1" applyBorder="1" applyAlignment="1">
      <alignment horizontal="center" vertical="top"/>
    </xf>
    <xf numFmtId="49" fontId="0" fillId="0" borderId="37" xfId="0" applyNumberFormat="1" applyBorder="1" applyAlignment="1" applyProtection="1">
      <alignment horizontal="center" vertical="top" wrapText="1"/>
      <protection locked="0"/>
    </xf>
    <xf numFmtId="0" fontId="0" fillId="0" borderId="37" xfId="2" applyFont="1" applyBorder="1" applyAlignment="1" applyProtection="1">
      <alignment horizontal="center" vertical="top"/>
      <protection locked="0"/>
    </xf>
    <xf numFmtId="0" fontId="38" fillId="0" borderId="37" xfId="0" applyFont="1" applyBorder="1" applyAlignment="1">
      <alignment horizontal="left" vertical="top" wrapText="1"/>
    </xf>
    <xf numFmtId="1" fontId="0" fillId="0" borderId="37" xfId="0" applyNumberFormat="1" applyBorder="1" applyAlignment="1" applyProtection="1">
      <alignment horizontal="left" vertical="top"/>
      <protection locked="0"/>
    </xf>
    <xf numFmtId="0" fontId="0" fillId="0" borderId="37" xfId="0" applyBorder="1" applyAlignment="1" applyProtection="1">
      <alignment horizontal="center" vertical="top" wrapText="1"/>
      <protection locked="0"/>
    </xf>
    <xf numFmtId="49" fontId="0" fillId="0" borderId="0" xfId="0" applyNumberFormat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  <xf numFmtId="0" fontId="33" fillId="0" borderId="0" xfId="0" applyFont="1" applyAlignment="1">
      <alignment horizontal="left" vertical="top" wrapText="1"/>
    </xf>
    <xf numFmtId="0" fontId="0" fillId="0" borderId="0" xfId="2" applyFont="1" applyAlignment="1" applyProtection="1">
      <alignment horizontal="center" vertical="top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49" fontId="33" fillId="0" borderId="0" xfId="0" applyNumberFormat="1" applyFont="1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center" vertical="top" wrapText="1"/>
      <protection locked="0"/>
    </xf>
    <xf numFmtId="0" fontId="0" fillId="0" borderId="0" xfId="0" applyAlignment="1" applyProtection="1">
      <alignment horizontal="center" vertical="top" wrapText="1"/>
      <protection locked="0"/>
    </xf>
    <xf numFmtId="0" fontId="0" fillId="0" borderId="38" xfId="2" applyFont="1" applyBorder="1" applyAlignment="1" applyProtection="1">
      <alignment vertical="top"/>
      <protection locked="0"/>
    </xf>
    <xf numFmtId="0" fontId="0" fillId="0" borderId="39" xfId="2" applyFont="1" applyBorder="1" applyAlignment="1" applyProtection="1">
      <alignment vertical="top"/>
      <protection locked="0"/>
    </xf>
    <xf numFmtId="0" fontId="0" fillId="0" borderId="40" xfId="2" applyFont="1" applyBorder="1" applyAlignment="1" applyProtection="1">
      <alignment horizontal="left" vertical="top"/>
      <protection locked="0"/>
    </xf>
    <xf numFmtId="0" fontId="0" fillId="0" borderId="41" xfId="2" applyFont="1" applyBorder="1" applyAlignment="1" applyProtection="1">
      <alignment horizontal="center" vertical="top"/>
      <protection locked="0"/>
    </xf>
    <xf numFmtId="0" fontId="0" fillId="0" borderId="42" xfId="2" applyFont="1" applyBorder="1" applyAlignment="1" applyProtection="1">
      <alignment horizontal="center" vertical="top"/>
      <protection locked="0"/>
    </xf>
    <xf numFmtId="0" fontId="0" fillId="0" borderId="43" xfId="2" applyFont="1" applyBorder="1" applyAlignment="1" applyProtection="1">
      <alignment vertical="top"/>
      <protection locked="0"/>
    </xf>
    <xf numFmtId="0" fontId="0" fillId="0" borderId="0" xfId="2" applyFont="1" applyAlignment="1" applyProtection="1">
      <alignment vertical="top"/>
      <protection locked="0"/>
    </xf>
    <xf numFmtId="0" fontId="0" fillId="0" borderId="44" xfId="2" applyFont="1" applyBorder="1" applyAlignment="1" applyProtection="1">
      <alignment horizontal="center" vertical="top"/>
      <protection locked="0"/>
    </xf>
    <xf numFmtId="0" fontId="0" fillId="0" borderId="45" xfId="2" applyFont="1" applyBorder="1" applyAlignment="1" applyProtection="1">
      <alignment horizontal="center" vertical="top"/>
      <protection locked="0"/>
    </xf>
    <xf numFmtId="0" fontId="0" fillId="0" borderId="46" xfId="2" applyFont="1" applyBorder="1" applyAlignment="1" applyProtection="1">
      <alignment horizontal="center" vertical="top"/>
      <protection locked="0"/>
    </xf>
    <xf numFmtId="2" fontId="0" fillId="0" borderId="0" xfId="2" applyNumberFormat="1" applyFont="1" applyAlignment="1" applyProtection="1">
      <alignment vertical="top"/>
      <protection locked="0"/>
    </xf>
    <xf numFmtId="2" fontId="0" fillId="0" borderId="47" xfId="2" applyNumberFormat="1" applyFont="1" applyBorder="1" applyAlignment="1" applyProtection="1">
      <alignment vertical="top"/>
      <protection locked="0"/>
    </xf>
    <xf numFmtId="0" fontId="0" fillId="0" borderId="0" xfId="0" applyAlignment="1">
      <alignment horizontal="center"/>
    </xf>
    <xf numFmtId="0" fontId="33" fillId="0" borderId="44" xfId="2" applyFont="1" applyBorder="1" applyAlignment="1" applyProtection="1">
      <alignment vertical="top"/>
      <protection locked="0"/>
    </xf>
    <xf numFmtId="0" fontId="33" fillId="0" borderId="45" xfId="2" applyFont="1" applyBorder="1" applyAlignment="1" applyProtection="1">
      <alignment vertical="top"/>
      <protection locked="0"/>
    </xf>
    <xf numFmtId="2" fontId="33" fillId="0" borderId="45" xfId="2" applyNumberFormat="1" applyFont="1" applyBorder="1" applyAlignment="1" applyProtection="1">
      <alignment vertical="top"/>
      <protection locked="0"/>
    </xf>
    <xf numFmtId="2" fontId="33" fillId="0" borderId="46" xfId="2" applyNumberFormat="1" applyFont="1" applyBorder="1" applyAlignment="1" applyProtection="1">
      <alignment vertical="top"/>
      <protection locked="0"/>
    </xf>
    <xf numFmtId="0" fontId="41" fillId="5" borderId="48" xfId="0" applyFont="1" applyFill="1" applyBorder="1"/>
    <xf numFmtId="0" fontId="31" fillId="5" borderId="51" xfId="0" applyFont="1" applyFill="1" applyBorder="1"/>
    <xf numFmtId="0" fontId="43" fillId="5" borderId="51" xfId="0" applyFont="1" applyFill="1" applyBorder="1"/>
    <xf numFmtId="0" fontId="31" fillId="5" borderId="51" xfId="0" applyFont="1" applyFill="1" applyBorder="1" applyAlignment="1">
      <alignment vertical="center"/>
    </xf>
    <xf numFmtId="0" fontId="44" fillId="0" borderId="0" xfId="0" applyFont="1"/>
    <xf numFmtId="0" fontId="31" fillId="0" borderId="0" xfId="0" applyFont="1"/>
    <xf numFmtId="0" fontId="41" fillId="0" borderId="54" xfId="0" applyFont="1" applyBorder="1"/>
    <xf numFmtId="0" fontId="45" fillId="0" borderId="61" xfId="0" applyFont="1" applyBorder="1"/>
    <xf numFmtId="0" fontId="31" fillId="0" borderId="62" xfId="0" applyFont="1" applyBorder="1"/>
    <xf numFmtId="0" fontId="31" fillId="0" borderId="63" xfId="0" applyFont="1" applyBorder="1"/>
    <xf numFmtId="0" fontId="31" fillId="0" borderId="64" xfId="0" applyFont="1" applyBorder="1"/>
    <xf numFmtId="0" fontId="31" fillId="0" borderId="54" xfId="0" applyFont="1" applyBorder="1"/>
    <xf numFmtId="0" fontId="31" fillId="0" borderId="61" xfId="0" applyFont="1" applyBorder="1"/>
    <xf numFmtId="0" fontId="31" fillId="0" borderId="68" xfId="0" applyFont="1" applyBorder="1"/>
    <xf numFmtId="0" fontId="31" fillId="0" borderId="69" xfId="0" applyFont="1" applyBorder="1"/>
    <xf numFmtId="0" fontId="31" fillId="0" borderId="70" xfId="0" applyFont="1" applyBorder="1"/>
    <xf numFmtId="0" fontId="31" fillId="0" borderId="65" xfId="0" applyFont="1" applyBorder="1"/>
    <xf numFmtId="0" fontId="31" fillId="0" borderId="67" xfId="0" applyFont="1" applyBorder="1"/>
    <xf numFmtId="0" fontId="31" fillId="0" borderId="71" xfId="0" applyFont="1" applyBorder="1"/>
    <xf numFmtId="0" fontId="31" fillId="0" borderId="72" xfId="0" applyFont="1" applyBorder="1"/>
    <xf numFmtId="0" fontId="31" fillId="0" borderId="73" xfId="0" applyFont="1" applyBorder="1"/>
    <xf numFmtId="0" fontId="31" fillId="0" borderId="74" xfId="0" applyFont="1" applyBorder="1"/>
    <xf numFmtId="0" fontId="31" fillId="0" borderId="75" xfId="0" applyFont="1" applyBorder="1"/>
    <xf numFmtId="0" fontId="31" fillId="0" borderId="76" xfId="0" applyFont="1" applyBorder="1"/>
    <xf numFmtId="0" fontId="31" fillId="0" borderId="77" xfId="0" applyFont="1" applyBorder="1"/>
    <xf numFmtId="0" fontId="31" fillId="0" borderId="78" xfId="0" applyFont="1" applyBorder="1"/>
    <xf numFmtId="0" fontId="31" fillId="0" borderId="1" xfId="0" applyFont="1" applyBorder="1"/>
    <xf numFmtId="0" fontId="31" fillId="0" borderId="80" xfId="0" applyFont="1" applyBorder="1"/>
    <xf numFmtId="168" fontId="31" fillId="0" borderId="81" xfId="0" applyNumberFormat="1" applyFont="1" applyBorder="1"/>
    <xf numFmtId="168" fontId="31" fillId="0" borderId="82" xfId="0" applyNumberFormat="1" applyFont="1" applyBorder="1"/>
    <xf numFmtId="168" fontId="31" fillId="0" borderId="83" xfId="0" applyNumberFormat="1" applyFont="1" applyBorder="1"/>
    <xf numFmtId="0" fontId="31" fillId="0" borderId="81" xfId="0" applyFont="1" applyBorder="1"/>
    <xf numFmtId="0" fontId="31" fillId="0" borderId="84" xfId="0" applyFont="1" applyBorder="1"/>
    <xf numFmtId="0" fontId="31" fillId="0" borderId="3" xfId="0" applyFont="1" applyBorder="1"/>
    <xf numFmtId="168" fontId="31" fillId="0" borderId="85" xfId="0" applyNumberFormat="1" applyFont="1" applyBorder="1"/>
    <xf numFmtId="168" fontId="31" fillId="0" borderId="86" xfId="0" applyNumberFormat="1" applyFont="1" applyBorder="1"/>
    <xf numFmtId="168" fontId="31" fillId="0" borderId="0" xfId="0" applyNumberFormat="1" applyFont="1"/>
    <xf numFmtId="168" fontId="31" fillId="0" borderId="70" xfId="0" applyNumberFormat="1" applyFont="1" applyBorder="1"/>
    <xf numFmtId="168" fontId="31" fillId="0" borderId="89" xfId="0" applyNumberFormat="1" applyFont="1" applyBorder="1"/>
    <xf numFmtId="168" fontId="31" fillId="0" borderId="68" xfId="0" applyNumberFormat="1" applyFont="1" applyBorder="1"/>
    <xf numFmtId="0" fontId="31" fillId="0" borderId="90" xfId="0" applyFont="1" applyBorder="1"/>
    <xf numFmtId="168" fontId="31" fillId="0" borderId="91" xfId="0" applyNumberFormat="1" applyFont="1" applyBorder="1"/>
    <xf numFmtId="168" fontId="31" fillId="0" borderId="92" xfId="0" applyNumberFormat="1" applyFont="1" applyBorder="1"/>
    <xf numFmtId="168" fontId="31" fillId="0" borderId="66" xfId="0" applyNumberFormat="1" applyFont="1" applyBorder="1"/>
    <xf numFmtId="168" fontId="31" fillId="0" borderId="95" xfId="0" applyNumberFormat="1" applyFont="1" applyBorder="1"/>
    <xf numFmtId="168" fontId="31" fillId="0" borderId="96" xfId="0" applyNumberFormat="1" applyFont="1" applyBorder="1"/>
    <xf numFmtId="168" fontId="31" fillId="0" borderId="97" xfId="0" applyNumberFormat="1" applyFont="1" applyBorder="1"/>
    <xf numFmtId="0" fontId="31" fillId="0" borderId="95" xfId="0" applyFont="1" applyBorder="1"/>
    <xf numFmtId="0" fontId="31" fillId="0" borderId="98" xfId="0" applyFont="1" applyBorder="1"/>
    <xf numFmtId="0" fontId="31" fillId="0" borderId="102" xfId="0" applyFont="1" applyBorder="1"/>
    <xf numFmtId="168" fontId="31" fillId="0" borderId="103" xfId="0" applyNumberFormat="1" applyFont="1" applyBorder="1"/>
    <xf numFmtId="168" fontId="31" fillId="0" borderId="104" xfId="0" applyNumberFormat="1" applyFont="1" applyBorder="1"/>
    <xf numFmtId="168" fontId="31" fillId="0" borderId="105" xfId="0" applyNumberFormat="1" applyFont="1" applyBorder="1"/>
    <xf numFmtId="168" fontId="31" fillId="0" borderId="63" xfId="0" applyNumberFormat="1" applyFont="1" applyBorder="1"/>
    <xf numFmtId="168" fontId="31" fillId="0" borderId="106" xfId="0" applyNumberFormat="1" applyFont="1" applyBorder="1"/>
    <xf numFmtId="168" fontId="31" fillId="0" borderId="61" xfId="0" applyNumberFormat="1" applyFont="1" applyBorder="1"/>
    <xf numFmtId="168" fontId="31" fillId="0" borderId="107" xfId="0" applyNumberFormat="1" applyFont="1" applyBorder="1"/>
    <xf numFmtId="168" fontId="31" fillId="0" borderId="108" xfId="0" applyNumberFormat="1" applyFont="1" applyBorder="1"/>
    <xf numFmtId="0" fontId="31" fillId="0" borderId="83" xfId="0" applyFont="1" applyBorder="1"/>
    <xf numFmtId="168" fontId="31" fillId="0" borderId="101" xfId="0" applyNumberFormat="1" applyFont="1" applyBorder="1"/>
    <xf numFmtId="168" fontId="31" fillId="0" borderId="112" xfId="0" applyNumberFormat="1" applyFont="1" applyBorder="1"/>
    <xf numFmtId="168" fontId="41" fillId="0" borderId="84" xfId="0" applyNumberFormat="1" applyFont="1" applyBorder="1"/>
    <xf numFmtId="168" fontId="41" fillId="0" borderId="83" xfId="0" applyNumberFormat="1" applyFont="1" applyBorder="1"/>
    <xf numFmtId="168" fontId="31" fillId="0" borderId="69" xfId="0" applyNumberFormat="1" applyFont="1" applyBorder="1"/>
    <xf numFmtId="168" fontId="31" fillId="0" borderId="62" xfId="0" applyNumberFormat="1" applyFont="1" applyBorder="1"/>
    <xf numFmtId="0" fontId="44" fillId="0" borderId="64" xfId="0" applyFont="1" applyBorder="1"/>
    <xf numFmtId="0" fontId="31" fillId="0" borderId="113" xfId="0" applyFont="1" applyBorder="1"/>
    <xf numFmtId="168" fontId="31" fillId="0" borderId="114" xfId="0" applyNumberFormat="1" applyFont="1" applyBorder="1"/>
    <xf numFmtId="168" fontId="31" fillId="0" borderId="115" xfId="0" applyNumberFormat="1" applyFont="1" applyBorder="1"/>
    <xf numFmtId="168" fontId="31" fillId="0" borderId="116" xfId="0" applyNumberFormat="1" applyFont="1" applyBorder="1"/>
    <xf numFmtId="0" fontId="31" fillId="0" borderId="114" xfId="0" applyFont="1" applyBorder="1"/>
    <xf numFmtId="168" fontId="31" fillId="0" borderId="119" xfId="0" applyNumberFormat="1" applyFont="1" applyBorder="1"/>
    <xf numFmtId="168" fontId="41" fillId="0" borderId="113" xfId="0" applyNumberFormat="1" applyFont="1" applyBorder="1"/>
    <xf numFmtId="0" fontId="31" fillId="0" borderId="119" xfId="0" applyFont="1" applyBorder="1"/>
    <xf numFmtId="0" fontId="31" fillId="0" borderId="120" xfId="0" applyFont="1" applyBorder="1"/>
    <xf numFmtId="0" fontId="31" fillId="0" borderId="121" xfId="0" applyFont="1" applyBorder="1"/>
    <xf numFmtId="168" fontId="31" fillId="0" borderId="122" xfId="0" applyNumberFormat="1" applyFont="1" applyBorder="1"/>
    <xf numFmtId="168" fontId="31" fillId="0" borderId="123" xfId="0" applyNumberFormat="1" applyFont="1" applyBorder="1"/>
    <xf numFmtId="168" fontId="31" fillId="0" borderId="124" xfId="0" applyNumberFormat="1" applyFont="1" applyBorder="1"/>
    <xf numFmtId="0" fontId="31" fillId="0" borderId="122" xfId="0" applyFont="1" applyBorder="1"/>
    <xf numFmtId="168" fontId="31" fillId="0" borderId="126" xfId="0" applyNumberFormat="1" applyFont="1" applyBorder="1"/>
    <xf numFmtId="168" fontId="31" fillId="0" borderId="121" xfId="0" applyNumberFormat="1" applyFont="1" applyBorder="1"/>
    <xf numFmtId="0" fontId="31" fillId="0" borderId="126" xfId="0" applyFont="1" applyBorder="1"/>
    <xf numFmtId="0" fontId="31" fillId="0" borderId="127" xfId="0" applyFont="1" applyBorder="1"/>
    <xf numFmtId="0" fontId="31" fillId="0" borderId="123" xfId="0" applyFont="1" applyBorder="1"/>
    <xf numFmtId="0" fontId="31" fillId="0" borderId="128" xfId="0" applyFont="1" applyBorder="1"/>
    <xf numFmtId="0" fontId="31" fillId="0" borderId="132" xfId="0" applyFont="1" applyBorder="1"/>
    <xf numFmtId="0" fontId="31" fillId="0" borderId="133" xfId="0" applyFont="1" applyBorder="1"/>
    <xf numFmtId="0" fontId="31" fillId="0" borderId="134" xfId="0" applyFont="1" applyBorder="1"/>
    <xf numFmtId="168" fontId="31" fillId="0" borderId="72" xfId="0" applyNumberFormat="1" applyFont="1" applyBorder="1"/>
    <xf numFmtId="168" fontId="31" fillId="0" borderId="73" xfId="0" applyNumberFormat="1" applyFont="1" applyBorder="1"/>
    <xf numFmtId="168" fontId="31" fillId="0" borderId="71" xfId="0" applyNumberFormat="1" applyFont="1" applyBorder="1"/>
    <xf numFmtId="168" fontId="41" fillId="0" borderId="72" xfId="0" applyNumberFormat="1" applyFont="1" applyBorder="1"/>
    <xf numFmtId="168" fontId="41" fillId="0" borderId="71" xfId="0" applyNumberFormat="1" applyFont="1" applyBorder="1"/>
    <xf numFmtId="0" fontId="31" fillId="0" borderId="137" xfId="0" applyFont="1" applyBorder="1"/>
    <xf numFmtId="0" fontId="31" fillId="0" borderId="50" xfId="0" applyFont="1" applyBorder="1"/>
    <xf numFmtId="0" fontId="31" fillId="0" borderId="49" xfId="0" applyFont="1" applyBorder="1"/>
    <xf numFmtId="0" fontId="31" fillId="0" borderId="138" xfId="0" applyFont="1" applyBorder="1"/>
    <xf numFmtId="0" fontId="31" fillId="0" borderId="106" xfId="0" applyFont="1" applyBorder="1"/>
    <xf numFmtId="0" fontId="31" fillId="0" borderId="139" xfId="0" applyFont="1" applyBorder="1"/>
    <xf numFmtId="0" fontId="31" fillId="0" borderId="140" xfId="0" applyFont="1" applyBorder="1"/>
    <xf numFmtId="0" fontId="31" fillId="0" borderId="141" xfId="0" applyFont="1" applyBorder="1"/>
    <xf numFmtId="0" fontId="31" fillId="0" borderId="142" xfId="0" applyFont="1" applyBorder="1"/>
    <xf numFmtId="0" fontId="31" fillId="0" borderId="48" xfId="0" applyFont="1" applyBorder="1"/>
    <xf numFmtId="0" fontId="31" fillId="0" borderId="143" xfId="0" applyFont="1" applyBorder="1"/>
    <xf numFmtId="0" fontId="31" fillId="0" borderId="51" xfId="0" applyFont="1" applyBorder="1"/>
    <xf numFmtId="0" fontId="31" fillId="0" borderId="144" xfId="0" applyFont="1" applyBorder="1"/>
    <xf numFmtId="0" fontId="31" fillId="0" borderId="145" xfId="0" applyFont="1" applyBorder="1"/>
    <xf numFmtId="0" fontId="31" fillId="0" borderId="53" xfId="0" applyFont="1" applyBorder="1"/>
    <xf numFmtId="0" fontId="31" fillId="0" borderId="146" xfId="0" applyFont="1" applyBorder="1"/>
    <xf numFmtId="0" fontId="31" fillId="0" borderId="147" xfId="0" applyFont="1" applyBorder="1"/>
    <xf numFmtId="0" fontId="44" fillId="0" borderId="48" xfId="0" applyFont="1" applyBorder="1"/>
    <xf numFmtId="0" fontId="41" fillId="0" borderId="121" xfId="0" applyFont="1" applyBorder="1"/>
    <xf numFmtId="0" fontId="41" fillId="0" borderId="126" xfId="0" applyFont="1" applyBorder="1"/>
    <xf numFmtId="0" fontId="41" fillId="0" borderId="54" xfId="0" applyFont="1" applyBorder="1" applyAlignment="1">
      <alignment wrapText="1"/>
    </xf>
    <xf numFmtId="0" fontId="41" fillId="0" borderId="48" xfId="0" applyFont="1" applyBorder="1" applyAlignment="1">
      <alignment wrapText="1"/>
    </xf>
    <xf numFmtId="0" fontId="45" fillId="0" borderId="132" xfId="0" applyFont="1" applyBorder="1"/>
    <xf numFmtId="0" fontId="41" fillId="0" borderId="48" xfId="0" applyFont="1" applyBorder="1"/>
    <xf numFmtId="0" fontId="41" fillId="0" borderId="0" xfId="0" applyFont="1"/>
    <xf numFmtId="0" fontId="41" fillId="6" borderId="0" xfId="0" applyFont="1" applyFill="1" applyAlignment="1">
      <alignment horizontal="center"/>
    </xf>
    <xf numFmtId="0" fontId="41" fillId="6" borderId="0" xfId="0" applyFont="1" applyFill="1"/>
    <xf numFmtId="0" fontId="31" fillId="6" borderId="0" xfId="0" applyFont="1" applyFill="1"/>
    <xf numFmtId="0" fontId="31" fillId="6" borderId="152" xfId="0" applyFont="1" applyFill="1" applyBorder="1"/>
    <xf numFmtId="168" fontId="31" fillId="0" borderId="2" xfId="0" applyNumberFormat="1" applyFont="1" applyBorder="1"/>
    <xf numFmtId="169" fontId="31" fillId="0" borderId="2" xfId="0" applyNumberFormat="1" applyFont="1" applyBorder="1"/>
    <xf numFmtId="0" fontId="31" fillId="0" borderId="2" xfId="0" applyFont="1" applyBorder="1"/>
    <xf numFmtId="0" fontId="31" fillId="0" borderId="153" xfId="0" applyFont="1" applyBorder="1"/>
    <xf numFmtId="169" fontId="31" fillId="0" borderId="0" xfId="0" applyNumberFormat="1" applyFont="1"/>
    <xf numFmtId="0" fontId="31" fillId="0" borderId="152" xfId="0" applyFont="1" applyBorder="1"/>
    <xf numFmtId="168" fontId="41" fillId="0" borderId="0" xfId="0" applyNumberFormat="1" applyFont="1"/>
    <xf numFmtId="169" fontId="41" fillId="0" borderId="0" xfId="0" applyNumberFormat="1" applyFont="1"/>
    <xf numFmtId="0" fontId="46" fillId="0" borderId="10" xfId="0" applyFont="1" applyBorder="1"/>
    <xf numFmtId="168" fontId="46" fillId="0" borderId="10" xfId="0" applyNumberFormat="1" applyFont="1" applyBorder="1"/>
    <xf numFmtId="169" fontId="46" fillId="0" borderId="10" xfId="0" applyNumberFormat="1" applyFont="1" applyBorder="1"/>
    <xf numFmtId="169" fontId="47" fillId="0" borderId="10" xfId="0" applyNumberFormat="1" applyFont="1" applyBorder="1"/>
    <xf numFmtId="0" fontId="47" fillId="0" borderId="10" xfId="0" applyFont="1" applyBorder="1"/>
    <xf numFmtId="0" fontId="47" fillId="0" borderId="154" xfId="0" applyFont="1" applyBorder="1"/>
    <xf numFmtId="168" fontId="31" fillId="0" borderId="48" xfId="0" applyNumberFormat="1" applyFont="1" applyBorder="1"/>
    <xf numFmtId="169" fontId="31" fillId="0" borderId="48" xfId="0" applyNumberFormat="1" applyFont="1" applyBorder="1"/>
    <xf numFmtId="168" fontId="31" fillId="0" borderId="51" xfId="0" applyNumberFormat="1" applyFont="1" applyBorder="1"/>
    <xf numFmtId="169" fontId="31" fillId="0" borderId="51" xfId="0" applyNumberFormat="1" applyFont="1" applyBorder="1"/>
    <xf numFmtId="168" fontId="31" fillId="0" borderId="141" xfId="0" applyNumberFormat="1" applyFont="1" applyBorder="1"/>
    <xf numFmtId="169" fontId="31" fillId="0" borderId="141" xfId="0" applyNumberFormat="1" applyFont="1" applyBorder="1"/>
    <xf numFmtId="0" fontId="31" fillId="0" borderId="54" xfId="0" applyFont="1" applyBorder="1" applyAlignment="1">
      <alignment wrapText="1"/>
    </xf>
    <xf numFmtId="168" fontId="45" fillId="0" borderId="126" xfId="0" applyNumberFormat="1" applyFont="1" applyBorder="1" applyAlignment="1">
      <alignment wrapText="1"/>
    </xf>
    <xf numFmtId="169" fontId="45" fillId="0" borderId="126" xfId="0" applyNumberFormat="1" applyFont="1" applyBorder="1" applyAlignment="1">
      <alignment wrapText="1"/>
    </xf>
    <xf numFmtId="168" fontId="45" fillId="0" borderId="48" xfId="0" applyNumberFormat="1" applyFont="1" applyBorder="1" applyAlignment="1">
      <alignment wrapText="1"/>
    </xf>
    <xf numFmtId="169" fontId="45" fillId="0" borderId="48" xfId="0" applyNumberFormat="1" applyFont="1" applyBorder="1" applyAlignment="1">
      <alignment wrapText="1"/>
    </xf>
    <xf numFmtId="0" fontId="45" fillId="0" borderId="48" xfId="0" applyFont="1" applyBorder="1"/>
    <xf numFmtId="168" fontId="45" fillId="0" borderId="48" xfId="0" applyNumberFormat="1" applyFont="1" applyBorder="1"/>
    <xf numFmtId="169" fontId="45" fillId="0" borderId="48" xfId="0" applyNumberFormat="1" applyFont="1" applyBorder="1"/>
    <xf numFmtId="0" fontId="45" fillId="0" borderId="132" xfId="0" applyFont="1" applyBorder="1" applyAlignment="1">
      <alignment vertical="center"/>
    </xf>
    <xf numFmtId="0" fontId="45" fillId="0" borderId="48" xfId="0" applyFont="1" applyBorder="1" applyAlignment="1">
      <alignment vertical="center"/>
    </xf>
    <xf numFmtId="0" fontId="41" fillId="6" borderId="3" xfId="0" applyFont="1" applyFill="1" applyBorder="1" applyAlignment="1">
      <alignment horizontal="center"/>
    </xf>
    <xf numFmtId="168" fontId="41" fillId="6" borderId="0" xfId="0" applyNumberFormat="1" applyFont="1" applyFill="1" applyAlignment="1">
      <alignment horizontal="center"/>
    </xf>
    <xf numFmtId="169" fontId="41" fillId="6" borderId="0" xfId="0" applyNumberFormat="1" applyFont="1" applyFill="1" applyAlignment="1">
      <alignment horizontal="center"/>
    </xf>
    <xf numFmtId="0" fontId="41" fillId="6" borderId="152" xfId="0" applyFont="1" applyFill="1" applyBorder="1" applyAlignment="1">
      <alignment horizontal="center"/>
    </xf>
    <xf numFmtId="49" fontId="31" fillId="0" borderId="2" xfId="0" applyNumberFormat="1" applyFont="1" applyBorder="1"/>
    <xf numFmtId="170" fontId="31" fillId="0" borderId="2" xfId="0" applyNumberFormat="1" applyFont="1" applyBorder="1"/>
    <xf numFmtId="170" fontId="31" fillId="0" borderId="153" xfId="0" applyNumberFormat="1" applyFont="1" applyBorder="1"/>
    <xf numFmtId="49" fontId="41" fillId="0" borderId="0" xfId="0" applyNumberFormat="1" applyFont="1" applyAlignment="1">
      <alignment horizontal="left"/>
    </xf>
    <xf numFmtId="170" fontId="31" fillId="0" borderId="0" xfId="0" applyNumberFormat="1" applyFont="1"/>
    <xf numFmtId="170" fontId="31" fillId="0" borderId="152" xfId="0" applyNumberFormat="1" applyFont="1" applyBorder="1"/>
    <xf numFmtId="0" fontId="49" fillId="0" borderId="0" xfId="0" applyFont="1" applyAlignment="1">
      <alignment horizontal="center"/>
    </xf>
    <xf numFmtId="0" fontId="49" fillId="0" borderId="3" xfId="0" applyFont="1" applyBorder="1"/>
    <xf numFmtId="49" fontId="49" fillId="0" borderId="0" xfId="0" applyNumberFormat="1" applyFont="1"/>
    <xf numFmtId="168" fontId="49" fillId="0" borderId="0" xfId="0" applyNumberFormat="1" applyFont="1"/>
    <xf numFmtId="170" fontId="49" fillId="0" borderId="0" xfId="0" applyNumberFormat="1" applyFont="1"/>
    <xf numFmtId="169" fontId="49" fillId="0" borderId="0" xfId="0" applyNumberFormat="1" applyFont="1"/>
    <xf numFmtId="0" fontId="49" fillId="0" borderId="0" xfId="0" applyFont="1" applyAlignment="1">
      <alignment horizontal="center" wrapText="1"/>
    </xf>
    <xf numFmtId="0" fontId="49" fillId="0" borderId="3" xfId="0" applyFont="1" applyBorder="1" applyAlignment="1">
      <alignment wrapText="1"/>
    </xf>
    <xf numFmtId="49" fontId="49" fillId="0" borderId="0" xfId="0" applyNumberFormat="1" applyFont="1" applyAlignment="1">
      <alignment horizontal="left" wrapText="1"/>
    </xf>
    <xf numFmtId="0" fontId="49" fillId="0" borderId="0" xfId="0" applyFont="1" applyAlignment="1">
      <alignment wrapText="1"/>
    </xf>
    <xf numFmtId="168" fontId="49" fillId="0" borderId="0" xfId="0" applyNumberFormat="1" applyFont="1" applyAlignment="1">
      <alignment wrapText="1"/>
    </xf>
    <xf numFmtId="170" fontId="49" fillId="0" borderId="0" xfId="0" applyNumberFormat="1" applyFont="1" applyAlignment="1">
      <alignment wrapText="1"/>
    </xf>
    <xf numFmtId="169" fontId="49" fillId="0" borderId="0" xfId="0" applyNumberFormat="1" applyFont="1" applyAlignment="1">
      <alignment wrapText="1"/>
    </xf>
    <xf numFmtId="169" fontId="31" fillId="0" borderId="0" xfId="0" applyNumberFormat="1" applyFont="1" applyAlignment="1">
      <alignment wrapText="1"/>
    </xf>
    <xf numFmtId="170" fontId="31" fillId="0" borderId="0" xfId="0" applyNumberFormat="1" applyFont="1" applyAlignment="1">
      <alignment wrapText="1"/>
    </xf>
    <xf numFmtId="170" fontId="31" fillId="0" borderId="152" xfId="0" applyNumberFormat="1" applyFont="1" applyBorder="1" applyAlignment="1">
      <alignment wrapText="1"/>
    </xf>
    <xf numFmtId="0" fontId="44" fillId="0" borderId="0" xfId="0" applyFont="1" applyAlignment="1">
      <alignment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horizontal="center" wrapText="1"/>
    </xf>
    <xf numFmtId="0" fontId="50" fillId="0" borderId="3" xfId="0" applyFont="1" applyBorder="1" applyAlignment="1">
      <alignment wrapText="1"/>
    </xf>
    <xf numFmtId="49" fontId="50" fillId="0" borderId="0" xfId="0" applyNumberFormat="1" applyFont="1" applyAlignment="1">
      <alignment horizontal="left" wrapText="1"/>
    </xf>
    <xf numFmtId="0" fontId="50" fillId="0" borderId="0" xfId="0" applyFont="1" applyAlignment="1">
      <alignment wrapText="1"/>
    </xf>
    <xf numFmtId="168" fontId="50" fillId="0" borderId="0" xfId="0" applyNumberFormat="1" applyFont="1" applyAlignment="1">
      <alignment wrapText="1"/>
    </xf>
    <xf numFmtId="170" fontId="50" fillId="0" borderId="0" xfId="0" applyNumberFormat="1" applyFont="1" applyAlignment="1">
      <alignment wrapText="1"/>
    </xf>
    <xf numFmtId="169" fontId="50" fillId="0" borderId="0" xfId="0" applyNumberFormat="1" applyFont="1" applyAlignment="1">
      <alignment wrapText="1"/>
    </xf>
    <xf numFmtId="0" fontId="31" fillId="0" borderId="3" xfId="0" applyFont="1" applyBorder="1" applyAlignment="1">
      <alignment wrapText="1"/>
    </xf>
    <xf numFmtId="49" fontId="41" fillId="0" borderId="0" xfId="0" applyNumberFormat="1" applyFont="1" applyAlignment="1">
      <alignment horizontal="left" wrapText="1"/>
    </xf>
    <xf numFmtId="168" fontId="31" fillId="0" borderId="0" xfId="0" applyNumberFormat="1" applyFont="1" applyAlignment="1">
      <alignment wrapText="1"/>
    </xf>
    <xf numFmtId="168" fontId="41" fillId="0" borderId="0" xfId="0" applyNumberFormat="1" applyFont="1" applyAlignment="1">
      <alignment wrapText="1"/>
    </xf>
    <xf numFmtId="169" fontId="41" fillId="0" borderId="0" xfId="0" applyNumberFormat="1" applyFont="1" applyAlignment="1">
      <alignment wrapText="1"/>
    </xf>
    <xf numFmtId="170" fontId="41" fillId="0" borderId="0" xfId="0" applyNumberFormat="1" applyFont="1" applyAlignment="1">
      <alignment wrapText="1"/>
    </xf>
    <xf numFmtId="170" fontId="41" fillId="0" borderId="152" xfId="0" applyNumberFormat="1" applyFont="1" applyBorder="1" applyAlignment="1">
      <alignment wrapText="1"/>
    </xf>
    <xf numFmtId="49" fontId="31" fillId="0" borderId="0" xfId="0" applyNumberFormat="1" applyFont="1" applyAlignment="1">
      <alignment horizontal="left" wrapText="1"/>
    </xf>
    <xf numFmtId="0" fontId="41" fillId="0" borderId="0" xfId="0" applyFont="1" applyAlignment="1">
      <alignment wrapText="1"/>
    </xf>
    <xf numFmtId="0" fontId="46" fillId="0" borderId="157" xfId="0" applyFont="1" applyBorder="1"/>
    <xf numFmtId="49" fontId="46" fillId="0" borderId="158" xfId="0" applyNumberFormat="1" applyFont="1" applyBorder="1"/>
    <xf numFmtId="0" fontId="46" fillId="0" borderId="158" xfId="0" applyFont="1" applyBorder="1"/>
    <xf numFmtId="170" fontId="46" fillId="0" borderId="158" xfId="0" applyNumberFormat="1" applyFont="1" applyBorder="1"/>
    <xf numFmtId="168" fontId="46" fillId="0" borderId="158" xfId="0" applyNumberFormat="1" applyFont="1" applyBorder="1"/>
    <xf numFmtId="170" fontId="46" fillId="0" borderId="159" xfId="0" applyNumberFormat="1" applyFont="1" applyBorder="1"/>
    <xf numFmtId="0" fontId="51" fillId="0" borderId="0" xfId="0" applyFont="1"/>
    <xf numFmtId="170" fontId="51" fillId="0" borderId="0" xfId="0" applyNumberFormat="1" applyFont="1"/>
    <xf numFmtId="168" fontId="51" fillId="0" borderId="0" xfId="0" applyNumberFormat="1" applyFont="1"/>
    <xf numFmtId="170" fontId="0" fillId="0" borderId="0" xfId="0" applyNumberFormat="1"/>
    <xf numFmtId="168" fontId="0" fillId="0" borderId="0" xfId="0" applyNumberFormat="1"/>
    <xf numFmtId="0" fontId="0" fillId="0" borderId="160" xfId="0" applyBorder="1" applyAlignment="1">
      <alignment vertical="center"/>
    </xf>
    <xf numFmtId="0" fontId="0" fillId="0" borderId="161" xfId="0" applyBorder="1" applyAlignment="1">
      <alignment vertical="center"/>
    </xf>
    <xf numFmtId="0" fontId="0" fillId="0" borderId="162" xfId="0" applyBorder="1" applyAlignment="1">
      <alignment vertical="center"/>
    </xf>
    <xf numFmtId="0" fontId="0" fillId="0" borderId="163" xfId="0" applyBorder="1" applyAlignment="1">
      <alignment vertical="center"/>
    </xf>
    <xf numFmtId="0" fontId="0" fillId="0" borderId="164" xfId="0" applyBorder="1" applyAlignment="1">
      <alignment vertical="center"/>
    </xf>
    <xf numFmtId="0" fontId="2" fillId="0" borderId="163" xfId="0" applyFont="1" applyBorder="1" applyAlignment="1">
      <alignment vertical="center"/>
    </xf>
    <xf numFmtId="0" fontId="2" fillId="0" borderId="164" xfId="0" applyFont="1" applyBorder="1" applyAlignment="1">
      <alignment vertical="center"/>
    </xf>
    <xf numFmtId="0" fontId="3" fillId="0" borderId="16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164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4" fillId="0" borderId="163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5" fillId="0" borderId="163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0" fillId="0" borderId="163" xfId="0" applyBorder="1"/>
    <xf numFmtId="0" fontId="0" fillId="0" borderId="164" xfId="0" applyBorder="1"/>
    <xf numFmtId="0" fontId="0" fillId="0" borderId="166" xfId="0" applyBorder="1"/>
    <xf numFmtId="0" fontId="0" fillId="0" borderId="167" xfId="0" applyBorder="1"/>
    <xf numFmtId="0" fontId="0" fillId="0" borderId="167" xfId="0" applyBorder="1" applyAlignment="1">
      <alignment vertical="center"/>
    </xf>
    <xf numFmtId="0" fontId="0" fillId="0" borderId="168" xfId="0" applyBorder="1"/>
    <xf numFmtId="169" fontId="46" fillId="0" borderId="158" xfId="0" applyNumberFormat="1" applyFont="1" applyBorder="1"/>
    <xf numFmtId="169" fontId="51" fillId="0" borderId="0" xfId="0" applyNumberFormat="1" applyFont="1"/>
    <xf numFmtId="0" fontId="33" fillId="0" borderId="0" xfId="0" applyFont="1" applyAlignment="1">
      <alignment horizontal="center" vertical="top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3" fillId="0" borderId="0" xfId="0" applyFont="1" applyAlignment="1">
      <alignment horizontal="center"/>
    </xf>
    <xf numFmtId="0" fontId="54" fillId="0" borderId="0" xfId="0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 vertical="center"/>
    </xf>
    <xf numFmtId="0" fontId="56" fillId="0" borderId="0" xfId="1" applyFont="1" applyAlignment="1">
      <alignment horizontal="center" vertical="center"/>
    </xf>
    <xf numFmtId="0" fontId="56" fillId="0" borderId="0" xfId="1" quotePrefix="1" applyFont="1" applyAlignment="1">
      <alignment horizontal="center"/>
    </xf>
    <xf numFmtId="4" fontId="22" fillId="0" borderId="0" xfId="0" applyNumberFormat="1" applyFont="1" applyAlignment="1">
      <alignment vertical="center"/>
    </xf>
    <xf numFmtId="4" fontId="57" fillId="0" borderId="0" xfId="0" applyNumberFormat="1" applyFont="1" applyAlignment="1">
      <alignment vertical="center"/>
    </xf>
    <xf numFmtId="0" fontId="29" fillId="7" borderId="3" xfId="0" applyFont="1" applyFill="1" applyBorder="1" applyAlignment="1">
      <alignment vertical="center"/>
    </xf>
    <xf numFmtId="0" fontId="0" fillId="7" borderId="3" xfId="0" applyFill="1" applyBorder="1" applyAlignment="1">
      <alignment vertical="center"/>
    </xf>
    <xf numFmtId="0" fontId="21" fillId="0" borderId="0" xfId="0" applyFont="1" applyAlignment="1">
      <alignment horizontal="left" vertical="center" wrapText="1"/>
    </xf>
    <xf numFmtId="4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4" fontId="22" fillId="0" borderId="164" xfId="0" applyNumberFormat="1" applyFont="1" applyBorder="1" applyAlignment="1">
      <alignment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6" fillId="0" borderId="14" xfId="0" applyFont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164" xfId="0" applyFont="1" applyBorder="1" applyAlignment="1">
      <alignment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7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center" vertical="center"/>
    </xf>
    <xf numFmtId="0" fontId="17" fillId="4" borderId="165" xfId="0" applyFont="1" applyFill="1" applyBorder="1" applyAlignment="1">
      <alignment horizontal="left" vertical="center"/>
    </xf>
    <xf numFmtId="0" fontId="17" fillId="4" borderId="7" xfId="0" applyFont="1" applyFill="1" applyBorder="1" applyAlignment="1">
      <alignment horizontal="right" vertical="center"/>
    </xf>
    <xf numFmtId="0" fontId="22" fillId="0" borderId="164" xfId="0" applyFont="1" applyBorder="1" applyAlignment="1">
      <alignment vertical="center"/>
    </xf>
    <xf numFmtId="4" fontId="19" fillId="0" borderId="0" xfId="0" applyNumberFormat="1" applyFont="1" applyAlignment="1">
      <alignment horizontal="right" vertical="center"/>
    </xf>
    <xf numFmtId="4" fontId="19" fillId="0" borderId="0" xfId="0" applyNumberFormat="1" applyFont="1" applyAlignment="1">
      <alignment vertical="center"/>
    </xf>
    <xf numFmtId="4" fontId="19" fillId="0" borderId="164" xfId="0" applyNumberFormat="1" applyFont="1" applyBorder="1" applyAlignment="1">
      <alignment vertical="center"/>
    </xf>
    <xf numFmtId="4" fontId="52" fillId="0" borderId="0" xfId="0" applyNumberFormat="1" applyFont="1" applyAlignment="1">
      <alignment horizontal="right"/>
    </xf>
    <xf numFmtId="4" fontId="12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4" fontId="13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3" borderId="7" xfId="0" applyNumberFormat="1" applyFont="1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2" fillId="5" borderId="49" xfId="1" applyFont="1" applyFill="1" applyBorder="1" applyAlignment="1" applyProtection="1">
      <alignment horizontal="center" vertical="center"/>
    </xf>
    <xf numFmtId="0" fontId="42" fillId="5" borderId="50" xfId="1" applyFont="1" applyFill="1" applyBorder="1" applyAlignment="1" applyProtection="1">
      <alignment horizontal="center" vertical="center"/>
    </xf>
    <xf numFmtId="0" fontId="42" fillId="5" borderId="49" xfId="1" applyFont="1" applyFill="1" applyBorder="1" applyAlignment="1" applyProtection="1">
      <alignment horizontal="left" vertical="center"/>
    </xf>
    <xf numFmtId="0" fontId="42" fillId="5" borderId="50" xfId="1" applyFont="1" applyFill="1" applyBorder="1" applyAlignment="1" applyProtection="1">
      <alignment horizontal="left" vertical="center"/>
    </xf>
    <xf numFmtId="0" fontId="42" fillId="5" borderId="52" xfId="1" applyFont="1" applyFill="1" applyBorder="1" applyAlignment="1" applyProtection="1">
      <alignment horizontal="center" vertical="center"/>
    </xf>
    <xf numFmtId="0" fontId="42" fillId="5" borderId="53" xfId="1" applyFont="1" applyFill="1" applyBorder="1" applyAlignment="1" applyProtection="1">
      <alignment horizontal="center" vertical="center"/>
    </xf>
    <xf numFmtId="0" fontId="43" fillId="0" borderId="55" xfId="0" applyFont="1" applyBorder="1" applyAlignment="1">
      <alignment horizontal="center" vertical="center"/>
    </xf>
    <xf numFmtId="0" fontId="31" fillId="0" borderId="56" xfId="0" applyFont="1" applyBorder="1" applyAlignment="1">
      <alignment horizontal="center" vertical="center"/>
    </xf>
    <xf numFmtId="0" fontId="31" fillId="0" borderId="57" xfId="0" applyFont="1" applyBorder="1" applyAlignment="1">
      <alignment horizontal="center" vertical="center"/>
    </xf>
    <xf numFmtId="0" fontId="45" fillId="0" borderId="58" xfId="0" applyFont="1" applyBorder="1"/>
    <xf numFmtId="0" fontId="31" fillId="0" borderId="59" xfId="0" applyFont="1" applyBorder="1"/>
    <xf numFmtId="0" fontId="31" fillId="0" borderId="60" xfId="0" applyFont="1" applyBorder="1"/>
    <xf numFmtId="0" fontId="31" fillId="0" borderId="65" xfId="0" applyFont="1" applyBorder="1" applyAlignment="1">
      <alignment wrapText="1"/>
    </xf>
    <xf numFmtId="0" fontId="31" fillId="0" borderId="66" xfId="0" applyFont="1" applyBorder="1" applyAlignment="1">
      <alignment wrapText="1"/>
    </xf>
    <xf numFmtId="0" fontId="31" fillId="0" borderId="67" xfId="0" applyFont="1" applyBorder="1" applyAlignment="1">
      <alignment wrapText="1"/>
    </xf>
    <xf numFmtId="0" fontId="31" fillId="0" borderId="93" xfId="0" applyFont="1" applyBorder="1"/>
    <xf numFmtId="0" fontId="31" fillId="0" borderId="94" xfId="0" applyFont="1" applyBorder="1"/>
    <xf numFmtId="0" fontId="31" fillId="0" borderId="67" xfId="0" applyFont="1" applyBorder="1"/>
    <xf numFmtId="0" fontId="31" fillId="0" borderId="109" xfId="0" applyFont="1" applyBorder="1"/>
    <xf numFmtId="0" fontId="31" fillId="0" borderId="110" xfId="0" applyFont="1" applyBorder="1"/>
    <xf numFmtId="0" fontId="31" fillId="0" borderId="111" xfId="0" applyFont="1" applyBorder="1"/>
    <xf numFmtId="0" fontId="31" fillId="0" borderId="0" xfId="0" applyFont="1"/>
    <xf numFmtId="0" fontId="31" fillId="0" borderId="79" xfId="0" applyFont="1" applyBorder="1"/>
    <xf numFmtId="0" fontId="31" fillId="0" borderId="80" xfId="0" applyFont="1" applyBorder="1"/>
    <xf numFmtId="0" fontId="31" fillId="0" borderId="92" xfId="0" applyFont="1" applyBorder="1"/>
    <xf numFmtId="0" fontId="31" fillId="0" borderId="65" xfId="0" applyFont="1" applyBorder="1"/>
    <xf numFmtId="0" fontId="31" fillId="0" borderId="66" xfId="0" applyFont="1" applyBorder="1"/>
    <xf numFmtId="0" fontId="31" fillId="0" borderId="1" xfId="0" applyFont="1" applyBorder="1"/>
    <xf numFmtId="0" fontId="31" fillId="0" borderId="87" xfId="0" applyFont="1" applyBorder="1"/>
    <xf numFmtId="0" fontId="31" fillId="0" borderId="88" xfId="0" applyFont="1" applyBorder="1"/>
    <xf numFmtId="0" fontId="31" fillId="0" borderId="62" xfId="0" applyFont="1" applyBorder="1"/>
    <xf numFmtId="0" fontId="31" fillId="0" borderId="99" xfId="0" applyFont="1" applyBorder="1"/>
    <xf numFmtId="0" fontId="31" fillId="0" borderId="100" xfId="0" applyFont="1" applyBorder="1"/>
    <xf numFmtId="0" fontId="31" fillId="0" borderId="101" xfId="0" applyFont="1" applyBorder="1"/>
    <xf numFmtId="0" fontId="31" fillId="0" borderId="135" xfId="0" applyFont="1" applyBorder="1"/>
    <xf numFmtId="0" fontId="31" fillId="0" borderId="130" xfId="0" applyFont="1" applyBorder="1"/>
    <xf numFmtId="0" fontId="31" fillId="0" borderId="136" xfId="0" applyFont="1" applyBorder="1"/>
    <xf numFmtId="0" fontId="43" fillId="0" borderId="56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41" fillId="0" borderId="148" xfId="0" applyFont="1" applyBorder="1" applyAlignment="1">
      <alignment wrapText="1"/>
    </xf>
    <xf numFmtId="0" fontId="41" fillId="0" borderId="149" xfId="0" applyFont="1" applyBorder="1" applyAlignment="1">
      <alignment wrapText="1"/>
    </xf>
    <xf numFmtId="0" fontId="41" fillId="0" borderId="133" xfId="0" applyFont="1" applyBorder="1" applyAlignment="1">
      <alignment wrapText="1"/>
    </xf>
    <xf numFmtId="0" fontId="41" fillId="0" borderId="54" xfId="0" applyFont="1" applyBorder="1" applyAlignment="1">
      <alignment wrapText="1"/>
    </xf>
    <xf numFmtId="0" fontId="31" fillId="0" borderId="104" xfId="0" applyFont="1" applyBorder="1"/>
    <xf numFmtId="0" fontId="31" fillId="0" borderId="117" xfId="0" applyFont="1" applyBorder="1"/>
    <xf numFmtId="0" fontId="31" fillId="0" borderId="118" xfId="0" applyFont="1" applyBorder="1"/>
    <xf numFmtId="0" fontId="31" fillId="0" borderId="114" xfId="0" applyFont="1" applyBorder="1"/>
    <xf numFmtId="0" fontId="31" fillId="0" borderId="125" xfId="0" applyFont="1" applyBorder="1"/>
    <xf numFmtId="0" fontId="31" fillId="0" borderId="122" xfId="0" applyFont="1" applyBorder="1"/>
    <xf numFmtId="0" fontId="31" fillId="0" borderId="129" xfId="0" applyFont="1" applyBorder="1"/>
    <xf numFmtId="0" fontId="31" fillId="0" borderId="131" xfId="0" applyFont="1" applyBorder="1"/>
    <xf numFmtId="0" fontId="31" fillId="0" borderId="3" xfId="0" applyFont="1" applyBorder="1"/>
    <xf numFmtId="0" fontId="41" fillId="0" borderId="3" xfId="0" applyFont="1" applyBorder="1"/>
    <xf numFmtId="0" fontId="41" fillId="0" borderId="0" xfId="0" applyFont="1"/>
    <xf numFmtId="0" fontId="45" fillId="0" borderId="148" xfId="0" applyFont="1" applyBorder="1" applyAlignment="1">
      <alignment wrapText="1"/>
    </xf>
    <xf numFmtId="0" fontId="45" fillId="0" borderId="149" xfId="0" applyFont="1" applyBorder="1" applyAlignment="1">
      <alignment wrapText="1"/>
    </xf>
    <xf numFmtId="0" fontId="45" fillId="0" borderId="133" xfId="0" applyFont="1" applyBorder="1" applyAlignment="1">
      <alignment wrapText="1"/>
    </xf>
    <xf numFmtId="0" fontId="41" fillId="6" borderId="150" xfId="0" applyFont="1" applyFill="1" applyBorder="1" applyAlignment="1">
      <alignment horizontal="center"/>
    </xf>
    <xf numFmtId="0" fontId="41" fillId="6" borderId="151" xfId="0" applyFont="1" applyFill="1" applyBorder="1" applyAlignment="1">
      <alignment horizontal="center"/>
    </xf>
    <xf numFmtId="0" fontId="41" fillId="0" borderId="1" xfId="0" applyFont="1" applyBorder="1"/>
    <xf numFmtId="0" fontId="41" fillId="0" borderId="2" xfId="0" applyFont="1" applyBorder="1"/>
    <xf numFmtId="0" fontId="46" fillId="0" borderId="9" xfId="0" applyFont="1" applyBorder="1"/>
    <xf numFmtId="0" fontId="46" fillId="0" borderId="10" xfId="0" applyFont="1" applyBorder="1"/>
    <xf numFmtId="0" fontId="48" fillId="0" borderId="1" xfId="0" applyFont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49" fillId="0" borderId="153" xfId="0" applyFont="1" applyBorder="1" applyAlignment="1">
      <alignment horizontal="center" vertical="center"/>
    </xf>
    <xf numFmtId="0" fontId="49" fillId="0" borderId="0" xfId="0" applyFont="1"/>
    <xf numFmtId="0" fontId="49" fillId="0" borderId="0" xfId="0" applyFont="1" applyAlignment="1">
      <alignment wrapText="1"/>
    </xf>
    <xf numFmtId="0" fontId="45" fillId="0" borderId="155" xfId="0" applyFont="1" applyBorder="1" applyAlignment="1">
      <alignment wrapText="1"/>
    </xf>
    <xf numFmtId="0" fontId="45" fillId="0" borderId="156" xfId="0" applyFont="1" applyBorder="1" applyAlignment="1">
      <alignment wrapText="1"/>
    </xf>
    <xf numFmtId="0" fontId="45" fillId="0" borderId="122" xfId="0" applyFont="1" applyBorder="1" applyAlignment="1">
      <alignment wrapText="1"/>
    </xf>
    <xf numFmtId="169" fontId="45" fillId="0" borderId="123" xfId="0" applyNumberFormat="1" applyFont="1" applyBorder="1" applyAlignment="1">
      <alignment wrapText="1"/>
    </xf>
    <xf numFmtId="169" fontId="45" fillId="0" borderId="156" xfId="0" applyNumberFormat="1" applyFont="1" applyBorder="1" applyAlignment="1">
      <alignment wrapText="1"/>
    </xf>
    <xf numFmtId="169" fontId="45" fillId="0" borderId="122" xfId="0" applyNumberFormat="1" applyFont="1" applyBorder="1" applyAlignment="1">
      <alignment wrapText="1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left" wrapText="1"/>
    </xf>
    <xf numFmtId="0" fontId="31" fillId="0" borderId="0" xfId="0" applyFont="1" applyAlignment="1">
      <alignment wrapText="1"/>
    </xf>
    <xf numFmtId="0" fontId="50" fillId="0" borderId="0" xfId="0" applyFont="1" applyAlignment="1">
      <alignment wrapText="1"/>
    </xf>
    <xf numFmtId="0" fontId="41" fillId="0" borderId="0" xfId="0" applyFont="1" applyAlignment="1">
      <alignment wrapText="1"/>
    </xf>
    <xf numFmtId="0" fontId="41" fillId="0" borderId="10" xfId="0" applyFont="1" applyBorder="1" applyAlignment="1">
      <alignment wrapText="1"/>
    </xf>
    <xf numFmtId="0" fontId="46" fillId="0" borderId="158" xfId="0" applyFont="1" applyBorder="1"/>
  </cellXfs>
  <cellStyles count="4">
    <cellStyle name="Hypertextové prepojenie" xfId="1" builtinId="8"/>
    <cellStyle name="Kategória sprievodcu dátami" xfId="3" xr:uid="{00000000-0005-0000-0000-000001000000}"/>
    <cellStyle name="Normálna" xfId="0" builtinId="0" customBuiltin="1"/>
    <cellStyle name="normálne 2" xfId="2" xr:uid="{00000000-0005-0000-0000-000003000000}"/>
  </cellStyles>
  <dxfs count="14"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  <dxf>
      <font>
        <b val="0"/>
        <i val="0"/>
        <strike val="0"/>
        <condense val="0"/>
        <extend val="0"/>
        <u val="none"/>
        <sz val="9"/>
        <color indexed="8"/>
      </font>
      <fill>
        <patternFill patternType="solid">
          <fgColor indexed="51"/>
          <bgColor indexed="34"/>
        </patternFill>
      </fill>
      <border>
        <left style="hair">
          <color indexed="8"/>
        </left>
        <right style="hair">
          <color indexed="8"/>
        </right>
        <top style="hair">
          <color indexed="8"/>
        </top>
        <bottom style="hair">
          <color indexed="8"/>
        </bottom>
      </border>
    </dxf>
  </dxfs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CM113"/>
  <sheetViews>
    <sheetView showGridLines="0" topLeftCell="A44" workbookViewId="0">
      <selection activeCell="K5" sqref="K5:AO5"/>
    </sheetView>
  </sheetViews>
  <sheetFormatPr baseColWidth="10" defaultColWidth="12" defaultRowHeight="11"/>
  <cols>
    <col min="1" max="1" width="8.25" style="211" customWidth="1"/>
    <col min="2" max="2" width="1.75" customWidth="1"/>
    <col min="3" max="3" width="4.25" customWidth="1"/>
    <col min="4" max="33" width="2.75" customWidth="1"/>
    <col min="34" max="34" width="3.25" customWidth="1"/>
    <col min="35" max="35" width="31.75" customWidth="1"/>
    <col min="36" max="37" width="2.5" customWidth="1"/>
    <col min="38" max="38" width="8.25" customWidth="1"/>
    <col min="39" max="39" width="3.25" customWidth="1"/>
    <col min="40" max="40" width="13.25" customWidth="1"/>
    <col min="41" max="41" width="7.5" customWidth="1"/>
    <col min="42" max="42" width="4.25" customWidth="1"/>
    <col min="43" max="43" width="5" hidden="1" customWidth="1"/>
    <col min="44" max="44" width="12.75" customWidth="1"/>
    <col min="45" max="46" width="20.75" hidden="1" customWidth="1"/>
    <col min="47" max="47" width="26.75" hidden="1" customWidth="1"/>
    <col min="48" max="56" width="20.75" hidden="1" customWidth="1"/>
    <col min="57" max="57" width="12.75" customWidth="1"/>
    <col min="58" max="58" width="13.75" bestFit="1" customWidth="1"/>
    <col min="71" max="91" width="9.25" hidden="1"/>
  </cols>
  <sheetData>
    <row r="1" spans="1:74">
      <c r="A1" s="449" t="s">
        <v>0</v>
      </c>
      <c r="AZ1" s="12" t="s">
        <v>1</v>
      </c>
      <c r="BA1" s="12" t="s">
        <v>2</v>
      </c>
      <c r="BB1" s="12" t="s">
        <v>1</v>
      </c>
      <c r="BT1" s="12" t="s">
        <v>3</v>
      </c>
      <c r="BU1" s="12" t="s">
        <v>3</v>
      </c>
      <c r="BV1" s="12" t="s">
        <v>4</v>
      </c>
    </row>
    <row r="2" spans="1:74" ht="37" customHeight="1">
      <c r="AR2" s="496" t="s">
        <v>5</v>
      </c>
      <c r="AS2" s="497"/>
      <c r="AT2" s="497"/>
      <c r="AU2" s="497"/>
      <c r="AV2" s="497"/>
      <c r="AW2" s="497"/>
      <c r="AX2" s="497"/>
      <c r="AY2" s="497"/>
      <c r="AZ2" s="497"/>
      <c r="BA2" s="497"/>
      <c r="BB2" s="497"/>
      <c r="BC2" s="497"/>
      <c r="BD2" s="497"/>
      <c r="BE2" s="497"/>
      <c r="BS2" s="13" t="s">
        <v>6</v>
      </c>
      <c r="BT2" s="13" t="s">
        <v>7</v>
      </c>
    </row>
    <row r="3" spans="1:74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6"/>
      <c r="BS3" s="13" t="s">
        <v>6</v>
      </c>
      <c r="BT3" s="13" t="s">
        <v>7</v>
      </c>
    </row>
    <row r="4" spans="1:74" ht="25" customHeight="1">
      <c r="B4" s="16"/>
      <c r="D4" s="17" t="s">
        <v>8</v>
      </c>
      <c r="AR4" s="16"/>
      <c r="AS4" s="18" t="s">
        <v>9</v>
      </c>
      <c r="BS4" s="13" t="s">
        <v>10</v>
      </c>
    </row>
    <row r="5" spans="1:74" ht="12" customHeight="1">
      <c r="B5" s="16"/>
      <c r="D5" s="19" t="s">
        <v>11</v>
      </c>
      <c r="K5" s="498" t="s">
        <v>12</v>
      </c>
      <c r="L5" s="497"/>
      <c r="M5" s="497"/>
      <c r="N5" s="497"/>
      <c r="O5" s="497"/>
      <c r="P5" s="497"/>
      <c r="Q5" s="497"/>
      <c r="R5" s="497"/>
      <c r="S5" s="497"/>
      <c r="T5" s="497"/>
      <c r="U5" s="497"/>
      <c r="V5" s="497"/>
      <c r="W5" s="497"/>
      <c r="X5" s="497"/>
      <c r="Y5" s="497"/>
      <c r="Z5" s="497"/>
      <c r="AA5" s="497"/>
      <c r="AB5" s="497"/>
      <c r="AC5" s="497"/>
      <c r="AD5" s="497"/>
      <c r="AE5" s="497"/>
      <c r="AF5" s="497"/>
      <c r="AG5" s="497"/>
      <c r="AH5" s="497"/>
      <c r="AI5" s="497"/>
      <c r="AJ5" s="497"/>
      <c r="AK5" s="497"/>
      <c r="AL5" s="497"/>
      <c r="AM5" s="497"/>
      <c r="AN5" s="497"/>
      <c r="AO5" s="497"/>
      <c r="AR5" s="16"/>
      <c r="BS5" s="13" t="s">
        <v>6</v>
      </c>
    </row>
    <row r="6" spans="1:74" ht="37" customHeight="1">
      <c r="B6" s="16"/>
      <c r="D6" s="21" t="s">
        <v>13</v>
      </c>
      <c r="K6" s="499" t="s">
        <v>14</v>
      </c>
      <c r="L6" s="497"/>
      <c r="M6" s="497"/>
      <c r="N6" s="497"/>
      <c r="O6" s="497"/>
      <c r="P6" s="497"/>
      <c r="Q6" s="497"/>
      <c r="R6" s="497"/>
      <c r="S6" s="497"/>
      <c r="T6" s="497"/>
      <c r="U6" s="497"/>
      <c r="V6" s="497"/>
      <c r="W6" s="497"/>
      <c r="X6" s="497"/>
      <c r="Y6" s="497"/>
      <c r="Z6" s="497"/>
      <c r="AA6" s="497"/>
      <c r="AB6" s="497"/>
      <c r="AC6" s="497"/>
      <c r="AD6" s="497"/>
      <c r="AE6" s="497"/>
      <c r="AF6" s="497"/>
      <c r="AG6" s="497"/>
      <c r="AH6" s="497"/>
      <c r="AI6" s="497"/>
      <c r="AJ6" s="497"/>
      <c r="AK6" s="497"/>
      <c r="AL6" s="497"/>
      <c r="AM6" s="497"/>
      <c r="AN6" s="497"/>
      <c r="AO6" s="497"/>
      <c r="AR6" s="16"/>
      <c r="BS6" s="13" t="s">
        <v>6</v>
      </c>
    </row>
    <row r="7" spans="1:74" ht="12" customHeight="1">
      <c r="B7" s="16"/>
      <c r="D7" s="22" t="s">
        <v>15</v>
      </c>
      <c r="K7" s="20" t="s">
        <v>1</v>
      </c>
      <c r="AK7" s="22" t="s">
        <v>16</v>
      </c>
      <c r="AN7" s="20" t="s">
        <v>1</v>
      </c>
      <c r="AR7" s="16"/>
      <c r="BS7" s="13" t="s">
        <v>6</v>
      </c>
    </row>
    <row r="8" spans="1:74" ht="12" customHeight="1">
      <c r="B8" s="16"/>
      <c r="D8" s="22" t="s">
        <v>17</v>
      </c>
      <c r="K8" s="20" t="s">
        <v>18</v>
      </c>
      <c r="AK8" s="22" t="s">
        <v>19</v>
      </c>
      <c r="AN8" s="20" t="s">
        <v>20</v>
      </c>
      <c r="AR8" s="16"/>
      <c r="BS8" s="13" t="s">
        <v>6</v>
      </c>
    </row>
    <row r="9" spans="1:74" ht="14.5" customHeight="1">
      <c r="B9" s="16"/>
      <c r="AR9" s="16"/>
      <c r="BS9" s="13" t="s">
        <v>6</v>
      </c>
    </row>
    <row r="10" spans="1:74" ht="12" customHeight="1">
      <c r="B10" s="16"/>
      <c r="D10" s="22" t="s">
        <v>21</v>
      </c>
      <c r="AK10" s="22" t="s">
        <v>22</v>
      </c>
      <c r="AN10" s="20" t="s">
        <v>23</v>
      </c>
      <c r="AR10" s="16"/>
      <c r="BS10" s="13" t="s">
        <v>6</v>
      </c>
    </row>
    <row r="11" spans="1:74" ht="18.5" customHeight="1">
      <c r="B11" s="16"/>
      <c r="E11" s="20" t="s">
        <v>24</v>
      </c>
      <c r="AK11" s="22" t="s">
        <v>25</v>
      </c>
      <c r="AN11" s="20" t="s">
        <v>26</v>
      </c>
      <c r="AR11" s="16"/>
      <c r="BS11" s="13" t="s">
        <v>6</v>
      </c>
    </row>
    <row r="12" spans="1:74" ht="7" customHeight="1">
      <c r="B12" s="16"/>
      <c r="AR12" s="16"/>
      <c r="BS12" s="13" t="s">
        <v>6</v>
      </c>
    </row>
    <row r="13" spans="1:74" ht="12" customHeight="1">
      <c r="B13" s="16"/>
      <c r="D13" s="22" t="s">
        <v>27</v>
      </c>
      <c r="AK13" s="22" t="s">
        <v>22</v>
      </c>
      <c r="AN13" s="20" t="s">
        <v>1</v>
      </c>
      <c r="AR13" s="16"/>
      <c r="BS13" s="13" t="s">
        <v>6</v>
      </c>
    </row>
    <row r="14" spans="1:74" ht="13">
      <c r="B14" s="16"/>
      <c r="E14" s="20" t="s">
        <v>28</v>
      </c>
      <c r="AK14" s="22" t="s">
        <v>25</v>
      </c>
      <c r="AN14" s="20" t="s">
        <v>1</v>
      </c>
      <c r="AR14" s="16"/>
      <c r="BS14" s="13" t="s">
        <v>6</v>
      </c>
    </row>
    <row r="15" spans="1:74" ht="7" customHeight="1">
      <c r="B15" s="16"/>
      <c r="AR15" s="16"/>
      <c r="BS15" s="13" t="s">
        <v>3</v>
      </c>
    </row>
    <row r="16" spans="1:74" ht="12" customHeight="1">
      <c r="B16" s="16"/>
      <c r="D16" s="22" t="s">
        <v>29</v>
      </c>
      <c r="AK16" s="22" t="s">
        <v>22</v>
      </c>
      <c r="AN16" s="20" t="s">
        <v>1</v>
      </c>
      <c r="AR16" s="16"/>
      <c r="BS16" s="13" t="s">
        <v>3</v>
      </c>
    </row>
    <row r="17" spans="1:71" ht="18.5" customHeight="1">
      <c r="B17" s="16"/>
      <c r="E17" s="20" t="s">
        <v>30</v>
      </c>
      <c r="AK17" s="22" t="s">
        <v>25</v>
      </c>
      <c r="AN17" s="20" t="s">
        <v>1</v>
      </c>
      <c r="AR17" s="16"/>
      <c r="BS17" s="13" t="s">
        <v>31</v>
      </c>
    </row>
    <row r="18" spans="1:71" ht="7" customHeight="1">
      <c r="B18" s="16"/>
      <c r="AR18" s="16"/>
      <c r="BS18" s="13" t="s">
        <v>6</v>
      </c>
    </row>
    <row r="19" spans="1:71" ht="12" customHeight="1">
      <c r="B19" s="16"/>
      <c r="D19" s="22" t="s">
        <v>32</v>
      </c>
      <c r="AK19" s="22" t="s">
        <v>22</v>
      </c>
      <c r="AN19" s="20"/>
      <c r="AR19" s="16"/>
      <c r="BS19" s="13" t="s">
        <v>6</v>
      </c>
    </row>
    <row r="20" spans="1:71" ht="18.5" customHeight="1">
      <c r="B20" s="16"/>
      <c r="E20" s="20"/>
      <c r="AK20" s="22" t="s">
        <v>25</v>
      </c>
      <c r="AN20" s="20"/>
      <c r="AR20" s="16"/>
      <c r="BS20" s="13" t="s">
        <v>31</v>
      </c>
    </row>
    <row r="21" spans="1:71" ht="7" customHeight="1">
      <c r="B21" s="16"/>
      <c r="AR21" s="16"/>
    </row>
    <row r="22" spans="1:71" ht="12" customHeight="1">
      <c r="B22" s="16"/>
      <c r="D22" s="22" t="s">
        <v>33</v>
      </c>
      <c r="AR22" s="16"/>
    </row>
    <row r="23" spans="1:71" ht="47.25" customHeight="1">
      <c r="B23" s="16"/>
      <c r="E23" s="500" t="s">
        <v>34</v>
      </c>
      <c r="F23" s="500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  <c r="Z23" s="500"/>
      <c r="AA23" s="500"/>
      <c r="AB23" s="500"/>
      <c r="AC23" s="500"/>
      <c r="AD23" s="500"/>
      <c r="AE23" s="500"/>
      <c r="AF23" s="500"/>
      <c r="AG23" s="500"/>
      <c r="AH23" s="500"/>
      <c r="AI23" s="500"/>
      <c r="AJ23" s="500"/>
      <c r="AK23" s="500"/>
      <c r="AL23" s="500"/>
      <c r="AM23" s="500"/>
      <c r="AN23" s="500"/>
      <c r="AR23" s="16"/>
    </row>
    <row r="24" spans="1:71" ht="7" customHeight="1">
      <c r="B24" s="16"/>
      <c r="AR24" s="16"/>
    </row>
    <row r="25" spans="1:71" ht="7" customHeight="1">
      <c r="B25" s="16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R25" s="16"/>
    </row>
    <row r="26" spans="1:71" s="1" customFormat="1" ht="26" customHeight="1">
      <c r="A26" s="448"/>
      <c r="B26" s="25"/>
      <c r="D26" s="26" t="s">
        <v>35</v>
      </c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483">
        <f>ROUND(AG94,2)</f>
        <v>0</v>
      </c>
      <c r="AL26" s="484"/>
      <c r="AM26" s="484"/>
      <c r="AN26" s="484"/>
      <c r="AO26" s="484"/>
      <c r="AR26" s="25"/>
    </row>
    <row r="27" spans="1:71" s="1" customFormat="1" ht="7" customHeight="1">
      <c r="A27" s="448"/>
      <c r="B27" s="25"/>
      <c r="AR27" s="25"/>
    </row>
    <row r="28" spans="1:71" s="1" customFormat="1" ht="13">
      <c r="A28" s="448"/>
      <c r="B28" s="25"/>
      <c r="L28" s="485" t="s">
        <v>36</v>
      </c>
      <c r="M28" s="485"/>
      <c r="N28" s="485"/>
      <c r="O28" s="485"/>
      <c r="P28" s="485"/>
      <c r="W28" s="485" t="s">
        <v>37</v>
      </c>
      <c r="X28" s="485"/>
      <c r="Y28" s="485"/>
      <c r="Z28" s="485"/>
      <c r="AA28" s="485"/>
      <c r="AB28" s="485"/>
      <c r="AC28" s="485"/>
      <c r="AD28" s="485"/>
      <c r="AE28" s="485"/>
      <c r="AK28" s="485" t="s">
        <v>38</v>
      </c>
      <c r="AL28" s="485"/>
      <c r="AM28" s="485"/>
      <c r="AN28" s="485"/>
      <c r="AO28" s="485"/>
      <c r="AR28" s="25"/>
    </row>
    <row r="29" spans="1:71" s="2" customFormat="1" ht="14.5" customHeight="1">
      <c r="A29" s="450"/>
      <c r="B29" s="29"/>
      <c r="D29" s="22" t="s">
        <v>39</v>
      </c>
      <c r="F29" s="22" t="s">
        <v>40</v>
      </c>
      <c r="L29" s="488">
        <v>0.23</v>
      </c>
      <c r="M29" s="487"/>
      <c r="N29" s="487"/>
      <c r="O29" s="487"/>
      <c r="P29" s="487"/>
      <c r="W29" s="486">
        <f>ROUND(AZ94, 2)</f>
        <v>0</v>
      </c>
      <c r="X29" s="487"/>
      <c r="Y29" s="487"/>
      <c r="Z29" s="487"/>
      <c r="AA29" s="487"/>
      <c r="AB29" s="487"/>
      <c r="AC29" s="487"/>
      <c r="AD29" s="487"/>
      <c r="AE29" s="487"/>
      <c r="AK29" s="486">
        <f>ROUND(AV94, 2)</f>
        <v>0</v>
      </c>
      <c r="AL29" s="487"/>
      <c r="AM29" s="487"/>
      <c r="AN29" s="487"/>
      <c r="AO29" s="487"/>
      <c r="AR29" s="29"/>
    </row>
    <row r="30" spans="1:71" s="2" customFormat="1" ht="14.5" customHeight="1">
      <c r="A30" s="450"/>
      <c r="B30" s="29"/>
      <c r="F30" s="22" t="s">
        <v>41</v>
      </c>
      <c r="L30" s="488">
        <v>0.23</v>
      </c>
      <c r="M30" s="487"/>
      <c r="N30" s="487"/>
      <c r="O30" s="487"/>
      <c r="P30" s="487"/>
      <c r="W30" s="486">
        <f>AK26</f>
        <v>0</v>
      </c>
      <c r="X30" s="487"/>
      <c r="Y30" s="487"/>
      <c r="Z30" s="487"/>
      <c r="AA30" s="487"/>
      <c r="AB30" s="487"/>
      <c r="AC30" s="487"/>
      <c r="AD30" s="487"/>
      <c r="AE30" s="487"/>
      <c r="AK30" s="486">
        <f>AK26*0.23</f>
        <v>0</v>
      </c>
      <c r="AL30" s="487"/>
      <c r="AM30" s="487"/>
      <c r="AN30" s="487"/>
      <c r="AO30" s="487"/>
      <c r="AR30" s="29"/>
    </row>
    <row r="31" spans="1:71" s="2" customFormat="1" ht="14.5" hidden="1" customHeight="1">
      <c r="A31" s="450"/>
      <c r="B31" s="29"/>
      <c r="F31" s="22" t="s">
        <v>42</v>
      </c>
      <c r="L31" s="488">
        <v>0.23</v>
      </c>
      <c r="M31" s="487"/>
      <c r="N31" s="487"/>
      <c r="O31" s="487"/>
      <c r="P31" s="487"/>
      <c r="W31" s="486" t="e">
        <f>ROUND(BB94, 2)</f>
        <v>#REF!</v>
      </c>
      <c r="X31" s="487"/>
      <c r="Y31" s="487"/>
      <c r="Z31" s="487"/>
      <c r="AA31" s="487"/>
      <c r="AB31" s="487"/>
      <c r="AC31" s="487"/>
      <c r="AD31" s="487"/>
      <c r="AE31" s="487"/>
      <c r="AK31" s="486">
        <v>0</v>
      </c>
      <c r="AL31" s="487"/>
      <c r="AM31" s="487"/>
      <c r="AN31" s="487"/>
      <c r="AO31" s="487"/>
      <c r="AR31" s="29"/>
    </row>
    <row r="32" spans="1:71" s="2" customFormat="1" ht="14.5" hidden="1" customHeight="1">
      <c r="A32" s="450"/>
      <c r="B32" s="29"/>
      <c r="F32" s="22" t="s">
        <v>43</v>
      </c>
      <c r="L32" s="488">
        <v>0.23</v>
      </c>
      <c r="M32" s="487"/>
      <c r="N32" s="487"/>
      <c r="O32" s="487"/>
      <c r="P32" s="487"/>
      <c r="W32" s="486">
        <f>ROUND(BC94, 2)</f>
        <v>0</v>
      </c>
      <c r="X32" s="487"/>
      <c r="Y32" s="487"/>
      <c r="Z32" s="487"/>
      <c r="AA32" s="487"/>
      <c r="AB32" s="487"/>
      <c r="AC32" s="487"/>
      <c r="AD32" s="487"/>
      <c r="AE32" s="487"/>
      <c r="AK32" s="486">
        <v>0</v>
      </c>
      <c r="AL32" s="487"/>
      <c r="AM32" s="487"/>
      <c r="AN32" s="487"/>
      <c r="AO32" s="487"/>
      <c r="AR32" s="29"/>
    </row>
    <row r="33" spans="1:44" s="2" customFormat="1" ht="14.5" hidden="1" customHeight="1">
      <c r="A33" s="450"/>
      <c r="B33" s="29"/>
      <c r="F33" s="22" t="s">
        <v>44</v>
      </c>
      <c r="L33" s="488">
        <v>0</v>
      </c>
      <c r="M33" s="487"/>
      <c r="N33" s="487"/>
      <c r="O33" s="487"/>
      <c r="P33" s="487"/>
      <c r="W33" s="486">
        <f>ROUND(BD94, 2)</f>
        <v>0</v>
      </c>
      <c r="X33" s="487"/>
      <c r="Y33" s="487"/>
      <c r="Z33" s="487"/>
      <c r="AA33" s="487"/>
      <c r="AB33" s="487"/>
      <c r="AC33" s="487"/>
      <c r="AD33" s="487"/>
      <c r="AE33" s="487"/>
      <c r="AK33" s="486">
        <v>0</v>
      </c>
      <c r="AL33" s="487"/>
      <c r="AM33" s="487"/>
      <c r="AN33" s="487"/>
      <c r="AO33" s="487"/>
      <c r="AR33" s="29"/>
    </row>
    <row r="34" spans="1:44" s="1" customFormat="1" ht="7" customHeight="1">
      <c r="A34" s="448"/>
      <c r="B34" s="25"/>
      <c r="AR34" s="25"/>
    </row>
    <row r="35" spans="1:44" s="1" customFormat="1" ht="26" customHeight="1">
      <c r="A35" s="448"/>
      <c r="B35" s="25"/>
      <c r="C35" s="30"/>
      <c r="D35" s="31" t="s">
        <v>45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3" t="s">
        <v>46</v>
      </c>
      <c r="U35" s="32"/>
      <c r="V35" s="32"/>
      <c r="W35" s="32"/>
      <c r="X35" s="492" t="s">
        <v>47</v>
      </c>
      <c r="Y35" s="490"/>
      <c r="Z35" s="490"/>
      <c r="AA35" s="490"/>
      <c r="AB35" s="490"/>
      <c r="AC35" s="32"/>
      <c r="AD35" s="32"/>
      <c r="AE35" s="32"/>
      <c r="AF35" s="32"/>
      <c r="AG35" s="32"/>
      <c r="AH35" s="32"/>
      <c r="AI35" s="32"/>
      <c r="AJ35" s="32"/>
      <c r="AK35" s="489">
        <f>SUM(AK26:AK33)</f>
        <v>0</v>
      </c>
      <c r="AL35" s="490"/>
      <c r="AM35" s="490"/>
      <c r="AN35" s="490"/>
      <c r="AO35" s="491"/>
      <c r="AP35" s="30"/>
      <c r="AQ35" s="30"/>
      <c r="AR35" s="25"/>
    </row>
    <row r="36" spans="1:44" s="1" customFormat="1" ht="7" customHeight="1">
      <c r="A36" s="448"/>
      <c r="B36" s="25"/>
      <c r="AR36" s="25"/>
    </row>
    <row r="37" spans="1:44" s="1" customFormat="1" ht="14.5" customHeight="1">
      <c r="A37" s="448"/>
      <c r="B37" s="25"/>
      <c r="AR37" s="25"/>
    </row>
    <row r="38" spans="1:44" ht="14.5" customHeight="1">
      <c r="B38" s="16"/>
      <c r="AR38" s="16"/>
    </row>
    <row r="39" spans="1:44" ht="14.5" customHeight="1">
      <c r="B39" s="16"/>
      <c r="AR39" s="16"/>
    </row>
    <row r="40" spans="1:44" ht="14.5" customHeight="1">
      <c r="B40" s="16"/>
      <c r="AR40" s="16"/>
    </row>
    <row r="41" spans="1:44" ht="14.5" customHeight="1">
      <c r="B41" s="16"/>
      <c r="AR41" s="16"/>
    </row>
    <row r="42" spans="1:44" ht="14.5" customHeight="1">
      <c r="B42" s="16"/>
      <c r="AR42" s="16"/>
    </row>
    <row r="43" spans="1:44" ht="14.5" customHeight="1">
      <c r="B43" s="16"/>
      <c r="AR43" s="16"/>
    </row>
    <row r="44" spans="1:44" ht="14.5" customHeight="1">
      <c r="B44" s="16"/>
      <c r="AR44" s="16"/>
    </row>
    <row r="45" spans="1:44" ht="14.5" customHeight="1">
      <c r="B45" s="16"/>
      <c r="AR45" s="16"/>
    </row>
    <row r="46" spans="1:44" ht="14.5" customHeight="1">
      <c r="B46" s="16"/>
      <c r="AR46" s="16"/>
    </row>
    <row r="47" spans="1:44" ht="14.5" customHeight="1">
      <c r="B47" s="16"/>
      <c r="AR47" s="16"/>
    </row>
    <row r="48" spans="1:44" ht="14.5" customHeight="1">
      <c r="B48" s="16"/>
      <c r="AR48" s="16"/>
    </row>
    <row r="49" spans="1:44" s="1" customFormat="1" ht="14.5" customHeight="1">
      <c r="A49" s="448"/>
      <c r="B49" s="25"/>
      <c r="D49" s="34" t="s">
        <v>48</v>
      </c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4" t="s">
        <v>49</v>
      </c>
      <c r="AI49" s="35"/>
      <c r="AJ49" s="35"/>
      <c r="AK49" s="35"/>
      <c r="AL49" s="35"/>
      <c r="AM49" s="35"/>
      <c r="AN49" s="35"/>
      <c r="AO49" s="35"/>
      <c r="AR49" s="25"/>
    </row>
    <row r="50" spans="1:44">
      <c r="B50" s="16"/>
      <c r="AR50" s="16"/>
    </row>
    <row r="51" spans="1:44">
      <c r="B51" s="16"/>
      <c r="AR51" s="16"/>
    </row>
    <row r="52" spans="1:44">
      <c r="B52" s="16"/>
      <c r="AR52" s="16"/>
    </row>
    <row r="53" spans="1:44">
      <c r="B53" s="16"/>
      <c r="AR53" s="16"/>
    </row>
    <row r="54" spans="1:44">
      <c r="B54" s="16"/>
      <c r="AR54" s="16"/>
    </row>
    <row r="55" spans="1:44">
      <c r="B55" s="16"/>
      <c r="AR55" s="16"/>
    </row>
    <row r="56" spans="1:44">
      <c r="B56" s="16"/>
      <c r="AR56" s="16"/>
    </row>
    <row r="57" spans="1:44">
      <c r="B57" s="16"/>
      <c r="AR57" s="16"/>
    </row>
    <row r="58" spans="1:44">
      <c r="B58" s="16"/>
      <c r="AR58" s="16"/>
    </row>
    <row r="59" spans="1:44">
      <c r="B59" s="16"/>
      <c r="AR59" s="16"/>
    </row>
    <row r="60" spans="1:44" s="1" customFormat="1" ht="13">
      <c r="A60" s="448"/>
      <c r="B60" s="25"/>
      <c r="D60" s="36" t="s">
        <v>50</v>
      </c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36" t="s">
        <v>51</v>
      </c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36" t="s">
        <v>50</v>
      </c>
      <c r="AI60" s="27"/>
      <c r="AJ60" s="27"/>
      <c r="AK60" s="27"/>
      <c r="AL60" s="27"/>
      <c r="AM60" s="36" t="s">
        <v>51</v>
      </c>
      <c r="AN60" s="27"/>
      <c r="AO60" s="27"/>
      <c r="AR60" s="25"/>
    </row>
    <row r="61" spans="1:44">
      <c r="B61" s="16"/>
      <c r="AR61" s="16"/>
    </row>
    <row r="62" spans="1:44">
      <c r="B62" s="16"/>
      <c r="AR62" s="16"/>
    </row>
    <row r="63" spans="1:44">
      <c r="B63" s="16"/>
      <c r="AR63" s="16"/>
    </row>
    <row r="64" spans="1:44" s="1" customFormat="1" ht="13">
      <c r="A64" s="448"/>
      <c r="B64" s="25"/>
      <c r="D64" s="34" t="s">
        <v>52</v>
      </c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4" t="s">
        <v>53</v>
      </c>
      <c r="AI64" s="35"/>
      <c r="AJ64" s="35"/>
      <c r="AK64" s="35"/>
      <c r="AL64" s="35"/>
      <c r="AM64" s="35"/>
      <c r="AN64" s="35"/>
      <c r="AO64" s="35"/>
      <c r="AR64" s="25"/>
    </row>
    <row r="65" spans="1:44">
      <c r="B65" s="16"/>
      <c r="AR65" s="16"/>
    </row>
    <row r="66" spans="1:44">
      <c r="B66" s="16"/>
      <c r="AR66" s="16"/>
    </row>
    <row r="67" spans="1:44">
      <c r="B67" s="16"/>
      <c r="AR67" s="16"/>
    </row>
    <row r="68" spans="1:44">
      <c r="B68" s="16"/>
      <c r="AR68" s="16"/>
    </row>
    <row r="69" spans="1:44">
      <c r="B69" s="16"/>
      <c r="AR69" s="16"/>
    </row>
    <row r="70" spans="1:44">
      <c r="B70" s="16"/>
      <c r="AR70" s="16"/>
    </row>
    <row r="71" spans="1:44">
      <c r="B71" s="16"/>
      <c r="AR71" s="16"/>
    </row>
    <row r="72" spans="1:44">
      <c r="B72" s="16"/>
      <c r="AR72" s="16"/>
    </row>
    <row r="73" spans="1:44">
      <c r="B73" s="16"/>
      <c r="AR73" s="16"/>
    </row>
    <row r="74" spans="1:44">
      <c r="B74" s="16"/>
      <c r="AR74" s="16"/>
    </row>
    <row r="75" spans="1:44" s="1" customFormat="1" ht="13">
      <c r="A75" s="448"/>
      <c r="B75" s="25"/>
      <c r="D75" s="36" t="s">
        <v>50</v>
      </c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36" t="s">
        <v>51</v>
      </c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36" t="s">
        <v>50</v>
      </c>
      <c r="AI75" s="27"/>
      <c r="AJ75" s="27"/>
      <c r="AK75" s="27"/>
      <c r="AL75" s="27"/>
      <c r="AM75" s="36" t="s">
        <v>51</v>
      </c>
      <c r="AN75" s="27"/>
      <c r="AO75" s="27"/>
      <c r="AR75" s="25"/>
    </row>
    <row r="76" spans="1:44" s="1" customFormat="1">
      <c r="A76" s="448"/>
      <c r="B76" s="25"/>
      <c r="AR76" s="25"/>
    </row>
    <row r="77" spans="1:44" s="1" customFormat="1" ht="7" customHeight="1">
      <c r="A77" s="448"/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25"/>
    </row>
    <row r="81" spans="1:91" s="1" customFormat="1" ht="7" customHeight="1">
      <c r="A81" s="448"/>
      <c r="B81" s="424"/>
      <c r="C81" s="425"/>
      <c r="D81" s="425"/>
      <c r="E81" s="425"/>
      <c r="F81" s="425"/>
      <c r="G81" s="425"/>
      <c r="H81" s="425"/>
      <c r="I81" s="425"/>
      <c r="J81" s="425"/>
      <c r="K81" s="425"/>
      <c r="L81" s="425"/>
      <c r="M81" s="425"/>
      <c r="N81" s="425"/>
      <c r="O81" s="425"/>
      <c r="P81" s="425"/>
      <c r="Q81" s="425"/>
      <c r="R81" s="425"/>
      <c r="S81" s="425"/>
      <c r="T81" s="425"/>
      <c r="U81" s="425"/>
      <c r="V81" s="425"/>
      <c r="W81" s="425"/>
      <c r="X81" s="425"/>
      <c r="Y81" s="425"/>
      <c r="Z81" s="425"/>
      <c r="AA81" s="425"/>
      <c r="AB81" s="425"/>
      <c r="AC81" s="425"/>
      <c r="AD81" s="425"/>
      <c r="AE81" s="425"/>
      <c r="AF81" s="425"/>
      <c r="AG81" s="425"/>
      <c r="AH81" s="425"/>
      <c r="AI81" s="425"/>
      <c r="AJ81" s="425"/>
      <c r="AK81" s="425"/>
      <c r="AL81" s="425"/>
      <c r="AM81" s="425"/>
      <c r="AN81" s="425"/>
      <c r="AO81" s="425"/>
      <c r="AP81" s="426"/>
      <c r="AQ81" s="40"/>
      <c r="AR81" s="25"/>
    </row>
    <row r="82" spans="1:91" s="1" customFormat="1" ht="25" customHeight="1">
      <c r="A82" s="448"/>
      <c r="B82" s="427"/>
      <c r="C82" s="17" t="s">
        <v>54</v>
      </c>
      <c r="AP82" s="428"/>
      <c r="AR82" s="25"/>
    </row>
    <row r="83" spans="1:91" s="1" customFormat="1" ht="7" customHeight="1">
      <c r="A83" s="448"/>
      <c r="B83" s="427"/>
      <c r="AP83" s="428"/>
      <c r="AR83" s="25"/>
    </row>
    <row r="84" spans="1:91" s="3" customFormat="1" ht="12" customHeight="1">
      <c r="A84" s="451"/>
      <c r="B84" s="429"/>
      <c r="C84" s="22" t="s">
        <v>11</v>
      </c>
      <c r="L84" s="3" t="str">
        <f>K5</f>
        <v>2110-4</v>
      </c>
      <c r="AP84" s="430"/>
      <c r="AR84" s="41"/>
    </row>
    <row r="85" spans="1:91" s="4" customFormat="1" ht="37" customHeight="1">
      <c r="A85" s="66"/>
      <c r="B85" s="431"/>
      <c r="C85" s="432" t="s">
        <v>13</v>
      </c>
      <c r="L85" s="493" t="str">
        <f>K6</f>
        <v>Revitalizácia centra s ohľadom na zmenu klímy</v>
      </c>
      <c r="M85" s="494"/>
      <c r="N85" s="494"/>
      <c r="O85" s="494"/>
      <c r="P85" s="494"/>
      <c r="Q85" s="494"/>
      <c r="R85" s="494"/>
      <c r="S85" s="494"/>
      <c r="T85" s="494"/>
      <c r="U85" s="494"/>
      <c r="V85" s="494"/>
      <c r="W85" s="494"/>
      <c r="X85" s="494"/>
      <c r="Y85" s="494"/>
      <c r="Z85" s="494"/>
      <c r="AA85" s="494"/>
      <c r="AB85" s="494"/>
      <c r="AC85" s="494"/>
      <c r="AD85" s="494"/>
      <c r="AE85" s="494"/>
      <c r="AF85" s="494"/>
      <c r="AG85" s="494"/>
      <c r="AH85" s="494"/>
      <c r="AI85" s="494"/>
      <c r="AJ85" s="494"/>
      <c r="AK85" s="494"/>
      <c r="AL85" s="494"/>
      <c r="AM85" s="494"/>
      <c r="AN85" s="494"/>
      <c r="AO85" s="494"/>
      <c r="AP85" s="433"/>
      <c r="AR85" s="42"/>
    </row>
    <row r="86" spans="1:91" s="1" customFormat="1" ht="7" customHeight="1">
      <c r="A86" s="448"/>
      <c r="B86" s="427"/>
      <c r="AP86" s="428"/>
      <c r="AR86" s="25"/>
    </row>
    <row r="87" spans="1:91" s="1" customFormat="1" ht="12" customHeight="1">
      <c r="A87" s="448"/>
      <c r="B87" s="427"/>
      <c r="C87" s="22" t="s">
        <v>17</v>
      </c>
      <c r="L87" s="434" t="str">
        <f>IF(K8="","",K8)</f>
        <v>k.ú.Kostolná pri Dunaji,p.č.56/1,2,57/1,2,66/1,2</v>
      </c>
      <c r="AI87" s="22" t="s">
        <v>19</v>
      </c>
      <c r="AM87" s="495" t="str">
        <f>IF(AN8= "","",AN8)</f>
        <v>14. 3. 2025</v>
      </c>
      <c r="AN87" s="495"/>
      <c r="AP87" s="428"/>
      <c r="AR87" s="25"/>
    </row>
    <row r="88" spans="1:91" s="1" customFormat="1" ht="7" customHeight="1">
      <c r="A88" s="448"/>
      <c r="B88" s="427"/>
      <c r="AP88" s="428"/>
      <c r="AR88" s="25"/>
    </row>
    <row r="89" spans="1:91" s="1" customFormat="1" ht="25.75" customHeight="1">
      <c r="A89" s="448"/>
      <c r="B89" s="427"/>
      <c r="C89" s="22" t="s">
        <v>21</v>
      </c>
      <c r="L89" s="3" t="str">
        <f>IF(E11= "","",E11)</f>
        <v>Obec Kostolná pri Dunaji,59, 903 01</v>
      </c>
      <c r="AI89" s="22" t="s">
        <v>29</v>
      </c>
      <c r="AM89" s="470" t="str">
        <f>IF(E17="","",E17)</f>
        <v>Ing.arch Zuzana Kierulfová, Ing. Matej Orolín</v>
      </c>
      <c r="AN89" s="471"/>
      <c r="AO89" s="471"/>
      <c r="AP89" s="472"/>
      <c r="AR89" s="25"/>
      <c r="AS89" s="466" t="s">
        <v>55</v>
      </c>
      <c r="AT89" s="467"/>
      <c r="AU89" s="44"/>
      <c r="AV89" s="44"/>
      <c r="AW89" s="44"/>
      <c r="AX89" s="44"/>
      <c r="AY89" s="44"/>
      <c r="AZ89" s="44"/>
      <c r="BA89" s="44"/>
      <c r="BB89" s="44"/>
      <c r="BC89" s="44"/>
      <c r="BD89" s="45"/>
    </row>
    <row r="90" spans="1:91" s="1" customFormat="1" ht="25.75" customHeight="1">
      <c r="A90" s="448"/>
      <c r="B90" s="427"/>
      <c r="C90" s="22" t="s">
        <v>27</v>
      </c>
      <c r="L90" s="3" t="str">
        <f>IF(E14="","",E14)</f>
        <v>Podľa výberu investora</v>
      </c>
      <c r="AI90" s="22" t="s">
        <v>32</v>
      </c>
      <c r="AM90" s="470"/>
      <c r="AN90" s="471"/>
      <c r="AO90" s="471"/>
      <c r="AP90" s="472"/>
      <c r="AR90" s="25"/>
      <c r="AS90" s="468"/>
      <c r="AT90" s="469"/>
      <c r="BD90" s="47"/>
    </row>
    <row r="91" spans="1:91" s="1" customFormat="1" ht="10.75" customHeight="1">
      <c r="A91" s="448"/>
      <c r="B91" s="427"/>
      <c r="AP91" s="428"/>
      <c r="AR91" s="25"/>
      <c r="AS91" s="468"/>
      <c r="AT91" s="469"/>
      <c r="BD91" s="47"/>
    </row>
    <row r="92" spans="1:91" s="1" customFormat="1" ht="29.25" customHeight="1">
      <c r="A92" s="448"/>
      <c r="B92" s="427"/>
      <c r="C92" s="473" t="s">
        <v>56</v>
      </c>
      <c r="D92" s="474"/>
      <c r="E92" s="474"/>
      <c r="F92" s="474"/>
      <c r="G92" s="474"/>
      <c r="H92" s="48"/>
      <c r="I92" s="475" t="s">
        <v>57</v>
      </c>
      <c r="J92" s="474"/>
      <c r="K92" s="474"/>
      <c r="L92" s="474"/>
      <c r="M92" s="474"/>
      <c r="N92" s="474"/>
      <c r="O92" s="474"/>
      <c r="P92" s="474"/>
      <c r="Q92" s="474"/>
      <c r="R92" s="474"/>
      <c r="S92" s="474"/>
      <c r="T92" s="474"/>
      <c r="U92" s="474"/>
      <c r="V92" s="474"/>
      <c r="W92" s="474"/>
      <c r="X92" s="474"/>
      <c r="Y92" s="474"/>
      <c r="Z92" s="474"/>
      <c r="AA92" s="474"/>
      <c r="AB92" s="474"/>
      <c r="AC92" s="474"/>
      <c r="AD92" s="474"/>
      <c r="AE92" s="474"/>
      <c r="AF92" s="474"/>
      <c r="AG92" s="477" t="s">
        <v>58</v>
      </c>
      <c r="AH92" s="474"/>
      <c r="AI92" s="474"/>
      <c r="AJ92" s="474"/>
      <c r="AK92" s="474"/>
      <c r="AL92" s="474"/>
      <c r="AM92" s="474"/>
      <c r="AN92" s="475" t="s">
        <v>59</v>
      </c>
      <c r="AO92" s="474"/>
      <c r="AP92" s="476"/>
      <c r="AQ92" s="49" t="s">
        <v>60</v>
      </c>
      <c r="AR92" s="25"/>
      <c r="AS92" s="50" t="s">
        <v>61</v>
      </c>
      <c r="AT92" s="51" t="s">
        <v>62</v>
      </c>
      <c r="AU92" s="51" t="s">
        <v>63</v>
      </c>
      <c r="AV92" s="51" t="s">
        <v>64</v>
      </c>
      <c r="AW92" s="51" t="s">
        <v>65</v>
      </c>
      <c r="AX92" s="51" t="s">
        <v>66</v>
      </c>
      <c r="AY92" s="51" t="s">
        <v>67</v>
      </c>
      <c r="AZ92" s="51" t="s">
        <v>68</v>
      </c>
      <c r="BA92" s="51" t="s">
        <v>69</v>
      </c>
      <c r="BB92" s="51" t="s">
        <v>70</v>
      </c>
      <c r="BC92" s="51" t="s">
        <v>71</v>
      </c>
      <c r="BD92" s="52" t="s">
        <v>72</v>
      </c>
    </row>
    <row r="93" spans="1:91" s="1" customFormat="1" ht="10.75" customHeight="1">
      <c r="A93" s="448"/>
      <c r="B93" s="427"/>
      <c r="AP93" s="428"/>
      <c r="AR93" s="25"/>
      <c r="AS93" s="53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5"/>
    </row>
    <row r="94" spans="1:91" s="5" customFormat="1" ht="32.5" customHeight="1">
      <c r="A94" s="453"/>
      <c r="B94" s="435"/>
      <c r="C94" s="55" t="s">
        <v>73</v>
      </c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6"/>
      <c r="R94" s="436"/>
      <c r="S94" s="436"/>
      <c r="T94" s="436"/>
      <c r="U94" s="436"/>
      <c r="V94" s="436"/>
      <c r="W94" s="436"/>
      <c r="X94" s="436"/>
      <c r="Y94" s="436"/>
      <c r="Z94" s="436"/>
      <c r="AA94" s="436"/>
      <c r="AB94" s="436"/>
      <c r="AC94" s="436"/>
      <c r="AD94" s="436"/>
      <c r="AE94" s="436"/>
      <c r="AF94" s="436"/>
      <c r="AG94" s="479">
        <f>ROUND(SUM(AG95:AG111),2)</f>
        <v>0</v>
      </c>
      <c r="AH94" s="479"/>
      <c r="AI94" s="479"/>
      <c r="AJ94" s="479"/>
      <c r="AK94" s="479"/>
      <c r="AL94" s="479"/>
      <c r="AM94" s="479"/>
      <c r="AN94" s="480">
        <f>SUM(AN95:AP111)</f>
        <v>0</v>
      </c>
      <c r="AO94" s="480"/>
      <c r="AP94" s="481"/>
      <c r="AQ94" s="57" t="s">
        <v>1</v>
      </c>
      <c r="AR94" s="54"/>
      <c r="AS94" s="58">
        <f>ROUND(SUM(AS95:AS101),2)</f>
        <v>0</v>
      </c>
      <c r="AT94" s="59">
        <f t="shared" ref="AT94" si="0">ROUND(SUM(AV94:AW94),2)</f>
        <v>0</v>
      </c>
      <c r="AU94" s="60" t="e">
        <f>ROUND(SUM(AU95:AU111),5)</f>
        <v>#REF!</v>
      </c>
      <c r="AV94" s="59">
        <f>ROUND(AZ94*L29,2)</f>
        <v>0</v>
      </c>
      <c r="AW94" s="59">
        <f>ROUND(BA94*L30,2)</f>
        <v>0</v>
      </c>
      <c r="AX94" s="59" t="e">
        <f>ROUND(BB94*L29,2)</f>
        <v>#REF!</v>
      </c>
      <c r="AY94" s="59">
        <f>ROUND(BC94*L30,2)</f>
        <v>0</v>
      </c>
      <c r="AZ94" s="59">
        <f>ROUND(SUM(AZ95:AZ101),2)</f>
        <v>0</v>
      </c>
      <c r="BA94" s="59">
        <f>ROUND(SUM(BA95:BA111),2)</f>
        <v>0</v>
      </c>
      <c r="BB94" s="59" t="e">
        <f>ROUND(SUM(BB95:BB111),2)</f>
        <v>#REF!</v>
      </c>
      <c r="BC94" s="59">
        <f>ROUND(SUM(BC95:BC101),2)</f>
        <v>0</v>
      </c>
      <c r="BD94" s="61">
        <f>ROUND(SUM(BD95:BD101),2)</f>
        <v>0</v>
      </c>
      <c r="BS94" s="62" t="s">
        <v>74</v>
      </c>
      <c r="BT94" s="62" t="s">
        <v>75</v>
      </c>
      <c r="BU94" s="63" t="s">
        <v>76</v>
      </c>
      <c r="BV94" s="62" t="s">
        <v>77</v>
      </c>
      <c r="BW94" s="62" t="s">
        <v>4</v>
      </c>
      <c r="BX94" s="62" t="s">
        <v>78</v>
      </c>
      <c r="CL94" s="62" t="s">
        <v>1</v>
      </c>
    </row>
    <row r="95" spans="1:91" s="6" customFormat="1" ht="29" customHeight="1">
      <c r="A95" s="454" t="s">
        <v>79</v>
      </c>
      <c r="B95" s="437"/>
      <c r="C95" s="438"/>
      <c r="D95" s="462" t="s">
        <v>80</v>
      </c>
      <c r="E95" s="462"/>
      <c r="F95" s="462"/>
      <c r="G95" s="462"/>
      <c r="H95" s="462"/>
      <c r="I95" s="65"/>
      <c r="J95" s="462" t="s">
        <v>81</v>
      </c>
      <c r="K95" s="462"/>
      <c r="L95" s="462"/>
      <c r="M95" s="462"/>
      <c r="N95" s="462"/>
      <c r="O95" s="462"/>
      <c r="P95" s="462"/>
      <c r="Q95" s="462"/>
      <c r="R95" s="462"/>
      <c r="S95" s="462"/>
      <c r="T95" s="462"/>
      <c r="U95" s="462"/>
      <c r="V95" s="462"/>
      <c r="W95" s="462"/>
      <c r="X95" s="462"/>
      <c r="Y95" s="462"/>
      <c r="Z95" s="462"/>
      <c r="AA95" s="462"/>
      <c r="AB95" s="462"/>
      <c r="AC95" s="462"/>
      <c r="AD95" s="462"/>
      <c r="AE95" s="462"/>
      <c r="AF95" s="462"/>
      <c r="AG95" s="463">
        <f>'SO01 - Centrum kultúrneho...'!J30</f>
        <v>0</v>
      </c>
      <c r="AH95" s="464"/>
      <c r="AI95" s="464"/>
      <c r="AJ95" s="464"/>
      <c r="AK95" s="464"/>
      <c r="AL95" s="464"/>
      <c r="AM95" s="464"/>
      <c r="AN95" s="463">
        <f>AG95*1.23</f>
        <v>0</v>
      </c>
      <c r="AO95" s="464"/>
      <c r="AP95" s="478"/>
      <c r="AQ95" s="66" t="s">
        <v>82</v>
      </c>
      <c r="AR95" s="64"/>
      <c r="AS95" s="67">
        <v>0</v>
      </c>
      <c r="AT95" s="68">
        <f>ROUND(SUM(AV95:AW95),2)</f>
        <v>0</v>
      </c>
      <c r="AU95" s="69">
        <f>'SO01 - Centrum kultúrneho...'!P140</f>
        <v>4280.6202821500001</v>
      </c>
      <c r="AV95" s="68">
        <f>'SO01 - Centrum kultúrneho...'!J33</f>
        <v>0</v>
      </c>
      <c r="AW95" s="68">
        <f>'SO01 - Centrum kultúrneho...'!J34</f>
        <v>0</v>
      </c>
      <c r="AX95" s="68">
        <f>'SO01 - Centrum kultúrneho...'!J35</f>
        <v>0</v>
      </c>
      <c r="AY95" s="68">
        <f>'SO01 - Centrum kultúrneho...'!J36</f>
        <v>0</v>
      </c>
      <c r="AZ95" s="68">
        <f>'SO01 - Centrum kultúrneho...'!F33</f>
        <v>0</v>
      </c>
      <c r="BA95" s="68">
        <f>'SO01 - Centrum kultúrneho...'!F34</f>
        <v>0</v>
      </c>
      <c r="BB95" s="68">
        <f>'SO01 - Centrum kultúrneho...'!F35</f>
        <v>0</v>
      </c>
      <c r="BC95" s="59">
        <f>ROUND(SUM(BC96:BC102),2)</f>
        <v>0</v>
      </c>
      <c r="BD95" s="70">
        <f>'SO01 - Centrum kultúrneho...'!F37</f>
        <v>0</v>
      </c>
      <c r="BT95" s="71" t="s">
        <v>83</v>
      </c>
      <c r="BV95" s="71" t="s">
        <v>77</v>
      </c>
      <c r="BW95" s="71" t="s">
        <v>84</v>
      </c>
      <c r="BX95" s="71" t="s">
        <v>4</v>
      </c>
      <c r="CL95" s="71" t="s">
        <v>1</v>
      </c>
      <c r="CM95" s="71" t="s">
        <v>75</v>
      </c>
    </row>
    <row r="96" spans="1:91" s="6" customFormat="1" ht="16.5" customHeight="1">
      <c r="A96" s="455" t="s">
        <v>79</v>
      </c>
      <c r="B96" s="437"/>
      <c r="C96" s="438"/>
      <c r="D96" s="462" t="s">
        <v>88</v>
      </c>
      <c r="E96" s="462"/>
      <c r="F96" s="462"/>
      <c r="G96" s="462"/>
      <c r="H96" s="462"/>
      <c r="I96" s="65"/>
      <c r="J96" s="462" t="s">
        <v>89</v>
      </c>
      <c r="K96" s="462"/>
      <c r="L96" s="462"/>
      <c r="M96" s="462"/>
      <c r="N96" s="462"/>
      <c r="O96" s="462"/>
      <c r="P96" s="462"/>
      <c r="Q96" s="462"/>
      <c r="R96" s="462"/>
      <c r="S96" s="462"/>
      <c r="T96" s="462"/>
      <c r="U96" s="462"/>
      <c r="V96" s="462"/>
      <c r="W96" s="462"/>
      <c r="X96" s="462"/>
      <c r="Y96" s="462"/>
      <c r="Z96" s="462"/>
      <c r="AA96" s="462"/>
      <c r="AB96" s="462"/>
      <c r="AC96" s="462"/>
      <c r="AD96" s="462"/>
      <c r="AE96" s="462"/>
      <c r="AF96" s="462"/>
      <c r="AG96" s="463">
        <f>'SO01 - Búracie práce'!J30</f>
        <v>0</v>
      </c>
      <c r="AH96" s="464"/>
      <c r="AI96" s="464"/>
      <c r="AJ96" s="464"/>
      <c r="AK96" s="464"/>
      <c r="AL96" s="464"/>
      <c r="AM96" s="464"/>
      <c r="AN96" s="463">
        <f t="shared" ref="AN96:AN111" si="1">SUM(AG96,AT96)</f>
        <v>0</v>
      </c>
      <c r="AO96" s="463"/>
      <c r="AP96" s="465"/>
      <c r="AQ96" s="66" t="s">
        <v>82</v>
      </c>
      <c r="AR96" s="64"/>
      <c r="AS96" s="67">
        <v>0</v>
      </c>
      <c r="AT96" s="68">
        <f>ROUND(SUM(AV96:AW96),2)</f>
        <v>0</v>
      </c>
      <c r="AU96" s="69">
        <f>'SO01 - Búracie práce'!P128</f>
        <v>1802.0561433500002</v>
      </c>
      <c r="AV96" s="68">
        <f>'SO01 - Búracie práce'!J33</f>
        <v>0</v>
      </c>
      <c r="AW96" s="68">
        <f>'SO01 - Búracie práce'!J34</f>
        <v>0</v>
      </c>
      <c r="AX96" s="68">
        <f>'SO01 - Búracie práce'!J35</f>
        <v>0</v>
      </c>
      <c r="AY96" s="68">
        <f>'SO01 - Búracie práce'!J35</f>
        <v>0</v>
      </c>
      <c r="AZ96" s="68">
        <f>'SO01 - Búracie práce'!F33</f>
        <v>0</v>
      </c>
      <c r="BA96" s="68">
        <f>'SO01 - Búracie práce'!F34</f>
        <v>0</v>
      </c>
      <c r="BB96" s="68">
        <f>'SO01 - Búracie práce'!F35</f>
        <v>0</v>
      </c>
      <c r="BC96" s="68">
        <f>'SO01 - Búracie práce'!F36</f>
        <v>0</v>
      </c>
      <c r="BD96" s="70">
        <f>'SO01 - Búracie práce'!F37</f>
        <v>0</v>
      </c>
      <c r="BT96" s="71" t="s">
        <v>83</v>
      </c>
      <c r="BV96" s="71" t="s">
        <v>77</v>
      </c>
      <c r="BW96" s="71" t="s">
        <v>90</v>
      </c>
      <c r="BX96" s="71" t="s">
        <v>4</v>
      </c>
      <c r="CL96" s="71" t="s">
        <v>1</v>
      </c>
      <c r="CM96" s="71" t="s">
        <v>75</v>
      </c>
    </row>
    <row r="97" spans="1:91" s="6" customFormat="1" ht="16.5" customHeight="1">
      <c r="A97" s="456" t="s">
        <v>79</v>
      </c>
      <c r="B97" s="437"/>
      <c r="C97" s="438"/>
      <c r="D97" s="462" t="s">
        <v>80</v>
      </c>
      <c r="E97" s="462"/>
      <c r="F97" s="462"/>
      <c r="G97" s="462"/>
      <c r="H97" s="462"/>
      <c r="I97" s="65"/>
      <c r="J97" s="462" t="s">
        <v>2122</v>
      </c>
      <c r="K97" s="462"/>
      <c r="L97" s="462"/>
      <c r="M97" s="462"/>
      <c r="N97" s="462"/>
      <c r="O97" s="462"/>
      <c r="P97" s="462"/>
      <c r="Q97" s="462"/>
      <c r="R97" s="462"/>
      <c r="S97" s="462"/>
      <c r="T97" s="462"/>
      <c r="U97" s="462"/>
      <c r="V97" s="462"/>
      <c r="W97" s="462"/>
      <c r="X97" s="462"/>
      <c r="Y97" s="462"/>
      <c r="Z97" s="462"/>
      <c r="AA97" s="462"/>
      <c r="AB97" s="462"/>
      <c r="AC97" s="462"/>
      <c r="AD97" s="462"/>
      <c r="AE97" s="462"/>
      <c r="AF97" s="462"/>
      <c r="AG97" s="463">
        <f>'SO01 - Zdravotechnika'!P27</f>
        <v>0</v>
      </c>
      <c r="AH97" s="463"/>
      <c r="AI97" s="463"/>
      <c r="AJ97" s="463"/>
      <c r="AK97" s="463"/>
      <c r="AL97" s="463"/>
      <c r="AM97" s="463"/>
      <c r="AN97" s="463">
        <f>AG97*1.23</f>
        <v>0</v>
      </c>
      <c r="AO97" s="463"/>
      <c r="AP97" s="465"/>
      <c r="AQ97" s="66"/>
      <c r="AR97" s="64"/>
      <c r="AS97" s="67"/>
      <c r="AT97" s="68"/>
      <c r="AU97" s="69"/>
      <c r="AV97" s="68"/>
      <c r="AW97" s="68">
        <f>'SO01 - Zdravotechnika'!P28</f>
        <v>0</v>
      </c>
      <c r="AX97" s="68"/>
      <c r="AY97" s="68"/>
      <c r="AZ97" s="68"/>
      <c r="BA97" s="459">
        <f>'SO01 - Zdravotechnika'!P27</f>
        <v>0</v>
      </c>
      <c r="BB97" s="68"/>
      <c r="BC97" s="68"/>
      <c r="BD97" s="70"/>
      <c r="BF97" s="458"/>
      <c r="BG97" s="458"/>
      <c r="BH97" s="458"/>
      <c r="BT97" s="71"/>
      <c r="BV97" s="71"/>
      <c r="BW97" s="71"/>
      <c r="BX97" s="71"/>
      <c r="CL97" s="71"/>
      <c r="CM97" s="71"/>
    </row>
    <row r="98" spans="1:91" s="6" customFormat="1" ht="16.5" customHeight="1">
      <c r="A98" s="456" t="s">
        <v>79</v>
      </c>
      <c r="B98" s="437"/>
      <c r="C98" s="438"/>
      <c r="D98" s="462" t="s">
        <v>80</v>
      </c>
      <c r="E98" s="462"/>
      <c r="F98" s="462"/>
      <c r="G98" s="462"/>
      <c r="H98" s="462"/>
      <c r="I98" s="65"/>
      <c r="J98" s="462" t="s">
        <v>2123</v>
      </c>
      <c r="K98" s="462"/>
      <c r="L98" s="462"/>
      <c r="M98" s="462"/>
      <c r="N98" s="462"/>
      <c r="O98" s="462"/>
      <c r="P98" s="462"/>
      <c r="Q98" s="462"/>
      <c r="R98" s="462"/>
      <c r="S98" s="462"/>
      <c r="T98" s="462"/>
      <c r="U98" s="462"/>
      <c r="V98" s="462"/>
      <c r="W98" s="462"/>
      <c r="X98" s="462"/>
      <c r="Y98" s="462"/>
      <c r="Z98" s="462"/>
      <c r="AA98" s="462"/>
      <c r="AB98" s="462"/>
      <c r="AC98" s="462"/>
      <c r="AD98" s="462"/>
      <c r="AE98" s="462"/>
      <c r="AF98" s="462"/>
      <c r="AG98" s="463">
        <f>'SO01 - Vykurovanie'!P27</f>
        <v>0</v>
      </c>
      <c r="AH98" s="463"/>
      <c r="AI98" s="463"/>
      <c r="AJ98" s="463"/>
      <c r="AK98" s="463"/>
      <c r="AL98" s="463"/>
      <c r="AM98" s="463"/>
      <c r="AN98" s="463">
        <f>AG98*1.23</f>
        <v>0</v>
      </c>
      <c r="AO98" s="463"/>
      <c r="AP98" s="465"/>
      <c r="AQ98" s="66"/>
      <c r="AR98" s="64"/>
      <c r="AS98" s="67"/>
      <c r="AT98" s="68"/>
      <c r="AU98" s="69"/>
      <c r="AV98" s="68"/>
      <c r="AW98" s="68">
        <f>'SO01 - Vykurovanie'!P28</f>
        <v>0</v>
      </c>
      <c r="AX98" s="68"/>
      <c r="AY98" s="68"/>
      <c r="AZ98" s="68"/>
      <c r="BA98" s="459">
        <f>'SO01 - Vykurovanie'!P27</f>
        <v>0</v>
      </c>
      <c r="BB98" s="68"/>
      <c r="BC98" s="68"/>
      <c r="BD98" s="70"/>
      <c r="BF98" s="458"/>
      <c r="BG98" s="458"/>
      <c r="BH98" s="458"/>
      <c r="BT98" s="71"/>
      <c r="BV98" s="71"/>
      <c r="BW98" s="71"/>
      <c r="BX98" s="71"/>
      <c r="CL98" s="71"/>
      <c r="CM98" s="71"/>
    </row>
    <row r="99" spans="1:91" s="6" customFormat="1" ht="16.5" customHeight="1">
      <c r="A99" s="456" t="s">
        <v>79</v>
      </c>
      <c r="B99" s="437"/>
      <c r="C99" s="438"/>
      <c r="D99" s="462" t="s">
        <v>80</v>
      </c>
      <c r="E99" s="462"/>
      <c r="F99" s="462"/>
      <c r="G99" s="462"/>
      <c r="H99" s="462"/>
      <c r="I99" s="65"/>
      <c r="J99" s="462" t="s">
        <v>2124</v>
      </c>
      <c r="K99" s="462"/>
      <c r="L99" s="462"/>
      <c r="M99" s="462"/>
      <c r="N99" s="462"/>
      <c r="O99" s="462"/>
      <c r="P99" s="462"/>
      <c r="Q99" s="462"/>
      <c r="R99" s="462"/>
      <c r="S99" s="462"/>
      <c r="T99" s="462"/>
      <c r="U99" s="462"/>
      <c r="V99" s="462"/>
      <c r="W99" s="462"/>
      <c r="X99" s="462"/>
      <c r="Y99" s="462"/>
      <c r="Z99" s="462"/>
      <c r="AA99" s="462"/>
      <c r="AB99" s="462"/>
      <c r="AC99" s="462"/>
      <c r="AD99" s="462"/>
      <c r="AE99" s="462"/>
      <c r="AF99" s="462"/>
      <c r="AG99" s="463">
        <f>'SO01 - Vetranie'!P27</f>
        <v>0</v>
      </c>
      <c r="AH99" s="463"/>
      <c r="AI99" s="463"/>
      <c r="AJ99" s="463"/>
      <c r="AK99" s="463"/>
      <c r="AL99" s="463"/>
      <c r="AM99" s="463"/>
      <c r="AN99" s="463">
        <f>AG99*1.23</f>
        <v>0</v>
      </c>
      <c r="AO99" s="463"/>
      <c r="AP99" s="465"/>
      <c r="AQ99" s="66"/>
      <c r="AR99" s="64"/>
      <c r="AS99" s="67"/>
      <c r="AT99" s="68"/>
      <c r="AU99" s="69"/>
      <c r="AV99" s="68"/>
      <c r="AW99" s="68">
        <f>'SO01 - Vetranie'!P28</f>
        <v>0</v>
      </c>
      <c r="AX99" s="68"/>
      <c r="AY99" s="68"/>
      <c r="AZ99" s="68"/>
      <c r="BA99" s="459">
        <f>'SO01 - Vetranie'!P27</f>
        <v>0</v>
      </c>
      <c r="BB99" s="68"/>
      <c r="BC99" s="68"/>
      <c r="BD99" s="70"/>
      <c r="BF99" s="458"/>
      <c r="BG99" s="458"/>
      <c r="BH99" s="458"/>
      <c r="BT99" s="71"/>
      <c r="BV99" s="71"/>
      <c r="BW99" s="71"/>
      <c r="BX99" s="71"/>
      <c r="CL99" s="71"/>
      <c r="CM99" s="71"/>
    </row>
    <row r="100" spans="1:91" s="6" customFormat="1" ht="16.5" customHeight="1">
      <c r="A100" s="456" t="s">
        <v>79</v>
      </c>
      <c r="B100" s="437"/>
      <c r="C100" s="438"/>
      <c r="D100" s="462" t="s">
        <v>80</v>
      </c>
      <c r="E100" s="462"/>
      <c r="F100" s="462"/>
      <c r="G100" s="462"/>
      <c r="H100" s="462"/>
      <c r="I100" s="65"/>
      <c r="J100" s="462" t="s">
        <v>2125</v>
      </c>
      <c r="K100" s="462"/>
      <c r="L100" s="462"/>
      <c r="M100" s="462"/>
      <c r="N100" s="462"/>
      <c r="O100" s="462"/>
      <c r="P100" s="462"/>
      <c r="Q100" s="462"/>
      <c r="R100" s="462"/>
      <c r="S100" s="462"/>
      <c r="T100" s="462"/>
      <c r="U100" s="462"/>
      <c r="V100" s="462"/>
      <c r="W100" s="462"/>
      <c r="X100" s="462"/>
      <c r="Y100" s="462"/>
      <c r="Z100" s="462"/>
      <c r="AA100" s="462"/>
      <c r="AB100" s="462"/>
      <c r="AC100" s="462"/>
      <c r="AD100" s="462"/>
      <c r="AE100" s="462"/>
      <c r="AF100" s="462"/>
      <c r="AG100" s="463">
        <f>'SO01 - Chladenie'!P27</f>
        <v>0</v>
      </c>
      <c r="AH100" s="463"/>
      <c r="AI100" s="463"/>
      <c r="AJ100" s="463"/>
      <c r="AK100" s="463"/>
      <c r="AL100" s="463"/>
      <c r="AM100" s="463"/>
      <c r="AN100" s="463">
        <f>AG100*1.23</f>
        <v>0</v>
      </c>
      <c r="AO100" s="463"/>
      <c r="AP100" s="465"/>
      <c r="AQ100" s="66"/>
      <c r="AR100" s="64"/>
      <c r="AS100" s="67"/>
      <c r="AT100" s="68"/>
      <c r="AU100" s="69"/>
      <c r="AV100" s="68"/>
      <c r="AW100" s="459">
        <f>'SO01 - Chladenie'!P28</f>
        <v>0</v>
      </c>
      <c r="AX100" s="68"/>
      <c r="AY100" s="68"/>
      <c r="AZ100" s="68"/>
      <c r="BA100" s="459">
        <f>'SO01 - Chladenie'!P27</f>
        <v>0</v>
      </c>
      <c r="BB100" s="68"/>
      <c r="BC100" s="68"/>
      <c r="BD100" s="70"/>
      <c r="BF100" s="458"/>
      <c r="BG100" s="458"/>
      <c r="BH100" s="458"/>
      <c r="BT100" s="71"/>
      <c r="BV100" s="71"/>
      <c r="BW100" s="71"/>
      <c r="BX100" s="71"/>
      <c r="CL100" s="71"/>
      <c r="CM100" s="71"/>
    </row>
    <row r="101" spans="1:91" s="6" customFormat="1" ht="16.5" customHeight="1">
      <c r="A101" s="456" t="s">
        <v>79</v>
      </c>
      <c r="B101" s="437"/>
      <c r="C101" s="438"/>
      <c r="D101" s="462" t="s">
        <v>80</v>
      </c>
      <c r="E101" s="462"/>
      <c r="F101" s="462"/>
      <c r="G101" s="462"/>
      <c r="H101" s="462"/>
      <c r="I101" s="65"/>
      <c r="J101" s="462" t="s">
        <v>2126</v>
      </c>
      <c r="K101" s="462"/>
      <c r="L101" s="462"/>
      <c r="M101" s="462"/>
      <c r="N101" s="462"/>
      <c r="O101" s="462"/>
      <c r="P101" s="462"/>
      <c r="Q101" s="462"/>
      <c r="R101" s="462"/>
      <c r="S101" s="462"/>
      <c r="T101" s="462"/>
      <c r="U101" s="462"/>
      <c r="V101" s="462"/>
      <c r="W101" s="462"/>
      <c r="X101" s="462"/>
      <c r="Y101" s="462"/>
      <c r="Z101" s="462"/>
      <c r="AA101" s="462"/>
      <c r="AB101" s="462"/>
      <c r="AC101" s="462"/>
      <c r="AD101" s="462"/>
      <c r="AE101" s="462"/>
      <c r="AF101" s="462"/>
      <c r="AG101" s="463">
        <f>'SO01 - Elektroinštalácie'!K221</f>
        <v>0</v>
      </c>
      <c r="AH101" s="463"/>
      <c r="AI101" s="463"/>
      <c r="AJ101" s="463"/>
      <c r="AK101" s="463"/>
      <c r="AL101" s="463"/>
      <c r="AM101" s="463"/>
      <c r="AN101" s="463">
        <f t="shared" si="1"/>
        <v>0</v>
      </c>
      <c r="AO101" s="463"/>
      <c r="AP101" s="465"/>
      <c r="AQ101" s="66"/>
      <c r="AR101" s="64"/>
      <c r="AS101" s="67"/>
      <c r="AT101" s="68">
        <f>AG101*0.23</f>
        <v>0</v>
      </c>
      <c r="AU101" s="69"/>
      <c r="AV101" s="68"/>
      <c r="AW101" s="68">
        <f>AG101*0.23</f>
        <v>0</v>
      </c>
      <c r="AX101" s="68"/>
      <c r="AY101" s="68"/>
      <c r="AZ101" s="68"/>
      <c r="BA101" s="459">
        <f>'SO01 - Elektroinštalácie'!K221</f>
        <v>0</v>
      </c>
      <c r="BB101" s="68"/>
      <c r="BC101" s="68"/>
      <c r="BD101" s="70"/>
      <c r="BF101" s="458"/>
      <c r="BG101" s="458"/>
      <c r="BH101" s="458"/>
      <c r="BT101" s="71"/>
      <c r="BV101" s="71"/>
      <c r="BW101" s="71"/>
      <c r="BX101" s="71"/>
      <c r="CL101" s="71"/>
      <c r="CM101" s="71"/>
    </row>
    <row r="102" spans="1:91" s="6" customFormat="1" ht="29" customHeight="1">
      <c r="A102" s="454" t="s">
        <v>79</v>
      </c>
      <c r="B102" s="437"/>
      <c r="C102" s="438"/>
      <c r="D102" s="462" t="s">
        <v>85</v>
      </c>
      <c r="E102" s="462"/>
      <c r="F102" s="462"/>
      <c r="G102" s="462"/>
      <c r="H102" s="462"/>
      <c r="I102" s="65"/>
      <c r="J102" s="462" t="s">
        <v>86</v>
      </c>
      <c r="K102" s="462"/>
      <c r="L102" s="462"/>
      <c r="M102" s="462"/>
      <c r="N102" s="462"/>
      <c r="O102" s="462"/>
      <c r="P102" s="462"/>
      <c r="Q102" s="462"/>
      <c r="R102" s="462"/>
      <c r="S102" s="462"/>
      <c r="T102" s="462"/>
      <c r="U102" s="462"/>
      <c r="V102" s="462"/>
      <c r="W102" s="462"/>
      <c r="X102" s="462"/>
      <c r="Y102" s="462"/>
      <c r="Z102" s="462"/>
      <c r="AA102" s="462"/>
      <c r="AB102" s="462"/>
      <c r="AC102" s="462"/>
      <c r="AD102" s="462"/>
      <c r="AE102" s="462"/>
      <c r="AF102" s="462"/>
      <c r="AG102" s="463">
        <f>'SO02 - Komunitný dom s ľu...'!J30</f>
        <v>0</v>
      </c>
      <c r="AH102" s="463"/>
      <c r="AI102" s="463"/>
      <c r="AJ102" s="463"/>
      <c r="AK102" s="463"/>
      <c r="AL102" s="463"/>
      <c r="AM102" s="463"/>
      <c r="AN102" s="463">
        <f t="shared" si="1"/>
        <v>0</v>
      </c>
      <c r="AO102" s="463"/>
      <c r="AP102" s="465"/>
      <c r="AQ102" s="66" t="s">
        <v>82</v>
      </c>
      <c r="AR102" s="64"/>
      <c r="AS102" s="67">
        <v>0</v>
      </c>
      <c r="AT102" s="68">
        <f>ROUND(SUM(AV102:AW102),2)</f>
        <v>0</v>
      </c>
      <c r="AU102" s="69">
        <f>'SO02 - Komunitný dom s ľu...'!P141</f>
        <v>2670.82642373</v>
      </c>
      <c r="AV102" s="68">
        <f>'SO02 - Komunitný dom s ľu...'!J33</f>
        <v>0</v>
      </c>
      <c r="AW102" s="68">
        <f>'SO02 - Komunitný dom s ľu...'!J34</f>
        <v>0</v>
      </c>
      <c r="AX102" s="68">
        <f>'SO02 - Komunitný dom s ľu...'!J35</f>
        <v>0</v>
      </c>
      <c r="AY102" s="68">
        <f>'SO02 - Komunitný dom s ľu...'!J36</f>
        <v>0</v>
      </c>
      <c r="AZ102" s="68">
        <f>'SO02 - Komunitný dom s ľu...'!F33</f>
        <v>0</v>
      </c>
      <c r="BA102" s="68">
        <f>'SO02 - Komunitný dom s ľu...'!F34</f>
        <v>0</v>
      </c>
      <c r="BB102" s="68">
        <f>'SO02 - Komunitný dom s ľu...'!F35</f>
        <v>0</v>
      </c>
      <c r="BC102" s="68">
        <f>'SO02 - Komunitný dom s ľu...'!F36</f>
        <v>0</v>
      </c>
      <c r="BD102" s="70">
        <f>'SO02 - Komunitný dom s ľu...'!F37</f>
        <v>0</v>
      </c>
      <c r="BT102" s="71" t="s">
        <v>83</v>
      </c>
      <c r="BV102" s="71" t="s">
        <v>77</v>
      </c>
      <c r="BW102" s="71" t="s">
        <v>87</v>
      </c>
      <c r="BX102" s="71" t="s">
        <v>4</v>
      </c>
      <c r="CL102" s="71" t="s">
        <v>1</v>
      </c>
      <c r="CM102" s="71" t="s">
        <v>75</v>
      </c>
    </row>
    <row r="103" spans="1:91" s="6" customFormat="1" ht="16.5" customHeight="1">
      <c r="A103" s="456" t="s">
        <v>79</v>
      </c>
      <c r="B103" s="437"/>
      <c r="C103" s="438"/>
      <c r="D103" s="462" t="s">
        <v>85</v>
      </c>
      <c r="E103" s="462"/>
      <c r="F103" s="462"/>
      <c r="G103" s="462"/>
      <c r="H103" s="462"/>
      <c r="I103" s="65"/>
      <c r="J103" s="462" t="s">
        <v>89</v>
      </c>
      <c r="K103" s="462"/>
      <c r="L103" s="462"/>
      <c r="M103" s="462"/>
      <c r="N103" s="462"/>
      <c r="O103" s="462"/>
      <c r="P103" s="462"/>
      <c r="Q103" s="462"/>
      <c r="R103" s="462"/>
      <c r="S103" s="462"/>
      <c r="T103" s="462"/>
      <c r="U103" s="462"/>
      <c r="V103" s="462"/>
      <c r="W103" s="462"/>
      <c r="X103" s="462"/>
      <c r="Y103" s="462"/>
      <c r="Z103" s="462"/>
      <c r="AA103" s="462"/>
      <c r="AB103" s="462"/>
      <c r="AC103" s="462"/>
      <c r="AD103" s="462"/>
      <c r="AE103" s="462"/>
      <c r="AF103" s="462"/>
      <c r="AG103" s="463">
        <f>'SO02 - Búracie práce'!J30</f>
        <v>0</v>
      </c>
      <c r="AH103" s="464"/>
      <c r="AI103" s="464"/>
      <c r="AJ103" s="464"/>
      <c r="AK103" s="464"/>
      <c r="AL103" s="464"/>
      <c r="AM103" s="464"/>
      <c r="AN103" s="463">
        <f t="shared" si="1"/>
        <v>0</v>
      </c>
      <c r="AO103" s="463"/>
      <c r="AP103" s="465"/>
      <c r="AQ103" s="66" t="s">
        <v>82</v>
      </c>
      <c r="AR103" s="64"/>
      <c r="AS103" s="67">
        <v>0</v>
      </c>
      <c r="AT103" s="68">
        <f>ROUND(SUM(AV103:AW103),2)</f>
        <v>0</v>
      </c>
      <c r="AU103" s="69">
        <f>'SO02 - Búracie práce'!P127</f>
        <v>1066.9655680000001</v>
      </c>
      <c r="AV103" s="68">
        <f>'SO02 - Búracie práce'!J33</f>
        <v>0</v>
      </c>
      <c r="AW103" s="68">
        <f>'SO02 - Búracie práce'!J34</f>
        <v>0</v>
      </c>
      <c r="AX103" s="68">
        <f>'SO02 - Búracie práce'!J35</f>
        <v>0</v>
      </c>
      <c r="AY103" s="68">
        <f>'SO02 - Búracie práce'!J36</f>
        <v>0</v>
      </c>
      <c r="AZ103" s="68">
        <f>'SO02 - Búracie práce'!F33</f>
        <v>0</v>
      </c>
      <c r="BA103" s="68">
        <f>'SO02 - Búracie práce'!F34</f>
        <v>0</v>
      </c>
      <c r="BB103" s="68">
        <f>'SO02 - Búracie práce'!F35</f>
        <v>0</v>
      </c>
      <c r="BC103" s="68">
        <f>'SO02 - Búracie práce'!F36</f>
        <v>0</v>
      </c>
      <c r="BD103" s="70">
        <f>'SO02 - Búracie práce'!F37</f>
        <v>0</v>
      </c>
      <c r="BT103" s="71" t="s">
        <v>83</v>
      </c>
      <c r="BV103" s="71" t="s">
        <v>77</v>
      </c>
      <c r="BW103" s="71" t="s">
        <v>91</v>
      </c>
      <c r="BX103" s="71" t="s">
        <v>4</v>
      </c>
      <c r="CL103" s="71" t="s">
        <v>1</v>
      </c>
      <c r="CM103" s="71" t="s">
        <v>75</v>
      </c>
    </row>
    <row r="104" spans="1:91" s="6" customFormat="1" ht="16.5" customHeight="1">
      <c r="A104" s="456" t="s">
        <v>79</v>
      </c>
      <c r="B104" s="437"/>
      <c r="C104" s="438"/>
      <c r="D104" s="462" t="s">
        <v>85</v>
      </c>
      <c r="E104" s="462"/>
      <c r="F104" s="462"/>
      <c r="G104" s="462"/>
      <c r="H104" s="462"/>
      <c r="I104" s="65"/>
      <c r="J104" s="462" t="s">
        <v>2122</v>
      </c>
      <c r="K104" s="462"/>
      <c r="L104" s="462"/>
      <c r="M104" s="462"/>
      <c r="N104" s="462"/>
      <c r="O104" s="462"/>
      <c r="P104" s="462"/>
      <c r="Q104" s="462"/>
      <c r="R104" s="462"/>
      <c r="S104" s="462"/>
      <c r="T104" s="462"/>
      <c r="U104" s="462"/>
      <c r="V104" s="462"/>
      <c r="W104" s="462"/>
      <c r="X104" s="462"/>
      <c r="Y104" s="462"/>
      <c r="Z104" s="462"/>
      <c r="AA104" s="462"/>
      <c r="AB104" s="462"/>
      <c r="AC104" s="462"/>
      <c r="AD104" s="462"/>
      <c r="AE104" s="462"/>
      <c r="AF104" s="462"/>
      <c r="AG104" s="463">
        <f>'SO02 - Zdravotechnika'!P27</f>
        <v>0</v>
      </c>
      <c r="AH104" s="464"/>
      <c r="AI104" s="464"/>
      <c r="AJ104" s="464"/>
      <c r="AK104" s="464"/>
      <c r="AL104" s="464"/>
      <c r="AM104" s="464"/>
      <c r="AN104" s="463">
        <f>AG104*1.23</f>
        <v>0</v>
      </c>
      <c r="AO104" s="463"/>
      <c r="AP104" s="465"/>
      <c r="AQ104" s="66" t="s">
        <v>82</v>
      </c>
      <c r="AR104" s="64"/>
      <c r="AW104" s="68">
        <f>'SO01 - Zdravotechnika'!P28</f>
        <v>0</v>
      </c>
      <c r="AX104" s="68"/>
      <c r="AY104" s="68"/>
      <c r="AZ104" s="68"/>
      <c r="BA104" s="459">
        <f>'SO02 - Zdravotechnika'!P27</f>
        <v>0</v>
      </c>
      <c r="BT104" s="71" t="s">
        <v>83</v>
      </c>
      <c r="BV104" s="71" t="s">
        <v>77</v>
      </c>
      <c r="BW104" s="71" t="s">
        <v>94</v>
      </c>
      <c r="BX104" s="71" t="s">
        <v>4</v>
      </c>
      <c r="CL104" s="71" t="s">
        <v>1</v>
      </c>
      <c r="CM104" s="71" t="s">
        <v>75</v>
      </c>
    </row>
    <row r="105" spans="1:91" s="6" customFormat="1" ht="16.5" customHeight="1">
      <c r="A105" s="456" t="s">
        <v>79</v>
      </c>
      <c r="B105" s="437"/>
      <c r="C105" s="438"/>
      <c r="D105" s="462" t="s">
        <v>85</v>
      </c>
      <c r="E105" s="462"/>
      <c r="F105" s="462"/>
      <c r="G105" s="462"/>
      <c r="H105" s="462"/>
      <c r="I105" s="65"/>
      <c r="J105" s="462" t="s">
        <v>2123</v>
      </c>
      <c r="K105" s="462"/>
      <c r="L105" s="462"/>
      <c r="M105" s="462"/>
      <c r="N105" s="462"/>
      <c r="O105" s="462"/>
      <c r="P105" s="462"/>
      <c r="Q105" s="462"/>
      <c r="R105" s="462"/>
      <c r="S105" s="462"/>
      <c r="T105" s="462"/>
      <c r="U105" s="462"/>
      <c r="V105" s="462"/>
      <c r="W105" s="462"/>
      <c r="X105" s="462"/>
      <c r="Y105" s="462"/>
      <c r="Z105" s="462"/>
      <c r="AA105" s="462"/>
      <c r="AB105" s="462"/>
      <c r="AC105" s="462"/>
      <c r="AD105" s="462"/>
      <c r="AE105" s="462"/>
      <c r="AF105" s="462"/>
      <c r="AG105" s="463">
        <f>'SO02 - Vykurovanie'!P27</f>
        <v>0</v>
      </c>
      <c r="AH105" s="464"/>
      <c r="AI105" s="464"/>
      <c r="AJ105" s="464"/>
      <c r="AK105" s="464"/>
      <c r="AL105" s="464"/>
      <c r="AM105" s="464"/>
      <c r="AN105" s="463">
        <f>AG105*1.23</f>
        <v>0</v>
      </c>
      <c r="AO105" s="463"/>
      <c r="AP105" s="465"/>
      <c r="AQ105" s="66" t="s">
        <v>82</v>
      </c>
      <c r="AR105" s="64"/>
      <c r="AW105" s="68">
        <f>'SO01 - Vykurovanie'!P28</f>
        <v>0</v>
      </c>
      <c r="AX105" s="68"/>
      <c r="AY105" s="68"/>
      <c r="AZ105" s="68"/>
      <c r="BA105" s="459">
        <f>'SO02 - Vykurovanie'!P27</f>
        <v>0</v>
      </c>
      <c r="BT105" s="71" t="s">
        <v>83</v>
      </c>
      <c r="BV105" s="71" t="s">
        <v>77</v>
      </c>
      <c r="BW105" s="71" t="s">
        <v>97</v>
      </c>
      <c r="BX105" s="71" t="s">
        <v>4</v>
      </c>
      <c r="CL105" s="71" t="s">
        <v>1</v>
      </c>
      <c r="CM105" s="71" t="s">
        <v>75</v>
      </c>
    </row>
    <row r="106" spans="1:91" s="6" customFormat="1" ht="16.5" customHeight="1">
      <c r="A106" s="456" t="s">
        <v>79</v>
      </c>
      <c r="B106" s="437"/>
      <c r="C106" s="438"/>
      <c r="D106" s="462" t="s">
        <v>85</v>
      </c>
      <c r="E106" s="462"/>
      <c r="F106" s="462"/>
      <c r="G106" s="462"/>
      <c r="H106" s="462"/>
      <c r="I106" s="65"/>
      <c r="J106" s="462" t="s">
        <v>2124</v>
      </c>
      <c r="K106" s="462"/>
      <c r="L106" s="462"/>
      <c r="M106" s="462"/>
      <c r="N106" s="462"/>
      <c r="O106" s="462"/>
      <c r="P106" s="462"/>
      <c r="Q106" s="462"/>
      <c r="R106" s="462"/>
      <c r="S106" s="462"/>
      <c r="T106" s="462"/>
      <c r="U106" s="462"/>
      <c r="V106" s="462"/>
      <c r="W106" s="462"/>
      <c r="X106" s="462"/>
      <c r="Y106" s="462"/>
      <c r="Z106" s="462"/>
      <c r="AA106" s="462"/>
      <c r="AB106" s="462"/>
      <c r="AC106" s="462"/>
      <c r="AD106" s="462"/>
      <c r="AE106" s="462"/>
      <c r="AF106" s="462"/>
      <c r="AG106" s="463">
        <f>'SO02 - Vetranie'!P27</f>
        <v>0</v>
      </c>
      <c r="AH106" s="464"/>
      <c r="AI106" s="464"/>
      <c r="AJ106" s="464"/>
      <c r="AK106" s="464"/>
      <c r="AL106" s="464"/>
      <c r="AM106" s="464"/>
      <c r="AN106" s="463">
        <f>AG106*1.23</f>
        <v>0</v>
      </c>
      <c r="AO106" s="463"/>
      <c r="AP106" s="465"/>
      <c r="AQ106" s="66" t="s">
        <v>82</v>
      </c>
      <c r="AR106" s="64"/>
      <c r="AW106" s="68">
        <f>'SO01 - Vetranie'!P28</f>
        <v>0</v>
      </c>
      <c r="AX106" s="68"/>
      <c r="AY106" s="68"/>
      <c r="AZ106" s="68"/>
      <c r="BA106" s="459">
        <f>'SO02 - Vetranie'!P27</f>
        <v>0</v>
      </c>
      <c r="BT106" s="71" t="s">
        <v>83</v>
      </c>
      <c r="BV106" s="71" t="s">
        <v>77</v>
      </c>
      <c r="BW106" s="71" t="s">
        <v>100</v>
      </c>
      <c r="BX106" s="71" t="s">
        <v>4</v>
      </c>
      <c r="CL106" s="71" t="s">
        <v>1</v>
      </c>
      <c r="CM106" s="71" t="s">
        <v>75</v>
      </c>
    </row>
    <row r="107" spans="1:91" s="1" customFormat="1" ht="14" customHeight="1">
      <c r="A107" s="455" t="s">
        <v>79</v>
      </c>
      <c r="B107" s="427"/>
      <c r="D107" s="462" t="s">
        <v>85</v>
      </c>
      <c r="E107" s="462"/>
      <c r="F107" s="462"/>
      <c r="G107" s="462"/>
      <c r="H107" s="462"/>
      <c r="I107" s="65"/>
      <c r="J107" s="462" t="s">
        <v>2125</v>
      </c>
      <c r="K107" s="462"/>
      <c r="L107" s="462"/>
      <c r="M107" s="462"/>
      <c r="N107" s="462"/>
      <c r="O107" s="462"/>
      <c r="P107" s="462"/>
      <c r="Q107" s="462"/>
      <c r="R107" s="462"/>
      <c r="S107" s="462"/>
      <c r="T107" s="462"/>
      <c r="U107" s="462"/>
      <c r="V107" s="462"/>
      <c r="W107" s="462"/>
      <c r="X107" s="462"/>
      <c r="Y107" s="462"/>
      <c r="Z107" s="462"/>
      <c r="AA107" s="462"/>
      <c r="AB107" s="462"/>
      <c r="AC107" s="462"/>
      <c r="AD107" s="462"/>
      <c r="AE107" s="462"/>
      <c r="AF107" s="462"/>
      <c r="AG107" s="463">
        <f>'SO02 - Chladenie'!P27</f>
        <v>0</v>
      </c>
      <c r="AH107" s="464"/>
      <c r="AI107" s="464"/>
      <c r="AJ107" s="464"/>
      <c r="AK107" s="464"/>
      <c r="AL107" s="464"/>
      <c r="AM107" s="464"/>
      <c r="AN107" s="463">
        <f>AG107*1.23</f>
        <v>0</v>
      </c>
      <c r="AO107" s="463"/>
      <c r="AP107" s="465"/>
      <c r="AR107" s="25"/>
      <c r="AW107" s="459">
        <f>'SO01 - Chladenie'!P28</f>
        <v>0</v>
      </c>
      <c r="AX107" s="68"/>
      <c r="AY107" s="68"/>
      <c r="AZ107" s="68"/>
      <c r="BA107" s="459">
        <f>'SO02 - Chladenie'!P27</f>
        <v>0</v>
      </c>
    </row>
    <row r="108" spans="1:91" s="1" customFormat="1" ht="14" customHeight="1">
      <c r="A108" s="456" t="s">
        <v>79</v>
      </c>
      <c r="B108" s="427"/>
      <c r="D108" s="462" t="s">
        <v>85</v>
      </c>
      <c r="E108" s="462"/>
      <c r="F108" s="462"/>
      <c r="G108" s="462"/>
      <c r="H108" s="462"/>
      <c r="I108" s="65"/>
      <c r="J108" s="462" t="s">
        <v>2126</v>
      </c>
      <c r="K108" s="462"/>
      <c r="L108" s="462"/>
      <c r="M108" s="462"/>
      <c r="N108" s="462"/>
      <c r="O108" s="462"/>
      <c r="P108" s="462"/>
      <c r="Q108" s="462"/>
      <c r="R108" s="462"/>
      <c r="S108" s="462"/>
      <c r="T108" s="462"/>
      <c r="U108" s="462"/>
      <c r="V108" s="462"/>
      <c r="W108" s="462"/>
      <c r="X108" s="462"/>
      <c r="Y108" s="462"/>
      <c r="Z108" s="462"/>
      <c r="AA108" s="462"/>
      <c r="AB108" s="462"/>
      <c r="AC108" s="462"/>
      <c r="AD108" s="462"/>
      <c r="AE108" s="462"/>
      <c r="AF108" s="462"/>
      <c r="AG108" s="463">
        <f>'SO02 - Elektroinštalácie'!K131</f>
        <v>0</v>
      </c>
      <c r="AH108" s="463"/>
      <c r="AI108" s="463"/>
      <c r="AJ108" s="463"/>
      <c r="AK108" s="463"/>
      <c r="AL108" s="463"/>
      <c r="AM108" s="463"/>
      <c r="AN108" s="463">
        <f t="shared" si="1"/>
        <v>0</v>
      </c>
      <c r="AO108" s="463"/>
      <c r="AP108" s="465"/>
      <c r="AQ108" s="38"/>
      <c r="AR108" s="25"/>
      <c r="AT108" s="68">
        <f>AG108*0.23</f>
        <v>0</v>
      </c>
      <c r="AW108" s="68">
        <f>AG108*0.23</f>
        <v>0</v>
      </c>
      <c r="AX108" s="68"/>
      <c r="AY108" s="68"/>
      <c r="AZ108" s="68"/>
      <c r="BA108" s="459">
        <f>AG108</f>
        <v>0</v>
      </c>
    </row>
    <row r="109" spans="1:91" ht="23">
      <c r="A109" s="457" t="s">
        <v>79</v>
      </c>
      <c r="B109" s="439"/>
      <c r="D109" s="462" t="s">
        <v>92</v>
      </c>
      <c r="E109" s="462"/>
      <c r="F109" s="462"/>
      <c r="G109" s="462"/>
      <c r="H109" s="462"/>
      <c r="I109" s="65"/>
      <c r="J109" s="462" t="s">
        <v>93</v>
      </c>
      <c r="K109" s="462"/>
      <c r="L109" s="462"/>
      <c r="M109" s="462"/>
      <c r="N109" s="462"/>
      <c r="O109" s="462"/>
      <c r="P109" s="462"/>
      <c r="Q109" s="462"/>
      <c r="R109" s="462"/>
      <c r="S109" s="462"/>
      <c r="T109" s="462"/>
      <c r="U109" s="462"/>
      <c r="V109" s="462"/>
      <c r="W109" s="462"/>
      <c r="X109" s="462"/>
      <c r="Y109" s="462"/>
      <c r="Z109" s="462"/>
      <c r="AA109" s="462"/>
      <c r="AB109" s="462"/>
      <c r="AC109" s="462"/>
      <c r="AD109" s="462"/>
      <c r="AE109" s="462"/>
      <c r="AF109" s="462"/>
      <c r="AG109" s="482">
        <f>'SO05 - Rekonštrukcia vodov.'!P27</f>
        <v>0</v>
      </c>
      <c r="AH109" s="482"/>
      <c r="AI109" s="482"/>
      <c r="AJ109" s="482"/>
      <c r="AK109" s="482"/>
      <c r="AL109" s="482"/>
      <c r="AM109" s="482"/>
      <c r="AN109" s="463">
        <f>AG109*1.23</f>
        <v>0</v>
      </c>
      <c r="AO109" s="463"/>
      <c r="AP109" s="465"/>
      <c r="AS109" s="67">
        <v>0</v>
      </c>
      <c r="AT109" s="68" t="e">
        <f>ROUND(SUM(AV109:AW109),2)</f>
        <v>#REF!</v>
      </c>
      <c r="AU109" s="69" t="e">
        <f>#REF!</f>
        <v>#REF!</v>
      </c>
      <c r="AV109" s="68" t="e">
        <f>#REF!</f>
        <v>#REF!</v>
      </c>
      <c r="AW109" s="68">
        <f>'SO05 - Rekonštrukcia vodov.'!P28</f>
        <v>0</v>
      </c>
      <c r="AX109" s="68" t="e">
        <f>#REF!</f>
        <v>#REF!</v>
      </c>
      <c r="AY109" s="68" t="e">
        <f>#REF!</f>
        <v>#REF!</v>
      </c>
      <c r="AZ109" s="68" t="e">
        <f>#REF!</f>
        <v>#REF!</v>
      </c>
      <c r="BA109" s="68">
        <f>'SO05 - Rekonštrukcia vodov.'!P27</f>
        <v>0</v>
      </c>
      <c r="BB109" s="68" t="e">
        <f>#REF!</f>
        <v>#REF!</v>
      </c>
      <c r="BC109" s="68" t="e">
        <f>#REF!</f>
        <v>#REF!</v>
      </c>
      <c r="BD109" s="70" t="e">
        <f>#REF!</f>
        <v>#REF!</v>
      </c>
    </row>
    <row r="110" spans="1:91" ht="23">
      <c r="A110" s="457" t="s">
        <v>79</v>
      </c>
      <c r="B110" s="439"/>
      <c r="D110" s="462" t="s">
        <v>95</v>
      </c>
      <c r="E110" s="462"/>
      <c r="F110" s="462"/>
      <c r="G110" s="462"/>
      <c r="H110" s="462"/>
      <c r="I110" s="65"/>
      <c r="J110" s="462" t="s">
        <v>96</v>
      </c>
      <c r="K110" s="462"/>
      <c r="L110" s="462"/>
      <c r="M110" s="462"/>
      <c r="N110" s="462"/>
      <c r="O110" s="462"/>
      <c r="P110" s="462"/>
      <c r="Q110" s="462"/>
      <c r="R110" s="462"/>
      <c r="S110" s="462"/>
      <c r="T110" s="462"/>
      <c r="U110" s="462"/>
      <c r="V110" s="462"/>
      <c r="W110" s="462"/>
      <c r="X110" s="462"/>
      <c r="Y110" s="462"/>
      <c r="Z110" s="462"/>
      <c r="AA110" s="462"/>
      <c r="AB110" s="462"/>
      <c r="AC110" s="462"/>
      <c r="AD110" s="462"/>
      <c r="AE110" s="462"/>
      <c r="AF110" s="462"/>
      <c r="AG110" s="463">
        <f>'SO08 - Kanalizačná prípojka'!P27</f>
        <v>0</v>
      </c>
      <c r="AH110" s="464"/>
      <c r="AI110" s="464"/>
      <c r="AJ110" s="464"/>
      <c r="AK110" s="464"/>
      <c r="AL110" s="464"/>
      <c r="AM110" s="464"/>
      <c r="AN110" s="463">
        <f>AG110*1.23</f>
        <v>0</v>
      </c>
      <c r="AO110" s="463"/>
      <c r="AP110" s="465"/>
      <c r="AS110" s="67">
        <v>0</v>
      </c>
      <c r="AT110" s="68" t="e">
        <f>ROUND(SUM(AV110:AW110),2)</f>
        <v>#REF!</v>
      </c>
      <c r="AU110" s="69" t="e">
        <f>#REF!</f>
        <v>#REF!</v>
      </c>
      <c r="AV110" s="68" t="e">
        <f>#REF!</f>
        <v>#REF!</v>
      </c>
      <c r="AW110" s="68">
        <f>'SO08 - Kanalizačná prípojka'!P28</f>
        <v>0</v>
      </c>
      <c r="AX110" s="68" t="e">
        <f>#REF!</f>
        <v>#REF!</v>
      </c>
      <c r="AY110" s="68" t="e">
        <f>#REF!</f>
        <v>#REF!</v>
      </c>
      <c r="AZ110" s="68" t="e">
        <f>#REF!</f>
        <v>#REF!</v>
      </c>
      <c r="BA110" s="68">
        <f>'SO08 - Kanalizačná prípojka'!P27</f>
        <v>0</v>
      </c>
      <c r="BB110" s="68" t="e">
        <f>#REF!</f>
        <v>#REF!</v>
      </c>
      <c r="BC110" s="68" t="e">
        <f>#REF!</f>
        <v>#REF!</v>
      </c>
      <c r="BD110" s="70" t="e">
        <f>#REF!</f>
        <v>#REF!</v>
      </c>
    </row>
    <row r="111" spans="1:91" ht="23">
      <c r="A111" s="457" t="s">
        <v>79</v>
      </c>
      <c r="B111" s="439"/>
      <c r="D111" s="462" t="s">
        <v>98</v>
      </c>
      <c r="E111" s="462"/>
      <c r="F111" s="462"/>
      <c r="G111" s="462"/>
      <c r="H111" s="462"/>
      <c r="I111" s="65"/>
      <c r="J111" s="462" t="s">
        <v>99</v>
      </c>
      <c r="K111" s="462"/>
      <c r="L111" s="462"/>
      <c r="M111" s="462"/>
      <c r="N111" s="462"/>
      <c r="O111" s="462"/>
      <c r="P111" s="462"/>
      <c r="Q111" s="462"/>
      <c r="R111" s="462"/>
      <c r="S111" s="462"/>
      <c r="T111" s="462"/>
      <c r="U111" s="462"/>
      <c r="V111" s="462"/>
      <c r="W111" s="462"/>
      <c r="X111" s="462"/>
      <c r="Y111" s="462"/>
      <c r="Z111" s="462"/>
      <c r="AA111" s="462"/>
      <c r="AB111" s="462"/>
      <c r="AC111" s="462"/>
      <c r="AD111" s="462"/>
      <c r="AE111" s="462"/>
      <c r="AF111" s="462"/>
      <c r="AG111" s="463">
        <f>'SO09 - Prípojka NN K'!J30</f>
        <v>0</v>
      </c>
      <c r="AH111" s="464"/>
      <c r="AI111" s="464"/>
      <c r="AJ111" s="464"/>
      <c r="AK111" s="464"/>
      <c r="AL111" s="464"/>
      <c r="AM111" s="464"/>
      <c r="AN111" s="463">
        <f t="shared" si="1"/>
        <v>0</v>
      </c>
      <c r="AO111" s="463"/>
      <c r="AP111" s="465"/>
      <c r="AS111" s="72">
        <v>0</v>
      </c>
      <c r="AT111" s="73">
        <f>ROUND(SUM(AV111:AW111),2)</f>
        <v>0</v>
      </c>
      <c r="AU111" s="74">
        <f>'SO09 - Prípojka NN K'!P122</f>
        <v>94.450749999999999</v>
      </c>
      <c r="AV111" s="73">
        <f>'SO09 - Prípojka NN K'!J33</f>
        <v>0</v>
      </c>
      <c r="AW111" s="73">
        <f>'SO09 - Prípojka NN K'!J34</f>
        <v>0</v>
      </c>
      <c r="AX111" s="73">
        <f>'SO09 - Prípojka NN K'!J35</f>
        <v>0</v>
      </c>
      <c r="AY111" s="73">
        <f>'SO09 - Prípojka NN K'!J36</f>
        <v>0</v>
      </c>
      <c r="AZ111" s="73">
        <f>'SO09 - Prípojka NN K'!F33</f>
        <v>0</v>
      </c>
      <c r="BA111" s="73">
        <f>'SO09 - Prípojka NN K'!F34</f>
        <v>0</v>
      </c>
      <c r="BB111" s="73">
        <f>'SO09 - Prípojka NN K'!F35</f>
        <v>0</v>
      </c>
      <c r="BC111" s="73">
        <f>'SO09 - Prípojka NN K'!F36</f>
        <v>0</v>
      </c>
      <c r="BD111" s="75">
        <f>'SO09 - Prípojka NN K'!F37</f>
        <v>0</v>
      </c>
    </row>
    <row r="112" spans="1:91" ht="23">
      <c r="A112" s="452"/>
      <c r="B112" s="439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P112" s="440"/>
    </row>
    <row r="113" spans="2:42">
      <c r="B113" s="441"/>
      <c r="C113" s="442"/>
      <c r="D113" s="443"/>
      <c r="E113" s="443"/>
      <c r="F113" s="443"/>
      <c r="G113" s="443"/>
      <c r="H113" s="443"/>
      <c r="I113" s="443"/>
      <c r="J113" s="443"/>
      <c r="K113" s="443"/>
      <c r="L113" s="443"/>
      <c r="M113" s="443"/>
      <c r="N113" s="443"/>
      <c r="O113" s="443"/>
      <c r="P113" s="443"/>
      <c r="Q113" s="443"/>
      <c r="R113" s="443"/>
      <c r="S113" s="443"/>
      <c r="T113" s="443"/>
      <c r="U113" s="443"/>
      <c r="V113" s="443"/>
      <c r="W113" s="443"/>
      <c r="X113" s="443"/>
      <c r="Y113" s="443"/>
      <c r="Z113" s="443"/>
      <c r="AA113" s="443"/>
      <c r="AB113" s="443"/>
      <c r="AC113" s="443"/>
      <c r="AD113" s="443"/>
      <c r="AE113" s="443"/>
      <c r="AF113" s="443"/>
      <c r="AG113" s="442"/>
      <c r="AH113" s="442"/>
      <c r="AI113" s="442"/>
      <c r="AJ113" s="442"/>
      <c r="AK113" s="442"/>
      <c r="AL113" s="442"/>
      <c r="AM113" s="442"/>
      <c r="AN113" s="442"/>
      <c r="AO113" s="442"/>
      <c r="AP113" s="444"/>
    </row>
  </sheetData>
  <mergeCells count="104">
    <mergeCell ref="J102:AF102"/>
    <mergeCell ref="D102:H102"/>
    <mergeCell ref="AN102:AP102"/>
    <mergeCell ref="AG102:AM102"/>
    <mergeCell ref="D108:H108"/>
    <mergeCell ref="J108:AF108"/>
    <mergeCell ref="AG107:AM107"/>
    <mergeCell ref="AG108:AM108"/>
    <mergeCell ref="AN107:AP107"/>
    <mergeCell ref="AN108:AP108"/>
    <mergeCell ref="AN105:AP105"/>
    <mergeCell ref="AG105:AM105"/>
    <mergeCell ref="D110:H110"/>
    <mergeCell ref="J110:AF110"/>
    <mergeCell ref="AN106:AP106"/>
    <mergeCell ref="AG106:AM106"/>
    <mergeCell ref="AR2:BE2"/>
    <mergeCell ref="W31:AE31"/>
    <mergeCell ref="AK31:AO31"/>
    <mergeCell ref="K5:AO5"/>
    <mergeCell ref="K6:AO6"/>
    <mergeCell ref="E23:AN23"/>
    <mergeCell ref="D100:H100"/>
    <mergeCell ref="D97:H97"/>
    <mergeCell ref="D98:H98"/>
    <mergeCell ref="D99:H99"/>
    <mergeCell ref="AN99:AP99"/>
    <mergeCell ref="AN100:AP100"/>
    <mergeCell ref="J97:AF97"/>
    <mergeCell ref="J98:AF98"/>
    <mergeCell ref="J99:AF99"/>
    <mergeCell ref="L33:P33"/>
    <mergeCell ref="W33:AE33"/>
    <mergeCell ref="L31:P31"/>
    <mergeCell ref="L32:P32"/>
    <mergeCell ref="W32:AE32"/>
    <mergeCell ref="AK26:AO26"/>
    <mergeCell ref="L28:P28"/>
    <mergeCell ref="W28:AE28"/>
    <mergeCell ref="AK28:AO28"/>
    <mergeCell ref="AG97:AM97"/>
    <mergeCell ref="AG98:AM98"/>
    <mergeCell ref="AG99:AM99"/>
    <mergeCell ref="AG100:AM100"/>
    <mergeCell ref="AK30:AO30"/>
    <mergeCell ref="L30:P30"/>
    <mergeCell ref="W30:AE30"/>
    <mergeCell ref="AK32:AO32"/>
    <mergeCell ref="L29:P29"/>
    <mergeCell ref="W29:AE29"/>
    <mergeCell ref="AK29:AO29"/>
    <mergeCell ref="AK33:AO33"/>
    <mergeCell ref="AK35:AO35"/>
    <mergeCell ref="X35:AB35"/>
    <mergeCell ref="L85:AO85"/>
    <mergeCell ref="AM87:AN87"/>
    <mergeCell ref="D111:H111"/>
    <mergeCell ref="J111:AF111"/>
    <mergeCell ref="AN103:AP103"/>
    <mergeCell ref="AG103:AM103"/>
    <mergeCell ref="J103:AF103"/>
    <mergeCell ref="D103:H103"/>
    <mergeCell ref="AN104:AP104"/>
    <mergeCell ref="AG104:AM104"/>
    <mergeCell ref="D109:H109"/>
    <mergeCell ref="J109:AF109"/>
    <mergeCell ref="D104:H104"/>
    <mergeCell ref="J104:AF104"/>
    <mergeCell ref="D105:H105"/>
    <mergeCell ref="J105:AF105"/>
    <mergeCell ref="D106:H106"/>
    <mergeCell ref="J106:AF106"/>
    <mergeCell ref="AG111:AM111"/>
    <mergeCell ref="AN111:AP111"/>
    <mergeCell ref="AG110:AM110"/>
    <mergeCell ref="AN110:AP110"/>
    <mergeCell ref="AG109:AM109"/>
    <mergeCell ref="AN109:AP109"/>
    <mergeCell ref="D107:H107"/>
    <mergeCell ref="J107:AF107"/>
    <mergeCell ref="D96:H96"/>
    <mergeCell ref="J96:AF96"/>
    <mergeCell ref="AG96:AM96"/>
    <mergeCell ref="AN96:AP96"/>
    <mergeCell ref="AG101:AM101"/>
    <mergeCell ref="D101:H101"/>
    <mergeCell ref="AN101:AP101"/>
    <mergeCell ref="J101:AF101"/>
    <mergeCell ref="AS89:AT91"/>
    <mergeCell ref="AM90:AP90"/>
    <mergeCell ref="AN97:AP97"/>
    <mergeCell ref="AN98:AP98"/>
    <mergeCell ref="C92:G92"/>
    <mergeCell ref="AN92:AP92"/>
    <mergeCell ref="AG92:AM92"/>
    <mergeCell ref="I92:AF92"/>
    <mergeCell ref="AN95:AP95"/>
    <mergeCell ref="D95:H95"/>
    <mergeCell ref="AG95:AM95"/>
    <mergeCell ref="J95:AF95"/>
    <mergeCell ref="AG94:AM94"/>
    <mergeCell ref="AN94:AP94"/>
    <mergeCell ref="AM89:AP89"/>
    <mergeCell ref="J100:AF100"/>
  </mergeCells>
  <hyperlinks>
    <hyperlink ref="A102" location="'SO02 - Komunitný dom s ľu...'!C2" display="/" xr:uid="{00000000-0004-0000-0000-000000000000}"/>
    <hyperlink ref="A103" location="'SO02 - Búracie práce'!A1" display="/" xr:uid="{00000000-0004-0000-0000-000001000000}"/>
    <hyperlink ref="A104" location="'SO02 - Zdravotechnika'!A1" display="/" xr:uid="{00000000-0004-0000-0000-000002000000}"/>
    <hyperlink ref="A105" location="'SO02 - Vykurovanie'!A1" display="/" xr:uid="{00000000-0004-0000-0000-000003000000}"/>
    <hyperlink ref="A106" location="'SO02 - Vetranie'!A1" display="/" xr:uid="{00000000-0004-0000-0000-000004000000}"/>
    <hyperlink ref="A96" location="'SO01 - Búracie práce'!A1" display=" " xr:uid="{00000000-0004-0000-0000-000005000000}"/>
    <hyperlink ref="A97" location="'SO01 - Zdravotechnika'!A1" display="/" xr:uid="{00000000-0004-0000-0000-000006000000}"/>
    <hyperlink ref="A98" location="'SO01 - Vykurovanie'!A1" display="/" xr:uid="{00000000-0004-0000-0000-000007000000}"/>
    <hyperlink ref="A99" location="'SO01 - Vetranie'!A1" display="/" xr:uid="{00000000-0004-0000-0000-000008000000}"/>
    <hyperlink ref="A100" location="'SO01 - Chladenie'!A1" display="/" xr:uid="{00000000-0004-0000-0000-000009000000}"/>
    <hyperlink ref="A101" location="'SO01 - Elektroinštalácie'!A1" display="/" xr:uid="{00000000-0004-0000-0000-00000A000000}"/>
    <hyperlink ref="A107" location="'SO02 - Chladenie'!A1" display="'SO02 - Chladenie'!A1" xr:uid="{00000000-0004-0000-0000-00000B000000}"/>
    <hyperlink ref="A108" location="'SO02 - Elektroinštalácie'!A1" display="/" xr:uid="{00000000-0004-0000-0000-00000C000000}"/>
    <hyperlink ref="A109" location="'SO05 - Rekonštrukcia vodov.'!A1" display="'SO05 - Rekonštrukcia vodov.'!A1" xr:uid="{00000000-0004-0000-0000-00000D000000}"/>
    <hyperlink ref="A110" location="'SO08 - Kanalizačná prípojka'!A1" display="'SO08 - Kanalizačná prípojka'!A1" xr:uid="{00000000-0004-0000-0000-00000E000000}"/>
    <hyperlink ref="A111" location="'SO09 - Prípojka NN K'!A1" display="'SO09 - Prípojka NN K'!A1" xr:uid="{00000000-0004-0000-0000-00000F000000}"/>
    <hyperlink ref="A95" location="'SO01 - Centrum kultúrneho...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10">
    <pageSetUpPr fitToPage="1"/>
  </sheetPr>
  <dimension ref="B2:BM178"/>
  <sheetViews>
    <sheetView showGridLines="0" topLeftCell="A7" workbookViewId="0">
      <selection activeCell="E24" sqref="E24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6" t="s">
        <v>5</v>
      </c>
      <c r="M2" s="497"/>
      <c r="N2" s="497"/>
      <c r="O2" s="497"/>
      <c r="P2" s="497"/>
      <c r="Q2" s="497"/>
      <c r="R2" s="497"/>
      <c r="S2" s="497"/>
      <c r="T2" s="497"/>
      <c r="U2" s="497"/>
      <c r="V2" s="497"/>
      <c r="AT2" s="13" t="s">
        <v>91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3" t="s">
        <v>1191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0" t="s">
        <v>34</v>
      </c>
      <c r="F27" s="500"/>
      <c r="G27" s="500"/>
      <c r="H27" s="500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ROUND(J127,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ROUND((SUM(BE127:BE177)),  2)</f>
        <v>0</v>
      </c>
      <c r="I33" s="80">
        <v>0.23</v>
      </c>
      <c r="J33" s="79">
        <f>ROUND(((SUM(BE127:BE177))*I33),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ROUND((SUM(BF127:BF177)),  2)</f>
        <v>0</v>
      </c>
      <c r="I34" s="80">
        <v>0.23</v>
      </c>
      <c r="J34" s="79">
        <f>ROUND(((SUM(BF127:BF177))*I34),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ROUND((SUM(BG127:BG177)),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ROUND((SUM(BH127:BH177)),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ROUND((SUM(BI127:BI177)),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3" t="str">
        <f>E9</f>
        <v>SO02´ - Búracie práce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J127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J128</f>
        <v>0</v>
      </c>
      <c r="L97" s="92"/>
    </row>
    <row r="98" spans="2:12" s="9" customFormat="1" ht="20" customHeight="1">
      <c r="B98" s="96"/>
      <c r="D98" s="97" t="s">
        <v>115</v>
      </c>
      <c r="E98" s="98"/>
      <c r="F98" s="98"/>
      <c r="G98" s="98"/>
      <c r="H98" s="98"/>
      <c r="I98" s="98"/>
      <c r="J98" s="99">
        <f>J129</f>
        <v>0</v>
      </c>
      <c r="L98" s="96"/>
    </row>
    <row r="99" spans="2:12" s="9" customFormat="1" ht="20" customHeight="1">
      <c r="B99" s="96"/>
      <c r="D99" s="97" t="s">
        <v>116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8" customFormat="1" ht="25" customHeight="1">
      <c r="B100" s="92"/>
      <c r="D100" s="93" t="s">
        <v>117</v>
      </c>
      <c r="E100" s="94"/>
      <c r="F100" s="94"/>
      <c r="G100" s="94"/>
      <c r="H100" s="94"/>
      <c r="I100" s="94"/>
      <c r="J100" s="95">
        <f>J155</f>
        <v>0</v>
      </c>
      <c r="L100" s="92"/>
    </row>
    <row r="101" spans="2:12" s="9" customFormat="1" ht="20" customHeight="1">
      <c r="B101" s="96"/>
      <c r="D101" s="97" t="s">
        <v>1055</v>
      </c>
      <c r="E101" s="98"/>
      <c r="F101" s="98"/>
      <c r="G101" s="98"/>
      <c r="H101" s="98"/>
      <c r="I101" s="98"/>
      <c r="J101" s="99">
        <f>J156</f>
        <v>0</v>
      </c>
      <c r="L101" s="96"/>
    </row>
    <row r="102" spans="2:12" s="9" customFormat="1" ht="20" customHeight="1">
      <c r="B102" s="96"/>
      <c r="D102" s="97" t="s">
        <v>120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>
      <c r="B103" s="96"/>
      <c r="D103" s="97" t="s">
        <v>121</v>
      </c>
      <c r="E103" s="98"/>
      <c r="F103" s="98"/>
      <c r="G103" s="98"/>
      <c r="H103" s="98"/>
      <c r="I103" s="98"/>
      <c r="J103" s="99">
        <f>J163</f>
        <v>0</v>
      </c>
      <c r="L103" s="96"/>
    </row>
    <row r="104" spans="2:12" s="9" customFormat="1" ht="20" customHeight="1">
      <c r="B104" s="96"/>
      <c r="D104" s="97" t="s">
        <v>122</v>
      </c>
      <c r="E104" s="98"/>
      <c r="F104" s="98"/>
      <c r="G104" s="98"/>
      <c r="H104" s="98"/>
      <c r="I104" s="98"/>
      <c r="J104" s="99">
        <f>J165</f>
        <v>0</v>
      </c>
      <c r="L104" s="96"/>
    </row>
    <row r="105" spans="2:12" s="9" customFormat="1" ht="20" customHeight="1">
      <c r="B105" s="96"/>
      <c r="D105" s="97" t="s">
        <v>123</v>
      </c>
      <c r="E105" s="98"/>
      <c r="F105" s="98"/>
      <c r="G105" s="98"/>
      <c r="H105" s="98"/>
      <c r="I105" s="98"/>
      <c r="J105" s="99">
        <f>J171</f>
        <v>0</v>
      </c>
      <c r="L105" s="96"/>
    </row>
    <row r="106" spans="2:12" s="9" customFormat="1" ht="20" customHeight="1">
      <c r="B106" s="96"/>
      <c r="D106" s="97" t="s">
        <v>124</v>
      </c>
      <c r="E106" s="98"/>
      <c r="F106" s="98"/>
      <c r="G106" s="98"/>
      <c r="H106" s="98"/>
      <c r="I106" s="98"/>
      <c r="J106" s="99">
        <f>J173</f>
        <v>0</v>
      </c>
      <c r="L106" s="96"/>
    </row>
    <row r="107" spans="2:12" s="9" customFormat="1" ht="20" customHeight="1">
      <c r="B107" s="96"/>
      <c r="D107" s="97" t="s">
        <v>130</v>
      </c>
      <c r="E107" s="98"/>
      <c r="F107" s="98"/>
      <c r="G107" s="98"/>
      <c r="H107" s="98"/>
      <c r="I107" s="98"/>
      <c r="J107" s="99">
        <f>J175</f>
        <v>0</v>
      </c>
      <c r="L107" s="96"/>
    </row>
    <row r="108" spans="2:12" s="1" customFormat="1" ht="21.75" customHeight="1">
      <c r="B108" s="25"/>
      <c r="L108" s="25"/>
    </row>
    <row r="109" spans="2:12" s="1" customFormat="1" ht="7" customHeight="1">
      <c r="B109" s="37"/>
      <c r="C109" s="38"/>
      <c r="D109" s="38"/>
      <c r="E109" s="38"/>
      <c r="F109" s="38"/>
      <c r="G109" s="38"/>
      <c r="H109" s="38"/>
      <c r="I109" s="38"/>
      <c r="J109" s="38"/>
      <c r="K109" s="38"/>
      <c r="L109" s="25"/>
    </row>
    <row r="113" spans="2:63" s="1" customFormat="1" ht="7" customHeight="1">
      <c r="B113" s="39"/>
      <c r="C113" s="40"/>
      <c r="D113" s="40"/>
      <c r="E113" s="40"/>
      <c r="F113" s="40"/>
      <c r="G113" s="40"/>
      <c r="H113" s="40"/>
      <c r="I113" s="40"/>
      <c r="J113" s="40"/>
      <c r="K113" s="40"/>
      <c r="L113" s="25"/>
    </row>
    <row r="114" spans="2:63" s="1" customFormat="1" ht="25" customHeight="1">
      <c r="B114" s="25"/>
      <c r="C114" s="17" t="s">
        <v>133</v>
      </c>
      <c r="L114" s="25"/>
    </row>
    <row r="115" spans="2:63" s="1" customFormat="1" ht="7" customHeight="1">
      <c r="B115" s="25"/>
      <c r="L115" s="25"/>
    </row>
    <row r="116" spans="2:63" s="1" customFormat="1" ht="12" customHeight="1">
      <c r="B116" s="25"/>
      <c r="C116" s="22" t="s">
        <v>13</v>
      </c>
      <c r="L116" s="25"/>
    </row>
    <row r="117" spans="2:63" s="1" customFormat="1" ht="16.5" customHeight="1">
      <c r="B117" s="25"/>
      <c r="E117" s="501" t="str">
        <f>E7</f>
        <v>Revitalizácia centra s ohľadom na zmenu klímy</v>
      </c>
      <c r="F117" s="502"/>
      <c r="G117" s="502"/>
      <c r="H117" s="502"/>
      <c r="L117" s="25"/>
    </row>
    <row r="118" spans="2:63" s="1" customFormat="1" ht="12" customHeight="1">
      <c r="B118" s="25"/>
      <c r="C118" s="22" t="s">
        <v>102</v>
      </c>
      <c r="L118" s="25"/>
    </row>
    <row r="119" spans="2:63" s="1" customFormat="1" ht="16.5" customHeight="1">
      <c r="B119" s="25"/>
      <c r="E119" s="493" t="str">
        <f>E9</f>
        <v>SO02´ - Búracie práce</v>
      </c>
      <c r="F119" s="503"/>
      <c r="G119" s="503"/>
      <c r="H119" s="503"/>
      <c r="L119" s="25"/>
    </row>
    <row r="120" spans="2:63" s="1" customFormat="1" ht="7" customHeight="1">
      <c r="B120" s="25"/>
      <c r="L120" s="25"/>
    </row>
    <row r="121" spans="2:63" s="1" customFormat="1" ht="12" customHeight="1">
      <c r="B121" s="25"/>
      <c r="C121" s="22" t="s">
        <v>17</v>
      </c>
      <c r="F121" s="20" t="str">
        <f>F12</f>
        <v>k.ú.Kostolná pri Dunaji,p.č.56/1,2,57/1,2,66/1,2</v>
      </c>
      <c r="I121" s="22" t="s">
        <v>19</v>
      </c>
      <c r="J121" s="43" t="str">
        <f>IF(J12="","",J12)</f>
        <v>14. 3. 2025</v>
      </c>
      <c r="L121" s="25"/>
    </row>
    <row r="122" spans="2:63" s="1" customFormat="1" ht="7" customHeight="1">
      <c r="B122" s="25"/>
      <c r="L122" s="25"/>
    </row>
    <row r="123" spans="2:63" s="1" customFormat="1" ht="40" customHeight="1">
      <c r="B123" s="25"/>
      <c r="C123" s="22" t="s">
        <v>21</v>
      </c>
      <c r="F123" s="20" t="str">
        <f>E15</f>
        <v>Obec Kostolná pri Dunaji,59, 903 01</v>
      </c>
      <c r="I123" s="22" t="s">
        <v>29</v>
      </c>
      <c r="J123" s="23" t="str">
        <f>E21</f>
        <v>Ing.arch Zuzana Kierulfová, Ing. Matej Orolín</v>
      </c>
      <c r="L123" s="25"/>
    </row>
    <row r="124" spans="2:63" s="1" customFormat="1" ht="54.5" customHeight="1">
      <c r="B124" s="25"/>
      <c r="C124" s="22" t="s">
        <v>27</v>
      </c>
      <c r="F124" s="20" t="str">
        <f>IF(E18="","",E18)</f>
        <v>Podľa výberu investora</v>
      </c>
      <c r="I124" s="22" t="s">
        <v>32</v>
      </c>
      <c r="J124" s="23"/>
      <c r="L124" s="25"/>
    </row>
    <row r="125" spans="2:63" s="1" customFormat="1" ht="10.25" customHeight="1">
      <c r="B125" s="25"/>
      <c r="L125" s="25"/>
    </row>
    <row r="126" spans="2:63" s="10" customFormat="1" ht="29.25" customHeight="1">
      <c r="B126" s="100"/>
      <c r="C126" s="101" t="s">
        <v>134</v>
      </c>
      <c r="D126" s="102" t="s">
        <v>60</v>
      </c>
      <c r="E126" s="102" t="s">
        <v>56</v>
      </c>
      <c r="F126" s="102" t="s">
        <v>57</v>
      </c>
      <c r="G126" s="102" t="s">
        <v>135</v>
      </c>
      <c r="H126" s="102" t="s">
        <v>136</v>
      </c>
      <c r="I126" s="102" t="s">
        <v>137</v>
      </c>
      <c r="J126" s="103" t="s">
        <v>106</v>
      </c>
      <c r="K126" s="104" t="s">
        <v>138</v>
      </c>
      <c r="L126" s="100"/>
      <c r="M126" s="50" t="s">
        <v>1</v>
      </c>
      <c r="N126" s="51" t="s">
        <v>39</v>
      </c>
      <c r="O126" s="51" t="s">
        <v>139</v>
      </c>
      <c r="P126" s="51" t="s">
        <v>140</v>
      </c>
      <c r="Q126" s="51" t="s">
        <v>141</v>
      </c>
      <c r="R126" s="51" t="s">
        <v>142</v>
      </c>
      <c r="S126" s="51" t="s">
        <v>143</v>
      </c>
      <c r="T126" s="52" t="s">
        <v>144</v>
      </c>
    </row>
    <row r="127" spans="2:63" s="1" customFormat="1" ht="22.75" customHeight="1">
      <c r="B127" s="25"/>
      <c r="C127" s="55" t="s">
        <v>107</v>
      </c>
      <c r="J127" s="105">
        <f>BK127</f>
        <v>0</v>
      </c>
      <c r="L127" s="25"/>
      <c r="M127" s="53"/>
      <c r="N127" s="44"/>
      <c r="O127" s="44"/>
      <c r="P127" s="106">
        <f>P128+P155</f>
        <v>1066.9655680000001</v>
      </c>
      <c r="Q127" s="44"/>
      <c r="R127" s="106">
        <f>R128+R155</f>
        <v>3.2449571600000002</v>
      </c>
      <c r="S127" s="44"/>
      <c r="T127" s="107">
        <f>T128+T155</f>
        <v>90.294099720000006</v>
      </c>
      <c r="AT127" s="13" t="s">
        <v>74</v>
      </c>
      <c r="AU127" s="13" t="s">
        <v>108</v>
      </c>
      <c r="BK127" s="108">
        <f>BK128+BK155</f>
        <v>0</v>
      </c>
    </row>
    <row r="128" spans="2:63" s="11" customFormat="1" ht="26" customHeight="1">
      <c r="B128" s="109"/>
      <c r="D128" s="110" t="s">
        <v>74</v>
      </c>
      <c r="E128" s="111" t="s">
        <v>145</v>
      </c>
      <c r="F128" s="111" t="s">
        <v>146</v>
      </c>
      <c r="J128" s="112">
        <f>BK128</f>
        <v>0</v>
      </c>
      <c r="L128" s="109"/>
      <c r="M128" s="113"/>
      <c r="P128" s="114">
        <f>P129+P153</f>
        <v>933.96808399999998</v>
      </c>
      <c r="R128" s="114">
        <f>R129+R153</f>
        <v>3.2345214000000002</v>
      </c>
      <c r="T128" s="115">
        <f>T129+T153</f>
        <v>78.587723000000011</v>
      </c>
      <c r="AR128" s="110" t="s">
        <v>83</v>
      </c>
      <c r="AT128" s="116" t="s">
        <v>74</v>
      </c>
      <c r="AU128" s="116" t="s">
        <v>75</v>
      </c>
      <c r="AY128" s="110" t="s">
        <v>147</v>
      </c>
      <c r="BK128" s="117">
        <f>BK129+BK153</f>
        <v>0</v>
      </c>
    </row>
    <row r="129" spans="2:65" s="11" customFormat="1" ht="22.75" customHeight="1">
      <c r="B129" s="109"/>
      <c r="D129" s="110" t="s">
        <v>74</v>
      </c>
      <c r="E129" s="118" t="s">
        <v>184</v>
      </c>
      <c r="F129" s="118" t="s">
        <v>297</v>
      </c>
      <c r="J129" s="119">
        <f>BK129</f>
        <v>0</v>
      </c>
      <c r="L129" s="109"/>
      <c r="M129" s="113"/>
      <c r="P129" s="114">
        <f>SUM(P130:P152)</f>
        <v>687.01399400000003</v>
      </c>
      <c r="R129" s="114">
        <f>SUM(R130:R152)</f>
        <v>3.2345214000000002</v>
      </c>
      <c r="T129" s="115">
        <f>SUM(T130:T152)</f>
        <v>78.587723000000011</v>
      </c>
      <c r="AR129" s="110" t="s">
        <v>83</v>
      </c>
      <c r="AT129" s="116" t="s">
        <v>74</v>
      </c>
      <c r="AU129" s="116" t="s">
        <v>83</v>
      </c>
      <c r="AY129" s="110" t="s">
        <v>147</v>
      </c>
      <c r="BK129" s="117">
        <f>SUM(BK130:BK152)</f>
        <v>0</v>
      </c>
    </row>
    <row r="130" spans="2:65" s="1" customFormat="1" ht="14.5" customHeight="1">
      <c r="B130" s="120"/>
      <c r="C130" s="121" t="s">
        <v>83</v>
      </c>
      <c r="D130" s="121" t="s">
        <v>149</v>
      </c>
      <c r="E130" s="122" t="s">
        <v>1072</v>
      </c>
      <c r="F130" s="123" t="s">
        <v>1073</v>
      </c>
      <c r="G130" s="124" t="s">
        <v>152</v>
      </c>
      <c r="H130" s="125">
        <v>9.1419999999999995</v>
      </c>
      <c r="I130" s="126"/>
      <c r="J130" s="126">
        <f t="shared" ref="J130:J152" si="0">ROUND(I130*H130,2)</f>
        <v>0</v>
      </c>
      <c r="K130" s="127"/>
      <c r="L130" s="25"/>
      <c r="M130" s="128" t="s">
        <v>1</v>
      </c>
      <c r="N130" s="129" t="s">
        <v>41</v>
      </c>
      <c r="O130" s="130">
        <v>1.903</v>
      </c>
      <c r="P130" s="130">
        <f t="shared" ref="P130:P152" si="1">O130*H130</f>
        <v>17.397226</v>
      </c>
      <c r="Q130" s="130">
        <v>0.20250000000000001</v>
      </c>
      <c r="R130" s="130">
        <f t="shared" ref="R130:R152" si="2">Q130*H130</f>
        <v>1.8512550000000001</v>
      </c>
      <c r="S130" s="130">
        <v>0</v>
      </c>
      <c r="T130" s="131">
        <f t="shared" ref="T130:T152" si="3">S130*H130</f>
        <v>0</v>
      </c>
      <c r="AR130" s="132" t="s">
        <v>153</v>
      </c>
      <c r="AT130" s="132" t="s">
        <v>149</v>
      </c>
      <c r="AU130" s="132" t="s">
        <v>154</v>
      </c>
      <c r="AY130" s="13" t="s">
        <v>147</v>
      </c>
      <c r="BE130" s="133">
        <f t="shared" ref="BE130:BE152" si="4">IF(N130="základná",J130,0)</f>
        <v>0</v>
      </c>
      <c r="BF130" s="133">
        <f t="shared" ref="BF130:BF152" si="5">IF(N130="znížená",J130,0)</f>
        <v>0</v>
      </c>
      <c r="BG130" s="133">
        <f t="shared" ref="BG130:BG152" si="6">IF(N130="zákl. prenesená",J130,0)</f>
        <v>0</v>
      </c>
      <c r="BH130" s="133">
        <f t="shared" ref="BH130:BH152" si="7">IF(N130="zníž. prenesená",J130,0)</f>
        <v>0</v>
      </c>
      <c r="BI130" s="133">
        <f t="shared" ref="BI130:BI152" si="8">IF(N130="nulová",J130,0)</f>
        <v>0</v>
      </c>
      <c r="BJ130" s="13" t="s">
        <v>154</v>
      </c>
      <c r="BK130" s="133">
        <f t="shared" ref="BK130:BK152" si="9">ROUND(I130*H130,2)</f>
        <v>0</v>
      </c>
      <c r="BL130" s="13" t="s">
        <v>153</v>
      </c>
      <c r="BM130" s="132" t="s">
        <v>1192</v>
      </c>
    </row>
    <row r="131" spans="2:65" s="1" customFormat="1" ht="37.75" customHeight="1">
      <c r="B131" s="120"/>
      <c r="C131" s="121" t="s">
        <v>154</v>
      </c>
      <c r="D131" s="121" t="s">
        <v>149</v>
      </c>
      <c r="E131" s="122" t="s">
        <v>1075</v>
      </c>
      <c r="F131" s="123" t="s">
        <v>1076</v>
      </c>
      <c r="G131" s="124" t="s">
        <v>195</v>
      </c>
      <c r="H131" s="125">
        <v>109.14</v>
      </c>
      <c r="I131" s="126"/>
      <c r="J131" s="126">
        <f t="shared" si="0"/>
        <v>0</v>
      </c>
      <c r="K131" s="127"/>
      <c r="L131" s="25"/>
      <c r="M131" s="128" t="s">
        <v>1</v>
      </c>
      <c r="N131" s="129" t="s">
        <v>41</v>
      </c>
      <c r="O131" s="130">
        <v>0.04</v>
      </c>
      <c r="P131" s="130">
        <f t="shared" si="1"/>
        <v>4.3655999999999997</v>
      </c>
      <c r="Q131" s="130">
        <v>5.0000000000000002E-5</v>
      </c>
      <c r="R131" s="130">
        <f t="shared" si="2"/>
        <v>5.457E-3</v>
      </c>
      <c r="S131" s="130">
        <v>0</v>
      </c>
      <c r="T131" s="131">
        <f t="shared" si="3"/>
        <v>0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 t="shared" si="4"/>
        <v>0</v>
      </c>
      <c r="BF131" s="133">
        <f t="shared" si="5"/>
        <v>0</v>
      </c>
      <c r="BG131" s="133">
        <f t="shared" si="6"/>
        <v>0</v>
      </c>
      <c r="BH131" s="133">
        <f t="shared" si="7"/>
        <v>0</v>
      </c>
      <c r="BI131" s="133">
        <f t="shared" si="8"/>
        <v>0</v>
      </c>
      <c r="BJ131" s="13" t="s">
        <v>154</v>
      </c>
      <c r="BK131" s="133">
        <f t="shared" si="9"/>
        <v>0</v>
      </c>
      <c r="BL131" s="13" t="s">
        <v>153</v>
      </c>
      <c r="BM131" s="132" t="s">
        <v>1193</v>
      </c>
    </row>
    <row r="132" spans="2:65" s="1" customFormat="1" ht="14.5" customHeight="1">
      <c r="B132" s="120"/>
      <c r="C132" s="121" t="s">
        <v>159</v>
      </c>
      <c r="D132" s="121" t="s">
        <v>149</v>
      </c>
      <c r="E132" s="122" t="s">
        <v>315</v>
      </c>
      <c r="F132" s="123" t="s">
        <v>316</v>
      </c>
      <c r="G132" s="124" t="s">
        <v>195</v>
      </c>
      <c r="H132" s="125">
        <v>49.98</v>
      </c>
      <c r="I132" s="126"/>
      <c r="J132" s="126">
        <f t="shared" si="0"/>
        <v>0</v>
      </c>
      <c r="K132" s="127"/>
      <c r="L132" s="25"/>
      <c r="M132" s="128" t="s">
        <v>1</v>
      </c>
      <c r="N132" s="129" t="s">
        <v>41</v>
      </c>
      <c r="O132" s="130">
        <v>0.32400000000000001</v>
      </c>
      <c r="P132" s="130">
        <f t="shared" si="1"/>
        <v>16.193519999999999</v>
      </c>
      <c r="Q132" s="130">
        <v>5.0000000000000002E-5</v>
      </c>
      <c r="R132" s="130">
        <f t="shared" si="2"/>
        <v>2.4989999999999999E-3</v>
      </c>
      <c r="S132" s="130">
        <v>0</v>
      </c>
      <c r="T132" s="131">
        <f t="shared" si="3"/>
        <v>0</v>
      </c>
      <c r="AR132" s="132" t="s">
        <v>153</v>
      </c>
      <c r="AT132" s="132" t="s">
        <v>149</v>
      </c>
      <c r="AU132" s="132" t="s">
        <v>154</v>
      </c>
      <c r="AY132" s="13" t="s">
        <v>147</v>
      </c>
      <c r="BE132" s="133">
        <f t="shared" si="4"/>
        <v>0</v>
      </c>
      <c r="BF132" s="133">
        <f t="shared" si="5"/>
        <v>0</v>
      </c>
      <c r="BG132" s="133">
        <f t="shared" si="6"/>
        <v>0</v>
      </c>
      <c r="BH132" s="133">
        <f t="shared" si="7"/>
        <v>0</v>
      </c>
      <c r="BI132" s="133">
        <f t="shared" si="8"/>
        <v>0</v>
      </c>
      <c r="BJ132" s="13" t="s">
        <v>154</v>
      </c>
      <c r="BK132" s="133">
        <f t="shared" si="9"/>
        <v>0</v>
      </c>
      <c r="BL132" s="13" t="s">
        <v>153</v>
      </c>
      <c r="BM132" s="132" t="s">
        <v>1194</v>
      </c>
    </row>
    <row r="133" spans="2:65" s="1" customFormat="1" ht="24.25" customHeight="1">
      <c r="B133" s="120"/>
      <c r="C133" s="121" t="s">
        <v>153</v>
      </c>
      <c r="D133" s="121" t="s">
        <v>149</v>
      </c>
      <c r="E133" s="122" t="s">
        <v>1195</v>
      </c>
      <c r="F133" s="123" t="s">
        <v>1196</v>
      </c>
      <c r="G133" s="124" t="s">
        <v>152</v>
      </c>
      <c r="H133" s="125">
        <v>4.3150000000000004</v>
      </c>
      <c r="I133" s="126"/>
      <c r="J133" s="126">
        <f t="shared" si="0"/>
        <v>0</v>
      </c>
      <c r="K133" s="127"/>
      <c r="L133" s="25"/>
      <c r="M133" s="128" t="s">
        <v>1</v>
      </c>
      <c r="N133" s="129" t="s">
        <v>41</v>
      </c>
      <c r="O133" s="130">
        <v>12.606</v>
      </c>
      <c r="P133" s="130">
        <f t="shared" si="1"/>
        <v>54.394890000000004</v>
      </c>
      <c r="Q133" s="130">
        <v>0</v>
      </c>
      <c r="R133" s="130">
        <f t="shared" si="2"/>
        <v>0</v>
      </c>
      <c r="S133" s="130">
        <v>2.4</v>
      </c>
      <c r="T133" s="131">
        <f t="shared" si="3"/>
        <v>10.356</v>
      </c>
      <c r="AR133" s="132" t="s">
        <v>153</v>
      </c>
      <c r="AT133" s="132" t="s">
        <v>149</v>
      </c>
      <c r="AU133" s="132" t="s">
        <v>154</v>
      </c>
      <c r="AY133" s="13" t="s">
        <v>147</v>
      </c>
      <c r="BE133" s="133">
        <f t="shared" si="4"/>
        <v>0</v>
      </c>
      <c r="BF133" s="133">
        <f t="shared" si="5"/>
        <v>0</v>
      </c>
      <c r="BG133" s="133">
        <f t="shared" si="6"/>
        <v>0</v>
      </c>
      <c r="BH133" s="133">
        <f t="shared" si="7"/>
        <v>0</v>
      </c>
      <c r="BI133" s="133">
        <f t="shared" si="8"/>
        <v>0</v>
      </c>
      <c r="BJ133" s="13" t="s">
        <v>154</v>
      </c>
      <c r="BK133" s="133">
        <f t="shared" si="9"/>
        <v>0</v>
      </c>
      <c r="BL133" s="13" t="s">
        <v>153</v>
      </c>
      <c r="BM133" s="132" t="s">
        <v>1197</v>
      </c>
    </row>
    <row r="134" spans="2:65" s="1" customFormat="1" ht="37.75" customHeight="1">
      <c r="B134" s="120"/>
      <c r="C134" s="121" t="s">
        <v>166</v>
      </c>
      <c r="D134" s="121" t="s">
        <v>149</v>
      </c>
      <c r="E134" s="122" t="s">
        <v>1079</v>
      </c>
      <c r="F134" s="123" t="s">
        <v>1080</v>
      </c>
      <c r="G134" s="124" t="s">
        <v>195</v>
      </c>
      <c r="H134" s="125">
        <v>4.6459999999999999</v>
      </c>
      <c r="I134" s="126"/>
      <c r="J134" s="126">
        <f t="shared" si="0"/>
        <v>0</v>
      </c>
      <c r="K134" s="127"/>
      <c r="L134" s="25"/>
      <c r="M134" s="128" t="s">
        <v>1</v>
      </c>
      <c r="N134" s="129" t="s">
        <v>41</v>
      </c>
      <c r="O134" s="130">
        <v>0.16400000000000001</v>
      </c>
      <c r="P134" s="130">
        <f t="shared" si="1"/>
        <v>0.76194400000000007</v>
      </c>
      <c r="Q134" s="130">
        <v>0</v>
      </c>
      <c r="R134" s="130">
        <f t="shared" si="2"/>
        <v>0</v>
      </c>
      <c r="S134" s="130">
        <v>0.19600000000000001</v>
      </c>
      <c r="T134" s="131">
        <f t="shared" si="3"/>
        <v>0.91061599999999998</v>
      </c>
      <c r="AR134" s="132" t="s">
        <v>153</v>
      </c>
      <c r="AT134" s="132" t="s">
        <v>149</v>
      </c>
      <c r="AU134" s="132" t="s">
        <v>154</v>
      </c>
      <c r="AY134" s="13" t="s">
        <v>147</v>
      </c>
      <c r="BE134" s="133">
        <f t="shared" si="4"/>
        <v>0</v>
      </c>
      <c r="BF134" s="133">
        <f t="shared" si="5"/>
        <v>0</v>
      </c>
      <c r="BG134" s="133">
        <f t="shared" si="6"/>
        <v>0</v>
      </c>
      <c r="BH134" s="133">
        <f t="shared" si="7"/>
        <v>0</v>
      </c>
      <c r="BI134" s="133">
        <f t="shared" si="8"/>
        <v>0</v>
      </c>
      <c r="BJ134" s="13" t="s">
        <v>154</v>
      </c>
      <c r="BK134" s="133">
        <f t="shared" si="9"/>
        <v>0</v>
      </c>
      <c r="BL134" s="13" t="s">
        <v>153</v>
      </c>
      <c r="BM134" s="132" t="s">
        <v>1198</v>
      </c>
    </row>
    <row r="135" spans="2:65" s="1" customFormat="1" ht="37.75" customHeight="1">
      <c r="B135" s="120"/>
      <c r="C135" s="121" t="s">
        <v>170</v>
      </c>
      <c r="D135" s="121" t="s">
        <v>149</v>
      </c>
      <c r="E135" s="122" t="s">
        <v>1199</v>
      </c>
      <c r="F135" s="123" t="s">
        <v>1200</v>
      </c>
      <c r="G135" s="124" t="s">
        <v>152</v>
      </c>
      <c r="H135" s="125">
        <v>0.53</v>
      </c>
      <c r="I135" s="126"/>
      <c r="J135" s="126">
        <f t="shared" si="0"/>
        <v>0</v>
      </c>
      <c r="K135" s="127"/>
      <c r="L135" s="25"/>
      <c r="M135" s="128" t="s">
        <v>1</v>
      </c>
      <c r="N135" s="129" t="s">
        <v>41</v>
      </c>
      <c r="O135" s="130">
        <v>1.4550000000000001</v>
      </c>
      <c r="P135" s="130">
        <f t="shared" si="1"/>
        <v>0.77115000000000011</v>
      </c>
      <c r="Q135" s="130">
        <v>0</v>
      </c>
      <c r="R135" s="130">
        <f t="shared" si="2"/>
        <v>0</v>
      </c>
      <c r="S135" s="130">
        <v>1.905</v>
      </c>
      <c r="T135" s="131">
        <f t="shared" si="3"/>
        <v>1.0096500000000002</v>
      </c>
      <c r="AR135" s="132" t="s">
        <v>153</v>
      </c>
      <c r="AT135" s="132" t="s">
        <v>149</v>
      </c>
      <c r="AU135" s="132" t="s">
        <v>154</v>
      </c>
      <c r="AY135" s="13" t="s">
        <v>147</v>
      </c>
      <c r="BE135" s="133">
        <f t="shared" si="4"/>
        <v>0</v>
      </c>
      <c r="BF135" s="133">
        <f t="shared" si="5"/>
        <v>0</v>
      </c>
      <c r="BG135" s="133">
        <f t="shared" si="6"/>
        <v>0</v>
      </c>
      <c r="BH135" s="133">
        <f t="shared" si="7"/>
        <v>0</v>
      </c>
      <c r="BI135" s="133">
        <f t="shared" si="8"/>
        <v>0</v>
      </c>
      <c r="BJ135" s="13" t="s">
        <v>154</v>
      </c>
      <c r="BK135" s="133">
        <f t="shared" si="9"/>
        <v>0</v>
      </c>
      <c r="BL135" s="13" t="s">
        <v>153</v>
      </c>
      <c r="BM135" s="132" t="s">
        <v>1201</v>
      </c>
    </row>
    <row r="136" spans="2:65" s="1" customFormat="1" ht="24.25" customHeight="1">
      <c r="B136" s="120"/>
      <c r="C136" s="121" t="s">
        <v>174</v>
      </c>
      <c r="D136" s="121" t="s">
        <v>149</v>
      </c>
      <c r="E136" s="122" t="s">
        <v>1082</v>
      </c>
      <c r="F136" s="123" t="s">
        <v>1083</v>
      </c>
      <c r="G136" s="124" t="s">
        <v>152</v>
      </c>
      <c r="H136" s="125">
        <v>1.8180000000000001</v>
      </c>
      <c r="I136" s="126"/>
      <c r="J136" s="126">
        <f t="shared" si="0"/>
        <v>0</v>
      </c>
      <c r="K136" s="127"/>
      <c r="L136" s="25"/>
      <c r="M136" s="128" t="s">
        <v>1</v>
      </c>
      <c r="N136" s="129" t="s">
        <v>41</v>
      </c>
      <c r="O136" s="130">
        <v>2.464</v>
      </c>
      <c r="P136" s="130">
        <f t="shared" si="1"/>
        <v>4.479552</v>
      </c>
      <c r="Q136" s="130">
        <v>0</v>
      </c>
      <c r="R136" s="130">
        <f t="shared" si="2"/>
        <v>0</v>
      </c>
      <c r="S136" s="130">
        <v>1.633</v>
      </c>
      <c r="T136" s="131">
        <f t="shared" si="3"/>
        <v>2.9687939999999999</v>
      </c>
      <c r="AR136" s="132" t="s">
        <v>153</v>
      </c>
      <c r="AT136" s="132" t="s">
        <v>149</v>
      </c>
      <c r="AU136" s="132" t="s">
        <v>154</v>
      </c>
      <c r="AY136" s="13" t="s">
        <v>147</v>
      </c>
      <c r="BE136" s="133">
        <f t="shared" si="4"/>
        <v>0</v>
      </c>
      <c r="BF136" s="133">
        <f t="shared" si="5"/>
        <v>0</v>
      </c>
      <c r="BG136" s="133">
        <f t="shared" si="6"/>
        <v>0</v>
      </c>
      <c r="BH136" s="133">
        <f t="shared" si="7"/>
        <v>0</v>
      </c>
      <c r="BI136" s="133">
        <f t="shared" si="8"/>
        <v>0</v>
      </c>
      <c r="BJ136" s="13" t="s">
        <v>154</v>
      </c>
      <c r="BK136" s="133">
        <f t="shared" si="9"/>
        <v>0</v>
      </c>
      <c r="BL136" s="13" t="s">
        <v>153</v>
      </c>
      <c r="BM136" s="132" t="s">
        <v>1202</v>
      </c>
    </row>
    <row r="137" spans="2:65" s="1" customFormat="1" ht="37.75" customHeight="1">
      <c r="B137" s="120"/>
      <c r="C137" s="121" t="s">
        <v>178</v>
      </c>
      <c r="D137" s="121" t="s">
        <v>149</v>
      </c>
      <c r="E137" s="122" t="s">
        <v>1085</v>
      </c>
      <c r="F137" s="123" t="s">
        <v>1086</v>
      </c>
      <c r="G137" s="124" t="s">
        <v>152</v>
      </c>
      <c r="H137" s="125">
        <v>11.336</v>
      </c>
      <c r="I137" s="126"/>
      <c r="J137" s="126">
        <f t="shared" si="0"/>
        <v>0</v>
      </c>
      <c r="K137" s="127"/>
      <c r="L137" s="25"/>
      <c r="M137" s="128" t="s">
        <v>1</v>
      </c>
      <c r="N137" s="129" t="s">
        <v>41</v>
      </c>
      <c r="O137" s="130">
        <v>4.609</v>
      </c>
      <c r="P137" s="130">
        <f t="shared" si="1"/>
        <v>52.247624000000002</v>
      </c>
      <c r="Q137" s="130">
        <v>0</v>
      </c>
      <c r="R137" s="130">
        <f t="shared" si="2"/>
        <v>0</v>
      </c>
      <c r="S137" s="130">
        <v>2.2000000000000002</v>
      </c>
      <c r="T137" s="131">
        <f t="shared" si="3"/>
        <v>24.939200000000003</v>
      </c>
      <c r="AR137" s="132" t="s">
        <v>153</v>
      </c>
      <c r="AT137" s="132" t="s">
        <v>149</v>
      </c>
      <c r="AU137" s="132" t="s">
        <v>154</v>
      </c>
      <c r="AY137" s="13" t="s">
        <v>147</v>
      </c>
      <c r="BE137" s="133">
        <f t="shared" si="4"/>
        <v>0</v>
      </c>
      <c r="BF137" s="133">
        <f t="shared" si="5"/>
        <v>0</v>
      </c>
      <c r="BG137" s="133">
        <f t="shared" si="6"/>
        <v>0</v>
      </c>
      <c r="BH137" s="133">
        <f t="shared" si="7"/>
        <v>0</v>
      </c>
      <c r="BI137" s="133">
        <f t="shared" si="8"/>
        <v>0</v>
      </c>
      <c r="BJ137" s="13" t="s">
        <v>154</v>
      </c>
      <c r="BK137" s="133">
        <f t="shared" si="9"/>
        <v>0</v>
      </c>
      <c r="BL137" s="13" t="s">
        <v>153</v>
      </c>
      <c r="BM137" s="132" t="s">
        <v>1203</v>
      </c>
    </row>
    <row r="138" spans="2:65" s="1" customFormat="1" ht="37.75" customHeight="1">
      <c r="B138" s="120"/>
      <c r="C138" s="121" t="s">
        <v>184</v>
      </c>
      <c r="D138" s="121" t="s">
        <v>149</v>
      </c>
      <c r="E138" s="122" t="s">
        <v>1204</v>
      </c>
      <c r="F138" s="123" t="s">
        <v>1205</v>
      </c>
      <c r="G138" s="124" t="s">
        <v>152</v>
      </c>
      <c r="H138" s="125">
        <v>12.278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41</v>
      </c>
      <c r="O138" s="130">
        <v>4.7030000000000003</v>
      </c>
      <c r="P138" s="130">
        <f t="shared" si="1"/>
        <v>57.743434000000008</v>
      </c>
      <c r="Q138" s="130">
        <v>0</v>
      </c>
      <c r="R138" s="130">
        <f t="shared" si="2"/>
        <v>0</v>
      </c>
      <c r="S138" s="130">
        <v>1.6</v>
      </c>
      <c r="T138" s="131">
        <f t="shared" si="3"/>
        <v>19.644800000000004</v>
      </c>
      <c r="AR138" s="132" t="s">
        <v>153</v>
      </c>
      <c r="AT138" s="132" t="s">
        <v>149</v>
      </c>
      <c r="AU138" s="132" t="s">
        <v>154</v>
      </c>
      <c r="AY138" s="13" t="s">
        <v>147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154</v>
      </c>
      <c r="BK138" s="133">
        <f t="shared" si="9"/>
        <v>0</v>
      </c>
      <c r="BL138" s="13" t="s">
        <v>153</v>
      </c>
      <c r="BM138" s="132" t="s">
        <v>1206</v>
      </c>
    </row>
    <row r="139" spans="2:65" s="1" customFormat="1" ht="24.25" customHeight="1">
      <c r="B139" s="120"/>
      <c r="C139" s="121" t="s">
        <v>188</v>
      </c>
      <c r="D139" s="121" t="s">
        <v>149</v>
      </c>
      <c r="E139" s="122" t="s">
        <v>1207</v>
      </c>
      <c r="F139" s="123" t="s">
        <v>1208</v>
      </c>
      <c r="G139" s="124" t="s">
        <v>152</v>
      </c>
      <c r="H139" s="125">
        <v>1.3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41</v>
      </c>
      <c r="O139" s="130">
        <v>2.9889999999999999</v>
      </c>
      <c r="P139" s="130">
        <f t="shared" si="1"/>
        <v>3.8856999999999999</v>
      </c>
      <c r="Q139" s="130">
        <v>0</v>
      </c>
      <c r="R139" s="130">
        <f t="shared" si="2"/>
        <v>0</v>
      </c>
      <c r="S139" s="130">
        <v>0.39200000000000002</v>
      </c>
      <c r="T139" s="131">
        <f t="shared" si="3"/>
        <v>0.50960000000000005</v>
      </c>
      <c r="AR139" s="132" t="s">
        <v>153</v>
      </c>
      <c r="AT139" s="132" t="s">
        <v>149</v>
      </c>
      <c r="AU139" s="132" t="s">
        <v>154</v>
      </c>
      <c r="AY139" s="13" t="s">
        <v>147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154</v>
      </c>
      <c r="BK139" s="133">
        <f t="shared" si="9"/>
        <v>0</v>
      </c>
      <c r="BL139" s="13" t="s">
        <v>153</v>
      </c>
      <c r="BM139" s="132" t="s">
        <v>1209</v>
      </c>
    </row>
    <row r="140" spans="2:65" s="1" customFormat="1" ht="24.25" customHeight="1">
      <c r="B140" s="120"/>
      <c r="C140" s="121" t="s">
        <v>192</v>
      </c>
      <c r="D140" s="121" t="s">
        <v>149</v>
      </c>
      <c r="E140" s="122" t="s">
        <v>1088</v>
      </c>
      <c r="F140" s="123" t="s">
        <v>1089</v>
      </c>
      <c r="G140" s="124" t="s">
        <v>152</v>
      </c>
      <c r="H140" s="125">
        <v>5.4980000000000002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41</v>
      </c>
      <c r="O140" s="130">
        <v>13.179</v>
      </c>
      <c r="P140" s="130">
        <f t="shared" si="1"/>
        <v>72.458142000000009</v>
      </c>
      <c r="Q140" s="130">
        <v>0</v>
      </c>
      <c r="R140" s="130">
        <f t="shared" si="2"/>
        <v>0</v>
      </c>
      <c r="S140" s="130">
        <v>2.2000000000000002</v>
      </c>
      <c r="T140" s="131">
        <f t="shared" si="3"/>
        <v>12.095600000000001</v>
      </c>
      <c r="AR140" s="132" t="s">
        <v>153</v>
      </c>
      <c r="AT140" s="132" t="s">
        <v>149</v>
      </c>
      <c r="AU140" s="132" t="s">
        <v>154</v>
      </c>
      <c r="AY140" s="13" t="s">
        <v>147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154</v>
      </c>
      <c r="BK140" s="133">
        <f t="shared" si="9"/>
        <v>0</v>
      </c>
      <c r="BL140" s="13" t="s">
        <v>153</v>
      </c>
      <c r="BM140" s="132" t="s">
        <v>1210</v>
      </c>
    </row>
    <row r="141" spans="2:65" s="1" customFormat="1" ht="24.25" customHeight="1">
      <c r="B141" s="120"/>
      <c r="C141" s="121" t="s">
        <v>197</v>
      </c>
      <c r="D141" s="121" t="s">
        <v>149</v>
      </c>
      <c r="E141" s="122" t="s">
        <v>1091</v>
      </c>
      <c r="F141" s="123" t="s">
        <v>1092</v>
      </c>
      <c r="G141" s="124" t="s">
        <v>195</v>
      </c>
      <c r="H141" s="125">
        <v>6.13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41</v>
      </c>
      <c r="O141" s="130">
        <v>0.16600000000000001</v>
      </c>
      <c r="P141" s="130">
        <f t="shared" si="1"/>
        <v>1.0175799999999999</v>
      </c>
      <c r="Q141" s="130">
        <v>0</v>
      </c>
      <c r="R141" s="130">
        <f t="shared" si="2"/>
        <v>0</v>
      </c>
      <c r="S141" s="130">
        <v>0.02</v>
      </c>
      <c r="T141" s="131">
        <f t="shared" si="3"/>
        <v>0.1226</v>
      </c>
      <c r="AR141" s="132" t="s">
        <v>153</v>
      </c>
      <c r="AT141" s="132" t="s">
        <v>149</v>
      </c>
      <c r="AU141" s="132" t="s">
        <v>154</v>
      </c>
      <c r="AY141" s="13" t="s">
        <v>147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154</v>
      </c>
      <c r="BK141" s="133">
        <f t="shared" si="9"/>
        <v>0</v>
      </c>
      <c r="BL141" s="13" t="s">
        <v>153</v>
      </c>
      <c r="BM141" s="132" t="s">
        <v>1211</v>
      </c>
    </row>
    <row r="142" spans="2:65" s="1" customFormat="1" ht="24.25" customHeight="1">
      <c r="B142" s="120"/>
      <c r="C142" s="121" t="s">
        <v>202</v>
      </c>
      <c r="D142" s="121" t="s">
        <v>149</v>
      </c>
      <c r="E142" s="122" t="s">
        <v>1097</v>
      </c>
      <c r="F142" s="123" t="s">
        <v>1098</v>
      </c>
      <c r="G142" s="124" t="s">
        <v>195</v>
      </c>
      <c r="H142" s="125">
        <v>14.587999999999999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41</v>
      </c>
      <c r="O142" s="130">
        <v>0.48099999999999998</v>
      </c>
      <c r="P142" s="130">
        <f t="shared" si="1"/>
        <v>7.0168279999999994</v>
      </c>
      <c r="Q142" s="130">
        <v>0</v>
      </c>
      <c r="R142" s="130">
        <f t="shared" si="2"/>
        <v>0</v>
      </c>
      <c r="S142" s="130">
        <v>5.7000000000000002E-2</v>
      </c>
      <c r="T142" s="131">
        <f t="shared" si="3"/>
        <v>0.83151600000000003</v>
      </c>
      <c r="AR142" s="132" t="s">
        <v>153</v>
      </c>
      <c r="AT142" s="132" t="s">
        <v>149</v>
      </c>
      <c r="AU142" s="132" t="s">
        <v>154</v>
      </c>
      <c r="AY142" s="13" t="s">
        <v>147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154</v>
      </c>
      <c r="BK142" s="133">
        <f t="shared" si="9"/>
        <v>0</v>
      </c>
      <c r="BL142" s="13" t="s">
        <v>153</v>
      </c>
      <c r="BM142" s="132" t="s">
        <v>1212</v>
      </c>
    </row>
    <row r="143" spans="2:65" s="1" customFormat="1" ht="14.5" customHeight="1">
      <c r="B143" s="120"/>
      <c r="C143" s="121" t="s">
        <v>206</v>
      </c>
      <c r="D143" s="121" t="s">
        <v>149</v>
      </c>
      <c r="E143" s="122" t="s">
        <v>1100</v>
      </c>
      <c r="F143" s="123" t="s">
        <v>1101</v>
      </c>
      <c r="G143" s="124" t="s">
        <v>218</v>
      </c>
      <c r="H143" s="125">
        <v>16.64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41</v>
      </c>
      <c r="O143" s="130">
        <v>0.188</v>
      </c>
      <c r="P143" s="130">
        <f t="shared" si="1"/>
        <v>3.12832</v>
      </c>
      <c r="Q143" s="130">
        <v>0</v>
      </c>
      <c r="R143" s="130">
        <f t="shared" si="2"/>
        <v>0</v>
      </c>
      <c r="S143" s="130">
        <v>8.0000000000000002E-3</v>
      </c>
      <c r="T143" s="131">
        <f t="shared" si="3"/>
        <v>0.13312000000000002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154</v>
      </c>
      <c r="BK143" s="133">
        <f t="shared" si="9"/>
        <v>0</v>
      </c>
      <c r="BL143" s="13" t="s">
        <v>153</v>
      </c>
      <c r="BM143" s="132" t="s">
        <v>1213</v>
      </c>
    </row>
    <row r="144" spans="2:65" s="1" customFormat="1" ht="14.5" customHeight="1">
      <c r="B144" s="120"/>
      <c r="C144" s="121" t="s">
        <v>211</v>
      </c>
      <c r="D144" s="121" t="s">
        <v>149</v>
      </c>
      <c r="E144" s="122" t="s">
        <v>1103</v>
      </c>
      <c r="F144" s="123" t="s">
        <v>1104</v>
      </c>
      <c r="G144" s="124" t="s">
        <v>218</v>
      </c>
      <c r="H144" s="125">
        <v>31.547999999999998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0.34399999999999997</v>
      </c>
      <c r="P144" s="130">
        <f t="shared" si="1"/>
        <v>10.852511999999999</v>
      </c>
      <c r="Q144" s="130">
        <v>0</v>
      </c>
      <c r="R144" s="130">
        <f t="shared" si="2"/>
        <v>0</v>
      </c>
      <c r="S144" s="130">
        <v>5.0000000000000001E-3</v>
      </c>
      <c r="T144" s="131">
        <f t="shared" si="3"/>
        <v>0.15773999999999999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1214</v>
      </c>
    </row>
    <row r="145" spans="2:65" s="1" customFormat="1" ht="24.25" customHeight="1">
      <c r="B145" s="120"/>
      <c r="C145" s="121" t="s">
        <v>215</v>
      </c>
      <c r="D145" s="121" t="s">
        <v>149</v>
      </c>
      <c r="E145" s="122" t="s">
        <v>1215</v>
      </c>
      <c r="F145" s="123" t="s">
        <v>1216</v>
      </c>
      <c r="G145" s="124" t="s">
        <v>218</v>
      </c>
      <c r="H145" s="125">
        <v>28.96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3.3610000000000002</v>
      </c>
      <c r="P145" s="130">
        <f t="shared" si="1"/>
        <v>97.33456000000001</v>
      </c>
      <c r="Q145" s="130">
        <v>4.7489999999999997E-2</v>
      </c>
      <c r="R145" s="130">
        <f t="shared" si="2"/>
        <v>1.3753104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1217</v>
      </c>
    </row>
    <row r="146" spans="2:65" s="1" customFormat="1" ht="24.25" customHeight="1">
      <c r="B146" s="120"/>
      <c r="C146" s="121" t="s">
        <v>221</v>
      </c>
      <c r="D146" s="121" t="s">
        <v>149</v>
      </c>
      <c r="E146" s="122" t="s">
        <v>1106</v>
      </c>
      <c r="F146" s="123" t="s">
        <v>1107</v>
      </c>
      <c r="G146" s="124" t="s">
        <v>195</v>
      </c>
      <c r="H146" s="125">
        <v>80.466999999999999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0.65400000000000003</v>
      </c>
      <c r="P146" s="130">
        <f t="shared" si="1"/>
        <v>52.625418000000003</v>
      </c>
      <c r="Q146" s="130">
        <v>0</v>
      </c>
      <c r="R146" s="130">
        <f t="shared" si="2"/>
        <v>0</v>
      </c>
      <c r="S146" s="130">
        <v>6.0999999999999999E-2</v>
      </c>
      <c r="T146" s="131">
        <f t="shared" si="3"/>
        <v>4.908487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1218</v>
      </c>
    </row>
    <row r="147" spans="2:65" s="1" customFormat="1" ht="14.5" customHeight="1">
      <c r="B147" s="120"/>
      <c r="C147" s="121" t="s">
        <v>225</v>
      </c>
      <c r="D147" s="121" t="s">
        <v>149</v>
      </c>
      <c r="E147" s="122" t="s">
        <v>1115</v>
      </c>
      <c r="F147" s="123" t="s">
        <v>1116</v>
      </c>
      <c r="G147" s="124" t="s">
        <v>181</v>
      </c>
      <c r="H147" s="125">
        <v>90.293999999999997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0.59799999999999998</v>
      </c>
      <c r="P147" s="130">
        <f t="shared" si="1"/>
        <v>53.995811999999994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1219</v>
      </c>
    </row>
    <row r="148" spans="2:65" s="1" customFormat="1" ht="24.25" customHeight="1">
      <c r="B148" s="120"/>
      <c r="C148" s="121" t="s">
        <v>228</v>
      </c>
      <c r="D148" s="121" t="s">
        <v>149</v>
      </c>
      <c r="E148" s="122" t="s">
        <v>1118</v>
      </c>
      <c r="F148" s="123" t="s">
        <v>1119</v>
      </c>
      <c r="G148" s="124" t="s">
        <v>181</v>
      </c>
      <c r="H148" s="125">
        <v>812.64599999999996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7.0000000000000001E-3</v>
      </c>
      <c r="P148" s="130">
        <f t="shared" si="1"/>
        <v>5.6885219999999999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1220</v>
      </c>
    </row>
    <row r="149" spans="2:65" s="1" customFormat="1" ht="24.25" customHeight="1">
      <c r="B149" s="120"/>
      <c r="C149" s="121" t="s">
        <v>232</v>
      </c>
      <c r="D149" s="121" t="s">
        <v>149</v>
      </c>
      <c r="E149" s="122" t="s">
        <v>1121</v>
      </c>
      <c r="F149" s="123" t="s">
        <v>1122</v>
      </c>
      <c r="G149" s="124" t="s">
        <v>181</v>
      </c>
      <c r="H149" s="125">
        <v>90.293999999999997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0.89</v>
      </c>
      <c r="P149" s="130">
        <f t="shared" si="1"/>
        <v>80.361660000000001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1221</v>
      </c>
    </row>
    <row r="150" spans="2:65" s="1" customFormat="1" ht="24.25" customHeight="1">
      <c r="B150" s="120"/>
      <c r="C150" s="121" t="s">
        <v>236</v>
      </c>
      <c r="D150" s="121" t="s">
        <v>149</v>
      </c>
      <c r="E150" s="122" t="s">
        <v>1124</v>
      </c>
      <c r="F150" s="123" t="s">
        <v>1125</v>
      </c>
      <c r="G150" s="124" t="s">
        <v>181</v>
      </c>
      <c r="H150" s="125">
        <v>902.94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0.1</v>
      </c>
      <c r="P150" s="130">
        <f t="shared" si="1"/>
        <v>90.294000000000011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1222</v>
      </c>
    </row>
    <row r="151" spans="2:65" s="1" customFormat="1" ht="24.25" customHeight="1">
      <c r="B151" s="120"/>
      <c r="C151" s="121" t="s">
        <v>240</v>
      </c>
      <c r="D151" s="121" t="s">
        <v>149</v>
      </c>
      <c r="E151" s="122" t="s">
        <v>1127</v>
      </c>
      <c r="F151" s="123" t="s">
        <v>1128</v>
      </c>
      <c r="G151" s="124" t="s">
        <v>181</v>
      </c>
      <c r="H151" s="125">
        <v>90.293999999999997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0</v>
      </c>
      <c r="P151" s="130">
        <f t="shared" si="1"/>
        <v>0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1223</v>
      </c>
    </row>
    <row r="152" spans="2:65" s="1" customFormat="1" ht="14.5" customHeight="1">
      <c r="B152" s="120"/>
      <c r="C152" s="121" t="s">
        <v>7</v>
      </c>
      <c r="D152" s="121" t="s">
        <v>149</v>
      </c>
      <c r="E152" s="122" t="s">
        <v>1130</v>
      </c>
      <c r="F152" s="123" t="s">
        <v>1131</v>
      </c>
      <c r="G152" s="124" t="s">
        <v>247</v>
      </c>
      <c r="H152" s="125">
        <v>17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1224</v>
      </c>
    </row>
    <row r="153" spans="2:65" s="11" customFormat="1" ht="22.75" customHeight="1">
      <c r="B153" s="109"/>
      <c r="D153" s="110" t="s">
        <v>74</v>
      </c>
      <c r="E153" s="118" t="s">
        <v>334</v>
      </c>
      <c r="F153" s="118" t="s">
        <v>335</v>
      </c>
      <c r="J153" s="119">
        <f>BK153</f>
        <v>0</v>
      </c>
      <c r="L153" s="109"/>
      <c r="M153" s="113"/>
      <c r="P153" s="114">
        <f>P154</f>
        <v>246.95408999999998</v>
      </c>
      <c r="R153" s="114">
        <f>R154</f>
        <v>0</v>
      </c>
      <c r="T153" s="115">
        <f>T154</f>
        <v>0</v>
      </c>
      <c r="AR153" s="110" t="s">
        <v>83</v>
      </c>
      <c r="AT153" s="116" t="s">
        <v>74</v>
      </c>
      <c r="AU153" s="116" t="s">
        <v>83</v>
      </c>
      <c r="AY153" s="110" t="s">
        <v>147</v>
      </c>
      <c r="BK153" s="117">
        <f>BK154</f>
        <v>0</v>
      </c>
    </row>
    <row r="154" spans="2:65" s="1" customFormat="1" ht="24.25" customHeight="1">
      <c r="B154" s="120"/>
      <c r="C154" s="121" t="s">
        <v>244</v>
      </c>
      <c r="D154" s="121" t="s">
        <v>149</v>
      </c>
      <c r="E154" s="122" t="s">
        <v>1133</v>
      </c>
      <c r="F154" s="123" t="s">
        <v>1134</v>
      </c>
      <c r="G154" s="124" t="s">
        <v>181</v>
      </c>
      <c r="H154" s="125">
        <v>90.293999999999997</v>
      </c>
      <c r="I154" s="126"/>
      <c r="J154" s="126">
        <f>ROUND(I154*H154,2)</f>
        <v>0</v>
      </c>
      <c r="K154" s="127"/>
      <c r="L154" s="25"/>
      <c r="M154" s="128" t="s">
        <v>1</v>
      </c>
      <c r="N154" s="129" t="s">
        <v>41</v>
      </c>
      <c r="O154" s="130">
        <v>2.7349999999999999</v>
      </c>
      <c r="P154" s="130">
        <f>O154*H154</f>
        <v>246.95408999999998</v>
      </c>
      <c r="Q154" s="130">
        <v>0</v>
      </c>
      <c r="R154" s="130">
        <f>Q154*H154</f>
        <v>0</v>
      </c>
      <c r="S154" s="130">
        <v>0</v>
      </c>
      <c r="T154" s="131">
        <f>S154*H154</f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>IF(N154="základná",J154,0)</f>
        <v>0</v>
      </c>
      <c r="BF154" s="133">
        <f>IF(N154="znížená",J154,0)</f>
        <v>0</v>
      </c>
      <c r="BG154" s="133">
        <f>IF(N154="zákl. prenesená",J154,0)</f>
        <v>0</v>
      </c>
      <c r="BH154" s="133">
        <f>IF(N154="zníž. prenesená",J154,0)</f>
        <v>0</v>
      </c>
      <c r="BI154" s="133">
        <f>IF(N154="nulová",J154,0)</f>
        <v>0</v>
      </c>
      <c r="BJ154" s="13" t="s">
        <v>154</v>
      </c>
      <c r="BK154" s="133">
        <f>ROUND(I154*H154,2)</f>
        <v>0</v>
      </c>
      <c r="BL154" s="13" t="s">
        <v>153</v>
      </c>
      <c r="BM154" s="132" t="s">
        <v>1225</v>
      </c>
    </row>
    <row r="155" spans="2:65" s="11" customFormat="1" ht="26" customHeight="1">
      <c r="B155" s="109"/>
      <c r="D155" s="110" t="s">
        <v>74</v>
      </c>
      <c r="E155" s="111" t="s">
        <v>340</v>
      </c>
      <c r="F155" s="111" t="s">
        <v>341</v>
      </c>
      <c r="J155" s="112">
        <f>BK155</f>
        <v>0</v>
      </c>
      <c r="L155" s="109"/>
      <c r="M155" s="113"/>
      <c r="P155" s="114">
        <f>P156+P161+P163+P165+P171+P173+P175</f>
        <v>132.99748399999999</v>
      </c>
      <c r="R155" s="114">
        <f>R156+R161+R163+R165+R171+R173+R175</f>
        <v>1.0435760000000001E-2</v>
      </c>
      <c r="T155" s="115">
        <f>T156+T161+T163+T165+T171+T173+T175</f>
        <v>11.70637672</v>
      </c>
      <c r="AR155" s="110" t="s">
        <v>154</v>
      </c>
      <c r="AT155" s="116" t="s">
        <v>74</v>
      </c>
      <c r="AU155" s="116" t="s">
        <v>75</v>
      </c>
      <c r="AY155" s="110" t="s">
        <v>147</v>
      </c>
      <c r="BK155" s="117">
        <f>BK156+BK161+BK163+BK165+BK171+BK173+BK175</f>
        <v>0</v>
      </c>
    </row>
    <row r="156" spans="2:65" s="11" customFormat="1" ht="22.75" customHeight="1">
      <c r="B156" s="109"/>
      <c r="D156" s="110" t="s">
        <v>74</v>
      </c>
      <c r="E156" s="118" t="s">
        <v>1136</v>
      </c>
      <c r="F156" s="118" t="s">
        <v>1137</v>
      </c>
      <c r="J156" s="119">
        <f>BK156</f>
        <v>0</v>
      </c>
      <c r="L156" s="109"/>
      <c r="M156" s="113"/>
      <c r="P156" s="114">
        <f>SUM(P157:P160)</f>
        <v>2.601</v>
      </c>
      <c r="R156" s="114">
        <f>SUM(R157:R160)</f>
        <v>0</v>
      </c>
      <c r="T156" s="115">
        <f>SUM(T157:T160)</f>
        <v>9.9979999999999999E-2</v>
      </c>
      <c r="AR156" s="110" t="s">
        <v>154</v>
      </c>
      <c r="AT156" s="116" t="s">
        <v>74</v>
      </c>
      <c r="AU156" s="116" t="s">
        <v>83</v>
      </c>
      <c r="AY156" s="110" t="s">
        <v>147</v>
      </c>
      <c r="BK156" s="117">
        <f>SUM(BK157:BK160)</f>
        <v>0</v>
      </c>
    </row>
    <row r="157" spans="2:65" s="1" customFormat="1" ht="24.25" customHeight="1">
      <c r="B157" s="120"/>
      <c r="C157" s="121" t="s">
        <v>245</v>
      </c>
      <c r="D157" s="121" t="s">
        <v>149</v>
      </c>
      <c r="E157" s="122" t="s">
        <v>1138</v>
      </c>
      <c r="F157" s="123" t="s">
        <v>1139</v>
      </c>
      <c r="G157" s="124" t="s">
        <v>247</v>
      </c>
      <c r="H157" s="125">
        <v>2</v>
      </c>
      <c r="I157" s="126"/>
      <c r="J157" s="126">
        <f>ROUND(I157*H157,2)</f>
        <v>0</v>
      </c>
      <c r="K157" s="127"/>
      <c r="L157" s="25"/>
      <c r="M157" s="128" t="s">
        <v>1</v>
      </c>
      <c r="N157" s="129" t="s">
        <v>41</v>
      </c>
      <c r="O157" s="130">
        <v>0.51800000000000002</v>
      </c>
      <c r="P157" s="130">
        <f>O157*H157</f>
        <v>1.036</v>
      </c>
      <c r="Q157" s="130">
        <v>0</v>
      </c>
      <c r="R157" s="130">
        <f>Q157*H157</f>
        <v>0</v>
      </c>
      <c r="S157" s="130">
        <v>1.933E-2</v>
      </c>
      <c r="T157" s="131">
        <f>S157*H157</f>
        <v>3.866E-2</v>
      </c>
      <c r="AR157" s="132" t="s">
        <v>215</v>
      </c>
      <c r="AT157" s="132" t="s">
        <v>149</v>
      </c>
      <c r="AU157" s="132" t="s">
        <v>154</v>
      </c>
      <c r="AY157" s="13" t="s">
        <v>147</v>
      </c>
      <c r="BE157" s="133">
        <f>IF(N157="základná",J157,0)</f>
        <v>0</v>
      </c>
      <c r="BF157" s="133">
        <f>IF(N157="znížená",J157,0)</f>
        <v>0</v>
      </c>
      <c r="BG157" s="133">
        <f>IF(N157="zákl. prenesená",J157,0)</f>
        <v>0</v>
      </c>
      <c r="BH157" s="133">
        <f>IF(N157="zníž. prenesená",J157,0)</f>
        <v>0</v>
      </c>
      <c r="BI157" s="133">
        <f>IF(N157="nulová",J157,0)</f>
        <v>0</v>
      </c>
      <c r="BJ157" s="13" t="s">
        <v>154</v>
      </c>
      <c r="BK157" s="133">
        <f>ROUND(I157*H157,2)</f>
        <v>0</v>
      </c>
      <c r="BL157" s="13" t="s">
        <v>215</v>
      </c>
      <c r="BM157" s="132" t="s">
        <v>1226</v>
      </c>
    </row>
    <row r="158" spans="2:65" s="1" customFormat="1" ht="24.25" customHeight="1">
      <c r="B158" s="120"/>
      <c r="C158" s="121" t="s">
        <v>246</v>
      </c>
      <c r="D158" s="121" t="s">
        <v>149</v>
      </c>
      <c r="E158" s="122" t="s">
        <v>1141</v>
      </c>
      <c r="F158" s="123" t="s">
        <v>1142</v>
      </c>
      <c r="G158" s="124" t="s">
        <v>247</v>
      </c>
      <c r="H158" s="125">
        <v>1</v>
      </c>
      <c r="I158" s="126"/>
      <c r="J158" s="126">
        <f>ROUND(I158*H158,2)</f>
        <v>0</v>
      </c>
      <c r="K158" s="127"/>
      <c r="L158" s="25"/>
      <c r="M158" s="128" t="s">
        <v>1</v>
      </c>
      <c r="N158" s="129" t="s">
        <v>41</v>
      </c>
      <c r="O158" s="130">
        <v>0.38100000000000001</v>
      </c>
      <c r="P158" s="130">
        <f>O158*H158</f>
        <v>0.38100000000000001</v>
      </c>
      <c r="Q158" s="130">
        <v>0</v>
      </c>
      <c r="R158" s="130">
        <f>Q158*H158</f>
        <v>0</v>
      </c>
      <c r="S158" s="130">
        <v>1.72E-2</v>
      </c>
      <c r="T158" s="131">
        <f>S158*H158</f>
        <v>1.72E-2</v>
      </c>
      <c r="AR158" s="132" t="s">
        <v>215</v>
      </c>
      <c r="AT158" s="132" t="s">
        <v>149</v>
      </c>
      <c r="AU158" s="132" t="s">
        <v>154</v>
      </c>
      <c r="AY158" s="13" t="s">
        <v>147</v>
      </c>
      <c r="BE158" s="133">
        <f>IF(N158="základná",J158,0)</f>
        <v>0</v>
      </c>
      <c r="BF158" s="133">
        <f>IF(N158="znížená",J158,0)</f>
        <v>0</v>
      </c>
      <c r="BG158" s="133">
        <f>IF(N158="zákl. prenesená",J158,0)</f>
        <v>0</v>
      </c>
      <c r="BH158" s="133">
        <f>IF(N158="zníž. prenesená",J158,0)</f>
        <v>0</v>
      </c>
      <c r="BI158" s="133">
        <f>IF(N158="nulová",J158,0)</f>
        <v>0</v>
      </c>
      <c r="BJ158" s="13" t="s">
        <v>154</v>
      </c>
      <c r="BK158" s="133">
        <f>ROUND(I158*H158,2)</f>
        <v>0</v>
      </c>
      <c r="BL158" s="13" t="s">
        <v>215</v>
      </c>
      <c r="BM158" s="132" t="s">
        <v>1227</v>
      </c>
    </row>
    <row r="159" spans="2:65" s="1" customFormat="1" ht="24.25" customHeight="1">
      <c r="B159" s="120"/>
      <c r="C159" s="121" t="s">
        <v>249</v>
      </c>
      <c r="D159" s="121" t="s">
        <v>149</v>
      </c>
      <c r="E159" s="122" t="s">
        <v>1144</v>
      </c>
      <c r="F159" s="123" t="s">
        <v>1145</v>
      </c>
      <c r="G159" s="124" t="s">
        <v>247</v>
      </c>
      <c r="H159" s="125">
        <v>2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41</v>
      </c>
      <c r="O159" s="130">
        <v>0.34200000000000003</v>
      </c>
      <c r="P159" s="130">
        <f>O159*H159</f>
        <v>0.68400000000000005</v>
      </c>
      <c r="Q159" s="130">
        <v>0</v>
      </c>
      <c r="R159" s="130">
        <f>Q159*H159</f>
        <v>0</v>
      </c>
      <c r="S159" s="130">
        <v>1.9460000000000002E-2</v>
      </c>
      <c r="T159" s="131">
        <f>S159*H159</f>
        <v>3.8920000000000003E-2</v>
      </c>
      <c r="AR159" s="132" t="s">
        <v>215</v>
      </c>
      <c r="AT159" s="132" t="s">
        <v>149</v>
      </c>
      <c r="AU159" s="132" t="s">
        <v>154</v>
      </c>
      <c r="AY159" s="13" t="s">
        <v>147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154</v>
      </c>
      <c r="BK159" s="133">
        <f>ROUND(I159*H159,2)</f>
        <v>0</v>
      </c>
      <c r="BL159" s="13" t="s">
        <v>215</v>
      </c>
      <c r="BM159" s="132" t="s">
        <v>1228</v>
      </c>
    </row>
    <row r="160" spans="2:65" s="1" customFormat="1" ht="24.25" customHeight="1">
      <c r="B160" s="120"/>
      <c r="C160" s="121" t="s">
        <v>253</v>
      </c>
      <c r="D160" s="121" t="s">
        <v>149</v>
      </c>
      <c r="E160" s="122" t="s">
        <v>1150</v>
      </c>
      <c r="F160" s="123" t="s">
        <v>1151</v>
      </c>
      <c r="G160" s="124" t="s">
        <v>247</v>
      </c>
      <c r="H160" s="125">
        <v>2</v>
      </c>
      <c r="I160" s="126"/>
      <c r="J160" s="126">
        <f>ROUND(I160*H160,2)</f>
        <v>0</v>
      </c>
      <c r="K160" s="127"/>
      <c r="L160" s="25"/>
      <c r="M160" s="128" t="s">
        <v>1</v>
      </c>
      <c r="N160" s="129" t="s">
        <v>41</v>
      </c>
      <c r="O160" s="130">
        <v>0.25</v>
      </c>
      <c r="P160" s="130">
        <f>O160*H160</f>
        <v>0.5</v>
      </c>
      <c r="Q160" s="130">
        <v>0</v>
      </c>
      <c r="R160" s="130">
        <f>Q160*H160</f>
        <v>0</v>
      </c>
      <c r="S160" s="130">
        <v>2.5999999999999999E-3</v>
      </c>
      <c r="T160" s="131">
        <f>S160*H160</f>
        <v>5.1999999999999998E-3</v>
      </c>
      <c r="AR160" s="132" t="s">
        <v>215</v>
      </c>
      <c r="AT160" s="132" t="s">
        <v>149</v>
      </c>
      <c r="AU160" s="132" t="s">
        <v>154</v>
      </c>
      <c r="AY160" s="13" t="s">
        <v>147</v>
      </c>
      <c r="BE160" s="133">
        <f>IF(N160="základná",J160,0)</f>
        <v>0</v>
      </c>
      <c r="BF160" s="133">
        <f>IF(N160="znížená",J160,0)</f>
        <v>0</v>
      </c>
      <c r="BG160" s="133">
        <f>IF(N160="zákl. prenesená",J160,0)</f>
        <v>0</v>
      </c>
      <c r="BH160" s="133">
        <f>IF(N160="zníž. prenesená",J160,0)</f>
        <v>0</v>
      </c>
      <c r="BI160" s="133">
        <f>IF(N160="nulová",J160,0)</f>
        <v>0</v>
      </c>
      <c r="BJ160" s="13" t="s">
        <v>154</v>
      </c>
      <c r="BK160" s="133">
        <f>ROUND(I160*H160,2)</f>
        <v>0</v>
      </c>
      <c r="BL160" s="13" t="s">
        <v>215</v>
      </c>
      <c r="BM160" s="132" t="s">
        <v>1229</v>
      </c>
    </row>
    <row r="161" spans="2:65" s="11" customFormat="1" ht="22.75" customHeight="1">
      <c r="B161" s="109"/>
      <c r="D161" s="110" t="s">
        <v>74</v>
      </c>
      <c r="E161" s="118" t="s">
        <v>390</v>
      </c>
      <c r="F161" s="118" t="s">
        <v>391</v>
      </c>
      <c r="J161" s="119">
        <f>BK161</f>
        <v>0</v>
      </c>
      <c r="L161" s="109"/>
      <c r="M161" s="113"/>
      <c r="P161" s="114">
        <f>P162</f>
        <v>18.921136000000001</v>
      </c>
      <c r="R161" s="114">
        <f>R162</f>
        <v>0</v>
      </c>
      <c r="T161" s="115">
        <f>T162</f>
        <v>2.7290099999999997</v>
      </c>
      <c r="AR161" s="110" t="s">
        <v>154</v>
      </c>
      <c r="AT161" s="116" t="s">
        <v>74</v>
      </c>
      <c r="AU161" s="116" t="s">
        <v>83</v>
      </c>
      <c r="AY161" s="110" t="s">
        <v>147</v>
      </c>
      <c r="BK161" s="117">
        <f>BK162</f>
        <v>0</v>
      </c>
    </row>
    <row r="162" spans="2:65" s="1" customFormat="1" ht="24.25" customHeight="1">
      <c r="B162" s="120"/>
      <c r="C162" s="121" t="s">
        <v>257</v>
      </c>
      <c r="D162" s="121" t="s">
        <v>149</v>
      </c>
      <c r="E162" s="122" t="s">
        <v>1230</v>
      </c>
      <c r="F162" s="123" t="s">
        <v>1231</v>
      </c>
      <c r="G162" s="124" t="s">
        <v>195</v>
      </c>
      <c r="H162" s="125">
        <v>90.966999999999999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41</v>
      </c>
      <c r="O162" s="130">
        <v>0.20799999999999999</v>
      </c>
      <c r="P162" s="130">
        <f>O162*H162</f>
        <v>18.921136000000001</v>
      </c>
      <c r="Q162" s="130">
        <v>0</v>
      </c>
      <c r="R162" s="130">
        <f>Q162*H162</f>
        <v>0</v>
      </c>
      <c r="S162" s="130">
        <v>0.03</v>
      </c>
      <c r="T162" s="131">
        <f>S162*H162</f>
        <v>2.7290099999999997</v>
      </c>
      <c r="AR162" s="132" t="s">
        <v>215</v>
      </c>
      <c r="AT162" s="132" t="s">
        <v>149</v>
      </c>
      <c r="AU162" s="132" t="s">
        <v>154</v>
      </c>
      <c r="AY162" s="13" t="s">
        <v>147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154</v>
      </c>
      <c r="BK162" s="133">
        <f>ROUND(I162*H162,2)</f>
        <v>0</v>
      </c>
      <c r="BL162" s="13" t="s">
        <v>215</v>
      </c>
      <c r="BM162" s="132" t="s">
        <v>1232</v>
      </c>
    </row>
    <row r="163" spans="2:65" s="11" customFormat="1" ht="22.75" customHeight="1">
      <c r="B163" s="109"/>
      <c r="D163" s="110" t="s">
        <v>74</v>
      </c>
      <c r="E163" s="118" t="s">
        <v>426</v>
      </c>
      <c r="F163" s="118" t="s">
        <v>427</v>
      </c>
      <c r="J163" s="119">
        <f>BK163</f>
        <v>0</v>
      </c>
      <c r="L163" s="109"/>
      <c r="M163" s="113"/>
      <c r="P163" s="114">
        <f>P164</f>
        <v>12.352683000000001</v>
      </c>
      <c r="R163" s="114">
        <f>R164</f>
        <v>0</v>
      </c>
      <c r="T163" s="115">
        <f>T164</f>
        <v>0</v>
      </c>
      <c r="AR163" s="110" t="s">
        <v>154</v>
      </c>
      <c r="AT163" s="116" t="s">
        <v>74</v>
      </c>
      <c r="AU163" s="116" t="s">
        <v>83</v>
      </c>
      <c r="AY163" s="110" t="s">
        <v>147</v>
      </c>
      <c r="BK163" s="117">
        <f>BK164</f>
        <v>0</v>
      </c>
    </row>
    <row r="164" spans="2:65" s="1" customFormat="1" ht="24.25" customHeight="1">
      <c r="B164" s="120"/>
      <c r="C164" s="121" t="s">
        <v>261</v>
      </c>
      <c r="D164" s="121" t="s">
        <v>149</v>
      </c>
      <c r="E164" s="122" t="s">
        <v>1233</v>
      </c>
      <c r="F164" s="123" t="s">
        <v>1234</v>
      </c>
      <c r="G164" s="124" t="s">
        <v>195</v>
      </c>
      <c r="H164" s="125">
        <v>67.501000000000005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0.183</v>
      </c>
      <c r="P164" s="130">
        <f>O164*H164</f>
        <v>12.352683000000001</v>
      </c>
      <c r="Q164" s="130">
        <v>0</v>
      </c>
      <c r="R164" s="130">
        <f>Q164*H164</f>
        <v>0</v>
      </c>
      <c r="S164" s="130">
        <v>0</v>
      </c>
      <c r="T164" s="131">
        <f>S164*H164</f>
        <v>0</v>
      </c>
      <c r="AR164" s="132" t="s">
        <v>215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215</v>
      </c>
      <c r="BM164" s="132" t="s">
        <v>1235</v>
      </c>
    </row>
    <row r="165" spans="2:65" s="11" customFormat="1" ht="22.75" customHeight="1">
      <c r="B165" s="109"/>
      <c r="D165" s="110" t="s">
        <v>74</v>
      </c>
      <c r="E165" s="118" t="s">
        <v>476</v>
      </c>
      <c r="F165" s="118" t="s">
        <v>477</v>
      </c>
      <c r="J165" s="119">
        <f>BK165</f>
        <v>0</v>
      </c>
      <c r="L165" s="109"/>
      <c r="M165" s="113"/>
      <c r="P165" s="114">
        <f>SUM(P166:P170)</f>
        <v>3.37548</v>
      </c>
      <c r="R165" s="114">
        <f>SUM(R166:R170)</f>
        <v>0</v>
      </c>
      <c r="T165" s="115">
        <f>SUM(T166:T170)</f>
        <v>0.12254672</v>
      </c>
      <c r="AR165" s="110" t="s">
        <v>154</v>
      </c>
      <c r="AT165" s="116" t="s">
        <v>74</v>
      </c>
      <c r="AU165" s="116" t="s">
        <v>83</v>
      </c>
      <c r="AY165" s="110" t="s">
        <v>147</v>
      </c>
      <c r="BK165" s="117">
        <f>SUM(BK166:BK170)</f>
        <v>0</v>
      </c>
    </row>
    <row r="166" spans="2:65" s="1" customFormat="1" ht="24.25" customHeight="1">
      <c r="B166" s="120"/>
      <c r="C166" s="121" t="s">
        <v>265</v>
      </c>
      <c r="D166" s="121" t="s">
        <v>149</v>
      </c>
      <c r="E166" s="122" t="s">
        <v>1164</v>
      </c>
      <c r="F166" s="123" t="s">
        <v>1165</v>
      </c>
      <c r="G166" s="124" t="s">
        <v>218</v>
      </c>
      <c r="H166" s="125">
        <v>21.26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41</v>
      </c>
      <c r="O166" s="130">
        <v>6.6000000000000003E-2</v>
      </c>
      <c r="P166" s="130">
        <f>O166*H166</f>
        <v>1.4031600000000002</v>
      </c>
      <c r="Q166" s="130">
        <v>0</v>
      </c>
      <c r="R166" s="130">
        <f>Q166*H166</f>
        <v>0</v>
      </c>
      <c r="S166" s="130">
        <v>3.8999999999999998E-3</v>
      </c>
      <c r="T166" s="131">
        <f>S166*H166</f>
        <v>8.2914000000000002E-2</v>
      </c>
      <c r="AR166" s="132" t="s">
        <v>215</v>
      </c>
      <c r="AT166" s="132" t="s">
        <v>149</v>
      </c>
      <c r="AU166" s="132" t="s">
        <v>154</v>
      </c>
      <c r="AY166" s="13" t="s">
        <v>147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154</v>
      </c>
      <c r="BK166" s="133">
        <f>ROUND(I166*H166,2)</f>
        <v>0</v>
      </c>
      <c r="BL166" s="13" t="s">
        <v>215</v>
      </c>
      <c r="BM166" s="132" t="s">
        <v>1236</v>
      </c>
    </row>
    <row r="167" spans="2:65" s="1" customFormat="1" ht="14.5" customHeight="1">
      <c r="B167" s="120"/>
      <c r="C167" s="121" t="s">
        <v>269</v>
      </c>
      <c r="D167" s="121" t="s">
        <v>149</v>
      </c>
      <c r="E167" s="122" t="s">
        <v>1167</v>
      </c>
      <c r="F167" s="123" t="s">
        <v>1168</v>
      </c>
      <c r="G167" s="124" t="s">
        <v>218</v>
      </c>
      <c r="H167" s="125">
        <v>12</v>
      </c>
      <c r="I167" s="126"/>
      <c r="J167" s="126">
        <f>ROUND(I167*H167,2)</f>
        <v>0</v>
      </c>
      <c r="K167" s="127"/>
      <c r="L167" s="25"/>
      <c r="M167" s="128" t="s">
        <v>1</v>
      </c>
      <c r="N167" s="129" t="s">
        <v>41</v>
      </c>
      <c r="O167" s="130">
        <v>4.7E-2</v>
      </c>
      <c r="P167" s="130">
        <f>O167*H167</f>
        <v>0.56400000000000006</v>
      </c>
      <c r="Q167" s="130">
        <v>0</v>
      </c>
      <c r="R167" s="130">
        <f>Q167*H167</f>
        <v>0</v>
      </c>
      <c r="S167" s="130">
        <v>9.0000000000000006E-5</v>
      </c>
      <c r="T167" s="131">
        <f>S167*H167</f>
        <v>1.08E-3</v>
      </c>
      <c r="AR167" s="132" t="s">
        <v>215</v>
      </c>
      <c r="AT167" s="132" t="s">
        <v>149</v>
      </c>
      <c r="AU167" s="132" t="s">
        <v>154</v>
      </c>
      <c r="AY167" s="13" t="s">
        <v>147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154</v>
      </c>
      <c r="BK167" s="133">
        <f>ROUND(I167*H167,2)</f>
        <v>0</v>
      </c>
      <c r="BL167" s="13" t="s">
        <v>215</v>
      </c>
      <c r="BM167" s="132" t="s">
        <v>1237</v>
      </c>
    </row>
    <row r="168" spans="2:65" s="1" customFormat="1" ht="24.25" customHeight="1">
      <c r="B168" s="120"/>
      <c r="C168" s="121" t="s">
        <v>273</v>
      </c>
      <c r="D168" s="121" t="s">
        <v>149</v>
      </c>
      <c r="E168" s="122" t="s">
        <v>1170</v>
      </c>
      <c r="F168" s="123" t="s">
        <v>1171</v>
      </c>
      <c r="G168" s="124" t="s">
        <v>247</v>
      </c>
      <c r="H168" s="125">
        <v>4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7.4999999999999997E-2</v>
      </c>
      <c r="P168" s="130">
        <f>O168*H168</f>
        <v>0.3</v>
      </c>
      <c r="Q168" s="130">
        <v>0</v>
      </c>
      <c r="R168" s="130">
        <f>Q168*H168</f>
        <v>0</v>
      </c>
      <c r="S168" s="130">
        <v>1.1000000000000001E-3</v>
      </c>
      <c r="T168" s="131">
        <f>S168*H168</f>
        <v>4.4000000000000003E-3</v>
      </c>
      <c r="AR168" s="132" t="s">
        <v>215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215</v>
      </c>
      <c r="BM168" s="132" t="s">
        <v>1238</v>
      </c>
    </row>
    <row r="169" spans="2:65" s="1" customFormat="1" ht="24.25" customHeight="1">
      <c r="B169" s="120"/>
      <c r="C169" s="121" t="s">
        <v>277</v>
      </c>
      <c r="D169" s="121" t="s">
        <v>149</v>
      </c>
      <c r="E169" s="122" t="s">
        <v>1173</v>
      </c>
      <c r="F169" s="123" t="s">
        <v>1174</v>
      </c>
      <c r="G169" s="124" t="s">
        <v>218</v>
      </c>
      <c r="H169" s="125">
        <v>3.94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7.4999999999999997E-2</v>
      </c>
      <c r="P169" s="130">
        <f>O169*H169</f>
        <v>0.29549999999999998</v>
      </c>
      <c r="Q169" s="130">
        <v>0</v>
      </c>
      <c r="R169" s="130">
        <f>Q169*H169</f>
        <v>0</v>
      </c>
      <c r="S169" s="130">
        <v>1.3500000000000001E-3</v>
      </c>
      <c r="T169" s="131">
        <f>S169*H169</f>
        <v>5.3189999999999999E-3</v>
      </c>
      <c r="AR169" s="132" t="s">
        <v>215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215</v>
      </c>
      <c r="BM169" s="132" t="s">
        <v>1239</v>
      </c>
    </row>
    <row r="170" spans="2:65" s="1" customFormat="1" ht="24.25" customHeight="1">
      <c r="B170" s="120"/>
      <c r="C170" s="121" t="s">
        <v>281</v>
      </c>
      <c r="D170" s="121" t="s">
        <v>149</v>
      </c>
      <c r="E170" s="122" t="s">
        <v>1176</v>
      </c>
      <c r="F170" s="123" t="s">
        <v>1177</v>
      </c>
      <c r="G170" s="124" t="s">
        <v>218</v>
      </c>
      <c r="H170" s="125">
        <v>8.5559999999999992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41</v>
      </c>
      <c r="O170" s="130">
        <v>9.5000000000000001E-2</v>
      </c>
      <c r="P170" s="130">
        <f>O170*H170</f>
        <v>0.81281999999999988</v>
      </c>
      <c r="Q170" s="130">
        <v>0</v>
      </c>
      <c r="R170" s="130">
        <f>Q170*H170</f>
        <v>0</v>
      </c>
      <c r="S170" s="130">
        <v>3.3700000000000002E-3</v>
      </c>
      <c r="T170" s="131">
        <f>S170*H170</f>
        <v>2.883372E-2</v>
      </c>
      <c r="AR170" s="132" t="s">
        <v>215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215</v>
      </c>
      <c r="BM170" s="132" t="s">
        <v>1240</v>
      </c>
    </row>
    <row r="171" spans="2:65" s="11" customFormat="1" ht="22.75" customHeight="1">
      <c r="B171" s="109"/>
      <c r="D171" s="110" t="s">
        <v>74</v>
      </c>
      <c r="E171" s="118" t="s">
        <v>506</v>
      </c>
      <c r="F171" s="118" t="s">
        <v>507</v>
      </c>
      <c r="J171" s="119">
        <f>BK171</f>
        <v>0</v>
      </c>
      <c r="L171" s="109"/>
      <c r="M171" s="113"/>
      <c r="P171" s="114">
        <f>P172</f>
        <v>29.795220000000004</v>
      </c>
      <c r="R171" s="114">
        <f>R172</f>
        <v>0</v>
      </c>
      <c r="T171" s="115">
        <f>T172</f>
        <v>8.7311999999999994</v>
      </c>
      <c r="AR171" s="110" t="s">
        <v>154</v>
      </c>
      <c r="AT171" s="116" t="s">
        <v>74</v>
      </c>
      <c r="AU171" s="116" t="s">
        <v>83</v>
      </c>
      <c r="AY171" s="110" t="s">
        <v>147</v>
      </c>
      <c r="BK171" s="117">
        <f>BK172</f>
        <v>0</v>
      </c>
    </row>
    <row r="172" spans="2:65" s="1" customFormat="1" ht="24.25" customHeight="1">
      <c r="B172" s="120"/>
      <c r="C172" s="121" t="s">
        <v>285</v>
      </c>
      <c r="D172" s="121" t="s">
        <v>149</v>
      </c>
      <c r="E172" s="122" t="s">
        <v>1179</v>
      </c>
      <c r="F172" s="123" t="s">
        <v>1180</v>
      </c>
      <c r="G172" s="124" t="s">
        <v>195</v>
      </c>
      <c r="H172" s="125">
        <v>109.14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41</v>
      </c>
      <c r="O172" s="130">
        <v>0.27300000000000002</v>
      </c>
      <c r="P172" s="130">
        <f>O172*H172</f>
        <v>29.795220000000004</v>
      </c>
      <c r="Q172" s="130">
        <v>0</v>
      </c>
      <c r="R172" s="130">
        <f>Q172*H172</f>
        <v>0</v>
      </c>
      <c r="S172" s="130">
        <v>0.08</v>
      </c>
      <c r="T172" s="131">
        <f>S172*H172</f>
        <v>8.7311999999999994</v>
      </c>
      <c r="AR172" s="132" t="s">
        <v>215</v>
      </c>
      <c r="AT172" s="132" t="s">
        <v>149</v>
      </c>
      <c r="AU172" s="132" t="s">
        <v>154</v>
      </c>
      <c r="AY172" s="13" t="s">
        <v>147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154</v>
      </c>
      <c r="BK172" s="133">
        <f>ROUND(I172*H172,2)</f>
        <v>0</v>
      </c>
      <c r="BL172" s="13" t="s">
        <v>215</v>
      </c>
      <c r="BM172" s="132" t="s">
        <v>1241</v>
      </c>
    </row>
    <row r="173" spans="2:65" s="11" customFormat="1" ht="22.75" customHeight="1">
      <c r="B173" s="109"/>
      <c r="D173" s="110" t="s">
        <v>74</v>
      </c>
      <c r="E173" s="118" t="s">
        <v>530</v>
      </c>
      <c r="F173" s="118" t="s">
        <v>531</v>
      </c>
      <c r="J173" s="119">
        <f>BK173</f>
        <v>0</v>
      </c>
      <c r="L173" s="109"/>
      <c r="M173" s="113"/>
      <c r="P173" s="114">
        <f>P174</f>
        <v>0.59099999999999997</v>
      </c>
      <c r="R173" s="114">
        <f>R174</f>
        <v>0</v>
      </c>
      <c r="T173" s="115">
        <f>T174</f>
        <v>2.3640000000000001E-2</v>
      </c>
      <c r="AR173" s="110" t="s">
        <v>154</v>
      </c>
      <c r="AT173" s="116" t="s">
        <v>74</v>
      </c>
      <c r="AU173" s="116" t="s">
        <v>83</v>
      </c>
      <c r="AY173" s="110" t="s">
        <v>147</v>
      </c>
      <c r="BK173" s="117">
        <f>BK174</f>
        <v>0</v>
      </c>
    </row>
    <row r="174" spans="2:65" s="1" customFormat="1" ht="24.25" customHeight="1">
      <c r="B174" s="120"/>
      <c r="C174" s="121" t="s">
        <v>289</v>
      </c>
      <c r="D174" s="121" t="s">
        <v>149</v>
      </c>
      <c r="E174" s="122" t="s">
        <v>1182</v>
      </c>
      <c r="F174" s="123" t="s">
        <v>1183</v>
      </c>
      <c r="G174" s="124" t="s">
        <v>218</v>
      </c>
      <c r="H174" s="125">
        <v>3.94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0.15</v>
      </c>
      <c r="P174" s="130">
        <f>O174*H174</f>
        <v>0.59099999999999997</v>
      </c>
      <c r="Q174" s="130">
        <v>0</v>
      </c>
      <c r="R174" s="130">
        <f>Q174*H174</f>
        <v>0</v>
      </c>
      <c r="S174" s="130">
        <v>6.0000000000000001E-3</v>
      </c>
      <c r="T174" s="131">
        <f>S174*H174</f>
        <v>2.3640000000000001E-2</v>
      </c>
      <c r="AR174" s="132" t="s">
        <v>215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215</v>
      </c>
      <c r="BM174" s="132" t="s">
        <v>1242</v>
      </c>
    </row>
    <row r="175" spans="2:65" s="11" customFormat="1" ht="22.75" customHeight="1">
      <c r="B175" s="109"/>
      <c r="D175" s="110" t="s">
        <v>74</v>
      </c>
      <c r="E175" s="118" t="s">
        <v>733</v>
      </c>
      <c r="F175" s="118" t="s">
        <v>734</v>
      </c>
      <c r="J175" s="119">
        <f>BK175</f>
        <v>0</v>
      </c>
      <c r="L175" s="109"/>
      <c r="M175" s="113"/>
      <c r="P175" s="114">
        <f>SUM(P176:P177)</f>
        <v>65.360964999999993</v>
      </c>
      <c r="R175" s="114">
        <f>SUM(R176:R177)</f>
        <v>1.0435760000000001E-2</v>
      </c>
      <c r="T175" s="115">
        <f>SUM(T176:T177)</f>
        <v>0</v>
      </c>
      <c r="AR175" s="110" t="s">
        <v>154</v>
      </c>
      <c r="AT175" s="116" t="s">
        <v>74</v>
      </c>
      <c r="AU175" s="116" t="s">
        <v>83</v>
      </c>
      <c r="AY175" s="110" t="s">
        <v>147</v>
      </c>
      <c r="BK175" s="117">
        <f>SUM(BK176:BK177)</f>
        <v>0</v>
      </c>
    </row>
    <row r="176" spans="2:65" s="1" customFormat="1" ht="24.25" customHeight="1">
      <c r="B176" s="120"/>
      <c r="C176" s="121" t="s">
        <v>293</v>
      </c>
      <c r="D176" s="121" t="s">
        <v>149</v>
      </c>
      <c r="E176" s="122" t="s">
        <v>1185</v>
      </c>
      <c r="F176" s="123" t="s">
        <v>1186</v>
      </c>
      <c r="G176" s="124" t="s">
        <v>195</v>
      </c>
      <c r="H176" s="125">
        <v>49.98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41</v>
      </c>
      <c r="O176" s="130">
        <v>0.54300000000000004</v>
      </c>
      <c r="P176" s="130">
        <f>O176*H176</f>
        <v>27.139140000000001</v>
      </c>
      <c r="Q176" s="130">
        <v>8.0000000000000007E-5</v>
      </c>
      <c r="R176" s="130">
        <f>Q176*H176</f>
        <v>3.9984E-3</v>
      </c>
      <c r="S176" s="130">
        <v>0</v>
      </c>
      <c r="T176" s="131">
        <f>S176*H176</f>
        <v>0</v>
      </c>
      <c r="AR176" s="132" t="s">
        <v>215</v>
      </c>
      <c r="AT176" s="132" t="s">
        <v>149</v>
      </c>
      <c r="AU176" s="132" t="s">
        <v>154</v>
      </c>
      <c r="AY176" s="13" t="s">
        <v>147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154</v>
      </c>
      <c r="BK176" s="133">
        <f>ROUND(I176*H176,2)</f>
        <v>0</v>
      </c>
      <c r="BL176" s="13" t="s">
        <v>215</v>
      </c>
      <c r="BM176" s="132" t="s">
        <v>1243</v>
      </c>
    </row>
    <row r="177" spans="2:65" s="1" customFormat="1" ht="24.25" customHeight="1">
      <c r="B177" s="120"/>
      <c r="C177" s="121" t="s">
        <v>298</v>
      </c>
      <c r="D177" s="121" t="s">
        <v>149</v>
      </c>
      <c r="E177" s="122" t="s">
        <v>1188</v>
      </c>
      <c r="F177" s="123" t="s">
        <v>1189</v>
      </c>
      <c r="G177" s="124" t="s">
        <v>195</v>
      </c>
      <c r="H177" s="125">
        <v>80.466999999999999</v>
      </c>
      <c r="I177" s="126"/>
      <c r="J177" s="126">
        <f>ROUND(I177*H177,2)</f>
        <v>0</v>
      </c>
      <c r="K177" s="127"/>
      <c r="L177" s="25"/>
      <c r="M177" s="144" t="s">
        <v>1</v>
      </c>
      <c r="N177" s="145" t="s">
        <v>41</v>
      </c>
      <c r="O177" s="146">
        <v>0.47499999999999998</v>
      </c>
      <c r="P177" s="146">
        <f>O177*H177</f>
        <v>38.221824999999995</v>
      </c>
      <c r="Q177" s="146">
        <v>8.0000000000000007E-5</v>
      </c>
      <c r="R177" s="146">
        <f>Q177*H177</f>
        <v>6.4373600000000005E-3</v>
      </c>
      <c r="S177" s="146">
        <v>0</v>
      </c>
      <c r="T177" s="147">
        <f>S177*H177</f>
        <v>0</v>
      </c>
      <c r="AR177" s="132" t="s">
        <v>215</v>
      </c>
      <c r="AT177" s="132" t="s">
        <v>149</v>
      </c>
      <c r="AU177" s="132" t="s">
        <v>154</v>
      </c>
      <c r="AY177" s="13" t="s">
        <v>147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154</v>
      </c>
      <c r="BK177" s="133">
        <f>ROUND(I177*H177,2)</f>
        <v>0</v>
      </c>
      <c r="BL177" s="13" t="s">
        <v>215</v>
      </c>
      <c r="BM177" s="132" t="s">
        <v>1244</v>
      </c>
    </row>
    <row r="178" spans="2:65" s="1" customFormat="1" ht="7" customHeight="1">
      <c r="B178" s="37"/>
      <c r="C178" s="38"/>
      <c r="D178" s="38"/>
      <c r="E178" s="38"/>
      <c r="F178" s="38"/>
      <c r="G178" s="38"/>
      <c r="H178" s="38"/>
      <c r="I178" s="38"/>
      <c r="J178" s="38"/>
      <c r="K178" s="38"/>
      <c r="L178" s="25"/>
    </row>
  </sheetData>
  <autoFilter ref="C126:K177" xr:uid="{00000000-0009-0000-0000-000009000000}"/>
  <mergeCells count="8">
    <mergeCell ref="E117:H117"/>
    <mergeCell ref="E119:H119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1"/>
  <dimension ref="A1:AA1260"/>
  <sheetViews>
    <sheetView topLeftCell="A247" zoomScale="120" zoomScaleNormal="120" workbookViewId="0">
      <selection activeCell="D237" sqref="D237:E23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2182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>
        <f>E62</f>
        <v>0</v>
      </c>
      <c r="D15" s="251">
        <f>F62</f>
        <v>0</v>
      </c>
      <c r="E15" s="252">
        <f>G62</f>
        <v>0</v>
      </c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>
        <f>E71</f>
        <v>0</v>
      </c>
      <c r="D16" s="258">
        <f>F71</f>
        <v>0</v>
      </c>
      <c r="E16" s="259">
        <f>G71</f>
        <v>0</v>
      </c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(SUM(Z88:Z259))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/>
      <c r="D17" s="251"/>
      <c r="E17" s="252"/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P27-SUM(K88:K259)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SUM(K88:K259)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2182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1714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1715</v>
      </c>
      <c r="C56" s="525"/>
      <c r="D56" s="525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13.5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5" t="s">
        <v>1716</v>
      </c>
      <c r="C57" s="525"/>
      <c r="D57" s="525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2.84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5" t="s">
        <v>1717</v>
      </c>
      <c r="C58" s="525"/>
      <c r="D58" s="525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0.33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5" t="s">
        <v>1718</v>
      </c>
      <c r="C59" s="525"/>
      <c r="D59" s="525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5" t="s">
        <v>1719</v>
      </c>
      <c r="C60" s="525"/>
      <c r="D60" s="525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0.85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5" t="s">
        <v>1720</v>
      </c>
      <c r="C61" s="525"/>
      <c r="D61" s="525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6" t="s">
        <v>1714</v>
      </c>
      <c r="C62" s="557"/>
      <c r="D62" s="557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16.670000000000002</v>
      </c>
      <c r="I62" s="346">
        <f>V137</f>
        <v>0.85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5"/>
      <c r="C63" s="525"/>
      <c r="D63" s="525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6" t="s">
        <v>1721</v>
      </c>
      <c r="C64" s="557"/>
      <c r="D64" s="557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5" t="s">
        <v>1722</v>
      </c>
      <c r="C65" s="525"/>
      <c r="D65" s="525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5" t="s">
        <v>1723</v>
      </c>
      <c r="C66" s="525"/>
      <c r="D66" s="525"/>
      <c r="E66" s="252">
        <f>L182</f>
        <v>0</v>
      </c>
      <c r="F66" s="252">
        <f>M182</f>
        <v>0</v>
      </c>
      <c r="G66" s="252">
        <f>I182</f>
        <v>0</v>
      </c>
      <c r="H66" s="343">
        <f>S182</f>
        <v>0.01</v>
      </c>
      <c r="I66" s="343">
        <f>V182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5" t="s">
        <v>1724</v>
      </c>
      <c r="C67" s="525"/>
      <c r="D67" s="525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0.05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5" t="s">
        <v>1725</v>
      </c>
      <c r="C68" s="525"/>
      <c r="D68" s="525"/>
      <c r="E68" s="252">
        <f>L242</f>
        <v>0</v>
      </c>
      <c r="F68" s="252">
        <f>M242</f>
        <v>0</v>
      </c>
      <c r="G68" s="252">
        <f>I242</f>
        <v>0</v>
      </c>
      <c r="H68" s="343">
        <f>S242</f>
        <v>0.03</v>
      </c>
      <c r="I68" s="343">
        <f>V242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221"/>
      <c r="B69" s="555" t="s">
        <v>1726</v>
      </c>
      <c r="C69" s="525"/>
      <c r="D69" s="525"/>
      <c r="E69" s="252">
        <f>L249</f>
        <v>0</v>
      </c>
      <c r="F69" s="252">
        <f>M249</f>
        <v>0</v>
      </c>
      <c r="G69" s="252">
        <f>I249</f>
        <v>0</v>
      </c>
      <c r="H69" s="343">
        <f>S249</f>
        <v>0.01</v>
      </c>
      <c r="I69" s="343">
        <f>V249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" customHeight="1">
      <c r="A70" s="221"/>
      <c r="B70" s="555" t="s">
        <v>1727</v>
      </c>
      <c r="C70" s="525"/>
      <c r="D70" s="525"/>
      <c r="E70" s="252">
        <f>L257</f>
        <v>0</v>
      </c>
      <c r="F70" s="252">
        <f>M257</f>
        <v>0</v>
      </c>
      <c r="G70" s="252">
        <f>I257</f>
        <v>0</v>
      </c>
      <c r="H70" s="343">
        <f>S257</f>
        <v>0</v>
      </c>
      <c r="I70" s="343">
        <f>V257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" customHeight="1">
      <c r="A71" s="221"/>
      <c r="B71" s="556" t="s">
        <v>1721</v>
      </c>
      <c r="C71" s="557"/>
      <c r="D71" s="557"/>
      <c r="E71" s="345">
        <f>L259</f>
        <v>0</v>
      </c>
      <c r="F71" s="345">
        <f>M259</f>
        <v>0</v>
      </c>
      <c r="G71" s="345">
        <f>I259</f>
        <v>0</v>
      </c>
      <c r="H71" s="346">
        <f>S259</f>
        <v>0.11</v>
      </c>
      <c r="I71" s="346">
        <f>V259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" customHeight="1">
      <c r="A72" s="221"/>
      <c r="B72" s="555"/>
      <c r="C72" s="525"/>
      <c r="D72" s="525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" customHeight="1">
      <c r="A73" s="347"/>
      <c r="B73" s="565" t="s">
        <v>1728</v>
      </c>
      <c r="C73" s="566"/>
      <c r="D73" s="566"/>
      <c r="E73" s="348">
        <f>L260</f>
        <v>0</v>
      </c>
      <c r="F73" s="348">
        <f>M260</f>
        <v>0</v>
      </c>
      <c r="G73" s="348">
        <f>I260</f>
        <v>0</v>
      </c>
      <c r="H73" s="349">
        <f>S260</f>
        <v>16.78</v>
      </c>
      <c r="I73" s="349">
        <f>V260</f>
        <v>0.85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" customHeight="1">
      <c r="A77" s="221"/>
      <c r="B77" s="567" t="s">
        <v>1671</v>
      </c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9"/>
      <c r="W77" s="220"/>
      <c r="X77" s="221"/>
      <c r="Y77" s="221"/>
      <c r="Z77" s="221"/>
    </row>
    <row r="78" spans="1:26" ht="20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" customHeight="1">
      <c r="A79" s="359"/>
      <c r="B79" s="572" t="s">
        <v>1680</v>
      </c>
      <c r="C79" s="573"/>
      <c r="D79" s="573"/>
      <c r="E79" s="574"/>
      <c r="F79" s="360"/>
      <c r="G79" s="360"/>
      <c r="H79" s="361" t="s">
        <v>1677</v>
      </c>
      <c r="I79" s="575"/>
      <c r="J79" s="576"/>
      <c r="K79" s="576"/>
      <c r="L79" s="576"/>
      <c r="M79" s="576"/>
      <c r="N79" s="576"/>
      <c r="O79" s="576"/>
      <c r="P79" s="577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" customHeight="1">
      <c r="A80" s="359"/>
      <c r="B80" s="558" t="s">
        <v>1683</v>
      </c>
      <c r="C80" s="559"/>
      <c r="D80" s="559"/>
      <c r="E80" s="560"/>
      <c r="F80" s="362"/>
      <c r="G80" s="362"/>
      <c r="H80" s="363" t="s">
        <v>1729</v>
      </c>
      <c r="I80" s="363" t="s">
        <v>1730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359"/>
      <c r="B81" s="558" t="s">
        <v>1684</v>
      </c>
      <c r="C81" s="559"/>
      <c r="D81" s="559"/>
      <c r="E81" s="560"/>
      <c r="F81" s="362"/>
      <c r="G81" s="362"/>
      <c r="H81" s="363" t="s">
        <v>1731</v>
      </c>
      <c r="I81" s="363" t="s">
        <v>1679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32" t="s">
        <v>1732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" customHeight="1">
      <c r="A83" s="227"/>
      <c r="B83" s="332" t="s">
        <v>2182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" customHeight="1">
      <c r="A86" s="227"/>
      <c r="B86" s="367" t="s">
        <v>1711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1733</v>
      </c>
      <c r="C87" s="335" t="s">
        <v>1734</v>
      </c>
      <c r="D87" s="335" t="s">
        <v>1735</v>
      </c>
      <c r="E87" s="370"/>
      <c r="F87" s="370" t="s">
        <v>1736</v>
      </c>
      <c r="G87" s="370" t="s">
        <v>136</v>
      </c>
      <c r="H87" s="371" t="s">
        <v>1737</v>
      </c>
      <c r="I87" s="371" t="s">
        <v>1738</v>
      </c>
      <c r="J87" s="371"/>
      <c r="K87" s="371"/>
      <c r="L87" s="371"/>
      <c r="M87" s="371"/>
      <c r="N87" s="371"/>
      <c r="O87" s="371"/>
      <c r="P87" s="371" t="s">
        <v>1739</v>
      </c>
      <c r="Q87" s="335"/>
      <c r="R87" s="335"/>
      <c r="S87" s="335" t="s">
        <v>1740</v>
      </c>
      <c r="T87" s="335"/>
      <c r="U87" s="335"/>
      <c r="V87" s="372" t="s">
        <v>1741</v>
      </c>
      <c r="W87" s="220"/>
      <c r="X87" s="221"/>
      <c r="Y87" s="221"/>
      <c r="Z87" s="221"/>
    </row>
    <row r="88" spans="1:26">
      <c r="A88" s="221"/>
      <c r="B88" s="242"/>
      <c r="C88" s="373"/>
      <c r="D88" s="564" t="s">
        <v>1714</v>
      </c>
      <c r="E88" s="564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83</v>
      </c>
      <c r="D89" s="578" t="s">
        <v>1742</v>
      </c>
      <c r="E89" s="578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5" customHeight="1">
      <c r="A90" s="379"/>
      <c r="B90" s="380"/>
      <c r="C90" s="381" t="s">
        <v>787</v>
      </c>
      <c r="D90" s="570" t="s">
        <v>1743</v>
      </c>
      <c r="E90" s="570"/>
      <c r="F90" s="382" t="s">
        <v>152</v>
      </c>
      <c r="G90" s="383">
        <v>9</v>
      </c>
      <c r="H90" s="382"/>
      <c r="I90" s="382">
        <f t="shared" ref="I90:I98" si="0">ROUND(G90*(H90),2)</f>
        <v>0</v>
      </c>
      <c r="J90" s="384">
        <f t="shared" ref="J90:J98" si="1">ROUND(G90*(N90),2)</f>
        <v>369.09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>
      <c r="A91" s="385"/>
      <c r="B91" s="386"/>
      <c r="C91" s="387" t="s">
        <v>156</v>
      </c>
      <c r="D91" s="571" t="s">
        <v>1744</v>
      </c>
      <c r="E91" s="571"/>
      <c r="F91" s="389" t="s">
        <v>152</v>
      </c>
      <c r="G91" s="390">
        <v>2.6999999999999997</v>
      </c>
      <c r="H91" s="389"/>
      <c r="I91" s="389">
        <f t="shared" si="0"/>
        <v>0</v>
      </c>
      <c r="J91" s="391">
        <f t="shared" si="1"/>
        <v>30.7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1745</v>
      </c>
      <c r="D92" s="571" t="s">
        <v>1746</v>
      </c>
      <c r="E92" s="571"/>
      <c r="F92" s="389" t="s">
        <v>152</v>
      </c>
      <c r="G92" s="390">
        <v>9</v>
      </c>
      <c r="H92" s="389"/>
      <c r="I92" s="389">
        <f t="shared" si="0"/>
        <v>0</v>
      </c>
      <c r="J92" s="391">
        <f t="shared" si="1"/>
        <v>22.95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1747</v>
      </c>
      <c r="D93" s="571" t="s">
        <v>1748</v>
      </c>
      <c r="E93" s="571"/>
      <c r="F93" s="389" t="s">
        <v>152</v>
      </c>
      <c r="G93" s="390">
        <v>9</v>
      </c>
      <c r="H93" s="389"/>
      <c r="I93" s="389">
        <f t="shared" si="0"/>
        <v>0</v>
      </c>
      <c r="J93" s="391">
        <f t="shared" si="1"/>
        <v>8.73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1749</v>
      </c>
      <c r="D94" s="571" t="s">
        <v>1750</v>
      </c>
      <c r="E94" s="571"/>
      <c r="F94" s="389" t="s">
        <v>152</v>
      </c>
      <c r="G94" s="390">
        <v>9</v>
      </c>
      <c r="H94" s="389"/>
      <c r="I94" s="389">
        <f t="shared" si="0"/>
        <v>0</v>
      </c>
      <c r="J94" s="391">
        <f t="shared" si="1"/>
        <v>49.14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1751</v>
      </c>
      <c r="D95" s="571" t="s">
        <v>1752</v>
      </c>
      <c r="E95" s="571"/>
      <c r="F95" s="389" t="s">
        <v>152</v>
      </c>
      <c r="G95" s="390">
        <v>180</v>
      </c>
      <c r="H95" s="389"/>
      <c r="I95" s="389">
        <f t="shared" si="0"/>
        <v>0</v>
      </c>
      <c r="J95" s="391">
        <f t="shared" si="1"/>
        <v>99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1753</v>
      </c>
      <c r="D96" s="571" t="s">
        <v>2183</v>
      </c>
      <c r="E96" s="571"/>
      <c r="F96" s="389" t="s">
        <v>152</v>
      </c>
      <c r="G96" s="390">
        <v>7.5</v>
      </c>
      <c r="H96" s="389"/>
      <c r="I96" s="389">
        <f t="shared" si="0"/>
        <v>0</v>
      </c>
      <c r="J96" s="391">
        <f t="shared" si="1"/>
        <v>182.33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1755</v>
      </c>
      <c r="D97" s="581" t="s">
        <v>1756</v>
      </c>
      <c r="E97" s="581"/>
      <c r="F97" s="401" t="s">
        <v>181</v>
      </c>
      <c r="G97" s="402">
        <v>13.5</v>
      </c>
      <c r="H97" s="401"/>
      <c r="I97" s="401">
        <f t="shared" si="0"/>
        <v>0</v>
      </c>
      <c r="J97" s="403">
        <f t="shared" si="1"/>
        <v>271.62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13.5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85"/>
      <c r="B98" s="386"/>
      <c r="C98" s="387" t="s">
        <v>1757</v>
      </c>
      <c r="D98" s="571" t="s">
        <v>1758</v>
      </c>
      <c r="E98" s="571"/>
      <c r="F98" s="389" t="s">
        <v>152</v>
      </c>
      <c r="G98" s="390">
        <v>9</v>
      </c>
      <c r="H98" s="389"/>
      <c r="I98" s="389">
        <f t="shared" si="0"/>
        <v>0</v>
      </c>
      <c r="J98" s="391">
        <f t="shared" si="1"/>
        <v>90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83</v>
      </c>
      <c r="D99" s="579" t="s">
        <v>1742</v>
      </c>
      <c r="E99" s="579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13.5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80"/>
      <c r="E100" s="580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153</v>
      </c>
      <c r="D101" s="579" t="s">
        <v>1759</v>
      </c>
      <c r="E101" s="579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1760</v>
      </c>
      <c r="D102" s="571" t="s">
        <v>1761</v>
      </c>
      <c r="E102" s="571"/>
      <c r="F102" s="389" t="s">
        <v>152</v>
      </c>
      <c r="G102" s="390">
        <v>1.5</v>
      </c>
      <c r="H102" s="389"/>
      <c r="I102" s="389">
        <f>ROUND(G102*(H102),2)</f>
        <v>0</v>
      </c>
      <c r="J102" s="391">
        <f>ROUND(G102*(N102),2)</f>
        <v>75.959999999999994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2.8359999999999999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153</v>
      </c>
      <c r="D103" s="579" t="s">
        <v>1759</v>
      </c>
      <c r="E103" s="579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2.84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80"/>
      <c r="E104" s="580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170</v>
      </c>
      <c r="D105" s="579" t="s">
        <v>1762</v>
      </c>
      <c r="E105" s="579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1763</v>
      </c>
      <c r="D106" s="571" t="s">
        <v>1764</v>
      </c>
      <c r="E106" s="571"/>
      <c r="F106" s="389" t="s">
        <v>195</v>
      </c>
      <c r="G106" s="390">
        <v>8.25</v>
      </c>
      <c r="H106" s="389"/>
      <c r="I106" s="389">
        <f>ROUND(G106*(H106),2)</f>
        <v>0</v>
      </c>
      <c r="J106" s="391">
        <f>ROUND(G106*(N106),2)</f>
        <v>268.79000000000002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0.32900000000000001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170</v>
      </c>
      <c r="D107" s="579" t="s">
        <v>1762</v>
      </c>
      <c r="E107" s="579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0.33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80"/>
      <c r="E108" s="580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178</v>
      </c>
      <c r="D109" s="579" t="s">
        <v>1765</v>
      </c>
      <c r="E109" s="579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1766</v>
      </c>
      <c r="D110" s="571" t="s">
        <v>1767</v>
      </c>
      <c r="E110" s="571"/>
      <c r="F110" s="389" t="s">
        <v>218</v>
      </c>
      <c r="G110" s="390">
        <v>25</v>
      </c>
      <c r="H110" s="389"/>
      <c r="I110" s="389">
        <f t="shared" ref="I110:I120" si="6">ROUND(G110*(H110),2)</f>
        <v>0</v>
      </c>
      <c r="J110" s="391">
        <f t="shared" ref="J110:J120" si="7">ROUND(G110*(N110),2)</f>
        <v>33.75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1768</v>
      </c>
      <c r="D111" s="581" t="s">
        <v>1769</v>
      </c>
      <c r="E111" s="581"/>
      <c r="F111" s="401" t="s">
        <v>1770</v>
      </c>
      <c r="G111" s="402">
        <v>10</v>
      </c>
      <c r="H111" s="401"/>
      <c r="I111" s="401">
        <f t="shared" si="6"/>
        <v>0</v>
      </c>
      <c r="J111" s="403">
        <f t="shared" si="7"/>
        <v>75.400000000000006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1771</v>
      </c>
      <c r="D112" s="581" t="s">
        <v>1772</v>
      </c>
      <c r="E112" s="581"/>
      <c r="F112" s="401" t="s">
        <v>1770</v>
      </c>
      <c r="G112" s="402">
        <v>15</v>
      </c>
      <c r="H112" s="401"/>
      <c r="I112" s="401">
        <f t="shared" si="6"/>
        <v>0</v>
      </c>
      <c r="J112" s="403">
        <f t="shared" si="7"/>
        <v>181.95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1773</v>
      </c>
      <c r="D113" s="571" t="s">
        <v>1774</v>
      </c>
      <c r="E113" s="571"/>
      <c r="F113" s="389" t="s">
        <v>1770</v>
      </c>
      <c r="G113" s="390">
        <v>5</v>
      </c>
      <c r="H113" s="389"/>
      <c r="I113" s="389">
        <f t="shared" si="6"/>
        <v>0</v>
      </c>
      <c r="J113" s="391">
        <f t="shared" si="7"/>
        <v>31.8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1775</v>
      </c>
      <c r="D114" s="581" t="s">
        <v>1776</v>
      </c>
      <c r="E114" s="581"/>
      <c r="F114" s="401" t="s">
        <v>1770</v>
      </c>
      <c r="G114" s="402">
        <v>3</v>
      </c>
      <c r="H114" s="401"/>
      <c r="I114" s="401">
        <f t="shared" si="6"/>
        <v>0</v>
      </c>
      <c r="J114" s="403">
        <f t="shared" si="7"/>
        <v>21.12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97"/>
      <c r="B115" s="398"/>
      <c r="C115" s="399" t="s">
        <v>1777</v>
      </c>
      <c r="D115" s="581" t="s">
        <v>1778</v>
      </c>
      <c r="E115" s="581"/>
      <c r="F115" s="401" t="s">
        <v>1770</v>
      </c>
      <c r="G115" s="402">
        <v>2</v>
      </c>
      <c r="H115" s="401"/>
      <c r="I115" s="401">
        <f t="shared" si="6"/>
        <v>0</v>
      </c>
      <c r="J115" s="403">
        <f t="shared" si="7"/>
        <v>19.98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" customHeight="1">
      <c r="A116" s="385"/>
      <c r="B116" s="386"/>
      <c r="C116" s="387" t="s">
        <v>1779</v>
      </c>
      <c r="D116" s="571" t="s">
        <v>1780</v>
      </c>
      <c r="E116" s="571"/>
      <c r="F116" s="389" t="s">
        <v>1770</v>
      </c>
      <c r="G116" s="390">
        <v>17</v>
      </c>
      <c r="H116" s="389"/>
      <c r="I116" s="389">
        <f t="shared" si="6"/>
        <v>0</v>
      </c>
      <c r="J116" s="391">
        <f t="shared" si="7"/>
        <v>57.8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1781</v>
      </c>
      <c r="D117" s="581" t="s">
        <v>1782</v>
      </c>
      <c r="E117" s="581"/>
      <c r="F117" s="401" t="s">
        <v>1770</v>
      </c>
      <c r="G117" s="402">
        <v>3</v>
      </c>
      <c r="H117" s="401"/>
      <c r="I117" s="401">
        <f t="shared" si="6"/>
        <v>0</v>
      </c>
      <c r="J117" s="403">
        <f t="shared" si="7"/>
        <v>8.52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1783</v>
      </c>
      <c r="D118" s="581" t="s">
        <v>1784</v>
      </c>
      <c r="E118" s="581"/>
      <c r="F118" s="401" t="s">
        <v>1770</v>
      </c>
      <c r="G118" s="402">
        <v>6</v>
      </c>
      <c r="H118" s="401"/>
      <c r="I118" s="401">
        <f t="shared" si="6"/>
        <v>0</v>
      </c>
      <c r="J118" s="403">
        <f t="shared" si="7"/>
        <v>10.92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1785</v>
      </c>
      <c r="D119" s="581" t="s">
        <v>1786</v>
      </c>
      <c r="E119" s="581"/>
      <c r="F119" s="401" t="s">
        <v>1770</v>
      </c>
      <c r="G119" s="402">
        <v>8</v>
      </c>
      <c r="H119" s="401"/>
      <c r="I119" s="401">
        <f t="shared" si="6"/>
        <v>0</v>
      </c>
      <c r="J119" s="403">
        <f t="shared" si="7"/>
        <v>36.08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85"/>
      <c r="B120" s="386"/>
      <c r="C120" s="387" t="s">
        <v>1787</v>
      </c>
      <c r="D120" s="571" t="s">
        <v>1788</v>
      </c>
      <c r="E120" s="571"/>
      <c r="F120" s="389" t="s">
        <v>218</v>
      </c>
      <c r="G120" s="390">
        <v>25</v>
      </c>
      <c r="H120" s="389"/>
      <c r="I120" s="389">
        <f t="shared" si="6"/>
        <v>0</v>
      </c>
      <c r="J120" s="391">
        <f t="shared" si="7"/>
        <v>49.75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178</v>
      </c>
      <c r="D121" s="579" t="s">
        <v>1765</v>
      </c>
      <c r="E121" s="579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80"/>
      <c r="E122" s="580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184</v>
      </c>
      <c r="D123" s="579" t="s">
        <v>1789</v>
      </c>
      <c r="E123" s="579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5" customHeight="1">
      <c r="A124" s="385"/>
      <c r="B124" s="386"/>
      <c r="C124" s="387" t="s">
        <v>1790</v>
      </c>
      <c r="D124" s="571" t="s">
        <v>1791</v>
      </c>
      <c r="E124" s="571"/>
      <c r="F124" s="389" t="s">
        <v>218</v>
      </c>
      <c r="G124" s="390">
        <v>25</v>
      </c>
      <c r="H124" s="389"/>
      <c r="I124" s="389">
        <f t="shared" ref="I124:I130" si="11">ROUND(G124*(H124),2)</f>
        <v>0</v>
      </c>
      <c r="J124" s="391">
        <f t="shared" ref="J124:J130" si="12">ROUND(G124*(N124),2)</f>
        <v>85.5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0.4</v>
      </c>
      <c r="W124" s="395"/>
      <c r="X124" s="396">
        <v>1.6E-2</v>
      </c>
      <c r="Y124" s="396"/>
      <c r="Z124" s="396">
        <v>0</v>
      </c>
    </row>
    <row r="125" spans="1:26" ht="25" customHeight="1">
      <c r="A125" s="385"/>
      <c r="B125" s="386"/>
      <c r="C125" s="387" t="s">
        <v>1792</v>
      </c>
      <c r="D125" s="571" t="s">
        <v>1793</v>
      </c>
      <c r="E125" s="571"/>
      <c r="F125" s="389" t="s">
        <v>218</v>
      </c>
      <c r="G125" s="390">
        <v>30</v>
      </c>
      <c r="H125" s="389"/>
      <c r="I125" s="389">
        <f t="shared" si="11"/>
        <v>0</v>
      </c>
      <c r="J125" s="391">
        <f t="shared" si="12"/>
        <v>111.6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0.45</v>
      </c>
      <c r="W125" s="395"/>
      <c r="X125" s="396">
        <v>1.4999999999999999E-2</v>
      </c>
      <c r="Y125" s="396"/>
      <c r="Z125" s="396">
        <v>0</v>
      </c>
    </row>
    <row r="126" spans="1:26" ht="25" customHeight="1">
      <c r="A126" s="385"/>
      <c r="B126" s="386"/>
      <c r="C126" s="387" t="s">
        <v>1115</v>
      </c>
      <c r="D126" s="571" t="s">
        <v>1116</v>
      </c>
      <c r="E126" s="571"/>
      <c r="F126" s="389" t="s">
        <v>181</v>
      </c>
      <c r="G126" s="390">
        <v>0.85</v>
      </c>
      <c r="H126" s="389"/>
      <c r="I126" s="389">
        <f t="shared" si="11"/>
        <v>0</v>
      </c>
      <c r="J126" s="391">
        <f t="shared" si="12"/>
        <v>14.85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1118</v>
      </c>
      <c r="D127" s="571" t="s">
        <v>1119</v>
      </c>
      <c r="E127" s="571"/>
      <c r="F127" s="389" t="s">
        <v>181</v>
      </c>
      <c r="G127" s="390">
        <v>17</v>
      </c>
      <c r="H127" s="389"/>
      <c r="I127" s="389">
        <f t="shared" si="11"/>
        <v>0</v>
      </c>
      <c r="J127" s="391">
        <f t="shared" si="12"/>
        <v>9.01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1794</v>
      </c>
      <c r="D128" s="571" t="s">
        <v>1122</v>
      </c>
      <c r="E128" s="571"/>
      <c r="F128" s="389" t="s">
        <v>181</v>
      </c>
      <c r="G128" s="390">
        <v>0.85</v>
      </c>
      <c r="H128" s="389"/>
      <c r="I128" s="389">
        <f t="shared" si="11"/>
        <v>0</v>
      </c>
      <c r="J128" s="391">
        <f t="shared" si="12"/>
        <v>12.25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85"/>
      <c r="B129" s="386"/>
      <c r="C129" s="387" t="s">
        <v>1795</v>
      </c>
      <c r="D129" s="571" t="s">
        <v>1125</v>
      </c>
      <c r="E129" s="571"/>
      <c r="F129" s="389" t="s">
        <v>181</v>
      </c>
      <c r="G129" s="390">
        <v>6.8</v>
      </c>
      <c r="H129" s="389"/>
      <c r="I129" s="389">
        <f t="shared" si="11"/>
        <v>0</v>
      </c>
      <c r="J129" s="391">
        <f t="shared" si="12"/>
        <v>11.02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" customHeight="1">
      <c r="A130" s="385"/>
      <c r="B130" s="386"/>
      <c r="C130" s="387" t="s">
        <v>1796</v>
      </c>
      <c r="D130" s="571" t="s">
        <v>1797</v>
      </c>
      <c r="E130" s="571"/>
      <c r="F130" s="389" t="s">
        <v>181</v>
      </c>
      <c r="G130" s="390">
        <v>0.85</v>
      </c>
      <c r="H130" s="389"/>
      <c r="I130" s="389">
        <f t="shared" si="11"/>
        <v>0</v>
      </c>
      <c r="J130" s="391">
        <f t="shared" si="12"/>
        <v>12.75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184</v>
      </c>
      <c r="D131" s="579" t="s">
        <v>1789</v>
      </c>
      <c r="E131" s="579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0.85</v>
      </c>
      <c r="W131" s="395"/>
      <c r="X131" s="396"/>
      <c r="Y131" s="396"/>
      <c r="Z131" s="396"/>
    </row>
    <row r="132" spans="1:26">
      <c r="A132" s="396"/>
      <c r="B132" s="404"/>
      <c r="C132" s="411"/>
      <c r="D132" s="580"/>
      <c r="E132" s="580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334</v>
      </c>
      <c r="D133" s="579" t="s">
        <v>1798</v>
      </c>
      <c r="E133" s="579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5" customHeight="1">
      <c r="A134" s="385"/>
      <c r="B134" s="386"/>
      <c r="C134" s="387" t="s">
        <v>1799</v>
      </c>
      <c r="D134" s="571" t="s">
        <v>1800</v>
      </c>
      <c r="E134" s="571"/>
      <c r="F134" s="389" t="s">
        <v>181</v>
      </c>
      <c r="G134" s="390">
        <v>16.665575</v>
      </c>
      <c r="H134" s="389"/>
      <c r="I134" s="389">
        <f>ROUND(G134*(H134),2)</f>
        <v>0</v>
      </c>
      <c r="J134" s="391">
        <f>ROUND(G134*(N134),2)</f>
        <v>654.96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334</v>
      </c>
      <c r="D135" s="579" t="s">
        <v>1798</v>
      </c>
      <c r="E135" s="579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80"/>
      <c r="E136" s="580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82" t="s">
        <v>1714</v>
      </c>
      <c r="E137" s="582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16.670000000000002</v>
      </c>
      <c r="T137" s="409"/>
      <c r="U137" s="409"/>
      <c r="V137" s="410">
        <f>ROUND((SUM(V88:V136))/2,2)</f>
        <v>0.85</v>
      </c>
      <c r="W137" s="395"/>
      <c r="X137" s="396"/>
      <c r="Y137" s="396"/>
      <c r="Z137" s="396"/>
    </row>
    <row r="138" spans="1:26">
      <c r="A138" s="396"/>
      <c r="B138" s="404"/>
      <c r="C138" s="411"/>
      <c r="D138" s="580"/>
      <c r="E138" s="580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82" t="s">
        <v>1721</v>
      </c>
      <c r="E139" s="582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362</v>
      </c>
      <c r="D140" s="579" t="s">
        <v>1801</v>
      </c>
      <c r="E140" s="579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5" customHeight="1">
      <c r="A141" s="385"/>
      <c r="B141" s="386"/>
      <c r="C141" s="387" t="s">
        <v>1802</v>
      </c>
      <c r="D141" s="571" t="s">
        <v>1803</v>
      </c>
      <c r="E141" s="571"/>
      <c r="F141" s="389" t="s">
        <v>218</v>
      </c>
      <c r="G141" s="390">
        <v>90</v>
      </c>
      <c r="H141" s="389"/>
      <c r="I141" s="389">
        <f t="shared" ref="I141:I147" si="17">ROUND(G141*(H141),2)</f>
        <v>0</v>
      </c>
      <c r="J141" s="391">
        <f t="shared" ref="J141:J147" si="18">ROUND(G141*(N141),2)</f>
        <v>344.7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2E-3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5" customHeight="1">
      <c r="A142" s="397"/>
      <c r="B142" s="398"/>
      <c r="C142" s="399" t="s">
        <v>1804</v>
      </c>
      <c r="D142" s="581" t="s">
        <v>1805</v>
      </c>
      <c r="E142" s="581"/>
      <c r="F142" s="401" t="s">
        <v>1806</v>
      </c>
      <c r="G142" s="402">
        <v>50</v>
      </c>
      <c r="H142" s="401"/>
      <c r="I142" s="401">
        <f t="shared" si="17"/>
        <v>0</v>
      </c>
      <c r="J142" s="403">
        <f t="shared" si="18"/>
        <v>128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5" customHeight="1">
      <c r="A143" s="397"/>
      <c r="B143" s="398"/>
      <c r="C143" s="399" t="s">
        <v>1807</v>
      </c>
      <c r="D143" s="581" t="s">
        <v>1808</v>
      </c>
      <c r="E143" s="581"/>
      <c r="F143" s="401" t="s">
        <v>1806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5" customHeight="1">
      <c r="A144" s="397"/>
      <c r="B144" s="398"/>
      <c r="C144" s="399" t="s">
        <v>1809</v>
      </c>
      <c r="D144" s="581" t="s">
        <v>1810</v>
      </c>
      <c r="E144" s="581"/>
      <c r="F144" s="401" t="s">
        <v>1806</v>
      </c>
      <c r="G144" s="402">
        <v>10</v>
      </c>
      <c r="H144" s="401"/>
      <c r="I144" s="401">
        <f t="shared" si="17"/>
        <v>0</v>
      </c>
      <c r="J144" s="403">
        <f t="shared" si="18"/>
        <v>32.700000000000003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5" customHeight="1">
      <c r="A145" s="385"/>
      <c r="B145" s="386"/>
      <c r="C145" s="387" t="s">
        <v>1811</v>
      </c>
      <c r="D145" s="571" t="s">
        <v>1812</v>
      </c>
      <c r="E145" s="571"/>
      <c r="F145" s="389" t="s">
        <v>218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5" customHeight="1">
      <c r="A146" s="397"/>
      <c r="B146" s="398"/>
      <c r="C146" s="399" t="s">
        <v>1813</v>
      </c>
      <c r="D146" s="581" t="s">
        <v>1814</v>
      </c>
      <c r="E146" s="581"/>
      <c r="F146" s="401" t="s">
        <v>1806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97"/>
      <c r="B147" s="398"/>
      <c r="C147" s="399" t="s">
        <v>1815</v>
      </c>
      <c r="D147" s="581" t="s">
        <v>1816</v>
      </c>
      <c r="E147" s="581"/>
      <c r="F147" s="401" t="s">
        <v>1817</v>
      </c>
      <c r="G147" s="402">
        <v>1</v>
      </c>
      <c r="H147" s="401"/>
      <c r="I147" s="401">
        <f t="shared" si="17"/>
        <v>0</v>
      </c>
      <c r="J147" s="403">
        <f t="shared" si="18"/>
        <v>27.22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362</v>
      </c>
      <c r="D148" s="579" t="s">
        <v>1801</v>
      </c>
      <c r="E148" s="579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80"/>
      <c r="E149" s="580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1261</v>
      </c>
      <c r="D150" s="579" t="s">
        <v>1818</v>
      </c>
      <c r="E150" s="579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5" customHeight="1">
      <c r="A151" s="385"/>
      <c r="B151" s="386"/>
      <c r="C151" s="387" t="s">
        <v>1819</v>
      </c>
      <c r="D151" s="571" t="s">
        <v>1820</v>
      </c>
      <c r="E151" s="571"/>
      <c r="F151" s="388" t="s">
        <v>1770</v>
      </c>
      <c r="G151" s="390">
        <v>1</v>
      </c>
      <c r="H151" s="389"/>
      <c r="I151" s="389">
        <f t="shared" ref="I151:I181" si="22">ROUND(G151*(H151),2)</f>
        <v>0</v>
      </c>
      <c r="J151" s="388">
        <f t="shared" ref="J151:J181" si="23">ROUND(G151*(N151),2)</f>
        <v>16.43</v>
      </c>
      <c r="K151" s="396">
        <f t="shared" ref="K151:K181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1" si="25">ROUND(G151*(P151),3)</f>
        <v>1E-3</v>
      </c>
      <c r="T151" s="393"/>
      <c r="U151" s="393"/>
      <c r="V151" s="394">
        <f t="shared" ref="V151:V181" si="26">ROUND(G151*(X151),3)</f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97"/>
      <c r="B152" s="398"/>
      <c r="C152" s="399" t="s">
        <v>2184</v>
      </c>
      <c r="D152" s="581" t="s">
        <v>2185</v>
      </c>
      <c r="E152" s="581"/>
      <c r="F152" s="400" t="s">
        <v>1823</v>
      </c>
      <c r="G152" s="402">
        <v>1</v>
      </c>
      <c r="H152" s="401"/>
      <c r="I152" s="401">
        <f t="shared" si="22"/>
        <v>0</v>
      </c>
      <c r="J152" s="400">
        <f t="shared" si="23"/>
        <v>53.96</v>
      </c>
      <c r="K152" s="396">
        <f t="shared" si="24"/>
        <v>0</v>
      </c>
      <c r="L152" s="393"/>
      <c r="M152" s="393">
        <f>ROUND(G152*(H152),2)</f>
        <v>0</v>
      </c>
      <c r="N152" s="393">
        <v>53.96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5" customHeight="1">
      <c r="A153" s="385"/>
      <c r="B153" s="386"/>
      <c r="C153" s="387" t="s">
        <v>1824</v>
      </c>
      <c r="D153" s="571" t="s">
        <v>1825</v>
      </c>
      <c r="E153" s="571"/>
      <c r="F153" s="388" t="s">
        <v>1770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97"/>
      <c r="B154" s="398"/>
      <c r="C154" s="399" t="s">
        <v>1826</v>
      </c>
      <c r="D154" s="581" t="s">
        <v>1827</v>
      </c>
      <c r="E154" s="581"/>
      <c r="F154" s="400" t="s">
        <v>1823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5" customHeight="1">
      <c r="A155" s="397"/>
      <c r="B155" s="398"/>
      <c r="C155" s="399" t="s">
        <v>1828</v>
      </c>
      <c r="D155" s="581" t="s">
        <v>1829</v>
      </c>
      <c r="E155" s="581"/>
      <c r="F155" s="400" t="s">
        <v>1770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1830</v>
      </c>
      <c r="D156" s="571" t="s">
        <v>1831</v>
      </c>
      <c r="E156" s="571"/>
      <c r="F156" s="388" t="s">
        <v>1770</v>
      </c>
      <c r="G156" s="390">
        <v>2</v>
      </c>
      <c r="H156" s="389"/>
      <c r="I156" s="389">
        <f t="shared" si="22"/>
        <v>0</v>
      </c>
      <c r="J156" s="388">
        <f t="shared" si="23"/>
        <v>68.56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2E-3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5" customHeight="1">
      <c r="A157" s="397"/>
      <c r="B157" s="398"/>
      <c r="C157" s="399" t="s">
        <v>1832</v>
      </c>
      <c r="D157" s="581" t="s">
        <v>1833</v>
      </c>
      <c r="E157" s="581"/>
      <c r="F157" s="400" t="s">
        <v>1770</v>
      </c>
      <c r="G157" s="402">
        <v>2</v>
      </c>
      <c r="H157" s="401"/>
      <c r="I157" s="401">
        <f t="shared" si="22"/>
        <v>0</v>
      </c>
      <c r="J157" s="400">
        <f t="shared" si="23"/>
        <v>443.6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7.0000000000000001E-3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5" customHeight="1">
      <c r="A158" s="385"/>
      <c r="B158" s="386"/>
      <c r="C158" s="387" t="s">
        <v>1834</v>
      </c>
      <c r="D158" s="571" t="s">
        <v>1835</v>
      </c>
      <c r="E158" s="571"/>
      <c r="F158" s="388" t="s">
        <v>218</v>
      </c>
      <c r="G158" s="390">
        <v>5</v>
      </c>
      <c r="H158" s="389"/>
      <c r="I158" s="389">
        <f t="shared" si="22"/>
        <v>0</v>
      </c>
      <c r="J158" s="388">
        <f t="shared" si="23"/>
        <v>57.7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5" customHeight="1">
      <c r="A159" s="397"/>
      <c r="B159" s="398"/>
      <c r="C159" s="399" t="s">
        <v>1836</v>
      </c>
      <c r="D159" s="581" t="s">
        <v>1837</v>
      </c>
      <c r="E159" s="581"/>
      <c r="F159" s="400" t="s">
        <v>1770</v>
      </c>
      <c r="G159" s="402">
        <v>5.25</v>
      </c>
      <c r="H159" s="401"/>
      <c r="I159" s="401">
        <f t="shared" si="22"/>
        <v>0</v>
      </c>
      <c r="J159" s="400">
        <f t="shared" si="23"/>
        <v>9.56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5" customHeight="1">
      <c r="A160" s="385"/>
      <c r="B160" s="386"/>
      <c r="C160" s="387" t="s">
        <v>1838</v>
      </c>
      <c r="D160" s="571" t="s">
        <v>1839</v>
      </c>
      <c r="E160" s="571"/>
      <c r="F160" s="388" t="s">
        <v>218</v>
      </c>
      <c r="G160" s="390">
        <v>10</v>
      </c>
      <c r="H160" s="389"/>
      <c r="I160" s="389">
        <f t="shared" si="22"/>
        <v>0</v>
      </c>
      <c r="J160" s="388">
        <f t="shared" si="23"/>
        <v>119.1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1840</v>
      </c>
      <c r="D161" s="581" t="s">
        <v>1841</v>
      </c>
      <c r="E161" s="581"/>
      <c r="F161" s="400" t="s">
        <v>1770</v>
      </c>
      <c r="G161" s="402">
        <v>10.5</v>
      </c>
      <c r="H161" s="401"/>
      <c r="I161" s="401">
        <f t="shared" si="22"/>
        <v>0</v>
      </c>
      <c r="J161" s="400">
        <f t="shared" si="23"/>
        <v>21.21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5" customHeight="1">
      <c r="A162" s="385"/>
      <c r="B162" s="386"/>
      <c r="C162" s="387" t="s">
        <v>1842</v>
      </c>
      <c r="D162" s="571" t="s">
        <v>1843</v>
      </c>
      <c r="E162" s="571"/>
      <c r="F162" s="388" t="s">
        <v>218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5" customHeight="1">
      <c r="A163" s="397"/>
      <c r="B163" s="398"/>
      <c r="C163" s="399" t="s">
        <v>1844</v>
      </c>
      <c r="D163" s="581" t="s">
        <v>1845</v>
      </c>
      <c r="E163" s="581"/>
      <c r="F163" s="400" t="s">
        <v>1770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5" customHeight="1">
      <c r="A164" s="385"/>
      <c r="B164" s="386"/>
      <c r="C164" s="387" t="s">
        <v>1846</v>
      </c>
      <c r="D164" s="571" t="s">
        <v>1847</v>
      </c>
      <c r="E164" s="571"/>
      <c r="F164" s="388" t="s">
        <v>218</v>
      </c>
      <c r="G164" s="390">
        <v>5</v>
      </c>
      <c r="H164" s="389"/>
      <c r="I164" s="389">
        <f t="shared" si="22"/>
        <v>0</v>
      </c>
      <c r="J164" s="388">
        <f t="shared" si="23"/>
        <v>71.3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5" customHeight="1">
      <c r="A165" s="397"/>
      <c r="B165" s="398"/>
      <c r="C165" s="399" t="s">
        <v>1848</v>
      </c>
      <c r="D165" s="581" t="s">
        <v>1849</v>
      </c>
      <c r="E165" s="581"/>
      <c r="F165" s="400" t="s">
        <v>1770</v>
      </c>
      <c r="G165" s="402">
        <v>5.25</v>
      </c>
      <c r="H165" s="401"/>
      <c r="I165" s="401">
        <f t="shared" si="22"/>
        <v>0</v>
      </c>
      <c r="J165" s="400">
        <f t="shared" si="23"/>
        <v>31.29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1850</v>
      </c>
      <c r="D166" s="571" t="s">
        <v>1851</v>
      </c>
      <c r="E166" s="571"/>
      <c r="F166" s="388" t="s">
        <v>1770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97"/>
      <c r="B167" s="398"/>
      <c r="C167" s="399" t="s">
        <v>1852</v>
      </c>
      <c r="D167" s="581" t="s">
        <v>1853</v>
      </c>
      <c r="E167" s="581"/>
      <c r="F167" s="400" t="s">
        <v>1770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5" customHeight="1">
      <c r="A168" s="385"/>
      <c r="B168" s="386"/>
      <c r="C168" s="387" t="s">
        <v>1854</v>
      </c>
      <c r="D168" s="571" t="s">
        <v>1855</v>
      </c>
      <c r="E168" s="571"/>
      <c r="F168" s="388" t="s">
        <v>1770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5" customHeight="1">
      <c r="A169" s="397"/>
      <c r="B169" s="398"/>
      <c r="C169" s="399" t="s">
        <v>1856</v>
      </c>
      <c r="D169" s="581" t="s">
        <v>1857</v>
      </c>
      <c r="E169" s="581"/>
      <c r="F169" s="400" t="s">
        <v>1770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5" customHeight="1">
      <c r="A170" s="385"/>
      <c r="B170" s="386"/>
      <c r="C170" s="387" t="s">
        <v>1858</v>
      </c>
      <c r="D170" s="571" t="s">
        <v>1859</v>
      </c>
      <c r="E170" s="571"/>
      <c r="F170" s="388" t="s">
        <v>1770</v>
      </c>
      <c r="G170" s="390">
        <v>10</v>
      </c>
      <c r="H170" s="389"/>
      <c r="I170" s="389">
        <f t="shared" si="22"/>
        <v>0</v>
      </c>
      <c r="J170" s="388">
        <f t="shared" si="23"/>
        <v>71.599999999999994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5" customHeight="1">
      <c r="A171" s="397"/>
      <c r="B171" s="398"/>
      <c r="C171" s="399" t="s">
        <v>1860</v>
      </c>
      <c r="D171" s="581" t="s">
        <v>1861</v>
      </c>
      <c r="E171" s="581"/>
      <c r="F171" s="400" t="s">
        <v>1770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5" customHeight="1">
      <c r="A172" s="397"/>
      <c r="B172" s="398"/>
      <c r="C172" s="399" t="s">
        <v>1862</v>
      </c>
      <c r="D172" s="581" t="s">
        <v>1863</v>
      </c>
      <c r="E172" s="581"/>
      <c r="F172" s="400" t="s">
        <v>1770</v>
      </c>
      <c r="G172" s="402">
        <v>3</v>
      </c>
      <c r="H172" s="401"/>
      <c r="I172" s="401">
        <f t="shared" si="22"/>
        <v>0</v>
      </c>
      <c r="J172" s="400">
        <f t="shared" si="23"/>
        <v>12.15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5" customHeight="1">
      <c r="A173" s="385"/>
      <c r="B173" s="386"/>
      <c r="C173" s="387" t="s">
        <v>1864</v>
      </c>
      <c r="D173" s="571" t="s">
        <v>1865</v>
      </c>
      <c r="E173" s="571"/>
      <c r="F173" s="388" t="s">
        <v>1770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5" customHeight="1">
      <c r="A174" s="397"/>
      <c r="B174" s="398"/>
      <c r="C174" s="399" t="s">
        <v>1866</v>
      </c>
      <c r="D174" s="581" t="s">
        <v>1867</v>
      </c>
      <c r="E174" s="581"/>
      <c r="F174" s="400" t="s">
        <v>1770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5" customHeight="1">
      <c r="A175" s="385"/>
      <c r="B175" s="386"/>
      <c r="C175" s="387" t="s">
        <v>1868</v>
      </c>
      <c r="D175" s="571" t="s">
        <v>1869</v>
      </c>
      <c r="E175" s="571"/>
      <c r="F175" s="388" t="s">
        <v>1770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5" customHeight="1">
      <c r="A176" s="397"/>
      <c r="B176" s="398"/>
      <c r="C176" s="399" t="s">
        <v>1870</v>
      </c>
      <c r="D176" s="581" t="s">
        <v>1871</v>
      </c>
      <c r="E176" s="581"/>
      <c r="F176" s="400" t="s">
        <v>1770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5" customHeight="1">
      <c r="A177" s="385"/>
      <c r="B177" s="386"/>
      <c r="C177" s="387" t="s">
        <v>1872</v>
      </c>
      <c r="D177" s="571" t="s">
        <v>1873</v>
      </c>
      <c r="E177" s="571"/>
      <c r="F177" s="388" t="s">
        <v>1770</v>
      </c>
      <c r="G177" s="390">
        <v>8</v>
      </c>
      <c r="H177" s="389"/>
      <c r="I177" s="389">
        <f t="shared" si="22"/>
        <v>0</v>
      </c>
      <c r="J177" s="388">
        <f t="shared" si="23"/>
        <v>29.6</v>
      </c>
      <c r="K177" s="396">
        <f t="shared" si="24"/>
        <v>0</v>
      </c>
      <c r="L177" s="393">
        <f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5" customHeight="1">
      <c r="A178" s="385"/>
      <c r="B178" s="386"/>
      <c r="C178" s="387" t="s">
        <v>1874</v>
      </c>
      <c r="D178" s="571" t="s">
        <v>1875</v>
      </c>
      <c r="E178" s="571"/>
      <c r="F178" s="388" t="s">
        <v>1770</v>
      </c>
      <c r="G178" s="390">
        <v>3</v>
      </c>
      <c r="H178" s="389"/>
      <c r="I178" s="389">
        <f t="shared" si="22"/>
        <v>0</v>
      </c>
      <c r="J178" s="388">
        <f t="shared" si="23"/>
        <v>12.27</v>
      </c>
      <c r="K178" s="396">
        <f t="shared" si="24"/>
        <v>0</v>
      </c>
      <c r="L178" s="393">
        <f>ROUND(G178*(H178),2)</f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5" customHeight="1">
      <c r="A179" s="385"/>
      <c r="B179" s="386"/>
      <c r="C179" s="387" t="s">
        <v>1878</v>
      </c>
      <c r="D179" s="571" t="s">
        <v>1879</v>
      </c>
      <c r="E179" s="571"/>
      <c r="F179" s="388" t="s">
        <v>1770</v>
      </c>
      <c r="G179" s="390">
        <v>3</v>
      </c>
      <c r="H179" s="389"/>
      <c r="I179" s="389">
        <f t="shared" si="22"/>
        <v>0</v>
      </c>
      <c r="J179" s="388">
        <f t="shared" si="23"/>
        <v>18.149999999999999</v>
      </c>
      <c r="K179" s="396">
        <f t="shared" si="24"/>
        <v>0</v>
      </c>
      <c r="L179" s="393">
        <f>ROUND(G179*(H179),2)</f>
        <v>0</v>
      </c>
      <c r="M179" s="393"/>
      <c r="N179" s="393">
        <v>6.05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5" customHeight="1">
      <c r="A180" s="385"/>
      <c r="B180" s="386"/>
      <c r="C180" s="387" t="s">
        <v>1880</v>
      </c>
      <c r="D180" s="571" t="s">
        <v>1881</v>
      </c>
      <c r="E180" s="571"/>
      <c r="F180" s="388" t="s">
        <v>218</v>
      </c>
      <c r="G180" s="390">
        <v>35</v>
      </c>
      <c r="H180" s="389"/>
      <c r="I180" s="389">
        <f t="shared" si="22"/>
        <v>0</v>
      </c>
      <c r="J180" s="388">
        <f t="shared" si="23"/>
        <v>39.9</v>
      </c>
      <c r="K180" s="396">
        <f t="shared" si="24"/>
        <v>0</v>
      </c>
      <c r="L180" s="393">
        <f>ROUND(G180*(H180),2)</f>
        <v>0</v>
      </c>
      <c r="M180" s="393"/>
      <c r="N180" s="393">
        <v>1.1400000000000001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5" customHeight="1">
      <c r="A181" s="385"/>
      <c r="B181" s="386"/>
      <c r="C181" s="387" t="s">
        <v>1882</v>
      </c>
      <c r="D181" s="571" t="s">
        <v>1883</v>
      </c>
      <c r="E181" s="571"/>
      <c r="F181" s="388" t="s">
        <v>360</v>
      </c>
      <c r="G181" s="390">
        <v>15.926618933729344</v>
      </c>
      <c r="H181" s="391"/>
      <c r="I181" s="391">
        <f t="shared" si="22"/>
        <v>0</v>
      </c>
      <c r="J181" s="388">
        <f t="shared" si="23"/>
        <v>79.63</v>
      </c>
      <c r="K181" s="396">
        <f t="shared" si="24"/>
        <v>0</v>
      </c>
      <c r="L181" s="393">
        <f>ROUND(G181*(H181),2)</f>
        <v>0</v>
      </c>
      <c r="M181" s="393"/>
      <c r="N181" s="393">
        <v>5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12">
      <c r="A182" s="396"/>
      <c r="B182" s="404"/>
      <c r="C182" s="405" t="s">
        <v>1261</v>
      </c>
      <c r="D182" s="579" t="s">
        <v>1818</v>
      </c>
      <c r="E182" s="579"/>
      <c r="F182" s="396"/>
      <c r="G182" s="393"/>
      <c r="H182" s="406"/>
      <c r="I182" s="407">
        <f>ROUND((SUM(I150:I181))/1,2)</f>
        <v>0</v>
      </c>
      <c r="J182" s="412"/>
      <c r="K182" s="412"/>
      <c r="L182" s="409">
        <f>ROUND((SUM(L150:L181))/1,2)</f>
        <v>0</v>
      </c>
      <c r="M182" s="409">
        <f>ROUND((SUM(M150:M181))/1,2)</f>
        <v>0</v>
      </c>
      <c r="N182" s="409"/>
      <c r="O182" s="409"/>
      <c r="P182" s="409"/>
      <c r="Q182" s="409"/>
      <c r="R182" s="409"/>
      <c r="S182" s="409">
        <f>ROUND((SUM(S150:S181))/1,2)</f>
        <v>0.01</v>
      </c>
      <c r="T182" s="409"/>
      <c r="U182" s="409"/>
      <c r="V182" s="410">
        <f>ROUND((SUM(V150:V181))/1,2)</f>
        <v>0</v>
      </c>
      <c r="W182" s="395"/>
      <c r="X182" s="396"/>
      <c r="Y182" s="396"/>
      <c r="Z182" s="396"/>
    </row>
    <row r="183" spans="1:26">
      <c r="A183" s="396"/>
      <c r="B183" s="404"/>
      <c r="C183" s="411"/>
      <c r="D183" s="580"/>
      <c r="E183" s="580"/>
      <c r="F183" s="396"/>
      <c r="G183" s="393"/>
      <c r="H183" s="406"/>
      <c r="I183" s="406"/>
      <c r="J183" s="396"/>
      <c r="K183" s="396"/>
      <c r="L183" s="393"/>
      <c r="M183" s="393"/>
      <c r="N183" s="393"/>
      <c r="O183" s="393"/>
      <c r="P183" s="393"/>
      <c r="Q183" s="393"/>
      <c r="R183" s="393"/>
      <c r="S183" s="393"/>
      <c r="T183" s="393"/>
      <c r="U183" s="393"/>
      <c r="V183" s="394"/>
      <c r="W183" s="395"/>
      <c r="X183" s="396"/>
      <c r="Y183" s="396"/>
      <c r="Z183" s="396"/>
    </row>
    <row r="184" spans="1:26" ht="12">
      <c r="A184" s="396"/>
      <c r="B184" s="404"/>
      <c r="C184" s="405" t="s">
        <v>1255</v>
      </c>
      <c r="D184" s="579" t="s">
        <v>1884</v>
      </c>
      <c r="E184" s="579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25" customHeight="1">
      <c r="A185" s="385"/>
      <c r="B185" s="386"/>
      <c r="C185" s="387" t="s">
        <v>1885</v>
      </c>
      <c r="D185" s="571" t="s">
        <v>1886</v>
      </c>
      <c r="E185" s="571"/>
      <c r="F185" s="388" t="s">
        <v>1770</v>
      </c>
      <c r="G185" s="390">
        <v>7</v>
      </c>
      <c r="H185" s="389"/>
      <c r="I185" s="389">
        <f t="shared" ref="I185:I205" si="27">ROUND(G185*(H185),2)</f>
        <v>0</v>
      </c>
      <c r="J185" s="388">
        <f t="shared" ref="J185:J205" si="28">ROUND(G185*(N185),2)</f>
        <v>30.38</v>
      </c>
      <c r="K185" s="396">
        <f t="shared" ref="K185:K205" si="29">ROUND(G185*(O185),2)</f>
        <v>0</v>
      </c>
      <c r="L185" s="393">
        <f>ROUND(G185*(H185),2)</f>
        <v>0</v>
      </c>
      <c r="M185" s="393"/>
      <c r="N185" s="393">
        <v>4.34</v>
      </c>
      <c r="O185" s="393"/>
      <c r="P185" s="393">
        <v>2.0000000000000002E-5</v>
      </c>
      <c r="Q185" s="393"/>
      <c r="R185" s="393">
        <v>2.0000000000000002E-5</v>
      </c>
      <c r="S185" s="393">
        <f t="shared" ref="S185:S205" si="30">ROUND(G185*(P185),3)</f>
        <v>0</v>
      </c>
      <c r="T185" s="393"/>
      <c r="U185" s="393"/>
      <c r="V185" s="394">
        <f t="shared" ref="V185:V205" si="31">ROUND(G185*(X185),3)</f>
        <v>0</v>
      </c>
      <c r="W185" s="395"/>
      <c r="X185" s="396">
        <v>0</v>
      </c>
      <c r="Y185" s="396"/>
      <c r="Z185" s="396">
        <v>0</v>
      </c>
    </row>
    <row r="186" spans="1:26" ht="25" customHeight="1">
      <c r="A186" s="397"/>
      <c r="B186" s="398"/>
      <c r="C186" s="399" t="s">
        <v>1887</v>
      </c>
      <c r="D186" s="581" t="s">
        <v>1888</v>
      </c>
      <c r="E186" s="581"/>
      <c r="F186" s="400" t="s">
        <v>1770</v>
      </c>
      <c r="G186" s="402">
        <v>2</v>
      </c>
      <c r="H186" s="401"/>
      <c r="I186" s="401">
        <f t="shared" si="27"/>
        <v>0</v>
      </c>
      <c r="J186" s="400">
        <f t="shared" si="28"/>
        <v>15.18</v>
      </c>
      <c r="K186" s="396">
        <f t="shared" si="29"/>
        <v>0</v>
      </c>
      <c r="L186" s="393"/>
      <c r="M186" s="393">
        <f>ROUND(G186*(H186),2)</f>
        <v>0</v>
      </c>
      <c r="N186" s="393">
        <v>7.59</v>
      </c>
      <c r="O186" s="393"/>
      <c r="P186" s="393">
        <v>3.3E-4</v>
      </c>
      <c r="Q186" s="393"/>
      <c r="R186" s="393">
        <v>3.3E-4</v>
      </c>
      <c r="S186" s="393">
        <f t="shared" si="30"/>
        <v>1E-3</v>
      </c>
      <c r="T186" s="393"/>
      <c r="U186" s="393"/>
      <c r="V186" s="394">
        <f t="shared" si="31"/>
        <v>0</v>
      </c>
      <c r="W186" s="395"/>
      <c r="X186" s="396">
        <v>0</v>
      </c>
      <c r="Y186" s="396"/>
      <c r="Z186" s="396">
        <v>0</v>
      </c>
    </row>
    <row r="187" spans="1:26" ht="25" customHeight="1">
      <c r="A187" s="397"/>
      <c r="B187" s="398"/>
      <c r="C187" s="399" t="s">
        <v>1889</v>
      </c>
      <c r="D187" s="581" t="s">
        <v>1890</v>
      </c>
      <c r="E187" s="581"/>
      <c r="F187" s="400" t="s">
        <v>1770</v>
      </c>
      <c r="G187" s="402">
        <v>1</v>
      </c>
      <c r="H187" s="401"/>
      <c r="I187" s="401">
        <f t="shared" si="27"/>
        <v>0</v>
      </c>
      <c r="J187" s="400">
        <f t="shared" si="28"/>
        <v>14.24</v>
      </c>
      <c r="K187" s="396">
        <f t="shared" si="29"/>
        <v>0</v>
      </c>
      <c r="L187" s="393"/>
      <c r="M187" s="393">
        <f>ROUND(G187*(H187),2)</f>
        <v>0</v>
      </c>
      <c r="N187" s="393">
        <v>14.24</v>
      </c>
      <c r="O187" s="393"/>
      <c r="P187" s="393">
        <v>0</v>
      </c>
      <c r="Q187" s="393"/>
      <c r="R187" s="393">
        <v>0</v>
      </c>
      <c r="S187" s="393">
        <f t="shared" si="30"/>
        <v>0</v>
      </c>
      <c r="T187" s="393"/>
      <c r="U187" s="393"/>
      <c r="V187" s="394">
        <f t="shared" si="31"/>
        <v>0</v>
      </c>
      <c r="W187" s="395"/>
      <c r="X187" s="396">
        <v>0</v>
      </c>
      <c r="Y187" s="396"/>
      <c r="Z187" s="396">
        <v>0</v>
      </c>
    </row>
    <row r="188" spans="1:26" ht="25" customHeight="1">
      <c r="A188" s="397"/>
      <c r="B188" s="398"/>
      <c r="C188" s="399" t="s">
        <v>1891</v>
      </c>
      <c r="D188" s="581" t="s">
        <v>1892</v>
      </c>
      <c r="E188" s="581"/>
      <c r="F188" s="400" t="s">
        <v>1770</v>
      </c>
      <c r="G188" s="402">
        <v>1</v>
      </c>
      <c r="H188" s="401"/>
      <c r="I188" s="401">
        <f t="shared" si="27"/>
        <v>0</v>
      </c>
      <c r="J188" s="400">
        <f t="shared" si="28"/>
        <v>7.3</v>
      </c>
      <c r="K188" s="396">
        <f t="shared" si="29"/>
        <v>0</v>
      </c>
      <c r="L188" s="393"/>
      <c r="M188" s="393">
        <f>ROUND(G188*(H188),2)</f>
        <v>0</v>
      </c>
      <c r="N188" s="393">
        <v>7.3</v>
      </c>
      <c r="O188" s="393"/>
      <c r="P188" s="393">
        <v>0</v>
      </c>
      <c r="Q188" s="393"/>
      <c r="R188" s="393">
        <v>0</v>
      </c>
      <c r="S188" s="393">
        <f t="shared" si="30"/>
        <v>0</v>
      </c>
      <c r="T188" s="393"/>
      <c r="U188" s="393"/>
      <c r="V188" s="394">
        <f t="shared" si="31"/>
        <v>0</v>
      </c>
      <c r="W188" s="395"/>
      <c r="X188" s="396">
        <v>0</v>
      </c>
      <c r="Y188" s="396"/>
      <c r="Z188" s="396">
        <v>0</v>
      </c>
    </row>
    <row r="189" spans="1:26" ht="25" customHeight="1">
      <c r="A189" s="397"/>
      <c r="B189" s="398"/>
      <c r="C189" s="399" t="s">
        <v>2186</v>
      </c>
      <c r="D189" s="581" t="s">
        <v>2187</v>
      </c>
      <c r="E189" s="581"/>
      <c r="F189" s="400" t="s">
        <v>1770</v>
      </c>
      <c r="G189" s="402">
        <v>3</v>
      </c>
      <c r="H189" s="401"/>
      <c r="I189" s="401">
        <f t="shared" si="27"/>
        <v>0</v>
      </c>
      <c r="J189" s="400">
        <f t="shared" si="28"/>
        <v>459</v>
      </c>
      <c r="K189" s="396">
        <f t="shared" si="29"/>
        <v>0</v>
      </c>
      <c r="L189" s="393"/>
      <c r="M189" s="393">
        <f>ROUND(G189*(H189),2)</f>
        <v>0</v>
      </c>
      <c r="N189" s="393">
        <v>153</v>
      </c>
      <c r="O189" s="393"/>
      <c r="P189" s="393">
        <v>0</v>
      </c>
      <c r="Q189" s="393"/>
      <c r="R189" s="393">
        <v>0</v>
      </c>
      <c r="S189" s="393">
        <f t="shared" si="30"/>
        <v>0</v>
      </c>
      <c r="T189" s="393"/>
      <c r="U189" s="393"/>
      <c r="V189" s="394">
        <f t="shared" si="31"/>
        <v>0</v>
      </c>
      <c r="W189" s="395"/>
      <c r="X189" s="396">
        <v>0</v>
      </c>
      <c r="Y189" s="396"/>
      <c r="Z189" s="396">
        <v>0</v>
      </c>
    </row>
    <row r="190" spans="1:26" ht="25" customHeight="1">
      <c r="A190" s="385"/>
      <c r="B190" s="386"/>
      <c r="C190" s="387" t="s">
        <v>1257</v>
      </c>
      <c r="D190" s="571" t="s">
        <v>1893</v>
      </c>
      <c r="E190" s="571"/>
      <c r="F190" s="388" t="s">
        <v>1770</v>
      </c>
      <c r="G190" s="390">
        <v>4</v>
      </c>
      <c r="H190" s="389"/>
      <c r="I190" s="389">
        <f t="shared" si="27"/>
        <v>0</v>
      </c>
      <c r="J190" s="388">
        <f t="shared" si="28"/>
        <v>21.32</v>
      </c>
      <c r="K190" s="396">
        <f t="shared" si="29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0"/>
        <v>0</v>
      </c>
      <c r="T190" s="393"/>
      <c r="U190" s="393"/>
      <c r="V190" s="394">
        <f t="shared" si="31"/>
        <v>0</v>
      </c>
      <c r="W190" s="395"/>
      <c r="X190" s="396">
        <v>0</v>
      </c>
      <c r="Y190" s="396"/>
      <c r="Z190" s="396">
        <v>0</v>
      </c>
    </row>
    <row r="191" spans="1:26" ht="25" customHeight="1">
      <c r="A191" s="397"/>
      <c r="B191" s="398"/>
      <c r="C191" s="399" t="s">
        <v>1894</v>
      </c>
      <c r="D191" s="581" t="s">
        <v>1895</v>
      </c>
      <c r="E191" s="581"/>
      <c r="F191" s="400" t="s">
        <v>1770</v>
      </c>
      <c r="G191" s="402">
        <v>2</v>
      </c>
      <c r="H191" s="401"/>
      <c r="I191" s="401">
        <f t="shared" si="27"/>
        <v>0</v>
      </c>
      <c r="J191" s="400">
        <f t="shared" si="28"/>
        <v>21.46</v>
      </c>
      <c r="K191" s="396">
        <f t="shared" si="29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0"/>
        <v>1E-3</v>
      </c>
      <c r="T191" s="393"/>
      <c r="U191" s="393"/>
      <c r="V191" s="394">
        <f t="shared" si="31"/>
        <v>0</v>
      </c>
      <c r="W191" s="395"/>
      <c r="X191" s="396">
        <v>0</v>
      </c>
      <c r="Y191" s="396"/>
      <c r="Z191" s="396">
        <v>0</v>
      </c>
    </row>
    <row r="192" spans="1:26" ht="25" customHeight="1">
      <c r="A192" s="397"/>
      <c r="B192" s="398"/>
      <c r="C192" s="399" t="s">
        <v>1896</v>
      </c>
      <c r="D192" s="581" t="s">
        <v>1897</v>
      </c>
      <c r="E192" s="581"/>
      <c r="F192" s="400" t="s">
        <v>1770</v>
      </c>
      <c r="G192" s="402">
        <v>1</v>
      </c>
      <c r="H192" s="401"/>
      <c r="I192" s="401">
        <f t="shared" si="27"/>
        <v>0</v>
      </c>
      <c r="J192" s="400">
        <f t="shared" si="28"/>
        <v>19.38</v>
      </c>
      <c r="K192" s="396">
        <f t="shared" si="29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0"/>
        <v>0</v>
      </c>
      <c r="T192" s="393"/>
      <c r="U192" s="393"/>
      <c r="V192" s="394">
        <f t="shared" si="31"/>
        <v>0</v>
      </c>
      <c r="W192" s="395"/>
      <c r="X192" s="396">
        <v>0</v>
      </c>
      <c r="Y192" s="396"/>
      <c r="Z192" s="396">
        <v>0</v>
      </c>
    </row>
    <row r="193" spans="1:26" ht="25" customHeight="1">
      <c r="A193" s="397"/>
      <c r="B193" s="398"/>
      <c r="C193" s="399" t="s">
        <v>1898</v>
      </c>
      <c r="D193" s="581" t="s">
        <v>1899</v>
      </c>
      <c r="E193" s="581"/>
      <c r="F193" s="400" t="s">
        <v>1770</v>
      </c>
      <c r="G193" s="402">
        <v>1</v>
      </c>
      <c r="H193" s="401"/>
      <c r="I193" s="401">
        <f t="shared" si="27"/>
        <v>0</v>
      </c>
      <c r="J193" s="400">
        <f t="shared" si="28"/>
        <v>28.97</v>
      </c>
      <c r="K193" s="396">
        <f t="shared" si="29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0"/>
        <v>0</v>
      </c>
      <c r="T193" s="393"/>
      <c r="U193" s="393"/>
      <c r="V193" s="394">
        <f t="shared" si="31"/>
        <v>0</v>
      </c>
      <c r="W193" s="395"/>
      <c r="X193" s="396">
        <v>0</v>
      </c>
      <c r="Y193" s="396"/>
      <c r="Z193" s="396">
        <v>0</v>
      </c>
    </row>
    <row r="194" spans="1:26" ht="25" customHeight="1">
      <c r="A194" s="385"/>
      <c r="B194" s="386"/>
      <c r="C194" s="387" t="s">
        <v>1258</v>
      </c>
      <c r="D194" s="571" t="s">
        <v>1900</v>
      </c>
      <c r="E194" s="571"/>
      <c r="F194" s="388" t="s">
        <v>1770</v>
      </c>
      <c r="G194" s="390">
        <v>2</v>
      </c>
      <c r="H194" s="389"/>
      <c r="I194" s="389">
        <f t="shared" si="27"/>
        <v>0</v>
      </c>
      <c r="J194" s="388">
        <f t="shared" si="28"/>
        <v>11.56</v>
      </c>
      <c r="K194" s="396">
        <f t="shared" si="29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0"/>
        <v>0</v>
      </c>
      <c r="T194" s="393"/>
      <c r="U194" s="393"/>
      <c r="V194" s="394">
        <f t="shared" si="31"/>
        <v>0</v>
      </c>
      <c r="W194" s="395"/>
      <c r="X194" s="396">
        <v>0</v>
      </c>
      <c r="Y194" s="396"/>
      <c r="Z194" s="396">
        <v>0</v>
      </c>
    </row>
    <row r="195" spans="1:26" ht="25" customHeight="1">
      <c r="A195" s="397"/>
      <c r="B195" s="398"/>
      <c r="C195" s="399" t="s">
        <v>1901</v>
      </c>
      <c r="D195" s="581" t="s">
        <v>1902</v>
      </c>
      <c r="E195" s="581"/>
      <c r="F195" s="400" t="s">
        <v>1770</v>
      </c>
      <c r="G195" s="402">
        <v>1</v>
      </c>
      <c r="H195" s="401"/>
      <c r="I195" s="401">
        <f t="shared" si="27"/>
        <v>0</v>
      </c>
      <c r="J195" s="400">
        <f t="shared" si="28"/>
        <v>16.82</v>
      </c>
      <c r="K195" s="396">
        <f t="shared" si="29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0"/>
        <v>1E-3</v>
      </c>
      <c r="T195" s="393"/>
      <c r="U195" s="393"/>
      <c r="V195" s="394">
        <f t="shared" si="31"/>
        <v>0</v>
      </c>
      <c r="W195" s="395"/>
      <c r="X195" s="396">
        <v>0</v>
      </c>
      <c r="Y195" s="396"/>
      <c r="Z195" s="396">
        <v>0</v>
      </c>
    </row>
    <row r="196" spans="1:26" ht="25" customHeight="1">
      <c r="A196" s="397"/>
      <c r="B196" s="398"/>
      <c r="C196" s="399" t="s">
        <v>1903</v>
      </c>
      <c r="D196" s="581" t="s">
        <v>1904</v>
      </c>
      <c r="E196" s="581"/>
      <c r="F196" s="400" t="s">
        <v>1770</v>
      </c>
      <c r="G196" s="402">
        <v>1</v>
      </c>
      <c r="H196" s="401"/>
      <c r="I196" s="401">
        <f t="shared" si="27"/>
        <v>0</v>
      </c>
      <c r="J196" s="400">
        <f t="shared" si="28"/>
        <v>15.27</v>
      </c>
      <c r="K196" s="396">
        <f t="shared" si="29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0"/>
        <v>0</v>
      </c>
      <c r="T196" s="393"/>
      <c r="U196" s="393"/>
      <c r="V196" s="394">
        <f t="shared" si="31"/>
        <v>0</v>
      </c>
      <c r="W196" s="395"/>
      <c r="X196" s="396">
        <v>0</v>
      </c>
      <c r="Y196" s="396"/>
      <c r="Z196" s="396">
        <v>0</v>
      </c>
    </row>
    <row r="197" spans="1:26" ht="25" customHeight="1">
      <c r="A197" s="385"/>
      <c r="B197" s="386"/>
      <c r="C197" s="387" t="s">
        <v>1905</v>
      </c>
      <c r="D197" s="571" t="s">
        <v>1906</v>
      </c>
      <c r="E197" s="571"/>
      <c r="F197" s="388" t="s">
        <v>1770</v>
      </c>
      <c r="G197" s="390">
        <v>1</v>
      </c>
      <c r="H197" s="389"/>
      <c r="I197" s="389">
        <f t="shared" si="27"/>
        <v>0</v>
      </c>
      <c r="J197" s="388">
        <f t="shared" si="28"/>
        <v>7.99</v>
      </c>
      <c r="K197" s="396">
        <f t="shared" si="29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0"/>
        <v>0</v>
      </c>
      <c r="T197" s="393"/>
      <c r="U197" s="393"/>
      <c r="V197" s="394">
        <f t="shared" si="31"/>
        <v>0</v>
      </c>
      <c r="W197" s="395"/>
      <c r="X197" s="396">
        <v>0</v>
      </c>
      <c r="Y197" s="396"/>
      <c r="Z197" s="396">
        <v>0</v>
      </c>
    </row>
    <row r="198" spans="1:26" ht="25" customHeight="1">
      <c r="A198" s="397"/>
      <c r="B198" s="398"/>
      <c r="C198" s="399" t="s">
        <v>1907</v>
      </c>
      <c r="D198" s="581" t="s">
        <v>1908</v>
      </c>
      <c r="E198" s="581"/>
      <c r="F198" s="400" t="s">
        <v>1770</v>
      </c>
      <c r="G198" s="402">
        <v>1</v>
      </c>
      <c r="H198" s="401"/>
      <c r="I198" s="401">
        <f t="shared" si="27"/>
        <v>0</v>
      </c>
      <c r="J198" s="400">
        <f t="shared" si="28"/>
        <v>6.67</v>
      </c>
      <c r="K198" s="396">
        <f t="shared" si="29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0"/>
        <v>0</v>
      </c>
      <c r="T198" s="393"/>
      <c r="U198" s="393"/>
      <c r="V198" s="394">
        <f t="shared" si="31"/>
        <v>0</v>
      </c>
      <c r="W198" s="395"/>
      <c r="X198" s="396">
        <v>0</v>
      </c>
      <c r="Y198" s="396"/>
      <c r="Z198" s="396">
        <v>0</v>
      </c>
    </row>
    <row r="199" spans="1:26" ht="25" customHeight="1">
      <c r="A199" s="385"/>
      <c r="B199" s="386"/>
      <c r="C199" s="387" t="s">
        <v>1909</v>
      </c>
      <c r="D199" s="571" t="s">
        <v>1910</v>
      </c>
      <c r="E199" s="571"/>
      <c r="F199" s="388" t="s">
        <v>218</v>
      </c>
      <c r="G199" s="390">
        <v>50</v>
      </c>
      <c r="H199" s="389"/>
      <c r="I199" s="389">
        <f t="shared" si="27"/>
        <v>0</v>
      </c>
      <c r="J199" s="388">
        <f t="shared" si="28"/>
        <v>755</v>
      </c>
      <c r="K199" s="396">
        <f t="shared" si="29"/>
        <v>0</v>
      </c>
      <c r="L199" s="393">
        <f t="shared" ref="L199:L205" si="32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0"/>
        <v>1.2999999999999999E-2</v>
      </c>
      <c r="T199" s="393"/>
      <c r="U199" s="393"/>
      <c r="V199" s="394">
        <f t="shared" si="31"/>
        <v>0</v>
      </c>
      <c r="W199" s="395"/>
      <c r="X199" s="396">
        <v>0</v>
      </c>
      <c r="Y199" s="396"/>
      <c r="Z199" s="396">
        <v>0</v>
      </c>
    </row>
    <row r="200" spans="1:26" ht="25" customHeight="1">
      <c r="A200" s="385"/>
      <c r="B200" s="386"/>
      <c r="C200" s="387" t="s">
        <v>1911</v>
      </c>
      <c r="D200" s="571" t="s">
        <v>1912</v>
      </c>
      <c r="E200" s="571"/>
      <c r="F200" s="388" t="s">
        <v>218</v>
      </c>
      <c r="G200" s="390">
        <v>30</v>
      </c>
      <c r="H200" s="389"/>
      <c r="I200" s="389">
        <f t="shared" si="27"/>
        <v>0</v>
      </c>
      <c r="J200" s="388">
        <f t="shared" si="28"/>
        <v>601.20000000000005</v>
      </c>
      <c r="K200" s="396">
        <f t="shared" si="29"/>
        <v>0</v>
      </c>
      <c r="L200" s="393">
        <f t="shared" si="32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0"/>
        <v>1.2999999999999999E-2</v>
      </c>
      <c r="T200" s="393"/>
      <c r="U200" s="393"/>
      <c r="V200" s="394">
        <f t="shared" si="31"/>
        <v>0</v>
      </c>
      <c r="W200" s="395"/>
      <c r="X200" s="396">
        <v>0</v>
      </c>
      <c r="Y200" s="396"/>
      <c r="Z200" s="396">
        <v>0</v>
      </c>
    </row>
    <row r="201" spans="1:26" ht="25" customHeight="1">
      <c r="A201" s="385"/>
      <c r="B201" s="386"/>
      <c r="C201" s="387" t="s">
        <v>1913</v>
      </c>
      <c r="D201" s="571" t="s">
        <v>1914</v>
      </c>
      <c r="E201" s="571"/>
      <c r="F201" s="388" t="s">
        <v>218</v>
      </c>
      <c r="G201" s="390">
        <v>10</v>
      </c>
      <c r="H201" s="389"/>
      <c r="I201" s="389">
        <f t="shared" si="27"/>
        <v>0</v>
      </c>
      <c r="J201" s="388">
        <f t="shared" si="28"/>
        <v>328.5</v>
      </c>
      <c r="K201" s="396">
        <f t="shared" si="29"/>
        <v>0</v>
      </c>
      <c r="L201" s="393">
        <f t="shared" si="32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0"/>
        <v>8.0000000000000002E-3</v>
      </c>
      <c r="T201" s="393"/>
      <c r="U201" s="393"/>
      <c r="V201" s="394">
        <f t="shared" si="31"/>
        <v>0</v>
      </c>
      <c r="W201" s="395"/>
      <c r="X201" s="396">
        <v>0</v>
      </c>
      <c r="Y201" s="396"/>
      <c r="Z201" s="396">
        <v>0</v>
      </c>
    </row>
    <row r="202" spans="1:26" ht="25" customHeight="1">
      <c r="A202" s="385"/>
      <c r="B202" s="386"/>
      <c r="C202" s="387" t="s">
        <v>1915</v>
      </c>
      <c r="D202" s="571" t="s">
        <v>1916</v>
      </c>
      <c r="E202" s="571"/>
      <c r="F202" s="388" t="s">
        <v>1770</v>
      </c>
      <c r="G202" s="390">
        <v>12</v>
      </c>
      <c r="H202" s="389"/>
      <c r="I202" s="389">
        <f t="shared" si="27"/>
        <v>0</v>
      </c>
      <c r="J202" s="388">
        <f t="shared" si="28"/>
        <v>126.96</v>
      </c>
      <c r="K202" s="396">
        <f t="shared" si="29"/>
        <v>0</v>
      </c>
      <c r="L202" s="393">
        <f t="shared" si="32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0"/>
        <v>0</v>
      </c>
      <c r="T202" s="393"/>
      <c r="U202" s="393"/>
      <c r="V202" s="394">
        <f t="shared" si="31"/>
        <v>0</v>
      </c>
      <c r="W202" s="395"/>
      <c r="X202" s="396">
        <v>0</v>
      </c>
      <c r="Y202" s="396"/>
      <c r="Z202" s="396">
        <v>0</v>
      </c>
    </row>
    <row r="203" spans="1:26" ht="25" customHeight="1">
      <c r="A203" s="385"/>
      <c r="B203" s="386"/>
      <c r="C203" s="387" t="s">
        <v>1917</v>
      </c>
      <c r="D203" s="571" t="s">
        <v>1918</v>
      </c>
      <c r="E203" s="571"/>
      <c r="F203" s="388" t="s">
        <v>218</v>
      </c>
      <c r="G203" s="390">
        <v>90</v>
      </c>
      <c r="H203" s="389"/>
      <c r="I203" s="389">
        <f t="shared" si="27"/>
        <v>0</v>
      </c>
      <c r="J203" s="388">
        <f t="shared" si="28"/>
        <v>233.1</v>
      </c>
      <c r="K203" s="396">
        <f t="shared" si="29"/>
        <v>0</v>
      </c>
      <c r="L203" s="393">
        <f t="shared" si="32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0"/>
        <v>1.6E-2</v>
      </c>
      <c r="T203" s="393"/>
      <c r="U203" s="393"/>
      <c r="V203" s="394">
        <f t="shared" si="31"/>
        <v>0</v>
      </c>
      <c r="W203" s="395"/>
      <c r="X203" s="396">
        <v>0</v>
      </c>
      <c r="Y203" s="396"/>
      <c r="Z203" s="396">
        <v>0</v>
      </c>
    </row>
    <row r="204" spans="1:26" ht="25" customHeight="1">
      <c r="A204" s="385"/>
      <c r="B204" s="386"/>
      <c r="C204" s="387" t="s">
        <v>1259</v>
      </c>
      <c r="D204" s="571" t="s">
        <v>1919</v>
      </c>
      <c r="E204" s="571"/>
      <c r="F204" s="388" t="s">
        <v>218</v>
      </c>
      <c r="G204" s="390">
        <v>90</v>
      </c>
      <c r="H204" s="389"/>
      <c r="I204" s="389">
        <f t="shared" si="27"/>
        <v>0</v>
      </c>
      <c r="J204" s="388">
        <f t="shared" si="28"/>
        <v>135</v>
      </c>
      <c r="K204" s="396">
        <f t="shared" si="29"/>
        <v>0</v>
      </c>
      <c r="L204" s="393">
        <f t="shared" si="32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0"/>
        <v>1E-3</v>
      </c>
      <c r="T204" s="393"/>
      <c r="U204" s="393"/>
      <c r="V204" s="394">
        <f t="shared" si="31"/>
        <v>0</v>
      </c>
      <c r="W204" s="395"/>
      <c r="X204" s="396">
        <v>0</v>
      </c>
      <c r="Y204" s="396"/>
      <c r="Z204" s="396">
        <v>0</v>
      </c>
    </row>
    <row r="205" spans="1:26" ht="25" customHeight="1">
      <c r="A205" s="385"/>
      <c r="B205" s="386"/>
      <c r="C205" s="387" t="s">
        <v>1920</v>
      </c>
      <c r="D205" s="571" t="s">
        <v>1260</v>
      </c>
      <c r="E205" s="571"/>
      <c r="F205" s="388" t="s">
        <v>360</v>
      </c>
      <c r="G205" s="390">
        <v>28.550177540920004</v>
      </c>
      <c r="H205" s="391"/>
      <c r="I205" s="391">
        <f t="shared" si="27"/>
        <v>0</v>
      </c>
      <c r="J205" s="388">
        <f t="shared" si="28"/>
        <v>142.75</v>
      </c>
      <c r="K205" s="396">
        <f t="shared" si="29"/>
        <v>0</v>
      </c>
      <c r="L205" s="393">
        <f t="shared" si="32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0"/>
        <v>0</v>
      </c>
      <c r="T205" s="393"/>
      <c r="U205" s="393"/>
      <c r="V205" s="394">
        <f t="shared" si="31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1255</v>
      </c>
      <c r="D206" s="579" t="s">
        <v>1884</v>
      </c>
      <c r="E206" s="579"/>
      <c r="F206" s="396"/>
      <c r="G206" s="393"/>
      <c r="H206" s="406"/>
      <c r="I206" s="407">
        <f>ROUND((SUM(I184:I205))/1,2)</f>
        <v>0</v>
      </c>
      <c r="J206" s="412"/>
      <c r="K206" s="412"/>
      <c r="L206" s="409">
        <f>ROUND((SUM(L184:L205))/1,2)</f>
        <v>0</v>
      </c>
      <c r="M206" s="409">
        <f>ROUND((SUM(M184:M205))/1,2)</f>
        <v>0</v>
      </c>
      <c r="N206" s="409"/>
      <c r="O206" s="409"/>
      <c r="P206" s="409"/>
      <c r="Q206" s="409"/>
      <c r="R206" s="409"/>
      <c r="S206" s="409">
        <f>ROUND((SUM(S184:S205))/1,2)</f>
        <v>0.05</v>
      </c>
      <c r="T206" s="409"/>
      <c r="U206" s="409"/>
      <c r="V206" s="410">
        <f>ROUND((SUM(V184:V205))/1,2)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80"/>
      <c r="E207" s="580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1136</v>
      </c>
      <c r="D208" s="579" t="s">
        <v>1921</v>
      </c>
      <c r="E208" s="579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5" customHeight="1">
      <c r="A209" s="385"/>
      <c r="B209" s="386"/>
      <c r="C209" s="387" t="s">
        <v>1922</v>
      </c>
      <c r="D209" s="571" t="s">
        <v>1923</v>
      </c>
      <c r="E209" s="571"/>
      <c r="F209" s="388" t="s">
        <v>1770</v>
      </c>
      <c r="G209" s="390">
        <v>3</v>
      </c>
      <c r="H209" s="389"/>
      <c r="I209" s="389">
        <f t="shared" ref="I209:I241" si="33">ROUND(G209*(H209),2)</f>
        <v>0</v>
      </c>
      <c r="J209" s="388">
        <f t="shared" ref="J209:J241" si="34">ROUND(G209*(N209),2)</f>
        <v>57.96</v>
      </c>
      <c r="K209" s="396">
        <f t="shared" ref="K209:K241" si="35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1" si="36">ROUND(G209*(P209),3)</f>
        <v>5.0000000000000001E-3</v>
      </c>
      <c r="T209" s="393"/>
      <c r="U209" s="393"/>
      <c r="V209" s="394">
        <f t="shared" ref="V209:V241" si="37">ROUND(G209*(X209),3)</f>
        <v>0</v>
      </c>
      <c r="W209" s="395"/>
      <c r="X209" s="396">
        <v>0</v>
      </c>
      <c r="Y209" s="396"/>
      <c r="Z209" s="396">
        <v>0</v>
      </c>
    </row>
    <row r="210" spans="1:26" ht="25" customHeight="1">
      <c r="A210" s="397"/>
      <c r="B210" s="398"/>
      <c r="C210" s="399" t="s">
        <v>1924</v>
      </c>
      <c r="D210" s="581" t="s">
        <v>1925</v>
      </c>
      <c r="E210" s="581"/>
      <c r="F210" s="400" t="s">
        <v>1770</v>
      </c>
      <c r="G210" s="402">
        <v>3</v>
      </c>
      <c r="H210" s="401"/>
      <c r="I210" s="401">
        <f t="shared" si="33"/>
        <v>0</v>
      </c>
      <c r="J210" s="400">
        <f t="shared" si="34"/>
        <v>219.57</v>
      </c>
      <c r="K210" s="396">
        <f t="shared" si="35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6"/>
        <v>0</v>
      </c>
      <c r="T210" s="393"/>
      <c r="U210" s="393"/>
      <c r="V210" s="394">
        <f t="shared" si="37"/>
        <v>0</v>
      </c>
      <c r="W210" s="395"/>
      <c r="X210" s="396">
        <v>0</v>
      </c>
      <c r="Y210" s="396"/>
      <c r="Z210" s="396">
        <v>0</v>
      </c>
    </row>
    <row r="211" spans="1:26" ht="25" customHeight="1">
      <c r="A211" s="385"/>
      <c r="B211" s="386"/>
      <c r="C211" s="387" t="s">
        <v>1926</v>
      </c>
      <c r="D211" s="571" t="s">
        <v>1927</v>
      </c>
      <c r="E211" s="571"/>
      <c r="F211" s="388" t="s">
        <v>1770</v>
      </c>
      <c r="G211" s="390">
        <v>3</v>
      </c>
      <c r="H211" s="389"/>
      <c r="I211" s="389">
        <f t="shared" si="33"/>
        <v>0</v>
      </c>
      <c r="J211" s="388">
        <f t="shared" si="34"/>
        <v>178.47</v>
      </c>
      <c r="K211" s="396">
        <f t="shared" si="35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6"/>
        <v>2E-3</v>
      </c>
      <c r="T211" s="393"/>
      <c r="U211" s="393"/>
      <c r="V211" s="394">
        <f t="shared" si="37"/>
        <v>0</v>
      </c>
      <c r="W211" s="395"/>
      <c r="X211" s="396">
        <v>0</v>
      </c>
      <c r="Y211" s="396"/>
      <c r="Z211" s="396">
        <v>0</v>
      </c>
    </row>
    <row r="212" spans="1:26" ht="25" customHeight="1">
      <c r="A212" s="397"/>
      <c r="B212" s="398"/>
      <c r="C212" s="399" t="s">
        <v>1928</v>
      </c>
      <c r="D212" s="581" t="s">
        <v>1929</v>
      </c>
      <c r="E212" s="581"/>
      <c r="F212" s="400" t="s">
        <v>1770</v>
      </c>
      <c r="G212" s="402">
        <v>3</v>
      </c>
      <c r="H212" s="401"/>
      <c r="I212" s="401">
        <f t="shared" si="33"/>
        <v>0</v>
      </c>
      <c r="J212" s="400">
        <f t="shared" si="34"/>
        <v>578.07000000000005</v>
      </c>
      <c r="K212" s="396">
        <f t="shared" si="35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6"/>
        <v>0</v>
      </c>
      <c r="T212" s="393"/>
      <c r="U212" s="393"/>
      <c r="V212" s="394">
        <f t="shared" si="37"/>
        <v>0</v>
      </c>
      <c r="W212" s="395"/>
      <c r="X212" s="396">
        <v>0</v>
      </c>
      <c r="Y212" s="396"/>
      <c r="Z212" s="396">
        <v>0</v>
      </c>
    </row>
    <row r="213" spans="1:26" ht="25" customHeight="1">
      <c r="A213" s="385"/>
      <c r="B213" s="386"/>
      <c r="C213" s="387" t="s">
        <v>1930</v>
      </c>
      <c r="D213" s="571" t="s">
        <v>1931</v>
      </c>
      <c r="E213" s="571"/>
      <c r="F213" s="388" t="s">
        <v>1932</v>
      </c>
      <c r="G213" s="390">
        <v>3</v>
      </c>
      <c r="H213" s="389"/>
      <c r="I213" s="389">
        <f t="shared" si="33"/>
        <v>0</v>
      </c>
      <c r="J213" s="388">
        <f t="shared" si="34"/>
        <v>24.69</v>
      </c>
      <c r="K213" s="396">
        <f t="shared" si="35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6"/>
        <v>0</v>
      </c>
      <c r="T213" s="393"/>
      <c r="U213" s="393"/>
      <c r="V213" s="394">
        <f t="shared" si="37"/>
        <v>0</v>
      </c>
      <c r="W213" s="395"/>
      <c r="X213" s="396">
        <v>0</v>
      </c>
      <c r="Y213" s="396"/>
      <c r="Z213" s="396">
        <v>0</v>
      </c>
    </row>
    <row r="214" spans="1:26" ht="25" customHeight="1">
      <c r="A214" s="397"/>
      <c r="B214" s="398"/>
      <c r="C214" s="399" t="s">
        <v>1933</v>
      </c>
      <c r="D214" s="581" t="s">
        <v>1934</v>
      </c>
      <c r="E214" s="581"/>
      <c r="F214" s="400" t="s">
        <v>1770</v>
      </c>
      <c r="G214" s="402">
        <v>3</v>
      </c>
      <c r="H214" s="401"/>
      <c r="I214" s="401">
        <f t="shared" si="33"/>
        <v>0</v>
      </c>
      <c r="J214" s="400">
        <f t="shared" si="34"/>
        <v>209.1</v>
      </c>
      <c r="K214" s="396">
        <f t="shared" si="35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6"/>
        <v>0</v>
      </c>
      <c r="T214" s="393"/>
      <c r="U214" s="393"/>
      <c r="V214" s="394">
        <f t="shared" si="37"/>
        <v>0</v>
      </c>
      <c r="W214" s="395"/>
      <c r="X214" s="396">
        <v>0</v>
      </c>
      <c r="Y214" s="396"/>
      <c r="Z214" s="396">
        <v>0</v>
      </c>
    </row>
    <row r="215" spans="1:26" ht="25" customHeight="1">
      <c r="A215" s="385"/>
      <c r="B215" s="386"/>
      <c r="C215" s="387" t="s">
        <v>1935</v>
      </c>
      <c r="D215" s="571" t="s">
        <v>1936</v>
      </c>
      <c r="E215" s="571"/>
      <c r="F215" s="388" t="s">
        <v>1932</v>
      </c>
      <c r="G215" s="390">
        <v>3</v>
      </c>
      <c r="H215" s="389"/>
      <c r="I215" s="389">
        <f t="shared" si="33"/>
        <v>0</v>
      </c>
      <c r="J215" s="388">
        <f t="shared" si="34"/>
        <v>171.75</v>
      </c>
      <c r="K215" s="396">
        <f t="shared" si="35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6"/>
        <v>0</v>
      </c>
      <c r="T215" s="393"/>
      <c r="U215" s="393"/>
      <c r="V215" s="394">
        <f t="shared" si="37"/>
        <v>0</v>
      </c>
      <c r="W215" s="395"/>
      <c r="X215" s="396">
        <v>0</v>
      </c>
      <c r="Y215" s="396"/>
      <c r="Z215" s="396">
        <v>0</v>
      </c>
    </row>
    <row r="216" spans="1:26" ht="25" customHeight="1">
      <c r="A216" s="397"/>
      <c r="B216" s="398"/>
      <c r="C216" s="399" t="s">
        <v>1937</v>
      </c>
      <c r="D216" s="581" t="s">
        <v>1938</v>
      </c>
      <c r="E216" s="581"/>
      <c r="F216" s="400" t="s">
        <v>1770</v>
      </c>
      <c r="G216" s="402">
        <v>3</v>
      </c>
      <c r="H216" s="401"/>
      <c r="I216" s="401">
        <f t="shared" si="33"/>
        <v>0</v>
      </c>
      <c r="J216" s="400">
        <f t="shared" si="34"/>
        <v>1008.42</v>
      </c>
      <c r="K216" s="396">
        <f t="shared" si="35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6"/>
        <v>0</v>
      </c>
      <c r="T216" s="393"/>
      <c r="U216" s="393"/>
      <c r="V216" s="394">
        <f t="shared" si="37"/>
        <v>0</v>
      </c>
      <c r="W216" s="395"/>
      <c r="X216" s="396">
        <v>0</v>
      </c>
      <c r="Y216" s="396"/>
      <c r="Z216" s="396">
        <v>0</v>
      </c>
    </row>
    <row r="217" spans="1:26" ht="25" customHeight="1">
      <c r="A217" s="397"/>
      <c r="B217" s="398"/>
      <c r="C217" s="399" t="s">
        <v>1939</v>
      </c>
      <c r="D217" s="581" t="s">
        <v>1940</v>
      </c>
      <c r="E217" s="581"/>
      <c r="F217" s="400" t="s">
        <v>1770</v>
      </c>
      <c r="G217" s="402">
        <v>3</v>
      </c>
      <c r="H217" s="401"/>
      <c r="I217" s="401">
        <f t="shared" si="33"/>
        <v>0</v>
      </c>
      <c r="J217" s="400">
        <f t="shared" si="34"/>
        <v>35.76</v>
      </c>
      <c r="K217" s="396">
        <f t="shared" si="35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6"/>
        <v>0</v>
      </c>
      <c r="T217" s="393"/>
      <c r="U217" s="393"/>
      <c r="V217" s="394">
        <f t="shared" si="37"/>
        <v>0</v>
      </c>
      <c r="W217" s="395"/>
      <c r="X217" s="396">
        <v>0</v>
      </c>
      <c r="Y217" s="396"/>
      <c r="Z217" s="396">
        <v>0</v>
      </c>
    </row>
    <row r="218" spans="1:26" ht="25" customHeight="1">
      <c r="A218" s="385"/>
      <c r="B218" s="386"/>
      <c r="C218" s="387" t="s">
        <v>1941</v>
      </c>
      <c r="D218" s="571" t="s">
        <v>1942</v>
      </c>
      <c r="E218" s="571"/>
      <c r="F218" s="388" t="s">
        <v>1932</v>
      </c>
      <c r="G218" s="390">
        <v>3</v>
      </c>
      <c r="H218" s="389"/>
      <c r="I218" s="389">
        <f t="shared" si="33"/>
        <v>0</v>
      </c>
      <c r="J218" s="388">
        <f t="shared" si="34"/>
        <v>150.12</v>
      </c>
      <c r="K218" s="396">
        <f t="shared" si="35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6"/>
        <v>1.0999999999999999E-2</v>
      </c>
      <c r="T218" s="393"/>
      <c r="U218" s="393"/>
      <c r="V218" s="394">
        <f t="shared" si="37"/>
        <v>0</v>
      </c>
      <c r="W218" s="395"/>
      <c r="X218" s="396">
        <v>0</v>
      </c>
      <c r="Y218" s="396"/>
      <c r="Z218" s="396">
        <v>0</v>
      </c>
    </row>
    <row r="219" spans="1:26" ht="25" customHeight="1">
      <c r="A219" s="397"/>
      <c r="B219" s="398"/>
      <c r="C219" s="399" t="s">
        <v>1943</v>
      </c>
      <c r="D219" s="581" t="s">
        <v>1944</v>
      </c>
      <c r="E219" s="581"/>
      <c r="F219" s="400" t="s">
        <v>1770</v>
      </c>
      <c r="G219" s="402">
        <v>3</v>
      </c>
      <c r="H219" s="401"/>
      <c r="I219" s="401">
        <f t="shared" si="33"/>
        <v>0</v>
      </c>
      <c r="J219" s="400">
        <f t="shared" si="34"/>
        <v>509.91</v>
      </c>
      <c r="K219" s="396">
        <f t="shared" si="35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6"/>
        <v>0</v>
      </c>
      <c r="T219" s="393"/>
      <c r="U219" s="393"/>
      <c r="V219" s="394">
        <f t="shared" si="37"/>
        <v>0</v>
      </c>
      <c r="W219" s="395"/>
      <c r="X219" s="396">
        <v>0</v>
      </c>
      <c r="Y219" s="396"/>
      <c r="Z219" s="396">
        <v>0</v>
      </c>
    </row>
    <row r="220" spans="1:26" ht="25" customHeight="1">
      <c r="A220" s="385"/>
      <c r="B220" s="386"/>
      <c r="C220" s="387" t="s">
        <v>1945</v>
      </c>
      <c r="D220" s="571" t="s">
        <v>1946</v>
      </c>
      <c r="E220" s="571"/>
      <c r="F220" s="388" t="s">
        <v>1932</v>
      </c>
      <c r="G220" s="390">
        <v>3</v>
      </c>
      <c r="H220" s="389"/>
      <c r="I220" s="389">
        <f t="shared" si="33"/>
        <v>0</v>
      </c>
      <c r="J220" s="388">
        <f t="shared" si="34"/>
        <v>148.86000000000001</v>
      </c>
      <c r="K220" s="396">
        <f t="shared" si="35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6"/>
        <v>0</v>
      </c>
      <c r="T220" s="393"/>
      <c r="U220" s="393"/>
      <c r="V220" s="394">
        <f t="shared" si="37"/>
        <v>0</v>
      </c>
      <c r="W220" s="395"/>
      <c r="X220" s="396">
        <v>0</v>
      </c>
      <c r="Y220" s="396"/>
      <c r="Z220" s="396">
        <v>0</v>
      </c>
    </row>
    <row r="221" spans="1:26" ht="25" customHeight="1">
      <c r="A221" s="397"/>
      <c r="B221" s="398"/>
      <c r="C221" s="399" t="s">
        <v>1947</v>
      </c>
      <c r="D221" s="581" t="s">
        <v>1948</v>
      </c>
      <c r="E221" s="581"/>
      <c r="F221" s="400" t="s">
        <v>1770</v>
      </c>
      <c r="G221" s="402">
        <v>3</v>
      </c>
      <c r="H221" s="401"/>
      <c r="I221" s="401">
        <f t="shared" si="33"/>
        <v>0</v>
      </c>
      <c r="J221" s="400">
        <f t="shared" si="34"/>
        <v>1017.27</v>
      </c>
      <c r="K221" s="396">
        <f t="shared" si="35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6"/>
        <v>0</v>
      </c>
      <c r="T221" s="393"/>
      <c r="U221" s="393"/>
      <c r="V221" s="394">
        <f t="shared" si="37"/>
        <v>0</v>
      </c>
      <c r="W221" s="395"/>
      <c r="X221" s="396">
        <v>0</v>
      </c>
      <c r="Y221" s="396"/>
      <c r="Z221" s="396">
        <v>0</v>
      </c>
    </row>
    <row r="222" spans="1:26" ht="40" customHeight="1">
      <c r="A222" s="397"/>
      <c r="B222" s="398"/>
      <c r="C222" s="399" t="s">
        <v>1949</v>
      </c>
      <c r="D222" s="581" t="s">
        <v>1950</v>
      </c>
      <c r="E222" s="581"/>
      <c r="F222" s="400" t="s">
        <v>1770</v>
      </c>
      <c r="G222" s="402">
        <v>3</v>
      </c>
      <c r="H222" s="401"/>
      <c r="I222" s="401">
        <f t="shared" si="33"/>
        <v>0</v>
      </c>
      <c r="J222" s="400">
        <f t="shared" si="34"/>
        <v>1156.71</v>
      </c>
      <c r="K222" s="396">
        <f t="shared" si="35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6"/>
        <v>0</v>
      </c>
      <c r="T222" s="393"/>
      <c r="U222" s="393"/>
      <c r="V222" s="394">
        <f t="shared" si="37"/>
        <v>0</v>
      </c>
      <c r="W222" s="395"/>
      <c r="X222" s="396">
        <v>0</v>
      </c>
      <c r="Y222" s="396"/>
      <c r="Z222" s="396">
        <v>0</v>
      </c>
    </row>
    <row r="223" spans="1:26" ht="25" customHeight="1">
      <c r="A223" s="385"/>
      <c r="B223" s="386"/>
      <c r="C223" s="387" t="s">
        <v>1951</v>
      </c>
      <c r="D223" s="571" t="s">
        <v>1952</v>
      </c>
      <c r="E223" s="571"/>
      <c r="F223" s="388" t="s">
        <v>1932</v>
      </c>
      <c r="G223" s="390">
        <v>8</v>
      </c>
      <c r="H223" s="389"/>
      <c r="I223" s="389">
        <f t="shared" si="33"/>
        <v>0</v>
      </c>
      <c r="J223" s="388">
        <f t="shared" si="34"/>
        <v>360.8</v>
      </c>
      <c r="K223" s="396">
        <f t="shared" si="35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6"/>
        <v>5.0000000000000001E-3</v>
      </c>
      <c r="T223" s="393"/>
      <c r="U223" s="393"/>
      <c r="V223" s="394">
        <f t="shared" si="37"/>
        <v>0</v>
      </c>
      <c r="W223" s="395"/>
      <c r="X223" s="396">
        <v>0</v>
      </c>
      <c r="Y223" s="396"/>
      <c r="Z223" s="396">
        <v>0</v>
      </c>
    </row>
    <row r="224" spans="1:26" ht="25" customHeight="1">
      <c r="A224" s="397"/>
      <c r="B224" s="398"/>
      <c r="C224" s="399" t="s">
        <v>1953</v>
      </c>
      <c r="D224" s="581" t="s">
        <v>1954</v>
      </c>
      <c r="E224" s="581"/>
      <c r="F224" s="400" t="s">
        <v>1770</v>
      </c>
      <c r="G224" s="402">
        <v>8</v>
      </c>
      <c r="H224" s="401"/>
      <c r="I224" s="401">
        <f t="shared" si="33"/>
        <v>0</v>
      </c>
      <c r="J224" s="400">
        <f t="shared" si="34"/>
        <v>587.67999999999995</v>
      </c>
      <c r="K224" s="396">
        <f t="shared" si="35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6"/>
        <v>0</v>
      </c>
      <c r="T224" s="393"/>
      <c r="U224" s="393"/>
      <c r="V224" s="394">
        <f t="shared" si="37"/>
        <v>0</v>
      </c>
      <c r="W224" s="395"/>
      <c r="X224" s="396">
        <v>0</v>
      </c>
      <c r="Y224" s="396"/>
      <c r="Z224" s="396">
        <v>0</v>
      </c>
    </row>
    <row r="225" spans="1:26" ht="25" customHeight="1">
      <c r="A225" s="385"/>
      <c r="B225" s="386"/>
      <c r="C225" s="387" t="s">
        <v>1955</v>
      </c>
      <c r="D225" s="571" t="s">
        <v>1956</v>
      </c>
      <c r="E225" s="571"/>
      <c r="F225" s="388" t="s">
        <v>1770</v>
      </c>
      <c r="G225" s="390">
        <v>7</v>
      </c>
      <c r="H225" s="389"/>
      <c r="I225" s="389">
        <f t="shared" si="33"/>
        <v>0</v>
      </c>
      <c r="J225" s="388">
        <f t="shared" si="34"/>
        <v>79.73</v>
      </c>
      <c r="K225" s="396">
        <f t="shared" si="35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6"/>
        <v>0</v>
      </c>
      <c r="T225" s="393"/>
      <c r="U225" s="393"/>
      <c r="V225" s="394">
        <f t="shared" si="37"/>
        <v>0</v>
      </c>
      <c r="W225" s="395"/>
      <c r="X225" s="396">
        <v>0</v>
      </c>
      <c r="Y225" s="396"/>
      <c r="Z225" s="396">
        <v>0</v>
      </c>
    </row>
    <row r="226" spans="1:26" ht="25" customHeight="1">
      <c r="A226" s="397"/>
      <c r="B226" s="398"/>
      <c r="C226" s="399" t="s">
        <v>1957</v>
      </c>
      <c r="D226" s="581" t="s">
        <v>2311</v>
      </c>
      <c r="E226" s="581"/>
      <c r="F226" s="400" t="s">
        <v>1770</v>
      </c>
      <c r="G226" s="402">
        <v>5</v>
      </c>
      <c r="H226" s="401"/>
      <c r="I226" s="401">
        <f t="shared" si="33"/>
        <v>0</v>
      </c>
      <c r="J226" s="400">
        <f t="shared" si="34"/>
        <v>351.9</v>
      </c>
      <c r="K226" s="396">
        <f t="shared" si="35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6"/>
        <v>0</v>
      </c>
      <c r="T226" s="393"/>
      <c r="U226" s="393"/>
      <c r="V226" s="394">
        <f t="shared" si="37"/>
        <v>0</v>
      </c>
      <c r="W226" s="395"/>
      <c r="X226" s="396">
        <v>0</v>
      </c>
      <c r="Y226" s="396"/>
      <c r="Z226" s="396">
        <v>0</v>
      </c>
    </row>
    <row r="227" spans="1:26" ht="25" customHeight="1">
      <c r="A227" s="397"/>
      <c r="B227" s="398"/>
      <c r="C227" s="399" t="s">
        <v>1958</v>
      </c>
      <c r="D227" s="581" t="s">
        <v>2312</v>
      </c>
      <c r="E227" s="581"/>
      <c r="F227" s="400" t="s">
        <v>1770</v>
      </c>
      <c r="G227" s="402">
        <v>2</v>
      </c>
      <c r="H227" s="401"/>
      <c r="I227" s="401">
        <f t="shared" si="33"/>
        <v>0</v>
      </c>
      <c r="J227" s="400">
        <f t="shared" si="34"/>
        <v>171.24</v>
      </c>
      <c r="K227" s="396">
        <f t="shared" si="35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6"/>
        <v>0</v>
      </c>
      <c r="T227" s="393"/>
      <c r="U227" s="393"/>
      <c r="V227" s="394">
        <f t="shared" si="37"/>
        <v>0</v>
      </c>
      <c r="W227" s="395"/>
      <c r="X227" s="396">
        <v>0</v>
      </c>
      <c r="Y227" s="396"/>
      <c r="Z227" s="396">
        <v>0</v>
      </c>
    </row>
    <row r="228" spans="1:26" ht="25" customHeight="1">
      <c r="A228" s="385"/>
      <c r="B228" s="386"/>
      <c r="C228" s="387" t="s">
        <v>1959</v>
      </c>
      <c r="D228" s="571" t="s">
        <v>1960</v>
      </c>
      <c r="E228" s="571"/>
      <c r="F228" s="388" t="s">
        <v>1770</v>
      </c>
      <c r="G228" s="390">
        <v>8</v>
      </c>
      <c r="H228" s="389"/>
      <c r="I228" s="389">
        <f t="shared" si="33"/>
        <v>0</v>
      </c>
      <c r="J228" s="388">
        <f t="shared" si="34"/>
        <v>33.44</v>
      </c>
      <c r="K228" s="396">
        <f t="shared" si="35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6"/>
        <v>0</v>
      </c>
      <c r="T228" s="393"/>
      <c r="U228" s="393"/>
      <c r="V228" s="394">
        <f t="shared" si="37"/>
        <v>0</v>
      </c>
      <c r="W228" s="395"/>
      <c r="X228" s="396">
        <v>0</v>
      </c>
      <c r="Y228" s="396"/>
      <c r="Z228" s="396">
        <v>0</v>
      </c>
    </row>
    <row r="229" spans="1:26" ht="25" customHeight="1">
      <c r="A229" s="397"/>
      <c r="B229" s="398"/>
      <c r="C229" s="399" t="s">
        <v>1961</v>
      </c>
      <c r="D229" s="581" t="s">
        <v>1962</v>
      </c>
      <c r="E229" s="581"/>
      <c r="F229" s="400" t="s">
        <v>1770</v>
      </c>
      <c r="G229" s="402">
        <v>8</v>
      </c>
      <c r="H229" s="401"/>
      <c r="I229" s="401">
        <f t="shared" si="33"/>
        <v>0</v>
      </c>
      <c r="J229" s="400">
        <f t="shared" si="34"/>
        <v>46.56</v>
      </c>
      <c r="K229" s="396">
        <f t="shared" si="35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6"/>
        <v>2E-3</v>
      </c>
      <c r="T229" s="393"/>
      <c r="U229" s="393"/>
      <c r="V229" s="394">
        <f t="shared" si="37"/>
        <v>0</v>
      </c>
      <c r="W229" s="395"/>
      <c r="X229" s="396">
        <v>0</v>
      </c>
      <c r="Y229" s="396"/>
      <c r="Z229" s="396">
        <v>0</v>
      </c>
    </row>
    <row r="230" spans="1:26" ht="25" customHeight="1">
      <c r="A230" s="385"/>
      <c r="B230" s="386"/>
      <c r="C230" s="387" t="s">
        <v>1963</v>
      </c>
      <c r="D230" s="571" t="s">
        <v>1964</v>
      </c>
      <c r="E230" s="571"/>
      <c r="F230" s="388" t="s">
        <v>1770</v>
      </c>
      <c r="G230" s="390">
        <v>1</v>
      </c>
      <c r="H230" s="389"/>
      <c r="I230" s="389">
        <f t="shared" si="33"/>
        <v>0</v>
      </c>
      <c r="J230" s="388">
        <f t="shared" si="34"/>
        <v>4.51</v>
      </c>
      <c r="K230" s="396">
        <f t="shared" si="35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6"/>
        <v>0</v>
      </c>
      <c r="T230" s="393"/>
      <c r="U230" s="393"/>
      <c r="V230" s="394">
        <f t="shared" si="37"/>
        <v>0</v>
      </c>
      <c r="W230" s="395"/>
      <c r="X230" s="396">
        <v>0</v>
      </c>
      <c r="Y230" s="396"/>
      <c r="Z230" s="396">
        <v>0</v>
      </c>
    </row>
    <row r="231" spans="1:26" ht="25" customHeight="1">
      <c r="A231" s="397"/>
      <c r="B231" s="398"/>
      <c r="C231" s="399" t="s">
        <v>1965</v>
      </c>
      <c r="D231" s="581" t="s">
        <v>1966</v>
      </c>
      <c r="E231" s="581"/>
      <c r="F231" s="400" t="s">
        <v>1770</v>
      </c>
      <c r="G231" s="402">
        <v>1</v>
      </c>
      <c r="H231" s="401"/>
      <c r="I231" s="401">
        <f t="shared" si="33"/>
        <v>0</v>
      </c>
      <c r="J231" s="400">
        <f t="shared" si="34"/>
        <v>31.96</v>
      </c>
      <c r="K231" s="396">
        <f t="shared" si="35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6"/>
        <v>1E-3</v>
      </c>
      <c r="T231" s="393"/>
      <c r="U231" s="393"/>
      <c r="V231" s="394">
        <f t="shared" si="37"/>
        <v>0</v>
      </c>
      <c r="W231" s="395"/>
      <c r="X231" s="396">
        <v>0</v>
      </c>
      <c r="Y231" s="396"/>
      <c r="Z231" s="396">
        <v>0</v>
      </c>
    </row>
    <row r="232" spans="1:26" ht="25" customHeight="1">
      <c r="A232" s="385"/>
      <c r="B232" s="386"/>
      <c r="C232" s="387" t="s">
        <v>1967</v>
      </c>
      <c r="D232" s="571" t="s">
        <v>1968</v>
      </c>
      <c r="E232" s="571"/>
      <c r="F232" s="388" t="s">
        <v>1932</v>
      </c>
      <c r="G232" s="390">
        <v>1</v>
      </c>
      <c r="H232" s="389"/>
      <c r="I232" s="389">
        <f t="shared" si="33"/>
        <v>0</v>
      </c>
      <c r="J232" s="388">
        <f t="shared" si="34"/>
        <v>36.72</v>
      </c>
      <c r="K232" s="396">
        <f t="shared" si="35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6"/>
        <v>0</v>
      </c>
      <c r="T232" s="393"/>
      <c r="U232" s="393"/>
      <c r="V232" s="394">
        <f t="shared" si="37"/>
        <v>0</v>
      </c>
      <c r="W232" s="395"/>
      <c r="X232" s="396">
        <v>0</v>
      </c>
      <c r="Y232" s="396"/>
      <c r="Z232" s="396">
        <v>0</v>
      </c>
    </row>
    <row r="233" spans="1:26" ht="25" customHeight="1">
      <c r="A233" s="397"/>
      <c r="B233" s="398"/>
      <c r="C233" s="399" t="s">
        <v>1969</v>
      </c>
      <c r="D233" s="581" t="s">
        <v>1970</v>
      </c>
      <c r="E233" s="581"/>
      <c r="F233" s="400" t="s">
        <v>1770</v>
      </c>
      <c r="G233" s="402">
        <v>1</v>
      </c>
      <c r="H233" s="401"/>
      <c r="I233" s="401">
        <f t="shared" si="33"/>
        <v>0</v>
      </c>
      <c r="J233" s="400">
        <f t="shared" si="34"/>
        <v>267.45999999999998</v>
      </c>
      <c r="K233" s="396">
        <f t="shared" si="35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6"/>
        <v>0</v>
      </c>
      <c r="T233" s="393"/>
      <c r="U233" s="393"/>
      <c r="V233" s="394">
        <f t="shared" si="37"/>
        <v>0</v>
      </c>
      <c r="W233" s="395"/>
      <c r="X233" s="396">
        <v>0</v>
      </c>
      <c r="Y233" s="396"/>
      <c r="Z233" s="396">
        <v>0</v>
      </c>
    </row>
    <row r="234" spans="1:26" ht="25" customHeight="1">
      <c r="A234" s="385"/>
      <c r="B234" s="386"/>
      <c r="C234" s="387" t="s">
        <v>1971</v>
      </c>
      <c r="D234" s="571" t="s">
        <v>1972</v>
      </c>
      <c r="E234" s="571"/>
      <c r="F234" s="388" t="s">
        <v>1932</v>
      </c>
      <c r="G234" s="390">
        <v>2</v>
      </c>
      <c r="H234" s="389"/>
      <c r="I234" s="389">
        <f t="shared" si="33"/>
        <v>0</v>
      </c>
      <c r="J234" s="388">
        <f t="shared" si="34"/>
        <v>89.04</v>
      </c>
      <c r="K234" s="396">
        <f t="shared" si="35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6"/>
        <v>1E-3</v>
      </c>
      <c r="T234" s="393"/>
      <c r="U234" s="393"/>
      <c r="V234" s="394">
        <f t="shared" si="37"/>
        <v>0</v>
      </c>
      <c r="W234" s="395"/>
      <c r="X234" s="396">
        <v>0</v>
      </c>
      <c r="Y234" s="396"/>
      <c r="Z234" s="396">
        <v>0</v>
      </c>
    </row>
    <row r="235" spans="1:26" ht="35" customHeight="1">
      <c r="A235" s="397"/>
      <c r="B235" s="398"/>
      <c r="C235" s="399" t="s">
        <v>1973</v>
      </c>
      <c r="D235" s="581" t="s">
        <v>1974</v>
      </c>
      <c r="E235" s="581"/>
      <c r="F235" s="400" t="s">
        <v>1770</v>
      </c>
      <c r="G235" s="402">
        <v>2</v>
      </c>
      <c r="H235" s="401"/>
      <c r="I235" s="401">
        <f t="shared" si="33"/>
        <v>0</v>
      </c>
      <c r="J235" s="400">
        <f t="shared" si="34"/>
        <v>798.4</v>
      </c>
      <c r="K235" s="396">
        <f t="shared" si="35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6"/>
        <v>0</v>
      </c>
      <c r="T235" s="393"/>
      <c r="U235" s="393"/>
      <c r="V235" s="394">
        <f t="shared" si="37"/>
        <v>0</v>
      </c>
      <c r="W235" s="395"/>
      <c r="X235" s="396">
        <v>0</v>
      </c>
      <c r="Y235" s="396"/>
      <c r="Z235" s="396">
        <v>0</v>
      </c>
    </row>
    <row r="236" spans="1:26" ht="25" customHeight="1">
      <c r="A236" s="385"/>
      <c r="B236" s="386"/>
      <c r="C236" s="387" t="s">
        <v>1975</v>
      </c>
      <c r="D236" s="571" t="s">
        <v>1976</v>
      </c>
      <c r="E236" s="571"/>
      <c r="F236" s="388" t="s">
        <v>1770</v>
      </c>
      <c r="G236" s="390">
        <v>2</v>
      </c>
      <c r="H236" s="389"/>
      <c r="I236" s="389">
        <f t="shared" si="33"/>
        <v>0</v>
      </c>
      <c r="J236" s="388">
        <f t="shared" si="34"/>
        <v>41.12</v>
      </c>
      <c r="K236" s="396">
        <f t="shared" si="35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6"/>
        <v>0</v>
      </c>
      <c r="T236" s="393"/>
      <c r="U236" s="393"/>
      <c r="V236" s="394">
        <f t="shared" si="37"/>
        <v>0</v>
      </c>
      <c r="W236" s="395"/>
      <c r="X236" s="396">
        <v>0</v>
      </c>
      <c r="Y236" s="396"/>
      <c r="Z236" s="396">
        <v>0</v>
      </c>
    </row>
    <row r="237" spans="1:26" ht="50" customHeight="1">
      <c r="A237" s="397"/>
      <c r="B237" s="398"/>
      <c r="C237" s="399" t="s">
        <v>1977</v>
      </c>
      <c r="D237" s="581" t="s">
        <v>2313</v>
      </c>
      <c r="E237" s="581"/>
      <c r="F237" s="400" t="s">
        <v>1770</v>
      </c>
      <c r="G237" s="402">
        <v>2</v>
      </c>
      <c r="H237" s="401"/>
      <c r="I237" s="401">
        <f t="shared" si="33"/>
        <v>0</v>
      </c>
      <c r="J237" s="400">
        <f t="shared" si="34"/>
        <v>221.68</v>
      </c>
      <c r="K237" s="396">
        <f t="shared" si="35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6"/>
        <v>0</v>
      </c>
      <c r="T237" s="393"/>
      <c r="U237" s="393"/>
      <c r="V237" s="394">
        <f t="shared" si="37"/>
        <v>0</v>
      </c>
      <c r="W237" s="395"/>
      <c r="X237" s="396">
        <v>0</v>
      </c>
      <c r="Y237" s="396"/>
      <c r="Z237" s="396">
        <v>0</v>
      </c>
    </row>
    <row r="238" spans="1:26" ht="25" customHeight="1">
      <c r="A238" s="385"/>
      <c r="B238" s="386"/>
      <c r="C238" s="387" t="s">
        <v>1978</v>
      </c>
      <c r="D238" s="571" t="s">
        <v>1979</v>
      </c>
      <c r="E238" s="571"/>
      <c r="F238" s="388" t="s">
        <v>1932</v>
      </c>
      <c r="G238" s="390">
        <v>12</v>
      </c>
      <c r="H238" s="389"/>
      <c r="I238" s="389">
        <f t="shared" si="33"/>
        <v>0</v>
      </c>
      <c r="J238" s="388">
        <f t="shared" si="34"/>
        <v>127.56</v>
      </c>
      <c r="K238" s="396">
        <f t="shared" si="35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6"/>
        <v>3.0000000000000001E-3</v>
      </c>
      <c r="T238" s="393"/>
      <c r="U238" s="393"/>
      <c r="V238" s="394">
        <f t="shared" si="37"/>
        <v>0</v>
      </c>
      <c r="W238" s="395"/>
      <c r="X238" s="396">
        <v>0</v>
      </c>
      <c r="Y238" s="396"/>
      <c r="Z238" s="396">
        <v>0</v>
      </c>
    </row>
    <row r="239" spans="1:26" ht="25" customHeight="1">
      <c r="A239" s="397"/>
      <c r="B239" s="398"/>
      <c r="C239" s="399" t="s">
        <v>1982</v>
      </c>
      <c r="D239" s="581" t="s">
        <v>1983</v>
      </c>
      <c r="E239" s="581"/>
      <c r="F239" s="400" t="s">
        <v>1770</v>
      </c>
      <c r="G239" s="402">
        <v>12</v>
      </c>
      <c r="H239" s="401"/>
      <c r="I239" s="401">
        <f t="shared" si="33"/>
        <v>0</v>
      </c>
      <c r="J239" s="400">
        <f t="shared" si="34"/>
        <v>120.84</v>
      </c>
      <c r="K239" s="396">
        <f t="shared" si="35"/>
        <v>0</v>
      </c>
      <c r="L239" s="393"/>
      <c r="M239" s="393">
        <f>ROUND(G239*(H239),2)</f>
        <v>0</v>
      </c>
      <c r="N239" s="393">
        <v>10.07</v>
      </c>
      <c r="O239" s="393"/>
      <c r="P239" s="393">
        <v>0</v>
      </c>
      <c r="Q239" s="393"/>
      <c r="R239" s="393">
        <v>0</v>
      </c>
      <c r="S239" s="393">
        <f t="shared" si="36"/>
        <v>0</v>
      </c>
      <c r="T239" s="393"/>
      <c r="U239" s="393"/>
      <c r="V239" s="394">
        <f t="shared" si="37"/>
        <v>0</v>
      </c>
      <c r="W239" s="395"/>
      <c r="X239" s="396">
        <v>0</v>
      </c>
      <c r="Y239" s="396"/>
      <c r="Z239" s="396">
        <v>0</v>
      </c>
    </row>
    <row r="240" spans="1:26" ht="25" customHeight="1">
      <c r="A240" s="397"/>
      <c r="B240" s="398"/>
      <c r="C240" s="399" t="s">
        <v>1984</v>
      </c>
      <c r="D240" s="581" t="s">
        <v>1985</v>
      </c>
      <c r="E240" s="581"/>
      <c r="F240" s="400" t="s">
        <v>1770</v>
      </c>
      <c r="G240" s="402">
        <v>12</v>
      </c>
      <c r="H240" s="401"/>
      <c r="I240" s="401">
        <f t="shared" si="33"/>
        <v>0</v>
      </c>
      <c r="J240" s="400">
        <f t="shared" si="34"/>
        <v>86.76</v>
      </c>
      <c r="K240" s="396">
        <f t="shared" si="35"/>
        <v>0</v>
      </c>
      <c r="L240" s="393"/>
      <c r="M240" s="393">
        <f>ROUND(G240*(H240),2)</f>
        <v>0</v>
      </c>
      <c r="N240" s="393">
        <v>7.23</v>
      </c>
      <c r="O240" s="393"/>
      <c r="P240" s="393">
        <v>0</v>
      </c>
      <c r="Q240" s="393"/>
      <c r="R240" s="393">
        <v>0</v>
      </c>
      <c r="S240" s="393">
        <f t="shared" si="36"/>
        <v>0</v>
      </c>
      <c r="T240" s="393"/>
      <c r="U240" s="393"/>
      <c r="V240" s="394">
        <f t="shared" si="37"/>
        <v>0</v>
      </c>
      <c r="W240" s="395"/>
      <c r="X240" s="396">
        <v>0</v>
      </c>
      <c r="Y240" s="396"/>
      <c r="Z240" s="396">
        <v>0</v>
      </c>
    </row>
    <row r="241" spans="1:26" ht="25" customHeight="1">
      <c r="A241" s="385"/>
      <c r="B241" s="386"/>
      <c r="C241" s="387" t="s">
        <v>1986</v>
      </c>
      <c r="D241" s="571" t="s">
        <v>1987</v>
      </c>
      <c r="E241" s="571"/>
      <c r="F241" s="388" t="s">
        <v>360</v>
      </c>
      <c r="G241" s="390">
        <v>89.239981905139771</v>
      </c>
      <c r="H241" s="391"/>
      <c r="I241" s="391">
        <f t="shared" si="33"/>
        <v>0</v>
      </c>
      <c r="J241" s="388">
        <f t="shared" si="34"/>
        <v>446.2</v>
      </c>
      <c r="K241" s="396">
        <f t="shared" si="35"/>
        <v>0</v>
      </c>
      <c r="L241" s="393">
        <f>ROUND(G241*(H241),2)</f>
        <v>0</v>
      </c>
      <c r="M241" s="393"/>
      <c r="N241" s="393">
        <v>5</v>
      </c>
      <c r="O241" s="393"/>
      <c r="P241" s="393">
        <v>0</v>
      </c>
      <c r="Q241" s="393"/>
      <c r="R241" s="393">
        <v>0</v>
      </c>
      <c r="S241" s="393">
        <f t="shared" si="36"/>
        <v>0</v>
      </c>
      <c r="T241" s="393"/>
      <c r="U241" s="393"/>
      <c r="V241" s="394">
        <f t="shared" si="37"/>
        <v>0</v>
      </c>
      <c r="W241" s="395"/>
      <c r="X241" s="396">
        <v>0</v>
      </c>
      <c r="Y241" s="396"/>
      <c r="Z241" s="396">
        <v>0</v>
      </c>
    </row>
    <row r="242" spans="1:26" ht="12">
      <c r="A242" s="396"/>
      <c r="B242" s="404"/>
      <c r="C242" s="405" t="s">
        <v>1136</v>
      </c>
      <c r="D242" s="579" t="s">
        <v>1921</v>
      </c>
      <c r="E242" s="579"/>
      <c r="F242" s="396"/>
      <c r="G242" s="393"/>
      <c r="H242" s="406"/>
      <c r="I242" s="407">
        <f>ROUND((SUM(I208:I241))/1,2)</f>
        <v>0</v>
      </c>
      <c r="J242" s="412"/>
      <c r="K242" s="412"/>
      <c r="L242" s="409">
        <f>ROUND((SUM(L208:L241))/1,2)</f>
        <v>0</v>
      </c>
      <c r="M242" s="409">
        <f>ROUND((SUM(M208:M241))/1,2)</f>
        <v>0</v>
      </c>
      <c r="N242" s="409"/>
      <c r="O242" s="409"/>
      <c r="P242" s="409"/>
      <c r="Q242" s="409"/>
      <c r="R242" s="409"/>
      <c r="S242" s="409">
        <f>ROUND((SUM(S208:S241))/1,2)</f>
        <v>0.03</v>
      </c>
      <c r="T242" s="409"/>
      <c r="U242" s="409"/>
      <c r="V242" s="410">
        <f>ROUND((SUM(V208:V241))/1,2)</f>
        <v>0</v>
      </c>
      <c r="W242" s="395"/>
      <c r="X242" s="396"/>
      <c r="Y242" s="396"/>
      <c r="Z242" s="396"/>
    </row>
    <row r="243" spans="1:26">
      <c r="A243" s="396"/>
      <c r="B243" s="404"/>
      <c r="C243" s="411"/>
      <c r="D243" s="580"/>
      <c r="E243" s="580"/>
      <c r="F243" s="396"/>
      <c r="G243" s="393"/>
      <c r="H243" s="406"/>
      <c r="I243" s="406"/>
      <c r="J243" s="396"/>
      <c r="K243" s="396"/>
      <c r="L243" s="393"/>
      <c r="M243" s="393"/>
      <c r="N243" s="393"/>
      <c r="O243" s="393"/>
      <c r="P243" s="393"/>
      <c r="Q243" s="393"/>
      <c r="R243" s="393"/>
      <c r="S243" s="393"/>
      <c r="T243" s="393"/>
      <c r="U243" s="393"/>
      <c r="V243" s="394"/>
      <c r="W243" s="395"/>
      <c r="X243" s="396"/>
      <c r="Y243" s="396"/>
      <c r="Z243" s="396"/>
    </row>
    <row r="244" spans="1:26" ht="23.25" customHeight="1">
      <c r="A244" s="396"/>
      <c r="B244" s="404"/>
      <c r="C244" s="405" t="s">
        <v>1988</v>
      </c>
      <c r="D244" s="579" t="s">
        <v>1989</v>
      </c>
      <c r="E244" s="579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5" customHeight="1">
      <c r="A245" s="385"/>
      <c r="B245" s="386"/>
      <c r="C245" s="387" t="s">
        <v>1990</v>
      </c>
      <c r="D245" s="571" t="s">
        <v>1991</v>
      </c>
      <c r="E245" s="571"/>
      <c r="F245" s="388" t="s">
        <v>1770</v>
      </c>
      <c r="G245" s="390">
        <v>1</v>
      </c>
      <c r="H245" s="389"/>
      <c r="I245" s="389">
        <f>ROUND(G245*(H245),2)</f>
        <v>0</v>
      </c>
      <c r="J245" s="388">
        <f>ROUND(G245*(N245),2)</f>
        <v>7.99</v>
      </c>
      <c r="K245" s="396">
        <f>ROUND(G245*(O245),2)</f>
        <v>0</v>
      </c>
      <c r="L245" s="393">
        <f>ROUND(G245*(H245),2)</f>
        <v>0</v>
      </c>
      <c r="M245" s="393"/>
      <c r="N245" s="393">
        <v>7.99</v>
      </c>
      <c r="O245" s="393"/>
      <c r="P245" s="393">
        <v>0</v>
      </c>
      <c r="Q245" s="393"/>
      <c r="R245" s="393">
        <v>0</v>
      </c>
      <c r="S245" s="393">
        <f>ROUND(G245*(P245),3)</f>
        <v>0</v>
      </c>
      <c r="T245" s="393"/>
      <c r="U245" s="393"/>
      <c r="V245" s="394">
        <f>ROUND(G245*(X245),3)</f>
        <v>0</v>
      </c>
      <c r="W245" s="395"/>
      <c r="X245" s="396">
        <v>0</v>
      </c>
      <c r="Y245" s="396"/>
      <c r="Z245" s="396">
        <v>0</v>
      </c>
    </row>
    <row r="246" spans="1:26" ht="25" customHeight="1">
      <c r="A246" s="397"/>
      <c r="B246" s="398"/>
      <c r="C246" s="399" t="s">
        <v>1992</v>
      </c>
      <c r="D246" s="581" t="s">
        <v>1993</v>
      </c>
      <c r="E246" s="581"/>
      <c r="F246" s="400" t="s">
        <v>247</v>
      </c>
      <c r="G246" s="402">
        <v>1</v>
      </c>
      <c r="H246" s="401"/>
      <c r="I246" s="401">
        <f>ROUND(G246*(H246),2)</f>
        <v>0</v>
      </c>
      <c r="J246" s="400">
        <f>ROUND(G246*(N246),2)</f>
        <v>230.62</v>
      </c>
      <c r="K246" s="396">
        <f>ROUND(G246*(O246),2)</f>
        <v>0</v>
      </c>
      <c r="L246" s="393"/>
      <c r="M246" s="393">
        <f>ROUND(G246*(H246),2)</f>
        <v>0</v>
      </c>
      <c r="N246" s="393">
        <v>230.62</v>
      </c>
      <c r="O246" s="393"/>
      <c r="P246" s="393">
        <v>2.16E-3</v>
      </c>
      <c r="Q246" s="393"/>
      <c r="R246" s="393">
        <v>2.16E-3</v>
      </c>
      <c r="S246" s="393">
        <f>ROUND(G246*(P246),3)</f>
        <v>2E-3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5" customHeight="1">
      <c r="A247" s="385"/>
      <c r="B247" s="386"/>
      <c r="C247" s="387" t="s">
        <v>1994</v>
      </c>
      <c r="D247" s="571" t="s">
        <v>1995</v>
      </c>
      <c r="E247" s="571"/>
      <c r="F247" s="388" t="s">
        <v>1932</v>
      </c>
      <c r="G247" s="390">
        <v>1</v>
      </c>
      <c r="H247" s="389"/>
      <c r="I247" s="389">
        <f>ROUND(G247*(H247),2)</f>
        <v>0</v>
      </c>
      <c r="J247" s="388">
        <f>ROUND(G247*(N247),2)</f>
        <v>132.96</v>
      </c>
      <c r="K247" s="396">
        <f>ROUND(G247*(O247),2)</f>
        <v>0</v>
      </c>
      <c r="L247" s="393">
        <f>ROUND(G247*(H247),2)</f>
        <v>0</v>
      </c>
      <c r="M247" s="393"/>
      <c r="N247" s="393">
        <v>132.96</v>
      </c>
      <c r="O247" s="393"/>
      <c r="P247" s="393">
        <v>8.9499999999999996E-3</v>
      </c>
      <c r="Q247" s="393"/>
      <c r="R247" s="393">
        <v>8.9499999999999996E-3</v>
      </c>
      <c r="S247" s="393">
        <f>ROUND(G247*(P247),3)</f>
        <v>8.9999999999999993E-3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5" customHeight="1">
      <c r="A248" s="385"/>
      <c r="B248" s="386"/>
      <c r="C248" s="387" t="s">
        <v>1996</v>
      </c>
      <c r="D248" s="571" t="s">
        <v>1997</v>
      </c>
      <c r="E248" s="571"/>
      <c r="F248" s="388" t="s">
        <v>360</v>
      </c>
      <c r="G248" s="390">
        <v>3.7157</v>
      </c>
      <c r="H248" s="391"/>
      <c r="I248" s="391">
        <f>ROUND(G248*(H248),2)</f>
        <v>0</v>
      </c>
      <c r="J248" s="388">
        <f>ROUND(G248*(N248),2)</f>
        <v>11.15</v>
      </c>
      <c r="K248" s="396">
        <f>ROUND(G248*(O248),2)</f>
        <v>0</v>
      </c>
      <c r="L248" s="393">
        <f>ROUND(G248*(H248),2)</f>
        <v>0</v>
      </c>
      <c r="M248" s="393"/>
      <c r="N248" s="393">
        <v>3</v>
      </c>
      <c r="O248" s="393"/>
      <c r="P248" s="393">
        <v>0</v>
      </c>
      <c r="Q248" s="393"/>
      <c r="R248" s="393">
        <v>0</v>
      </c>
      <c r="S248" s="393">
        <f>ROUND(G248*(P248),3)</f>
        <v>0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3.25" customHeight="1">
      <c r="A249" s="396"/>
      <c r="B249" s="404"/>
      <c r="C249" s="405" t="s">
        <v>1988</v>
      </c>
      <c r="D249" s="579" t="s">
        <v>1989</v>
      </c>
      <c r="E249" s="579"/>
      <c r="F249" s="396"/>
      <c r="G249" s="393"/>
      <c r="H249" s="406"/>
      <c r="I249" s="407">
        <f>ROUND((SUM(I244:I248))/1,2)</f>
        <v>0</v>
      </c>
      <c r="J249" s="412"/>
      <c r="K249" s="412"/>
      <c r="L249" s="409">
        <f>ROUND((SUM(L244:L248))/1,2)</f>
        <v>0</v>
      </c>
      <c r="M249" s="409">
        <f>ROUND((SUM(M244:M248))/1,2)</f>
        <v>0</v>
      </c>
      <c r="N249" s="409"/>
      <c r="O249" s="409"/>
      <c r="P249" s="409"/>
      <c r="Q249" s="409"/>
      <c r="R249" s="409"/>
      <c r="S249" s="409">
        <f>ROUND((SUM(S244:S248))/1,2)</f>
        <v>0.01</v>
      </c>
      <c r="T249" s="409"/>
      <c r="U249" s="409"/>
      <c r="V249" s="410">
        <f>ROUND((SUM(V244:V248))/1,2)</f>
        <v>0</v>
      </c>
      <c r="W249" s="395"/>
      <c r="X249" s="396"/>
      <c r="Y249" s="396"/>
      <c r="Z249" s="396"/>
    </row>
    <row r="250" spans="1:26">
      <c r="A250" s="396"/>
      <c r="B250" s="404"/>
      <c r="C250" s="411"/>
      <c r="D250" s="580"/>
      <c r="E250" s="580"/>
      <c r="F250" s="396"/>
      <c r="G250" s="393"/>
      <c r="H250" s="406"/>
      <c r="I250" s="406"/>
      <c r="J250" s="396"/>
      <c r="K250" s="396"/>
      <c r="L250" s="393"/>
      <c r="M250" s="393"/>
      <c r="N250" s="393"/>
      <c r="O250" s="393"/>
      <c r="P250" s="393"/>
      <c r="Q250" s="393"/>
      <c r="R250" s="393"/>
      <c r="S250" s="393"/>
      <c r="T250" s="393"/>
      <c r="U250" s="393"/>
      <c r="V250" s="394"/>
      <c r="W250" s="395"/>
      <c r="X250" s="396"/>
      <c r="Y250" s="396"/>
      <c r="Z250" s="396"/>
    </row>
    <row r="251" spans="1:26" ht="23.25" customHeight="1">
      <c r="A251" s="396"/>
      <c r="B251" s="404"/>
      <c r="C251" s="405" t="s">
        <v>1998</v>
      </c>
      <c r="D251" s="579" t="s">
        <v>1999</v>
      </c>
      <c r="E251" s="579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5" customHeight="1">
      <c r="A252" s="385"/>
      <c r="B252" s="386"/>
      <c r="C252" s="387" t="s">
        <v>2000</v>
      </c>
      <c r="D252" s="571" t="s">
        <v>2001</v>
      </c>
      <c r="E252" s="571"/>
      <c r="F252" s="388" t="s">
        <v>1770</v>
      </c>
      <c r="G252" s="390">
        <v>1</v>
      </c>
      <c r="H252" s="389"/>
      <c r="I252" s="389">
        <f>ROUND(G252*(H252),2)</f>
        <v>0</v>
      </c>
      <c r="J252" s="388">
        <f>ROUND(G252*(N252),2)</f>
        <v>177.19</v>
      </c>
      <c r="K252" s="396">
        <f>ROUND(G252*(O252),2)</f>
        <v>0</v>
      </c>
      <c r="L252" s="393">
        <f>ROUND(G252*(H252),2)</f>
        <v>0</v>
      </c>
      <c r="M252" s="393"/>
      <c r="N252" s="393">
        <v>177.19</v>
      </c>
      <c r="O252" s="393"/>
      <c r="P252" s="393">
        <v>2.7699999999999999E-3</v>
      </c>
      <c r="Q252" s="393"/>
      <c r="R252" s="393">
        <v>2.7699999999999999E-3</v>
      </c>
      <c r="S252" s="393">
        <f>ROUND(G252*(P252),3)</f>
        <v>3.0000000000000001E-3</v>
      </c>
      <c r="T252" s="393"/>
      <c r="U252" s="393"/>
      <c r="V252" s="394">
        <f>ROUND(G252*(X252),3)</f>
        <v>0</v>
      </c>
      <c r="W252" s="395"/>
      <c r="X252" s="396">
        <v>0</v>
      </c>
      <c r="Y252" s="396"/>
      <c r="Z252" s="396">
        <v>0</v>
      </c>
    </row>
    <row r="253" spans="1:26" ht="25" customHeight="1">
      <c r="A253" s="385"/>
      <c r="B253" s="386"/>
      <c r="C253" s="387" t="s">
        <v>2002</v>
      </c>
      <c r="D253" s="571" t="s">
        <v>2003</v>
      </c>
      <c r="E253" s="571"/>
      <c r="F253" s="388" t="s">
        <v>1770</v>
      </c>
      <c r="G253" s="390">
        <v>1</v>
      </c>
      <c r="H253" s="389"/>
      <c r="I253" s="389">
        <f>ROUND(G253*(H253),2)</f>
        <v>0</v>
      </c>
      <c r="J253" s="388">
        <f>ROUND(G253*(N253),2)</f>
        <v>3.89</v>
      </c>
      <c r="K253" s="396">
        <f>ROUND(G253*(O253),2)</f>
        <v>0</v>
      </c>
      <c r="L253" s="393">
        <f>ROUND(G253*(H253),2)</f>
        <v>0</v>
      </c>
      <c r="M253" s="393"/>
      <c r="N253" s="393">
        <v>3.89</v>
      </c>
      <c r="O253" s="393"/>
      <c r="P253" s="393">
        <v>4.0000000000000003E-5</v>
      </c>
      <c r="Q253" s="393"/>
      <c r="R253" s="393">
        <v>4.0000000000000003E-5</v>
      </c>
      <c r="S253" s="393">
        <f>ROUND(G253*(P253),3)</f>
        <v>0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35" customHeight="1">
      <c r="A254" s="397"/>
      <c r="B254" s="398"/>
      <c r="C254" s="399" t="s">
        <v>2004</v>
      </c>
      <c r="D254" s="581" t="s">
        <v>2005</v>
      </c>
      <c r="E254" s="581"/>
      <c r="F254" s="400" t="s">
        <v>1770</v>
      </c>
      <c r="G254" s="402">
        <v>1</v>
      </c>
      <c r="H254" s="401"/>
      <c r="I254" s="401">
        <f>ROUND(G254*(H254),2)</f>
        <v>0</v>
      </c>
      <c r="J254" s="400">
        <f>ROUND(G254*(N254),2)</f>
        <v>75.25</v>
      </c>
      <c r="K254" s="396">
        <f>ROUND(G254*(O254),2)</f>
        <v>0</v>
      </c>
      <c r="L254" s="393"/>
      <c r="M254" s="393">
        <f>ROUND(G254*(H254),2)</f>
        <v>0</v>
      </c>
      <c r="N254" s="393">
        <v>75.25</v>
      </c>
      <c r="O254" s="393"/>
      <c r="P254" s="393">
        <v>0</v>
      </c>
      <c r="Q254" s="393"/>
      <c r="R254" s="393">
        <v>0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25" customHeight="1">
      <c r="A255" s="385"/>
      <c r="B255" s="386"/>
      <c r="C255" s="387" t="s">
        <v>2006</v>
      </c>
      <c r="D255" s="571" t="s">
        <v>2007</v>
      </c>
      <c r="E255" s="571"/>
      <c r="F255" s="388" t="s">
        <v>1770</v>
      </c>
      <c r="G255" s="390">
        <v>1</v>
      </c>
      <c r="H255" s="389"/>
      <c r="I255" s="389">
        <f>ROUND(G255*(H255),2)</f>
        <v>0</v>
      </c>
      <c r="J255" s="388">
        <f>ROUND(G255*(N255),2)</f>
        <v>33.17</v>
      </c>
      <c r="K255" s="396">
        <f>ROUND(G255*(O255),2)</f>
        <v>0</v>
      </c>
      <c r="L255" s="393">
        <f>ROUND(G255*(H255),2)</f>
        <v>0</v>
      </c>
      <c r="M255" s="393"/>
      <c r="N255" s="393">
        <v>33.17</v>
      </c>
      <c r="O255" s="393"/>
      <c r="P255" s="393">
        <v>3.2000000000000003E-4</v>
      </c>
      <c r="Q255" s="393"/>
      <c r="R255" s="393">
        <v>3.2000000000000003E-4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5" customHeight="1">
      <c r="A256" s="385"/>
      <c r="B256" s="386"/>
      <c r="C256" s="387" t="s">
        <v>2008</v>
      </c>
      <c r="D256" s="571" t="s">
        <v>2009</v>
      </c>
      <c r="E256" s="571"/>
      <c r="F256" s="388" t="s">
        <v>360</v>
      </c>
      <c r="G256" s="390">
        <v>2.8950199999999997</v>
      </c>
      <c r="H256" s="391"/>
      <c r="I256" s="391">
        <f>ROUND(G256*(H256),2)</f>
        <v>0</v>
      </c>
      <c r="J256" s="388">
        <f>ROUND(G256*(N256),2)</f>
        <v>8.69</v>
      </c>
      <c r="K256" s="396">
        <f>ROUND(G256*(O256),2)</f>
        <v>0</v>
      </c>
      <c r="L256" s="393">
        <f>ROUND(G256*(H256),2)</f>
        <v>0</v>
      </c>
      <c r="M256" s="393"/>
      <c r="N256" s="393">
        <v>3</v>
      </c>
      <c r="O256" s="393"/>
      <c r="P256" s="393">
        <v>0</v>
      </c>
      <c r="Q256" s="393"/>
      <c r="R256" s="393">
        <v>0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3.25" customHeight="1">
      <c r="A257" s="396"/>
      <c r="B257" s="404"/>
      <c r="C257" s="405" t="s">
        <v>1998</v>
      </c>
      <c r="D257" s="579" t="s">
        <v>1999</v>
      </c>
      <c r="E257" s="579"/>
      <c r="F257" s="396"/>
      <c r="G257" s="393"/>
      <c r="H257" s="406"/>
      <c r="I257" s="407">
        <f>ROUND((SUM(I251:I256))/1,2)</f>
        <v>0</v>
      </c>
      <c r="J257" s="412"/>
      <c r="K257" s="412"/>
      <c r="L257" s="409">
        <f>ROUND((SUM(L251:L256))/1,2)</f>
        <v>0</v>
      </c>
      <c r="M257" s="409">
        <f>ROUND((SUM(M251:M256))/1,2)</f>
        <v>0</v>
      </c>
      <c r="N257" s="409"/>
      <c r="O257" s="409"/>
      <c r="P257" s="409"/>
      <c r="Q257" s="393"/>
      <c r="R257" s="393"/>
      <c r="S257" s="409">
        <f>ROUND((SUM(S251:S256))/1,2)</f>
        <v>0</v>
      </c>
      <c r="T257" s="409"/>
      <c r="U257" s="409"/>
      <c r="V257" s="410">
        <f>ROUND((SUM(V251:V256))/1,2)</f>
        <v>0</v>
      </c>
      <c r="W257" s="395"/>
      <c r="X257" s="396"/>
      <c r="Y257" s="396"/>
      <c r="Z257" s="396"/>
    </row>
    <row r="258" spans="1:26">
      <c r="A258" s="396"/>
      <c r="B258" s="404"/>
      <c r="C258" s="411"/>
      <c r="D258" s="580"/>
      <c r="E258" s="580"/>
      <c r="F258" s="396"/>
      <c r="G258" s="393"/>
      <c r="H258" s="406"/>
      <c r="I258" s="406"/>
      <c r="J258" s="396"/>
      <c r="K258" s="396"/>
      <c r="L258" s="393"/>
      <c r="M258" s="393"/>
      <c r="N258" s="393"/>
      <c r="O258" s="393"/>
      <c r="P258" s="393"/>
      <c r="Q258" s="393"/>
      <c r="R258" s="393"/>
      <c r="S258" s="393"/>
      <c r="T258" s="393"/>
      <c r="U258" s="393"/>
      <c r="V258" s="394"/>
      <c r="W258" s="395"/>
      <c r="X258" s="396"/>
      <c r="Y258" s="396"/>
      <c r="Z258" s="396"/>
    </row>
    <row r="259" spans="1:26">
      <c r="A259" s="396"/>
      <c r="B259" s="404"/>
      <c r="C259" s="411"/>
      <c r="D259" s="583" t="s">
        <v>1721</v>
      </c>
      <c r="E259" s="583"/>
      <c r="F259" s="396"/>
      <c r="G259" s="393"/>
      <c r="H259" s="406"/>
      <c r="I259" s="407">
        <f>ROUND((SUM(I139:I258))/2,2)</f>
        <v>0</v>
      </c>
      <c r="J259" s="396"/>
      <c r="K259" s="396"/>
      <c r="L259" s="393">
        <f>ROUND((SUM(L139:L258))/2,2)</f>
        <v>0</v>
      </c>
      <c r="M259" s="393">
        <f>ROUND((SUM(M139:M258))/2,2)</f>
        <v>0</v>
      </c>
      <c r="N259" s="393"/>
      <c r="O259" s="393"/>
      <c r="P259" s="409"/>
      <c r="Q259" s="393"/>
      <c r="R259" s="393"/>
      <c r="S259" s="409">
        <f>ROUND((SUM(S139:S258))/2,2)</f>
        <v>0.11</v>
      </c>
      <c r="T259" s="393"/>
      <c r="U259" s="393"/>
      <c r="V259" s="410">
        <f>ROUND((SUM(V139:V258))/2,2)</f>
        <v>0</v>
      </c>
      <c r="W259" s="395"/>
      <c r="X259" s="396"/>
      <c r="Y259" s="396"/>
      <c r="Z259" s="396"/>
    </row>
    <row r="260" spans="1:26">
      <c r="A260" s="221"/>
      <c r="B260" s="413"/>
      <c r="C260" s="414"/>
      <c r="D260" s="584" t="s">
        <v>1728</v>
      </c>
      <c r="E260" s="584"/>
      <c r="F260" s="415"/>
      <c r="G260" s="416"/>
      <c r="H260" s="417"/>
      <c r="I260" s="417">
        <f>ROUND((SUM(I88:I259))/3,2)</f>
        <v>0</v>
      </c>
      <c r="J260" s="415"/>
      <c r="K260" s="415">
        <f>ROUND((SUM(K88:K259))/3,2)</f>
        <v>0</v>
      </c>
      <c r="L260" s="416">
        <f>ROUND((SUM(L88:L259))/3,2)</f>
        <v>0</v>
      </c>
      <c r="M260" s="416">
        <f>ROUND((SUM(M88:M259))/3,2)</f>
        <v>0</v>
      </c>
      <c r="N260" s="416"/>
      <c r="O260" s="416"/>
      <c r="P260" s="416"/>
      <c r="Q260" s="416"/>
      <c r="R260" s="416"/>
      <c r="S260" s="416">
        <f>ROUND((SUM(S88:S259))/3,2)</f>
        <v>16.78</v>
      </c>
      <c r="T260" s="416"/>
      <c r="U260" s="416"/>
      <c r="V260" s="418">
        <f>ROUND((SUM(V88:V259))/3,2)</f>
        <v>0.85</v>
      </c>
      <c r="W260" s="220"/>
      <c r="X260" s="221"/>
      <c r="Y260" s="221">
        <f>(SUM(Y88:Y259))</f>
        <v>0</v>
      </c>
      <c r="Z260" s="221">
        <f>(SUM(Z88:Z259))</f>
        <v>0</v>
      </c>
    </row>
    <row r="261" spans="1:26" hidden="1">
      <c r="A261" s="221"/>
      <c r="B261" s="221"/>
      <c r="C261" s="221"/>
      <c r="D261" s="221"/>
      <c r="E261" s="221"/>
      <c r="F261" s="221"/>
      <c r="G261" s="377"/>
      <c r="H261" s="252"/>
      <c r="I261" s="252"/>
      <c r="J261" s="221"/>
      <c r="K261" s="221"/>
      <c r="L261" s="221"/>
      <c r="M261" s="221"/>
      <c r="N261" s="221"/>
      <c r="O261" s="221"/>
      <c r="P261" s="221"/>
      <c r="Q261" s="221"/>
      <c r="R261" s="221"/>
      <c r="S261" s="221"/>
      <c r="T261" s="221"/>
      <c r="U261" s="221"/>
      <c r="V261" s="221"/>
      <c r="W261" s="221"/>
      <c r="X261" s="221"/>
      <c r="Y261" s="221"/>
      <c r="Z261" s="221"/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2">
    <mergeCell ref="D258:E258"/>
    <mergeCell ref="D259:E259"/>
    <mergeCell ref="D260:E260"/>
    <mergeCell ref="D252:E252"/>
    <mergeCell ref="D253:E253"/>
    <mergeCell ref="D254:E254"/>
    <mergeCell ref="D255:E255"/>
    <mergeCell ref="D256:E256"/>
    <mergeCell ref="D257:E257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18:H18"/>
    <mergeCell ref="F19:H19"/>
    <mergeCell ref="F20:H20"/>
  </mergeCells>
  <hyperlinks>
    <hyperlink ref="B1:C1" location="A2:A2" tooltip="Klikni na prechod ku Kryciemu listu..." display="Krycí list rozpočtu" xr:uid="{00000000-0004-0000-0A00-000000000000}"/>
    <hyperlink ref="E1:F1" location="A44:A44" tooltip="Klikni na prechod ku rekapitulácii..." display="Rekapitulácia rozpočtu" xr:uid="{00000000-0004-0000-0A00-000001000000}"/>
    <hyperlink ref="H1:I1" location="B77:B77" tooltip="Klikni na prechod k Rozpočet..." display="Rozpočet" xr:uid="{00000000-0004-0000-0A00-000002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2"/>
  <dimension ref="A1:AA1256"/>
  <sheetViews>
    <sheetView topLeftCell="A70" workbookViewId="0">
      <selection activeCell="D117" sqref="D117:E11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2010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>
        <f>E59</f>
        <v>0</v>
      </c>
      <c r="D15" s="251">
        <f>F59</f>
        <v>0</v>
      </c>
      <c r="E15" s="252">
        <f>G59</f>
        <v>0</v>
      </c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>
        <f>E67</f>
        <v>0</v>
      </c>
      <c r="D16" s="258">
        <f>F67</f>
        <v>0</v>
      </c>
      <c r="E16" s="259">
        <f>G67</f>
        <v>0</v>
      </c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/>
      <c r="D17" s="251"/>
      <c r="E17" s="252"/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P27-SUM(K84:K169)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SUM(K84:K169)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2010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1714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1715</v>
      </c>
      <c r="C56" s="525"/>
      <c r="D56" s="525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5" t="s">
        <v>2011</v>
      </c>
      <c r="C57" s="525"/>
      <c r="D57" s="525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5" t="s">
        <v>1720</v>
      </c>
      <c r="C58" s="525"/>
      <c r="D58" s="525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6" t="s">
        <v>1714</v>
      </c>
      <c r="C59" s="557"/>
      <c r="D59" s="557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5"/>
      <c r="C60" s="525"/>
      <c r="D60" s="525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6" t="s">
        <v>1721</v>
      </c>
      <c r="C61" s="557"/>
      <c r="D61" s="557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5" t="s">
        <v>1722</v>
      </c>
      <c r="C62" s="525"/>
      <c r="D62" s="525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5" t="s">
        <v>1726</v>
      </c>
      <c r="C63" s="525"/>
      <c r="D63" s="525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5" t="s">
        <v>2012</v>
      </c>
      <c r="C64" s="525"/>
      <c r="D64" s="525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5" t="s">
        <v>1727</v>
      </c>
      <c r="C65" s="525"/>
      <c r="D65" s="525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5" t="s">
        <v>2013</v>
      </c>
      <c r="C66" s="525"/>
      <c r="D66" s="525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6" t="s">
        <v>1721</v>
      </c>
      <c r="C67" s="557"/>
      <c r="D67" s="557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5"/>
      <c r="C68" s="525"/>
      <c r="D68" s="525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65" t="s">
        <v>1728</v>
      </c>
      <c r="C69" s="566"/>
      <c r="D69" s="566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67" t="s">
        <v>1671</v>
      </c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9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72" t="s">
        <v>1680</v>
      </c>
      <c r="C75" s="573"/>
      <c r="D75" s="573"/>
      <c r="E75" s="574"/>
      <c r="F75" s="360"/>
      <c r="G75" s="360"/>
      <c r="H75" s="361" t="s">
        <v>1677</v>
      </c>
      <c r="I75" s="575"/>
      <c r="J75" s="576"/>
      <c r="K75" s="576"/>
      <c r="L75" s="576"/>
      <c r="M75" s="576"/>
      <c r="N75" s="576"/>
      <c r="O75" s="576"/>
      <c r="P75" s="57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58" t="s">
        <v>1683</v>
      </c>
      <c r="C76" s="559"/>
      <c r="D76" s="559"/>
      <c r="E76" s="560"/>
      <c r="F76" s="362"/>
      <c r="G76" s="362"/>
      <c r="H76" s="363" t="s">
        <v>1729</v>
      </c>
      <c r="I76" s="363" t="s">
        <v>1730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58" t="s">
        <v>1684</v>
      </c>
      <c r="C77" s="559"/>
      <c r="D77" s="559"/>
      <c r="E77" s="560"/>
      <c r="F77" s="362"/>
      <c r="G77" s="362"/>
      <c r="H77" s="363" t="s">
        <v>1731</v>
      </c>
      <c r="I77" s="363" t="s">
        <v>1679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1732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2010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1711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1733</v>
      </c>
      <c r="C83" s="335" t="s">
        <v>1734</v>
      </c>
      <c r="D83" s="335" t="s">
        <v>1735</v>
      </c>
      <c r="E83" s="370"/>
      <c r="F83" s="370" t="s">
        <v>1736</v>
      </c>
      <c r="G83" s="370" t="s">
        <v>136</v>
      </c>
      <c r="H83" s="371" t="s">
        <v>1737</v>
      </c>
      <c r="I83" s="371" t="s">
        <v>1738</v>
      </c>
      <c r="J83" s="371"/>
      <c r="K83" s="371"/>
      <c r="L83" s="371"/>
      <c r="M83" s="371"/>
      <c r="N83" s="371"/>
      <c r="O83" s="371"/>
      <c r="P83" s="371" t="s">
        <v>1739</v>
      </c>
      <c r="Q83" s="335"/>
      <c r="R83" s="335"/>
      <c r="S83" s="335" t="s">
        <v>1740</v>
      </c>
      <c r="T83" s="335"/>
      <c r="U83" s="335"/>
      <c r="V83" s="372" t="s">
        <v>1741</v>
      </c>
      <c r="W83" s="220"/>
      <c r="X83" s="221"/>
      <c r="Y83" s="221"/>
      <c r="Z83" s="221"/>
    </row>
    <row r="84" spans="1:26">
      <c r="A84" s="221"/>
      <c r="B84" s="242"/>
      <c r="C84" s="373"/>
      <c r="D84" s="564" t="s">
        <v>1714</v>
      </c>
      <c r="E84" s="564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83</v>
      </c>
      <c r="D85" s="578" t="s">
        <v>1742</v>
      </c>
      <c r="E85" s="578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2014</v>
      </c>
      <c r="D86" s="570" t="s">
        <v>2015</v>
      </c>
      <c r="E86" s="570"/>
      <c r="F86" s="382" t="s">
        <v>152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>
      <c r="A87" s="385"/>
      <c r="B87" s="386"/>
      <c r="C87" s="387" t="s">
        <v>2016</v>
      </c>
      <c r="D87" s="571" t="s">
        <v>2017</v>
      </c>
      <c r="E87" s="571"/>
      <c r="F87" s="389" t="s">
        <v>152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" customHeight="1">
      <c r="A88" s="385"/>
      <c r="B88" s="386"/>
      <c r="C88" s="387" t="s">
        <v>2018</v>
      </c>
      <c r="D88" s="571" t="s">
        <v>2019</v>
      </c>
      <c r="E88" s="571"/>
      <c r="F88" s="389" t="s">
        <v>152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" customHeight="1">
      <c r="A89" s="385"/>
      <c r="B89" s="386"/>
      <c r="C89" s="387" t="s">
        <v>2020</v>
      </c>
      <c r="D89" s="571" t="s">
        <v>2021</v>
      </c>
      <c r="E89" s="571"/>
      <c r="F89" s="389" t="s">
        <v>152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83</v>
      </c>
      <c r="D90" s="579" t="s">
        <v>1742</v>
      </c>
      <c r="E90" s="579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80"/>
      <c r="E91" s="580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154</v>
      </c>
      <c r="D92" s="579" t="s">
        <v>2022</v>
      </c>
      <c r="E92" s="579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5" customHeight="1">
      <c r="A93" s="385"/>
      <c r="B93" s="386"/>
      <c r="C93" s="387" t="s">
        <v>2023</v>
      </c>
      <c r="D93" s="571" t="s">
        <v>2024</v>
      </c>
      <c r="E93" s="571"/>
      <c r="F93" s="389" t="s">
        <v>152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" customHeight="1">
      <c r="A94" s="385"/>
      <c r="B94" s="386"/>
      <c r="C94" s="387" t="s">
        <v>2025</v>
      </c>
      <c r="D94" s="571" t="s">
        <v>2026</v>
      </c>
      <c r="E94" s="571"/>
      <c r="F94" s="389" t="s">
        <v>152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154</v>
      </c>
      <c r="D95" s="579" t="s">
        <v>2022</v>
      </c>
      <c r="E95" s="579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80"/>
      <c r="E96" s="580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334</v>
      </c>
      <c r="D97" s="579" t="s">
        <v>1798</v>
      </c>
      <c r="E97" s="579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2027</v>
      </c>
      <c r="D98" s="571" t="s">
        <v>2028</v>
      </c>
      <c r="E98" s="571"/>
      <c r="F98" s="389" t="s">
        <v>181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334</v>
      </c>
      <c r="D99" s="579" t="s">
        <v>1798</v>
      </c>
      <c r="E99" s="579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80"/>
      <c r="E100" s="580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82" t="s">
        <v>1714</v>
      </c>
      <c r="E101" s="582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80"/>
      <c r="E102" s="580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82" t="s">
        <v>1721</v>
      </c>
      <c r="E103" s="582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362</v>
      </c>
      <c r="D104" s="579" t="s">
        <v>1801</v>
      </c>
      <c r="E104" s="579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2029</v>
      </c>
      <c r="D105" s="571" t="s">
        <v>2030</v>
      </c>
      <c r="E105" s="571"/>
      <c r="F105" s="389" t="s">
        <v>218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2031</v>
      </c>
      <c r="D106" s="581" t="s">
        <v>2032</v>
      </c>
      <c r="E106" s="581"/>
      <c r="F106" s="401" t="s">
        <v>1806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2033</v>
      </c>
      <c r="D107" s="581" t="s">
        <v>2034</v>
      </c>
      <c r="E107" s="581"/>
      <c r="F107" s="401" t="s">
        <v>1806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2035</v>
      </c>
      <c r="D108" s="581" t="s">
        <v>2036</v>
      </c>
      <c r="E108" s="581"/>
      <c r="F108" s="401" t="s">
        <v>1806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2037</v>
      </c>
      <c r="D109" s="581" t="s">
        <v>2038</v>
      </c>
      <c r="E109" s="581"/>
      <c r="F109" s="401" t="s">
        <v>1806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85"/>
      <c r="B110" s="386"/>
      <c r="C110" s="387" t="s">
        <v>1802</v>
      </c>
      <c r="D110" s="571" t="s">
        <v>1803</v>
      </c>
      <c r="E110" s="571"/>
      <c r="F110" s="389" t="s">
        <v>218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2039</v>
      </c>
      <c r="D111" s="581" t="s">
        <v>2040</v>
      </c>
      <c r="E111" s="581"/>
      <c r="F111" s="401" t="s">
        <v>1806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1815</v>
      </c>
      <c r="D112" s="581" t="s">
        <v>1816</v>
      </c>
      <c r="E112" s="581"/>
      <c r="F112" s="401" t="s">
        <v>1817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5" customHeight="1">
      <c r="A113" s="385"/>
      <c r="B113" s="386"/>
      <c r="C113" s="387" t="s">
        <v>387</v>
      </c>
      <c r="D113" s="571" t="s">
        <v>388</v>
      </c>
      <c r="E113" s="571"/>
      <c r="F113" s="389" t="s">
        <v>360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362</v>
      </c>
      <c r="D114" s="579" t="s">
        <v>1801</v>
      </c>
      <c r="E114" s="579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80"/>
      <c r="E115" s="580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1988</v>
      </c>
      <c r="D116" s="579" t="s">
        <v>1989</v>
      </c>
      <c r="E116" s="579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" customHeight="1">
      <c r="A117" s="385"/>
      <c r="B117" s="386"/>
      <c r="C117" s="387" t="s">
        <v>2041</v>
      </c>
      <c r="D117" s="571" t="s">
        <v>2042</v>
      </c>
      <c r="E117" s="571"/>
      <c r="F117" s="389" t="s">
        <v>1770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2043</v>
      </c>
      <c r="D118" s="581" t="s">
        <v>2044</v>
      </c>
      <c r="E118" s="581"/>
      <c r="F118" s="401" t="s">
        <v>1770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" customHeight="1">
      <c r="A119" s="397"/>
      <c r="B119" s="398"/>
      <c r="C119" s="399" t="s">
        <v>2045</v>
      </c>
      <c r="D119" s="581" t="s">
        <v>2046</v>
      </c>
      <c r="E119" s="581"/>
      <c r="F119" s="401" t="s">
        <v>1770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2047</v>
      </c>
      <c r="D120" s="581" t="s">
        <v>2048</v>
      </c>
      <c r="E120" s="581"/>
      <c r="F120" s="401" t="s">
        <v>1770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2049</v>
      </c>
      <c r="D121" s="581" t="s">
        <v>2050</v>
      </c>
      <c r="E121" s="581"/>
      <c r="F121" s="401" t="s">
        <v>1770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" customHeight="1">
      <c r="A122" s="385"/>
      <c r="B122" s="386"/>
      <c r="C122" s="387" t="s">
        <v>2051</v>
      </c>
      <c r="D122" s="571" t="s">
        <v>2052</v>
      </c>
      <c r="E122" s="571"/>
      <c r="F122" s="389" t="s">
        <v>1770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2053</v>
      </c>
      <c r="D123" s="581" t="s">
        <v>2054</v>
      </c>
      <c r="E123" s="581"/>
      <c r="F123" s="401" t="s">
        <v>1770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" customHeight="1">
      <c r="A124" s="397"/>
      <c r="B124" s="398"/>
      <c r="C124" s="399" t="s">
        <v>2055</v>
      </c>
      <c r="D124" s="581" t="s">
        <v>2056</v>
      </c>
      <c r="E124" s="581"/>
      <c r="F124" s="401" t="s">
        <v>1770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2057</v>
      </c>
      <c r="D125" s="581" t="s">
        <v>2058</v>
      </c>
      <c r="E125" s="581"/>
      <c r="F125" s="401" t="s">
        <v>1770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97"/>
      <c r="B126" s="398"/>
      <c r="C126" s="399" t="s">
        <v>2059</v>
      </c>
      <c r="D126" s="581" t="s">
        <v>2060</v>
      </c>
      <c r="E126" s="581"/>
      <c r="F126" s="401" t="s">
        <v>1770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2061</v>
      </c>
      <c r="D127" s="571" t="s">
        <v>2062</v>
      </c>
      <c r="E127" s="571"/>
      <c r="F127" s="389" t="s">
        <v>1770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97"/>
      <c r="B128" s="398"/>
      <c r="C128" s="399" t="s">
        <v>2063</v>
      </c>
      <c r="D128" s="581" t="s">
        <v>2064</v>
      </c>
      <c r="E128" s="581"/>
      <c r="F128" s="401" t="s">
        <v>1512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2065</v>
      </c>
      <c r="D129" s="581" t="s">
        <v>2066</v>
      </c>
      <c r="E129" s="581"/>
      <c r="F129" s="401" t="s">
        <v>1770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2067</v>
      </c>
      <c r="D130" s="571" t="s">
        <v>2068</v>
      </c>
      <c r="E130" s="571"/>
      <c r="F130" s="389" t="s">
        <v>1770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2069</v>
      </c>
      <c r="D131" s="571" t="s">
        <v>2070</v>
      </c>
      <c r="E131" s="571"/>
      <c r="F131" s="389" t="s">
        <v>247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5" customHeight="1">
      <c r="A132" s="385"/>
      <c r="B132" s="386"/>
      <c r="C132" s="387" t="s">
        <v>1996</v>
      </c>
      <c r="D132" s="571" t="s">
        <v>1997</v>
      </c>
      <c r="E132" s="571"/>
      <c r="F132" s="389" t="s">
        <v>360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1988</v>
      </c>
      <c r="D133" s="579" t="s">
        <v>1989</v>
      </c>
      <c r="E133" s="579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80"/>
      <c r="E134" s="580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1153</v>
      </c>
      <c r="D135" s="579" t="s">
        <v>2071</v>
      </c>
      <c r="E135" s="579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5" customHeight="1">
      <c r="A136" s="385"/>
      <c r="B136" s="386"/>
      <c r="C136" s="387" t="s">
        <v>2072</v>
      </c>
      <c r="D136" s="571" t="s">
        <v>2073</v>
      </c>
      <c r="E136" s="571"/>
      <c r="F136" s="389" t="s">
        <v>218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5" customHeight="1">
      <c r="A137" s="385"/>
      <c r="B137" s="386"/>
      <c r="C137" s="387" t="s">
        <v>2074</v>
      </c>
      <c r="D137" s="571" t="s">
        <v>2075</v>
      </c>
      <c r="E137" s="571"/>
      <c r="F137" s="389" t="s">
        <v>218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5" customHeight="1">
      <c r="A138" s="385"/>
      <c r="B138" s="386"/>
      <c r="C138" s="387" t="s">
        <v>2076</v>
      </c>
      <c r="D138" s="571" t="s">
        <v>2077</v>
      </c>
      <c r="E138" s="571"/>
      <c r="F138" s="389" t="s">
        <v>218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5" customHeight="1">
      <c r="A139" s="385"/>
      <c r="B139" s="386"/>
      <c r="C139" s="387" t="s">
        <v>2078</v>
      </c>
      <c r="D139" s="571" t="s">
        <v>2079</v>
      </c>
      <c r="E139" s="571"/>
      <c r="F139" s="389" t="s">
        <v>218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5" customHeight="1">
      <c r="A140" s="385"/>
      <c r="B140" s="386"/>
      <c r="C140" s="387" t="s">
        <v>2080</v>
      </c>
      <c r="D140" s="571" t="s">
        <v>2081</v>
      </c>
      <c r="E140" s="571"/>
      <c r="F140" s="389" t="s">
        <v>218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5" customHeight="1">
      <c r="A141" s="385"/>
      <c r="B141" s="386"/>
      <c r="C141" s="387" t="s">
        <v>2082</v>
      </c>
      <c r="D141" s="571" t="s">
        <v>2083</v>
      </c>
      <c r="E141" s="571"/>
      <c r="F141" s="389" t="s">
        <v>360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1153</v>
      </c>
      <c r="D142" s="579" t="s">
        <v>2071</v>
      </c>
      <c r="E142" s="579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80"/>
      <c r="E143" s="580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1998</v>
      </c>
      <c r="D144" s="579" t="s">
        <v>1999</v>
      </c>
      <c r="E144" s="579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5" customHeight="1">
      <c r="A145" s="385"/>
      <c r="B145" s="386"/>
      <c r="C145" s="387" t="s">
        <v>2084</v>
      </c>
      <c r="D145" s="571" t="s">
        <v>2085</v>
      </c>
      <c r="E145" s="571"/>
      <c r="F145" s="389" t="s">
        <v>1932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" customHeight="1">
      <c r="A146" s="397"/>
      <c r="B146" s="398"/>
      <c r="C146" s="399" t="s">
        <v>2086</v>
      </c>
      <c r="D146" s="581" t="s">
        <v>2087</v>
      </c>
      <c r="E146" s="581"/>
      <c r="F146" s="401" t="s">
        <v>1770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85"/>
      <c r="B147" s="386"/>
      <c r="C147" s="387" t="s">
        <v>2088</v>
      </c>
      <c r="D147" s="571" t="s">
        <v>2089</v>
      </c>
      <c r="E147" s="571"/>
      <c r="F147" s="389" t="s">
        <v>1770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5" customHeight="1">
      <c r="A148" s="397"/>
      <c r="B148" s="398"/>
      <c r="C148" s="399" t="s">
        <v>2090</v>
      </c>
      <c r="D148" s="581" t="s">
        <v>2091</v>
      </c>
      <c r="E148" s="581"/>
      <c r="F148" s="401" t="s">
        <v>1770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5" customHeight="1">
      <c r="A149" s="397"/>
      <c r="B149" s="398"/>
      <c r="C149" s="399" t="s">
        <v>1907</v>
      </c>
      <c r="D149" s="581" t="s">
        <v>1908</v>
      </c>
      <c r="E149" s="581"/>
      <c r="F149" s="401" t="s">
        <v>1770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5" customHeight="1">
      <c r="A150" s="385"/>
      <c r="B150" s="386"/>
      <c r="C150" s="387" t="s">
        <v>2092</v>
      </c>
      <c r="D150" s="571" t="s">
        <v>2093</v>
      </c>
      <c r="E150" s="571"/>
      <c r="F150" s="388" t="s">
        <v>1770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5" customHeight="1">
      <c r="A151" s="397"/>
      <c r="B151" s="398"/>
      <c r="C151" s="399" t="s">
        <v>1903</v>
      </c>
      <c r="D151" s="581" t="s">
        <v>1904</v>
      </c>
      <c r="E151" s="581"/>
      <c r="F151" s="400" t="s">
        <v>1770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85"/>
      <c r="B152" s="386"/>
      <c r="C152" s="387" t="s">
        <v>2094</v>
      </c>
      <c r="D152" s="571" t="s">
        <v>2095</v>
      </c>
      <c r="E152" s="571"/>
      <c r="F152" s="388" t="s">
        <v>1932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40" customHeight="1">
      <c r="A153" s="397"/>
      <c r="B153" s="398"/>
      <c r="C153" s="399" t="s">
        <v>2096</v>
      </c>
      <c r="D153" s="581" t="s">
        <v>2097</v>
      </c>
      <c r="E153" s="581"/>
      <c r="F153" s="400" t="s">
        <v>1770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85"/>
      <c r="B154" s="386"/>
      <c r="C154" s="387" t="s">
        <v>2098</v>
      </c>
      <c r="D154" s="571" t="s">
        <v>2099</v>
      </c>
      <c r="E154" s="571"/>
      <c r="F154" s="388" t="s">
        <v>1770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2100</v>
      </c>
      <c r="D155" s="581" t="s">
        <v>2101</v>
      </c>
      <c r="E155" s="581"/>
      <c r="F155" s="400" t="s">
        <v>1770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2008</v>
      </c>
      <c r="D156" s="571" t="s">
        <v>2009</v>
      </c>
      <c r="E156" s="571"/>
      <c r="F156" s="388" t="s">
        <v>360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1998</v>
      </c>
      <c r="D157" s="579" t="s">
        <v>1999</v>
      </c>
      <c r="E157" s="579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80"/>
      <c r="E158" s="580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2102</v>
      </c>
      <c r="D159" s="579" t="s">
        <v>2103</v>
      </c>
      <c r="E159" s="579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5" customHeight="1">
      <c r="A160" s="385"/>
      <c r="B160" s="386"/>
      <c r="C160" s="387" t="s">
        <v>2104</v>
      </c>
      <c r="D160" s="571" t="s">
        <v>2105</v>
      </c>
      <c r="E160" s="571"/>
      <c r="F160" s="388" t="s">
        <v>1770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2106</v>
      </c>
      <c r="D161" s="581" t="s">
        <v>2107</v>
      </c>
      <c r="E161" s="581"/>
      <c r="F161" s="400" t="s">
        <v>1770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" customHeight="1">
      <c r="A162" s="397"/>
      <c r="B162" s="398"/>
      <c r="C162" s="399" t="s">
        <v>2108</v>
      </c>
      <c r="D162" s="581" t="s">
        <v>2109</v>
      </c>
      <c r="E162" s="581"/>
      <c r="F162" s="400" t="s">
        <v>1770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" customHeight="1">
      <c r="A163" s="397"/>
      <c r="B163" s="398"/>
      <c r="C163" s="399" t="s">
        <v>2110</v>
      </c>
      <c r="D163" s="581" t="s">
        <v>2111</v>
      </c>
      <c r="E163" s="581"/>
      <c r="F163" s="400" t="s">
        <v>1770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" customHeight="1">
      <c r="A164" s="397"/>
      <c r="B164" s="398"/>
      <c r="C164" s="399" t="s">
        <v>2112</v>
      </c>
      <c r="D164" s="581" t="s">
        <v>2113</v>
      </c>
      <c r="E164" s="581"/>
      <c r="F164" s="400" t="s">
        <v>1770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" customHeight="1">
      <c r="A165" s="397"/>
      <c r="B165" s="398"/>
      <c r="C165" s="399" t="s">
        <v>2114</v>
      </c>
      <c r="D165" s="581" t="s">
        <v>2115</v>
      </c>
      <c r="E165" s="581"/>
      <c r="F165" s="400" t="s">
        <v>2116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2117</v>
      </c>
      <c r="D166" s="571" t="s">
        <v>2118</v>
      </c>
      <c r="E166" s="571"/>
      <c r="F166" s="388" t="s">
        <v>2119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85"/>
      <c r="B167" s="386"/>
      <c r="C167" s="387" t="s">
        <v>2120</v>
      </c>
      <c r="D167" s="571" t="s">
        <v>2121</v>
      </c>
      <c r="E167" s="571"/>
      <c r="F167" s="388" t="s">
        <v>360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2102</v>
      </c>
      <c r="D168" s="579" t="s">
        <v>2103</v>
      </c>
      <c r="E168" s="579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80"/>
      <c r="E169" s="580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83" t="s">
        <v>1721</v>
      </c>
      <c r="E170" s="583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584" t="s">
        <v>1728</v>
      </c>
      <c r="E171" s="584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0B00-000000000000}"/>
    <hyperlink ref="E1:F1" location="A44:A44" tooltip="Klikni na prechod ku rekapitulácii..." display="Rekapitulácia rozpočtu" xr:uid="{00000000-0004-0000-0B00-000001000000}"/>
    <hyperlink ref="H1:I1" location="B73:B73" tooltip="Klikni na prechod k Rozpočet..." display="Rozpočet" xr:uid="{00000000-0004-0000-0B00-000002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árok13"/>
  <dimension ref="A1:AA1250"/>
  <sheetViews>
    <sheetView topLeftCell="A95" workbookViewId="0">
      <selection activeCell="H80" sqref="H80:H1008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2220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/>
      <c r="D15" s="251"/>
      <c r="E15" s="252"/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>
        <f>E57</f>
        <v>0</v>
      </c>
      <c r="D16" s="258">
        <f>F57</f>
        <v>0</v>
      </c>
      <c r="E16" s="259">
        <f>G57</f>
        <v>0</v>
      </c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>
        <f>E61</f>
        <v>0</v>
      </c>
      <c r="D17" s="251">
        <f>F61</f>
        <v>0</v>
      </c>
      <c r="E17" s="252">
        <f>G61</f>
        <v>0</v>
      </c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2220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1721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1722</v>
      </c>
      <c r="C56" s="525"/>
      <c r="D56" s="525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6" t="s">
        <v>1721</v>
      </c>
      <c r="C57" s="557"/>
      <c r="D57" s="557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5"/>
      <c r="C58" s="525"/>
      <c r="D58" s="525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6" t="s">
        <v>2128</v>
      </c>
      <c r="C59" s="557"/>
      <c r="D59" s="557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5" t="s">
        <v>2129</v>
      </c>
      <c r="C60" s="525"/>
      <c r="D60" s="525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6" t="s">
        <v>2128</v>
      </c>
      <c r="C61" s="557"/>
      <c r="D61" s="557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5"/>
      <c r="C62" s="525"/>
      <c r="D62" s="525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65" t="s">
        <v>1728</v>
      </c>
      <c r="C63" s="566"/>
      <c r="D63" s="566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67" t="s">
        <v>1671</v>
      </c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9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72" t="s">
        <v>1680</v>
      </c>
      <c r="C69" s="573"/>
      <c r="D69" s="573"/>
      <c r="E69" s="574"/>
      <c r="F69" s="360"/>
      <c r="G69" s="360"/>
      <c r="H69" s="361" t="s">
        <v>1677</v>
      </c>
      <c r="I69" s="575"/>
      <c r="J69" s="576"/>
      <c r="K69" s="576"/>
      <c r="L69" s="576"/>
      <c r="M69" s="576"/>
      <c r="N69" s="576"/>
      <c r="O69" s="576"/>
      <c r="P69" s="577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58" t="s">
        <v>1683</v>
      </c>
      <c r="C70" s="559"/>
      <c r="D70" s="559"/>
      <c r="E70" s="560"/>
      <c r="F70" s="362"/>
      <c r="G70" s="362"/>
      <c r="H70" s="363" t="s">
        <v>1729</v>
      </c>
      <c r="I70" s="363" t="s">
        <v>1730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58" t="s">
        <v>1684</v>
      </c>
      <c r="C71" s="559"/>
      <c r="D71" s="559"/>
      <c r="E71" s="560"/>
      <c r="F71" s="362"/>
      <c r="G71" s="362"/>
      <c r="H71" s="363" t="s">
        <v>1731</v>
      </c>
      <c r="I71" s="363" t="s">
        <v>1679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1732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2220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1711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1733</v>
      </c>
      <c r="C77" s="335" t="s">
        <v>1734</v>
      </c>
      <c r="D77" s="335" t="s">
        <v>1735</v>
      </c>
      <c r="E77" s="370"/>
      <c r="F77" s="370" t="s">
        <v>1736</v>
      </c>
      <c r="G77" s="370" t="s">
        <v>136</v>
      </c>
      <c r="H77" s="371" t="s">
        <v>1737</v>
      </c>
      <c r="I77" s="371" t="s">
        <v>1738</v>
      </c>
      <c r="J77" s="371"/>
      <c r="K77" s="371"/>
      <c r="L77" s="371"/>
      <c r="M77" s="371"/>
      <c r="N77" s="371"/>
      <c r="O77" s="371"/>
      <c r="P77" s="371" t="s">
        <v>1739</v>
      </c>
      <c r="Q77" s="335"/>
      <c r="R77" s="335"/>
      <c r="S77" s="335" t="s">
        <v>1740</v>
      </c>
      <c r="T77" s="335"/>
      <c r="U77" s="335"/>
      <c r="V77" s="372" t="s">
        <v>1741</v>
      </c>
      <c r="W77" s="220"/>
      <c r="X77" s="221"/>
      <c r="Y77" s="221"/>
      <c r="Z77" s="221"/>
    </row>
    <row r="78" spans="1:26">
      <c r="A78" s="221"/>
      <c r="B78" s="242"/>
      <c r="C78" s="373"/>
      <c r="D78" s="564" t="s">
        <v>1721</v>
      </c>
      <c r="E78" s="564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362</v>
      </c>
      <c r="D79" s="578" t="s">
        <v>1801</v>
      </c>
      <c r="E79" s="578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2130</v>
      </c>
      <c r="D80" s="570" t="s">
        <v>2131</v>
      </c>
      <c r="E80" s="570"/>
      <c r="F80" s="382" t="s">
        <v>195</v>
      </c>
      <c r="G80" s="383">
        <v>4.5</v>
      </c>
      <c r="H80" s="382"/>
      <c r="I80" s="382">
        <f>ROUND(G80*(H80),2)</f>
        <v>0</v>
      </c>
      <c r="J80" s="384">
        <f>ROUND(G80*(N80),2)</f>
        <v>76.680000000000007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5.0000000000000001E-3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97"/>
      <c r="B81" s="398"/>
      <c r="C81" s="399" t="s">
        <v>2132</v>
      </c>
      <c r="D81" s="581" t="s">
        <v>2133</v>
      </c>
      <c r="E81" s="581"/>
      <c r="F81" s="401" t="s">
        <v>2134</v>
      </c>
      <c r="G81" s="402">
        <v>4.7249999999999996</v>
      </c>
      <c r="H81" s="401"/>
      <c r="I81" s="401">
        <f>ROUND(G81*(H81),2)</f>
        <v>0</v>
      </c>
      <c r="J81" s="403">
        <f>ROUND(G81*(N81),2)</f>
        <v>111.37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387</v>
      </c>
      <c r="D82" s="571" t="s">
        <v>388</v>
      </c>
      <c r="E82" s="571"/>
      <c r="F82" s="389" t="s">
        <v>360</v>
      </c>
      <c r="G82" s="390">
        <v>1.88</v>
      </c>
      <c r="H82" s="391"/>
      <c r="I82" s="391">
        <f>ROUND(G82*(H82),2)</f>
        <v>0</v>
      </c>
      <c r="J82" s="391">
        <f>ROUND(G82*(N82),2)</f>
        <v>4.3099999999999996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362</v>
      </c>
      <c r="D83" s="579" t="s">
        <v>1801</v>
      </c>
      <c r="E83" s="579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80"/>
      <c r="E84" s="580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82" t="s">
        <v>1721</v>
      </c>
      <c r="E85" s="582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80"/>
      <c r="E86" s="580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82" t="s">
        <v>2128</v>
      </c>
      <c r="E87" s="582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2135</v>
      </c>
      <c r="D88" s="579" t="s">
        <v>2136</v>
      </c>
      <c r="E88" s="579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5" customHeight="1">
      <c r="A89" s="385"/>
      <c r="B89" s="386"/>
      <c r="C89" s="387" t="s">
        <v>2137</v>
      </c>
      <c r="D89" s="571" t="s">
        <v>2138</v>
      </c>
      <c r="E89" s="571"/>
      <c r="F89" s="389" t="s">
        <v>1770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5" customHeight="1">
      <c r="A90" s="397"/>
      <c r="B90" s="398"/>
      <c r="C90" s="399" t="s">
        <v>2139</v>
      </c>
      <c r="D90" s="581" t="s">
        <v>2140</v>
      </c>
      <c r="E90" s="581"/>
      <c r="F90" s="401" t="s">
        <v>247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2141</v>
      </c>
      <c r="D91" s="571" t="s">
        <v>2142</v>
      </c>
      <c r="E91" s="571"/>
      <c r="F91" s="389" t="s">
        <v>218</v>
      </c>
      <c r="G91" s="390">
        <v>6</v>
      </c>
      <c r="H91" s="389"/>
      <c r="I91" s="389">
        <f t="shared" si="0"/>
        <v>0</v>
      </c>
      <c r="J91" s="391">
        <f t="shared" si="1"/>
        <v>36.96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97"/>
      <c r="B92" s="398"/>
      <c r="C92" s="399" t="s">
        <v>2143</v>
      </c>
      <c r="D92" s="581" t="s">
        <v>2144</v>
      </c>
      <c r="E92" s="581"/>
      <c r="F92" s="401" t="s">
        <v>218</v>
      </c>
      <c r="G92" s="402">
        <v>6</v>
      </c>
      <c r="H92" s="401"/>
      <c r="I92" s="401">
        <f t="shared" si="0"/>
        <v>0</v>
      </c>
      <c r="J92" s="403">
        <f t="shared" si="1"/>
        <v>36.6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2145</v>
      </c>
      <c r="D93" s="581" t="s">
        <v>2146</v>
      </c>
      <c r="E93" s="581"/>
      <c r="F93" s="401" t="s">
        <v>247</v>
      </c>
      <c r="G93" s="402">
        <v>4</v>
      </c>
      <c r="H93" s="401"/>
      <c r="I93" s="401">
        <f t="shared" si="0"/>
        <v>0</v>
      </c>
      <c r="J93" s="403">
        <f t="shared" si="1"/>
        <v>41.84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97"/>
      <c r="B94" s="398"/>
      <c r="C94" s="399" t="s">
        <v>2147</v>
      </c>
      <c r="D94" s="581" t="s">
        <v>2148</v>
      </c>
      <c r="E94" s="581"/>
      <c r="F94" s="401" t="s">
        <v>247</v>
      </c>
      <c r="G94" s="402">
        <v>4</v>
      </c>
      <c r="H94" s="401"/>
      <c r="I94" s="401">
        <f t="shared" si="0"/>
        <v>0</v>
      </c>
      <c r="J94" s="403">
        <f t="shared" si="1"/>
        <v>36.56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97"/>
      <c r="B95" s="398"/>
      <c r="C95" s="399" t="s">
        <v>2149</v>
      </c>
      <c r="D95" s="581" t="s">
        <v>2150</v>
      </c>
      <c r="E95" s="581"/>
      <c r="F95" s="401" t="s">
        <v>247</v>
      </c>
      <c r="G95" s="402">
        <v>7</v>
      </c>
      <c r="H95" s="401"/>
      <c r="I95" s="401">
        <f t="shared" si="0"/>
        <v>0</v>
      </c>
      <c r="J95" s="403">
        <f t="shared" si="1"/>
        <v>25.34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2151</v>
      </c>
      <c r="D96" s="571" t="s">
        <v>2152</v>
      </c>
      <c r="E96" s="571"/>
      <c r="F96" s="389" t="s">
        <v>218</v>
      </c>
      <c r="G96" s="390">
        <v>6</v>
      </c>
      <c r="H96" s="389"/>
      <c r="I96" s="389">
        <f t="shared" si="0"/>
        <v>0</v>
      </c>
      <c r="J96" s="391">
        <f t="shared" si="1"/>
        <v>46.74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2153</v>
      </c>
      <c r="D97" s="581" t="s">
        <v>2154</v>
      </c>
      <c r="E97" s="581"/>
      <c r="F97" s="401" t="s">
        <v>218</v>
      </c>
      <c r="G97" s="402">
        <v>6</v>
      </c>
      <c r="H97" s="401"/>
      <c r="I97" s="401">
        <f t="shared" si="0"/>
        <v>0</v>
      </c>
      <c r="J97" s="403">
        <f t="shared" si="1"/>
        <v>41.28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97"/>
      <c r="B98" s="398"/>
      <c r="C98" s="399" t="s">
        <v>2155</v>
      </c>
      <c r="D98" s="581" t="s">
        <v>2156</v>
      </c>
      <c r="E98" s="581"/>
      <c r="F98" s="401" t="s">
        <v>247</v>
      </c>
      <c r="G98" s="402">
        <v>4</v>
      </c>
      <c r="H98" s="401"/>
      <c r="I98" s="401">
        <f t="shared" si="0"/>
        <v>0</v>
      </c>
      <c r="J98" s="403">
        <f t="shared" si="1"/>
        <v>58.8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2157</v>
      </c>
      <c r="D99" s="581" t="s">
        <v>2158</v>
      </c>
      <c r="E99" s="581"/>
      <c r="F99" s="401" t="s">
        <v>247</v>
      </c>
      <c r="G99" s="402">
        <v>1</v>
      </c>
      <c r="H99" s="401"/>
      <c r="I99" s="401">
        <f t="shared" si="0"/>
        <v>0</v>
      </c>
      <c r="J99" s="403">
        <f t="shared" si="1"/>
        <v>8.1999999999999993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5" customHeight="1">
      <c r="A100" s="397"/>
      <c r="B100" s="398"/>
      <c r="C100" s="399" t="s">
        <v>2159</v>
      </c>
      <c r="D100" s="581" t="s">
        <v>2160</v>
      </c>
      <c r="E100" s="581"/>
      <c r="F100" s="401" t="s">
        <v>247</v>
      </c>
      <c r="G100" s="402">
        <v>7</v>
      </c>
      <c r="H100" s="401"/>
      <c r="I100" s="401">
        <f t="shared" si="0"/>
        <v>0</v>
      </c>
      <c r="J100" s="403">
        <f t="shared" si="1"/>
        <v>28.28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5" customHeight="1">
      <c r="A101" s="397"/>
      <c r="B101" s="398"/>
      <c r="C101" s="399" t="s">
        <v>2161</v>
      </c>
      <c r="D101" s="581" t="s">
        <v>2162</v>
      </c>
      <c r="E101" s="581"/>
      <c r="F101" s="401" t="s">
        <v>247</v>
      </c>
      <c r="G101" s="402">
        <v>1</v>
      </c>
      <c r="H101" s="401"/>
      <c r="I101" s="401">
        <f t="shared" si="0"/>
        <v>0</v>
      </c>
      <c r="J101" s="403">
        <f t="shared" si="1"/>
        <v>77.86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5" customHeight="1">
      <c r="A102" s="385"/>
      <c r="B102" s="386"/>
      <c r="C102" s="387" t="s">
        <v>2163</v>
      </c>
      <c r="D102" s="571" t="s">
        <v>2164</v>
      </c>
      <c r="E102" s="571"/>
      <c r="F102" s="389" t="s">
        <v>2165</v>
      </c>
      <c r="G102" s="390">
        <v>13.08</v>
      </c>
      <c r="H102" s="391"/>
      <c r="I102" s="391">
        <f t="shared" si="0"/>
        <v>0</v>
      </c>
      <c r="J102" s="391">
        <f t="shared" si="1"/>
        <v>130.80000000000001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5" customHeight="1">
      <c r="A103" s="385"/>
      <c r="B103" s="386"/>
      <c r="C103" s="387" t="s">
        <v>2166</v>
      </c>
      <c r="D103" s="571" t="s">
        <v>2167</v>
      </c>
      <c r="E103" s="571"/>
      <c r="F103" s="389" t="s">
        <v>360</v>
      </c>
      <c r="G103" s="390">
        <v>13.08</v>
      </c>
      <c r="H103" s="391"/>
      <c r="I103" s="391">
        <f t="shared" si="0"/>
        <v>0</v>
      </c>
      <c r="J103" s="391">
        <f t="shared" si="1"/>
        <v>91.56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5" customHeight="1">
      <c r="A104" s="385"/>
      <c r="B104" s="386"/>
      <c r="C104" s="387" t="s">
        <v>2168</v>
      </c>
      <c r="D104" s="571" t="s">
        <v>2169</v>
      </c>
      <c r="E104" s="571"/>
      <c r="F104" s="389" t="s">
        <v>360</v>
      </c>
      <c r="G104" s="390">
        <v>15.305895283269999</v>
      </c>
      <c r="H104" s="391"/>
      <c r="I104" s="391">
        <f t="shared" si="0"/>
        <v>0</v>
      </c>
      <c r="J104" s="391">
        <f t="shared" si="1"/>
        <v>30.61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2135</v>
      </c>
      <c r="D105" s="579" t="s">
        <v>2136</v>
      </c>
      <c r="E105" s="579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80"/>
      <c r="E106" s="580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83" t="s">
        <v>2128</v>
      </c>
      <c r="E107" s="583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584" t="s">
        <v>1728</v>
      </c>
      <c r="E108" s="584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D108:E108"/>
    <mergeCell ref="D102:E102"/>
    <mergeCell ref="D103:E103"/>
    <mergeCell ref="D104:E104"/>
    <mergeCell ref="D105:E105"/>
    <mergeCell ref="D106:E106"/>
    <mergeCell ref="D107:E107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</mergeCells>
  <hyperlinks>
    <hyperlink ref="B1:C1" location="A2:A2" tooltip="Klikni na prechod ku Kryciemu listu..." display="Krycí list rozpočtu" xr:uid="{00000000-0004-0000-0C00-000000000000}"/>
    <hyperlink ref="E1:F1" location="A44:A44" tooltip="Klikni na prechod ku rekapitulácii..." display="Rekapitulácia rozpočtu" xr:uid="{00000000-0004-0000-0C00-000001000000}"/>
    <hyperlink ref="H1:I1" location="B67:B67" tooltip="Klikni na prechod k Rozpočet..." display="Rozpočet" xr:uid="{00000000-0004-0000-0C00-000002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árok14"/>
  <dimension ref="A1:AA1256"/>
  <sheetViews>
    <sheetView topLeftCell="A71" workbookViewId="0">
      <selection activeCell="H86" sqref="H86:H1028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2221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>
        <f>E58</f>
        <v>0</v>
      </c>
      <c r="D15" s="251">
        <f>F58</f>
        <v>0</v>
      </c>
      <c r="E15" s="252">
        <f>G58</f>
        <v>0</v>
      </c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>
        <f>E63</f>
        <v>0</v>
      </c>
      <c r="D16" s="258">
        <f>F63</f>
        <v>0</v>
      </c>
      <c r="E16" s="259">
        <f>G63</f>
        <v>0</v>
      </c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(SUM(Z84:Z127))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>
        <f>E67</f>
        <v>0</v>
      </c>
      <c r="D17" s="251">
        <f>F67</f>
        <v>0</v>
      </c>
      <c r="E17" s="252">
        <f>G67</f>
        <v>0</v>
      </c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P27-SUM(K84:K127)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SUM(K84:K127)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2221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1714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1717</v>
      </c>
      <c r="C56" s="525"/>
      <c r="D56" s="525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0.23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5" t="s">
        <v>1719</v>
      </c>
      <c r="C57" s="525"/>
      <c r="D57" s="525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0.23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6" t="s">
        <v>1714</v>
      </c>
      <c r="C58" s="557"/>
      <c r="D58" s="557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0.23</v>
      </c>
      <c r="I58" s="346">
        <f>V98</f>
        <v>0.23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5"/>
      <c r="C59" s="525"/>
      <c r="D59" s="525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6" t="s">
        <v>1721</v>
      </c>
      <c r="C60" s="557"/>
      <c r="D60" s="557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5" t="s">
        <v>1723</v>
      </c>
      <c r="C61" s="525"/>
      <c r="D61" s="525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5" t="s">
        <v>1725</v>
      </c>
      <c r="C62" s="525"/>
      <c r="D62" s="525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6" t="s">
        <v>1721</v>
      </c>
      <c r="C63" s="557"/>
      <c r="D63" s="557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5"/>
      <c r="C64" s="525"/>
      <c r="D64" s="525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6" t="s">
        <v>2128</v>
      </c>
      <c r="C65" s="557"/>
      <c r="D65" s="557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5" t="s">
        <v>2129</v>
      </c>
      <c r="C66" s="525"/>
      <c r="D66" s="525"/>
      <c r="E66" s="252">
        <f>L125</f>
        <v>0</v>
      </c>
      <c r="F66" s="252">
        <f>M125</f>
        <v>0</v>
      </c>
      <c r="G66" s="252">
        <f>I125</f>
        <v>0</v>
      </c>
      <c r="H66" s="343">
        <f>S125</f>
        <v>0.01</v>
      </c>
      <c r="I66" s="343">
        <f>V125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6" t="s">
        <v>2128</v>
      </c>
      <c r="C67" s="557"/>
      <c r="D67" s="557"/>
      <c r="E67" s="345">
        <f>L127</f>
        <v>0</v>
      </c>
      <c r="F67" s="345">
        <f>M127</f>
        <v>0</v>
      </c>
      <c r="G67" s="345">
        <f>I127</f>
        <v>0</v>
      </c>
      <c r="H67" s="346">
        <f>S127</f>
        <v>0.01</v>
      </c>
      <c r="I67" s="346">
        <f>V127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5"/>
      <c r="C68" s="525"/>
      <c r="D68" s="525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65" t="s">
        <v>1728</v>
      </c>
      <c r="C69" s="566"/>
      <c r="D69" s="566"/>
      <c r="E69" s="348">
        <f>L128</f>
        <v>0</v>
      </c>
      <c r="F69" s="348">
        <f>M128</f>
        <v>0</v>
      </c>
      <c r="G69" s="348">
        <f>I128</f>
        <v>0</v>
      </c>
      <c r="H69" s="349">
        <f>S128</f>
        <v>0.24</v>
      </c>
      <c r="I69" s="349">
        <f>V128</f>
        <v>0.23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67" t="s">
        <v>1671</v>
      </c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9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72" t="s">
        <v>1680</v>
      </c>
      <c r="C75" s="573"/>
      <c r="D75" s="573"/>
      <c r="E75" s="574"/>
      <c r="F75" s="360"/>
      <c r="G75" s="360"/>
      <c r="H75" s="361" t="s">
        <v>1677</v>
      </c>
      <c r="I75" s="575"/>
      <c r="J75" s="576"/>
      <c r="K75" s="576"/>
      <c r="L75" s="576"/>
      <c r="M75" s="576"/>
      <c r="N75" s="576"/>
      <c r="O75" s="576"/>
      <c r="P75" s="57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58" t="s">
        <v>1683</v>
      </c>
      <c r="C76" s="559"/>
      <c r="D76" s="559"/>
      <c r="E76" s="560"/>
      <c r="F76" s="362"/>
      <c r="G76" s="362"/>
      <c r="H76" s="363" t="s">
        <v>1729</v>
      </c>
      <c r="I76" s="363" t="s">
        <v>1730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58" t="s">
        <v>1684</v>
      </c>
      <c r="C77" s="559"/>
      <c r="D77" s="559"/>
      <c r="E77" s="560"/>
      <c r="F77" s="362"/>
      <c r="G77" s="362"/>
      <c r="H77" s="363" t="s">
        <v>1731</v>
      </c>
      <c r="I77" s="363" t="s">
        <v>1679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1732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2221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1711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1733</v>
      </c>
      <c r="C83" s="335" t="s">
        <v>1734</v>
      </c>
      <c r="D83" s="335" t="s">
        <v>1735</v>
      </c>
      <c r="E83" s="370"/>
      <c r="F83" s="370" t="s">
        <v>1736</v>
      </c>
      <c r="G83" s="370" t="s">
        <v>136</v>
      </c>
      <c r="H83" s="371" t="s">
        <v>1737</v>
      </c>
      <c r="I83" s="371" t="s">
        <v>1738</v>
      </c>
      <c r="J83" s="371"/>
      <c r="K83" s="371"/>
      <c r="L83" s="371"/>
      <c r="M83" s="371"/>
      <c r="N83" s="371"/>
      <c r="O83" s="371"/>
      <c r="P83" s="371" t="s">
        <v>1739</v>
      </c>
      <c r="Q83" s="335"/>
      <c r="R83" s="335"/>
      <c r="S83" s="335" t="s">
        <v>1740</v>
      </c>
      <c r="T83" s="335"/>
      <c r="U83" s="335"/>
      <c r="V83" s="372" t="s">
        <v>1741</v>
      </c>
      <c r="W83" s="220"/>
      <c r="X83" s="221"/>
      <c r="Y83" s="221"/>
      <c r="Z83" s="221"/>
    </row>
    <row r="84" spans="1:26">
      <c r="A84" s="221"/>
      <c r="B84" s="242"/>
      <c r="C84" s="373"/>
      <c r="D84" s="564" t="s">
        <v>1714</v>
      </c>
      <c r="E84" s="564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170</v>
      </c>
      <c r="D85" s="578" t="s">
        <v>1762</v>
      </c>
      <c r="E85" s="578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1763</v>
      </c>
      <c r="D86" s="570" t="s">
        <v>1764</v>
      </c>
      <c r="E86" s="570"/>
      <c r="F86" s="382" t="s">
        <v>195</v>
      </c>
      <c r="G86" s="383">
        <v>5.85</v>
      </c>
      <c r="H86" s="382"/>
      <c r="I86" s="382">
        <f>ROUND(G86*(H86),2)</f>
        <v>0</v>
      </c>
      <c r="J86" s="384">
        <f>ROUND(G86*(N86),2)</f>
        <v>190.59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3.984E-2</v>
      </c>
      <c r="Q86" s="377"/>
      <c r="R86" s="377">
        <v>3.984E-2</v>
      </c>
      <c r="S86" s="377">
        <f>ROUND(G86*(P86),3)</f>
        <v>0.23300000000000001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170</v>
      </c>
      <c r="D87" s="579" t="s">
        <v>1762</v>
      </c>
      <c r="E87" s="579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0.23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80"/>
      <c r="E88" s="580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184</v>
      </c>
      <c r="D89" s="579" t="s">
        <v>1789</v>
      </c>
      <c r="E89" s="579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5" customHeight="1">
      <c r="A90" s="385"/>
      <c r="B90" s="386"/>
      <c r="C90" s="387" t="s">
        <v>2189</v>
      </c>
      <c r="D90" s="571" t="s">
        <v>2190</v>
      </c>
      <c r="E90" s="571"/>
      <c r="F90" s="389" t="s">
        <v>218</v>
      </c>
      <c r="G90" s="390">
        <v>39</v>
      </c>
      <c r="H90" s="389"/>
      <c r="I90" s="389">
        <f t="shared" ref="I90:I95" si="0">ROUND(G90*(H90),2)</f>
        <v>0</v>
      </c>
      <c r="J90" s="391">
        <f t="shared" ref="J90:J95" si="1">ROUND(G90*(N90),2)</f>
        <v>113.88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0.23400000000000001</v>
      </c>
      <c r="W90" s="395"/>
      <c r="X90" s="396">
        <v>6.0000000000000001E-3</v>
      </c>
      <c r="Y90" s="396"/>
      <c r="Z90" s="396">
        <v>0</v>
      </c>
    </row>
    <row r="91" spans="1:26" ht="25" customHeight="1">
      <c r="A91" s="385"/>
      <c r="B91" s="386"/>
      <c r="C91" s="387" t="s">
        <v>1115</v>
      </c>
      <c r="D91" s="571" t="s">
        <v>1116</v>
      </c>
      <c r="E91" s="571"/>
      <c r="F91" s="389" t="s">
        <v>181</v>
      </c>
      <c r="G91" s="390">
        <v>0.23400000000000001</v>
      </c>
      <c r="H91" s="389"/>
      <c r="I91" s="389">
        <f t="shared" si="0"/>
        <v>0</v>
      </c>
      <c r="J91" s="391">
        <f t="shared" si="1"/>
        <v>4.09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1118</v>
      </c>
      <c r="D92" s="571" t="s">
        <v>1119</v>
      </c>
      <c r="E92" s="571"/>
      <c r="F92" s="389" t="s">
        <v>181</v>
      </c>
      <c r="G92" s="390">
        <v>4.6800000000000006</v>
      </c>
      <c r="H92" s="389"/>
      <c r="I92" s="389">
        <f t="shared" si="0"/>
        <v>0</v>
      </c>
      <c r="J92" s="391">
        <f t="shared" si="1"/>
        <v>2.48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1794</v>
      </c>
      <c r="D93" s="571" t="s">
        <v>1122</v>
      </c>
      <c r="E93" s="571"/>
      <c r="F93" s="389" t="s">
        <v>181</v>
      </c>
      <c r="G93" s="390">
        <v>0.23400000000000001</v>
      </c>
      <c r="H93" s="389"/>
      <c r="I93" s="389">
        <f t="shared" si="0"/>
        <v>0</v>
      </c>
      <c r="J93" s="391">
        <f t="shared" si="1"/>
        <v>3.37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1795</v>
      </c>
      <c r="D94" s="571" t="s">
        <v>1125</v>
      </c>
      <c r="E94" s="571"/>
      <c r="F94" s="389" t="s">
        <v>181</v>
      </c>
      <c r="G94" s="390">
        <v>1.8720000000000001</v>
      </c>
      <c r="H94" s="389"/>
      <c r="I94" s="389">
        <f t="shared" si="0"/>
        <v>0</v>
      </c>
      <c r="J94" s="391">
        <f t="shared" si="1"/>
        <v>3.03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1796</v>
      </c>
      <c r="D95" s="571" t="s">
        <v>1797</v>
      </c>
      <c r="E95" s="571"/>
      <c r="F95" s="389" t="s">
        <v>181</v>
      </c>
      <c r="G95" s="390">
        <v>0.23400000000000001</v>
      </c>
      <c r="H95" s="389"/>
      <c r="I95" s="389">
        <f t="shared" si="0"/>
        <v>0</v>
      </c>
      <c r="J95" s="391">
        <f t="shared" si="1"/>
        <v>3.51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184</v>
      </c>
      <c r="D96" s="579" t="s">
        <v>1789</v>
      </c>
      <c r="E96" s="579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0.23</v>
      </c>
      <c r="W96" s="395"/>
      <c r="X96" s="396"/>
      <c r="Y96" s="396"/>
      <c r="Z96" s="396"/>
    </row>
    <row r="97" spans="1:26">
      <c r="A97" s="396"/>
      <c r="B97" s="404"/>
      <c r="C97" s="411"/>
      <c r="D97" s="580"/>
      <c r="E97" s="580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82" t="s">
        <v>1714</v>
      </c>
      <c r="E98" s="582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0.23</v>
      </c>
      <c r="T98" s="409"/>
      <c r="U98" s="409"/>
      <c r="V98" s="410">
        <f>ROUND((SUM(V84:V97))/2,2)</f>
        <v>0.23</v>
      </c>
      <c r="W98" s="395"/>
      <c r="X98" s="396"/>
      <c r="Y98" s="396"/>
      <c r="Z98" s="396"/>
    </row>
    <row r="99" spans="1:26">
      <c r="A99" s="396"/>
      <c r="B99" s="404"/>
      <c r="C99" s="411"/>
      <c r="D99" s="580"/>
      <c r="E99" s="580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82" t="s">
        <v>1721</v>
      </c>
      <c r="E100" s="582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1261</v>
      </c>
      <c r="D101" s="579" t="s">
        <v>1818</v>
      </c>
      <c r="E101" s="579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2191</v>
      </c>
      <c r="D102" s="571" t="s">
        <v>2192</v>
      </c>
      <c r="E102" s="571"/>
      <c r="F102" s="389" t="s">
        <v>218</v>
      </c>
      <c r="G102" s="390">
        <v>4</v>
      </c>
      <c r="H102" s="389"/>
      <c r="I102" s="389">
        <f>ROUND(G102*(H102),2)</f>
        <v>0</v>
      </c>
      <c r="J102" s="391">
        <f>ROUND(G102*(N102),2)</f>
        <v>44.44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3.2000000000000003E-4</v>
      </c>
      <c r="Q102" s="393"/>
      <c r="R102" s="393">
        <v>3.2000000000000003E-4</v>
      </c>
      <c r="S102" s="393">
        <f>ROUND(G102*(P102),3)</f>
        <v>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1261</v>
      </c>
      <c r="D103" s="579" t="s">
        <v>1818</v>
      </c>
      <c r="E103" s="579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80"/>
      <c r="E104" s="580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1136</v>
      </c>
      <c r="D105" s="579" t="s">
        <v>1921</v>
      </c>
      <c r="E105" s="579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2193</v>
      </c>
      <c r="D106" s="571" t="s">
        <v>2194</v>
      </c>
      <c r="E106" s="571"/>
      <c r="F106" s="389" t="s">
        <v>1770</v>
      </c>
      <c r="G106" s="390">
        <v>2</v>
      </c>
      <c r="H106" s="389"/>
      <c r="I106" s="389">
        <f>ROUND(G106*(H106),2)</f>
        <v>0</v>
      </c>
      <c r="J106" s="391">
        <f>ROUND(G106*(N106),2)</f>
        <v>7.12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2195</v>
      </c>
      <c r="D107" s="581" t="s">
        <v>2196</v>
      </c>
      <c r="E107" s="581"/>
      <c r="F107" s="401" t="s">
        <v>1770</v>
      </c>
      <c r="G107" s="402">
        <v>2</v>
      </c>
      <c r="H107" s="401"/>
      <c r="I107" s="401">
        <f>ROUND(G107*(H107),2)</f>
        <v>0</v>
      </c>
      <c r="J107" s="403">
        <f>ROUND(G107*(N107),2)</f>
        <v>100.8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0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1136</v>
      </c>
      <c r="D108" s="579" t="s">
        <v>1921</v>
      </c>
      <c r="E108" s="579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80"/>
      <c r="E109" s="580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82" t="s">
        <v>1721</v>
      </c>
      <c r="E110" s="582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80"/>
      <c r="E111" s="580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82" t="s">
        <v>2128</v>
      </c>
      <c r="E112" s="582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2135</v>
      </c>
      <c r="D113" s="579" t="s">
        <v>2136</v>
      </c>
      <c r="E113" s="579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5" customHeight="1">
      <c r="A114" s="385"/>
      <c r="B114" s="386"/>
      <c r="C114" s="387" t="s">
        <v>2197</v>
      </c>
      <c r="D114" s="571" t="s">
        <v>2198</v>
      </c>
      <c r="E114" s="571"/>
      <c r="F114" s="389" t="s">
        <v>1770</v>
      </c>
      <c r="G114" s="390">
        <v>1</v>
      </c>
      <c r="H114" s="389"/>
      <c r="I114" s="389">
        <f t="shared" ref="I114:I124" si="6">ROUND(G114*(H114),2)</f>
        <v>0</v>
      </c>
      <c r="J114" s="391">
        <f t="shared" ref="J114:J124" si="7">ROUND(G114*(N114),2)</f>
        <v>493.65</v>
      </c>
      <c r="K114" s="392">
        <f t="shared" ref="K114:K124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4" si="9">ROUND(G114*(P114),3)</f>
        <v>0</v>
      </c>
      <c r="T114" s="393"/>
      <c r="U114" s="393"/>
      <c r="V114" s="394">
        <f t="shared" ref="V114:V124" si="10">ROUND(G114*(X114),3)</f>
        <v>0</v>
      </c>
      <c r="W114" s="395"/>
      <c r="X114" s="396">
        <v>0</v>
      </c>
      <c r="Y114" s="396"/>
      <c r="Z114" s="396">
        <v>0</v>
      </c>
    </row>
    <row r="115" spans="1:26" ht="35" customHeight="1">
      <c r="A115" s="397"/>
      <c r="B115" s="398"/>
      <c r="C115" s="399" t="s">
        <v>2222</v>
      </c>
      <c r="D115" s="581" t="s">
        <v>2223</v>
      </c>
      <c r="E115" s="581"/>
      <c r="F115" s="401" t="s">
        <v>1512</v>
      </c>
      <c r="G115" s="402">
        <v>1</v>
      </c>
      <c r="H115" s="401"/>
      <c r="I115" s="401">
        <f t="shared" si="6"/>
        <v>0</v>
      </c>
      <c r="J115" s="403">
        <f t="shared" si="7"/>
        <v>1929.08</v>
      </c>
      <c r="K115" s="392">
        <f t="shared" si="8"/>
        <v>0</v>
      </c>
      <c r="L115" s="393"/>
      <c r="M115" s="393">
        <f>ROUND(G115*(H115),2)</f>
        <v>0</v>
      </c>
      <c r="N115" s="393">
        <v>1929.08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85"/>
      <c r="B116" s="386"/>
      <c r="C116" s="387" t="s">
        <v>2201</v>
      </c>
      <c r="D116" s="571" t="s">
        <v>2202</v>
      </c>
      <c r="E116" s="571"/>
      <c r="F116" s="389" t="s">
        <v>1770</v>
      </c>
      <c r="G116" s="390">
        <v>2</v>
      </c>
      <c r="H116" s="389"/>
      <c r="I116" s="389">
        <f t="shared" si="6"/>
        <v>0</v>
      </c>
      <c r="J116" s="391">
        <f t="shared" si="7"/>
        <v>634.02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2205</v>
      </c>
      <c r="D117" s="581" t="s">
        <v>2206</v>
      </c>
      <c r="E117" s="581"/>
      <c r="F117" s="401" t="s">
        <v>1512</v>
      </c>
      <c r="G117" s="402">
        <v>2</v>
      </c>
      <c r="H117" s="401"/>
      <c r="I117" s="401">
        <f t="shared" si="6"/>
        <v>0</v>
      </c>
      <c r="J117" s="403">
        <f t="shared" si="7"/>
        <v>531.28</v>
      </c>
      <c r="K117" s="392">
        <f t="shared" si="8"/>
        <v>0</v>
      </c>
      <c r="L117" s="393"/>
      <c r="M117" s="393">
        <f>ROUND(G117*(H117),2)</f>
        <v>0</v>
      </c>
      <c r="N117" s="393">
        <v>265.64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85"/>
      <c r="B118" s="386"/>
      <c r="C118" s="387" t="s">
        <v>2207</v>
      </c>
      <c r="D118" s="571" t="s">
        <v>2208</v>
      </c>
      <c r="E118" s="571"/>
      <c r="F118" s="389" t="s">
        <v>1770</v>
      </c>
      <c r="G118" s="390">
        <v>1</v>
      </c>
      <c r="H118" s="389"/>
      <c r="I118" s="389">
        <f t="shared" si="6"/>
        <v>0</v>
      </c>
      <c r="J118" s="391">
        <f t="shared" si="7"/>
        <v>52.77</v>
      </c>
      <c r="K118" s="392">
        <f t="shared" si="8"/>
        <v>0</v>
      </c>
      <c r="L118" s="393">
        <f>ROUND(G118*(H118),2)</f>
        <v>0</v>
      </c>
      <c r="M118" s="393"/>
      <c r="N118" s="393">
        <v>52.77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2209</v>
      </c>
      <c r="D119" s="581" t="s">
        <v>2210</v>
      </c>
      <c r="E119" s="581"/>
      <c r="F119" s="401" t="s">
        <v>247</v>
      </c>
      <c r="G119" s="402">
        <v>1</v>
      </c>
      <c r="H119" s="401"/>
      <c r="I119" s="401">
        <f t="shared" si="6"/>
        <v>0</v>
      </c>
      <c r="J119" s="403">
        <f t="shared" si="7"/>
        <v>385</v>
      </c>
      <c r="K119" s="392">
        <f t="shared" si="8"/>
        <v>0</v>
      </c>
      <c r="L119" s="393"/>
      <c r="M119" s="393">
        <f>ROUND(G119*(H119),2)</f>
        <v>0</v>
      </c>
      <c r="N119" s="393">
        <v>385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35" customHeight="1">
      <c r="A120" s="385"/>
      <c r="B120" s="386"/>
      <c r="C120" s="387" t="s">
        <v>2211</v>
      </c>
      <c r="D120" s="571" t="s">
        <v>2219</v>
      </c>
      <c r="E120" s="571"/>
      <c r="F120" s="389" t="s">
        <v>218</v>
      </c>
      <c r="G120" s="390">
        <v>35</v>
      </c>
      <c r="H120" s="389"/>
      <c r="I120" s="389">
        <f t="shared" si="6"/>
        <v>0</v>
      </c>
      <c r="J120" s="391">
        <f t="shared" si="7"/>
        <v>859.95</v>
      </c>
      <c r="K120" s="392">
        <f t="shared" si="8"/>
        <v>0</v>
      </c>
      <c r="L120" s="393">
        <f>ROUND(G120*(H120),2)</f>
        <v>0</v>
      </c>
      <c r="M120" s="393"/>
      <c r="N120" s="393">
        <v>24.57</v>
      </c>
      <c r="O120" s="393"/>
      <c r="P120" s="393">
        <v>2.8045000000000001E-4</v>
      </c>
      <c r="Q120" s="393"/>
      <c r="R120" s="393">
        <v>2.8045000000000001E-4</v>
      </c>
      <c r="S120" s="393">
        <f t="shared" si="9"/>
        <v>0.01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85"/>
      <c r="B121" s="386"/>
      <c r="C121" s="387" t="s">
        <v>2212</v>
      </c>
      <c r="D121" s="571" t="s">
        <v>2213</v>
      </c>
      <c r="E121" s="571"/>
      <c r="F121" s="389" t="s">
        <v>2214</v>
      </c>
      <c r="G121" s="390">
        <v>1</v>
      </c>
      <c r="H121" s="389"/>
      <c r="I121" s="389">
        <f t="shared" si="6"/>
        <v>0</v>
      </c>
      <c r="J121" s="391">
        <f t="shared" si="7"/>
        <v>178</v>
      </c>
      <c r="K121" s="392">
        <f t="shared" si="8"/>
        <v>0</v>
      </c>
      <c r="L121" s="393">
        <f>ROUND(G121*(H121),2)</f>
        <v>0</v>
      </c>
      <c r="M121" s="393"/>
      <c r="N121" s="393">
        <v>178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2215</v>
      </c>
      <c r="D122" s="571" t="s">
        <v>2216</v>
      </c>
      <c r="E122" s="571"/>
      <c r="F122" s="389" t="s">
        <v>360</v>
      </c>
      <c r="G122" s="390">
        <v>50.63</v>
      </c>
      <c r="H122" s="391"/>
      <c r="I122" s="391">
        <f t="shared" si="6"/>
        <v>0</v>
      </c>
      <c r="J122" s="391">
        <f t="shared" si="7"/>
        <v>253.15</v>
      </c>
      <c r="K122" s="392">
        <f t="shared" si="8"/>
        <v>0</v>
      </c>
      <c r="L122" s="393">
        <f>ROUND(G122*(H122),2)</f>
        <v>0</v>
      </c>
      <c r="M122" s="393"/>
      <c r="N122" s="393">
        <v>5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2217</v>
      </c>
      <c r="D123" s="571" t="s">
        <v>2218</v>
      </c>
      <c r="E123" s="571"/>
      <c r="F123" s="389" t="s">
        <v>247</v>
      </c>
      <c r="G123" s="390">
        <v>1</v>
      </c>
      <c r="H123" s="389"/>
      <c r="I123" s="389">
        <f t="shared" si="6"/>
        <v>0</v>
      </c>
      <c r="J123" s="391">
        <f t="shared" si="7"/>
        <v>350</v>
      </c>
      <c r="K123" s="392">
        <f t="shared" si="8"/>
        <v>0</v>
      </c>
      <c r="L123" s="393">
        <f>ROUND(G123*(H123),2)</f>
        <v>0</v>
      </c>
      <c r="M123" s="393"/>
      <c r="N123" s="393">
        <v>350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2168</v>
      </c>
      <c r="D124" s="571" t="s">
        <v>2169</v>
      </c>
      <c r="E124" s="571"/>
      <c r="F124" s="389" t="s">
        <v>360</v>
      </c>
      <c r="G124" s="390">
        <v>53.169060000000009</v>
      </c>
      <c r="H124" s="391"/>
      <c r="I124" s="391">
        <f t="shared" si="6"/>
        <v>0</v>
      </c>
      <c r="J124" s="391">
        <f t="shared" si="7"/>
        <v>106.34</v>
      </c>
      <c r="K124" s="392">
        <f t="shared" si="8"/>
        <v>0</v>
      </c>
      <c r="L124" s="393">
        <f>ROUND(G124*(H124),2)</f>
        <v>0</v>
      </c>
      <c r="M124" s="393"/>
      <c r="N124" s="393">
        <v>2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34.5" customHeight="1">
      <c r="A125" s="396"/>
      <c r="B125" s="404"/>
      <c r="C125" s="405" t="s">
        <v>2135</v>
      </c>
      <c r="D125" s="579" t="s">
        <v>2136</v>
      </c>
      <c r="E125" s="579"/>
      <c r="F125" s="406"/>
      <c r="G125" s="393"/>
      <c r="H125" s="406"/>
      <c r="I125" s="407">
        <f>ROUND((SUM(I113:I124))/1,2)</f>
        <v>0</v>
      </c>
      <c r="J125" s="408"/>
      <c r="K125" s="408"/>
      <c r="L125" s="409">
        <f>ROUND((SUM(L113:L124))/1,2)</f>
        <v>0</v>
      </c>
      <c r="M125" s="409">
        <f>ROUND((SUM(M113:M124))/1,2)</f>
        <v>0</v>
      </c>
      <c r="N125" s="409"/>
      <c r="O125" s="409"/>
      <c r="P125" s="409"/>
      <c r="Q125" s="393"/>
      <c r="R125" s="393"/>
      <c r="S125" s="409">
        <f>ROUND((SUM(S113:S124))/1,2)</f>
        <v>0.01</v>
      </c>
      <c r="T125" s="409"/>
      <c r="U125" s="409"/>
      <c r="V125" s="410">
        <f>ROUND((SUM(V113:V124))/1,2)</f>
        <v>0</v>
      </c>
      <c r="W125" s="395"/>
      <c r="X125" s="396"/>
      <c r="Y125" s="396"/>
      <c r="Z125" s="396"/>
    </row>
    <row r="126" spans="1:26">
      <c r="A126" s="396"/>
      <c r="B126" s="404"/>
      <c r="C126" s="411"/>
      <c r="D126" s="580"/>
      <c r="E126" s="580"/>
      <c r="F126" s="406"/>
      <c r="G126" s="393"/>
      <c r="H126" s="406"/>
      <c r="I126" s="406"/>
      <c r="J126" s="392"/>
      <c r="K126" s="392"/>
      <c r="L126" s="393"/>
      <c r="M126" s="393"/>
      <c r="N126" s="393"/>
      <c r="O126" s="393"/>
      <c r="P126" s="393"/>
      <c r="Q126" s="393"/>
      <c r="R126" s="393"/>
      <c r="S126" s="393"/>
      <c r="T126" s="393"/>
      <c r="U126" s="393"/>
      <c r="V126" s="394"/>
      <c r="W126" s="395"/>
      <c r="X126" s="396"/>
      <c r="Y126" s="396"/>
      <c r="Z126" s="396"/>
    </row>
    <row r="127" spans="1:26">
      <c r="A127" s="396"/>
      <c r="B127" s="404"/>
      <c r="C127" s="411"/>
      <c r="D127" s="583" t="s">
        <v>2128</v>
      </c>
      <c r="E127" s="583"/>
      <c r="F127" s="406"/>
      <c r="G127" s="393"/>
      <c r="H127" s="406"/>
      <c r="I127" s="407">
        <f>ROUND((SUM(I112:I126))/2,2)</f>
        <v>0</v>
      </c>
      <c r="J127" s="392"/>
      <c r="K127" s="392"/>
      <c r="L127" s="393">
        <f>ROUND((SUM(L112:L126))/2,2)</f>
        <v>0</v>
      </c>
      <c r="M127" s="393">
        <f>ROUND((SUM(M112:M126))/2,2)</f>
        <v>0</v>
      </c>
      <c r="N127" s="393"/>
      <c r="O127" s="393"/>
      <c r="P127" s="409"/>
      <c r="Q127" s="393"/>
      <c r="R127" s="393"/>
      <c r="S127" s="409">
        <f>ROUND((SUM(S112:S126))/2,2)</f>
        <v>0.01</v>
      </c>
      <c r="T127" s="393"/>
      <c r="U127" s="393"/>
      <c r="V127" s="410">
        <f>ROUND((SUM(V112:V126))/2,2)</f>
        <v>0</v>
      </c>
      <c r="W127" s="395"/>
      <c r="X127" s="396"/>
      <c r="Y127" s="396"/>
      <c r="Z127" s="396"/>
    </row>
    <row r="128" spans="1:26">
      <c r="A128" s="221"/>
      <c r="B128" s="413"/>
      <c r="C128" s="414"/>
      <c r="D128" s="584" t="s">
        <v>1728</v>
      </c>
      <c r="E128" s="584"/>
      <c r="F128" s="417"/>
      <c r="G128" s="416"/>
      <c r="H128" s="417"/>
      <c r="I128" s="417">
        <f>ROUND((SUM(I84:I127))/3,2)</f>
        <v>0</v>
      </c>
      <c r="J128" s="445"/>
      <c r="K128" s="445">
        <f>ROUND((SUM(K84:K127))/3,2)</f>
        <v>0</v>
      </c>
      <c r="L128" s="416">
        <f>ROUND((SUM(L84:L127))/3,2)</f>
        <v>0</v>
      </c>
      <c r="M128" s="416">
        <f>ROUND((SUM(M84:M127))/3,2)</f>
        <v>0</v>
      </c>
      <c r="N128" s="416"/>
      <c r="O128" s="416"/>
      <c r="P128" s="416"/>
      <c r="Q128" s="416"/>
      <c r="R128" s="416"/>
      <c r="S128" s="416">
        <f>ROUND((SUM(S84:S127))/3,2)</f>
        <v>0.24</v>
      </c>
      <c r="T128" s="416"/>
      <c r="U128" s="416"/>
      <c r="V128" s="418">
        <f>ROUND((SUM(V84:V127))/3,2)</f>
        <v>0.23</v>
      </c>
      <c r="W128" s="220"/>
      <c r="X128" s="221"/>
      <c r="Y128" s="221">
        <f>(SUM(Y84:Y127))</f>
        <v>0</v>
      </c>
      <c r="Z128" s="221">
        <f>(SUM(Z84:Z127))</f>
        <v>0</v>
      </c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0">
    <mergeCell ref="D126:E126"/>
    <mergeCell ref="D127:E127"/>
    <mergeCell ref="D128:E128"/>
    <mergeCell ref="D120:E120"/>
    <mergeCell ref="D121:E121"/>
    <mergeCell ref="D122:E122"/>
    <mergeCell ref="D123:E123"/>
    <mergeCell ref="D124:E124"/>
    <mergeCell ref="D125:E125"/>
    <mergeCell ref="D119:E119"/>
    <mergeCell ref="D108:E108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07:E107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95:E95"/>
    <mergeCell ref="D84:E84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B77:E77"/>
    <mergeCell ref="B63:D63"/>
    <mergeCell ref="B64:D64"/>
    <mergeCell ref="B65:D65"/>
    <mergeCell ref="B66:D66"/>
    <mergeCell ref="B67:D67"/>
    <mergeCell ref="B68:D68"/>
    <mergeCell ref="B69:D69"/>
    <mergeCell ref="B73:V73"/>
    <mergeCell ref="B75:E75"/>
    <mergeCell ref="I75:P75"/>
    <mergeCell ref="B76:E76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7:H7"/>
    <mergeCell ref="B1:C1"/>
    <mergeCell ref="E1:F1"/>
    <mergeCell ref="H1:I1"/>
    <mergeCell ref="B2:V2"/>
    <mergeCell ref="B3:V3"/>
  </mergeCells>
  <hyperlinks>
    <hyperlink ref="B1:C1" location="A2:A2" tooltip="Klikni na prechod ku Kryciemu listu..." display="Krycí list rozpočtu" xr:uid="{00000000-0004-0000-0D00-000000000000}"/>
    <hyperlink ref="E1:F1" location="A44:A44" tooltip="Klikni na prechod ku rekapitulácii..." display="Rekapitulácia rozpočtu" xr:uid="{00000000-0004-0000-0D00-000001000000}"/>
    <hyperlink ref="H1:I1" location="B73:B73" tooltip="Klikni na prechod k Rozpočet..." display="Rozpočet" xr:uid="{00000000-0004-0000-0D00-000002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árok15"/>
  <dimension ref="A1:K221"/>
  <sheetViews>
    <sheetView topLeftCell="A38" workbookViewId="0">
      <selection activeCell="F97" sqref="F97"/>
    </sheetView>
  </sheetViews>
  <sheetFormatPr baseColWidth="10" defaultColWidth="12" defaultRowHeight="11"/>
  <cols>
    <col min="1" max="1" width="5.5" customWidth="1"/>
    <col min="2" max="2" width="16.75" customWidth="1"/>
    <col min="3" max="3" width="17.25" customWidth="1"/>
    <col min="4" max="4" width="45.75" customWidth="1"/>
    <col min="11" max="11" width="11.25" bestFit="1" customWidth="1"/>
  </cols>
  <sheetData>
    <row r="1" spans="1:11" ht="12">
      <c r="A1" s="150"/>
      <c r="B1" s="151" t="s">
        <v>2293</v>
      </c>
      <c r="C1" s="447"/>
      <c r="D1" s="150"/>
      <c r="E1" s="152"/>
      <c r="F1" s="150"/>
      <c r="G1" s="152"/>
      <c r="H1" s="152"/>
      <c r="I1" s="152"/>
      <c r="J1" s="152"/>
      <c r="K1" s="152"/>
    </row>
    <row r="2" spans="1:11">
      <c r="A2" s="150"/>
      <c r="B2" s="150" t="s">
        <v>1290</v>
      </c>
      <c r="C2" s="150" t="s">
        <v>2294</v>
      </c>
      <c r="D2" s="150"/>
      <c r="E2" s="152"/>
      <c r="F2" s="150"/>
      <c r="G2" s="152"/>
      <c r="H2" s="152"/>
      <c r="I2" s="152"/>
      <c r="J2" s="152"/>
      <c r="K2" s="152"/>
    </row>
    <row r="3" spans="1:11">
      <c r="A3" s="150"/>
      <c r="B3" s="150" t="s">
        <v>1292</v>
      </c>
      <c r="C3" s="150" t="s">
        <v>2295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2296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1295</v>
      </c>
      <c r="B5" s="156" t="s">
        <v>60</v>
      </c>
      <c r="C5" s="156" t="s">
        <v>1296</v>
      </c>
      <c r="D5" s="156" t="s">
        <v>57</v>
      </c>
      <c r="E5" s="156" t="s">
        <v>1297</v>
      </c>
      <c r="F5" s="157" t="s">
        <v>1298</v>
      </c>
      <c r="G5" s="158" t="s">
        <v>1299</v>
      </c>
      <c r="H5" s="159"/>
      <c r="I5" s="158" t="s">
        <v>1300</v>
      </c>
      <c r="J5" s="159"/>
      <c r="K5" s="160" t="s">
        <v>1301</v>
      </c>
    </row>
    <row r="6" spans="1:11" ht="12" thickBot="1">
      <c r="A6" s="161"/>
      <c r="B6" s="162"/>
      <c r="C6" s="163"/>
      <c r="D6" s="162"/>
      <c r="E6" s="162"/>
      <c r="F6" s="164"/>
      <c r="G6" s="165" t="s">
        <v>1302</v>
      </c>
      <c r="H6" s="166" t="s">
        <v>1303</v>
      </c>
      <c r="I6" s="167" t="s">
        <v>1302</v>
      </c>
      <c r="J6" s="168" t="s">
        <v>1303</v>
      </c>
      <c r="K6" s="169" t="s">
        <v>1304</v>
      </c>
    </row>
    <row r="7" spans="1:11" ht="12">
      <c r="A7" s="152"/>
      <c r="B7" s="170" t="s">
        <v>1305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1306</v>
      </c>
      <c r="C8" s="176" t="s">
        <v>1307</v>
      </c>
      <c r="D8" s="177" t="s">
        <v>1308</v>
      </c>
      <c r="E8" s="174">
        <v>9</v>
      </c>
      <c r="F8" s="174" t="s">
        <v>247</v>
      </c>
      <c r="G8" s="178"/>
      <c r="H8" s="178"/>
      <c r="I8" s="178">
        <f t="shared" ref="I8:I19" si="0">E8*G8</f>
        <v>0</v>
      </c>
      <c r="J8" s="178">
        <f t="shared" ref="J8:J19" si="1">E8*H8</f>
        <v>0</v>
      </c>
      <c r="K8" s="178">
        <f t="shared" ref="K8:K19" si="2">SUM(I8:J8)</f>
        <v>0</v>
      </c>
    </row>
    <row r="9" spans="1:11" ht="24">
      <c r="A9" s="174">
        <v>2</v>
      </c>
      <c r="B9" s="175" t="s">
        <v>1309</v>
      </c>
      <c r="C9" s="179" t="s">
        <v>1310</v>
      </c>
      <c r="D9" s="177" t="s">
        <v>1311</v>
      </c>
      <c r="E9" s="174">
        <v>15</v>
      </c>
      <c r="F9" s="174" t="s">
        <v>247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1312</v>
      </c>
      <c r="C10" s="175">
        <v>8595568930644</v>
      </c>
      <c r="D10" s="177" t="s">
        <v>1313</v>
      </c>
      <c r="E10" s="174">
        <v>8</v>
      </c>
      <c r="F10" s="174" t="s">
        <v>247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1314</v>
      </c>
      <c r="C11" s="179" t="s">
        <v>1315</v>
      </c>
      <c r="D11" s="177" t="s">
        <v>1316</v>
      </c>
      <c r="E11" s="174">
        <v>15</v>
      </c>
      <c r="F11" s="174" t="s">
        <v>247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1317</v>
      </c>
      <c r="C12" s="179">
        <v>8595568930828</v>
      </c>
      <c r="D12" s="177" t="s">
        <v>1318</v>
      </c>
      <c r="E12" s="174">
        <v>1</v>
      </c>
      <c r="F12" s="174" t="s">
        <v>247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1319</v>
      </c>
      <c r="C13" s="175" t="s">
        <v>1320</v>
      </c>
      <c r="D13" s="177" t="s">
        <v>1321</v>
      </c>
      <c r="E13" s="174">
        <v>35</v>
      </c>
      <c r="F13" s="174" t="s">
        <v>247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1322</v>
      </c>
      <c r="C14" s="175">
        <v>752101</v>
      </c>
      <c r="D14" s="177" t="s">
        <v>1323</v>
      </c>
      <c r="E14" s="174">
        <v>6</v>
      </c>
      <c r="F14" s="174" t="s">
        <v>247</v>
      </c>
      <c r="G14" s="178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1322</v>
      </c>
      <c r="C15" s="175">
        <v>752108</v>
      </c>
      <c r="D15" s="177" t="s">
        <v>1325</v>
      </c>
      <c r="E15" s="174">
        <v>4</v>
      </c>
      <c r="F15" s="174" t="s">
        <v>247</v>
      </c>
      <c r="G15" s="178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1322</v>
      </c>
      <c r="C16" s="175">
        <v>753180</v>
      </c>
      <c r="D16" s="175" t="s">
        <v>1329</v>
      </c>
      <c r="E16" s="174">
        <v>20</v>
      </c>
      <c r="F16" s="174" t="s">
        <v>247</v>
      </c>
      <c r="G16" s="178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12">
      <c r="A17" s="174">
        <v>10</v>
      </c>
      <c r="B17" s="175" t="s">
        <v>1331</v>
      </c>
      <c r="C17" s="175" t="s">
        <v>1332</v>
      </c>
      <c r="D17" s="175" t="s">
        <v>1333</v>
      </c>
      <c r="E17" s="174">
        <v>2</v>
      </c>
      <c r="F17" s="174" t="s">
        <v>247</v>
      </c>
      <c r="G17" s="178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12">
      <c r="A18" s="174">
        <v>11</v>
      </c>
      <c r="B18" s="175" t="s">
        <v>1322</v>
      </c>
      <c r="C18" s="181">
        <v>754001</v>
      </c>
      <c r="D18" s="175" t="s">
        <v>1334</v>
      </c>
      <c r="E18" s="174">
        <v>26</v>
      </c>
      <c r="F18" s="174" t="s">
        <v>247</v>
      </c>
      <c r="G18" s="178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1322</v>
      </c>
      <c r="C19" s="181">
        <v>754002</v>
      </c>
      <c r="D19" s="175" t="s">
        <v>1335</v>
      </c>
      <c r="E19" s="174">
        <v>2</v>
      </c>
      <c r="F19" s="174" t="s">
        <v>247</v>
      </c>
      <c r="G19" s="178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52"/>
      <c r="B20" s="170" t="s">
        <v>1337</v>
      </c>
      <c r="C20" s="182"/>
      <c r="D20" s="172"/>
      <c r="E20" s="152"/>
      <c r="F20" s="152"/>
      <c r="G20" s="173"/>
      <c r="H20" s="173"/>
      <c r="I20" s="173"/>
      <c r="J20" s="173"/>
      <c r="K20" s="173"/>
    </row>
    <row r="21" spans="1:11" ht="24" customHeight="1">
      <c r="A21" s="174">
        <v>13</v>
      </c>
      <c r="B21" s="175" t="s">
        <v>1338</v>
      </c>
      <c r="C21" s="175"/>
      <c r="D21" s="177" t="s">
        <v>1339</v>
      </c>
      <c r="E21" s="174">
        <v>15</v>
      </c>
      <c r="F21" s="174" t="s">
        <v>247</v>
      </c>
      <c r="G21" s="178"/>
      <c r="H21" s="178"/>
      <c r="I21" s="178">
        <f>E21*G21</f>
        <v>0</v>
      </c>
      <c r="J21" s="178">
        <f>E21*H21</f>
        <v>0</v>
      </c>
      <c r="K21" s="178">
        <f>SUM(I21:J21)</f>
        <v>0</v>
      </c>
    </row>
    <row r="22" spans="1:11" ht="12" customHeight="1">
      <c r="A22" s="174">
        <v>14</v>
      </c>
      <c r="B22" s="175" t="s">
        <v>1340</v>
      </c>
      <c r="C22" s="175"/>
      <c r="D22" s="177" t="s">
        <v>2170</v>
      </c>
      <c r="E22" s="174">
        <v>8</v>
      </c>
      <c r="F22" s="174" t="s">
        <v>247</v>
      </c>
      <c r="G22" s="178"/>
      <c r="H22" s="178"/>
      <c r="I22" s="178">
        <f>E22*G22</f>
        <v>0</v>
      </c>
      <c r="J22" s="178">
        <f>E22*H22</f>
        <v>0</v>
      </c>
      <c r="K22" s="178">
        <f>SUM(I22:J22)</f>
        <v>0</v>
      </c>
    </row>
    <row r="23" spans="1:11" ht="12" customHeight="1">
      <c r="A23" s="174">
        <v>15</v>
      </c>
      <c r="B23" s="175" t="s">
        <v>1342</v>
      </c>
      <c r="C23" s="175"/>
      <c r="D23" s="177" t="s">
        <v>1343</v>
      </c>
      <c r="E23" s="174">
        <v>1</v>
      </c>
      <c r="F23" s="174" t="s">
        <v>247</v>
      </c>
      <c r="G23" s="178"/>
      <c r="H23" s="178"/>
      <c r="I23" s="178">
        <f>E23*G23</f>
        <v>0</v>
      </c>
      <c r="J23" s="178">
        <f>E23*H23</f>
        <v>0</v>
      </c>
      <c r="K23" s="178">
        <f>SUM(I23:J23)</f>
        <v>0</v>
      </c>
    </row>
    <row r="24" spans="1:11" ht="12" customHeight="1">
      <c r="A24" s="174">
        <v>16</v>
      </c>
      <c r="B24" s="175" t="s">
        <v>1346</v>
      </c>
      <c r="C24" s="175"/>
      <c r="D24" s="177" t="s">
        <v>1347</v>
      </c>
      <c r="E24" s="174">
        <v>6</v>
      </c>
      <c r="F24" s="174" t="s">
        <v>247</v>
      </c>
      <c r="G24" s="178"/>
      <c r="H24" s="178"/>
      <c r="I24" s="178">
        <f>E24*G24</f>
        <v>0</v>
      </c>
      <c r="J24" s="178">
        <f>E24*H24</f>
        <v>0</v>
      </c>
      <c r="K24" s="178">
        <f>SUM(I24:J24)</f>
        <v>0</v>
      </c>
    </row>
    <row r="25" spans="1:11" ht="12" customHeight="1">
      <c r="A25" s="174">
        <v>17</v>
      </c>
      <c r="B25" s="175" t="s">
        <v>1348</v>
      </c>
      <c r="C25" s="175" t="s">
        <v>1349</v>
      </c>
      <c r="D25" s="177" t="s">
        <v>1350</v>
      </c>
      <c r="E25" s="174">
        <v>8</v>
      </c>
      <c r="F25" s="174" t="s">
        <v>247</v>
      </c>
      <c r="G25" s="178"/>
      <c r="H25" s="178"/>
      <c r="I25" s="178">
        <f>E25*G25</f>
        <v>0</v>
      </c>
      <c r="J25" s="178">
        <f>E25*H25</f>
        <v>0</v>
      </c>
      <c r="K25" s="178">
        <f>SUM(I25:J25)</f>
        <v>0</v>
      </c>
    </row>
    <row r="26" spans="1:11" ht="12" customHeight="1">
      <c r="A26" s="152"/>
      <c r="B26" s="170" t="s">
        <v>1351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12">
      <c r="A27" s="184" t="s">
        <v>225</v>
      </c>
      <c r="B27" s="183" t="s">
        <v>1354</v>
      </c>
      <c r="C27" s="185"/>
      <c r="D27" s="183" t="s">
        <v>1355</v>
      </c>
      <c r="E27" s="174">
        <v>30</v>
      </c>
      <c r="F27" s="186" t="s">
        <v>1356</v>
      </c>
      <c r="G27" s="178"/>
      <c r="H27" s="178"/>
      <c r="I27" s="178">
        <f>E27*G27</f>
        <v>0</v>
      </c>
      <c r="J27" s="178">
        <f>E27*H27</f>
        <v>0</v>
      </c>
      <c r="K27" s="178">
        <f>SUM(I27:J27)</f>
        <v>0</v>
      </c>
    </row>
    <row r="28" spans="1:11" ht="24" customHeight="1">
      <c r="A28" s="184" t="s">
        <v>228</v>
      </c>
      <c r="B28" s="183" t="s">
        <v>1357</v>
      </c>
      <c r="C28" s="185" t="s">
        <v>1358</v>
      </c>
      <c r="D28" s="183" t="s">
        <v>1359</v>
      </c>
      <c r="E28" s="174">
        <v>30</v>
      </c>
      <c r="F28" s="186" t="s">
        <v>247</v>
      </c>
      <c r="G28" s="178"/>
      <c r="H28" s="178"/>
      <c r="I28" s="178">
        <f>E28*G28</f>
        <v>0</v>
      </c>
      <c r="J28" s="178">
        <f>E28*H28</f>
        <v>0</v>
      </c>
      <c r="K28" s="178">
        <f>SUM(I28:J28)</f>
        <v>0</v>
      </c>
    </row>
    <row r="29" spans="1:11" ht="24" customHeight="1">
      <c r="A29" s="184" t="s">
        <v>232</v>
      </c>
      <c r="B29" s="183" t="s">
        <v>1360</v>
      </c>
      <c r="C29" s="183">
        <v>8595057616035</v>
      </c>
      <c r="D29" s="177" t="s">
        <v>1361</v>
      </c>
      <c r="E29" s="174">
        <v>200</v>
      </c>
      <c r="F29" s="174" t="s">
        <v>1356</v>
      </c>
      <c r="G29" s="178"/>
      <c r="H29" s="178"/>
      <c r="I29" s="178">
        <f>E29*G29</f>
        <v>0</v>
      </c>
      <c r="J29" s="178">
        <f>E29*H29</f>
        <v>0</v>
      </c>
      <c r="K29" s="178">
        <f>SUM(I29:J29)</f>
        <v>0</v>
      </c>
    </row>
    <row r="30" spans="1:11" ht="24" customHeight="1">
      <c r="A30" s="184" t="s">
        <v>236</v>
      </c>
      <c r="B30" s="183" t="s">
        <v>1362</v>
      </c>
      <c r="C30" s="183">
        <v>8595057616042</v>
      </c>
      <c r="D30" s="177" t="s">
        <v>1363</v>
      </c>
      <c r="E30" s="174">
        <v>30</v>
      </c>
      <c r="F30" s="174" t="s">
        <v>1356</v>
      </c>
      <c r="G30" s="178"/>
      <c r="H30" s="178"/>
      <c r="I30" s="178">
        <f>E30*G30</f>
        <v>0</v>
      </c>
      <c r="J30" s="178">
        <f>E30*H30</f>
        <v>0</v>
      </c>
      <c r="K30" s="178">
        <f>SUM(I30:J30)</f>
        <v>0</v>
      </c>
    </row>
    <row r="31" spans="1:11" ht="24" customHeight="1">
      <c r="A31" s="152"/>
      <c r="B31" s="170" t="s">
        <v>1364</v>
      </c>
      <c r="C31" s="182"/>
      <c r="D31" s="172"/>
      <c r="E31" s="152"/>
      <c r="F31" s="152"/>
      <c r="G31" s="172"/>
      <c r="H31" s="173"/>
      <c r="I31" s="173"/>
      <c r="J31" s="173"/>
      <c r="K31" s="173"/>
    </row>
    <row r="32" spans="1:11" ht="24" customHeight="1">
      <c r="A32" s="174">
        <v>22</v>
      </c>
      <c r="B32" s="175" t="s">
        <v>1365</v>
      </c>
      <c r="C32" s="175" t="s">
        <v>1366</v>
      </c>
      <c r="D32" s="177" t="s">
        <v>1367</v>
      </c>
      <c r="E32" s="174">
        <v>40</v>
      </c>
      <c r="F32" s="174" t="s">
        <v>1356</v>
      </c>
      <c r="G32" s="178"/>
      <c r="H32" s="178"/>
      <c r="I32" s="178">
        <f t="shared" ref="I32:I47" si="3">E32*G32</f>
        <v>0</v>
      </c>
      <c r="J32" s="178">
        <f t="shared" ref="J32:J47" si="4">E32*H32</f>
        <v>0</v>
      </c>
      <c r="K32" s="178">
        <f t="shared" ref="K32:K47" si="5">SUM(I32:J32)</f>
        <v>0</v>
      </c>
    </row>
    <row r="33" spans="1:11" ht="24">
      <c r="A33" s="174"/>
      <c r="B33" s="175" t="s">
        <v>1368</v>
      </c>
      <c r="C33" s="175" t="s">
        <v>1369</v>
      </c>
      <c r="D33" s="177" t="s">
        <v>1370</v>
      </c>
      <c r="E33" s="174">
        <v>40</v>
      </c>
      <c r="F33" s="174" t="s">
        <v>1356</v>
      </c>
      <c r="G33" s="178"/>
      <c r="H33" s="178"/>
      <c r="I33" s="178">
        <f t="shared" si="3"/>
        <v>0</v>
      </c>
      <c r="J33" s="178">
        <f t="shared" si="4"/>
        <v>0</v>
      </c>
      <c r="K33" s="178">
        <f t="shared" si="5"/>
        <v>0</v>
      </c>
    </row>
    <row r="34" spans="1:11" ht="12" customHeight="1">
      <c r="A34" s="174">
        <v>23</v>
      </c>
      <c r="B34" s="175" t="s">
        <v>1371</v>
      </c>
      <c r="C34" s="175" t="s">
        <v>1372</v>
      </c>
      <c r="D34" s="177" t="s">
        <v>1370</v>
      </c>
      <c r="E34" s="174">
        <v>300</v>
      </c>
      <c r="F34" s="174" t="s">
        <v>1356</v>
      </c>
      <c r="G34" s="178"/>
      <c r="H34" s="178"/>
      <c r="I34" s="178">
        <f t="shared" si="3"/>
        <v>0</v>
      </c>
      <c r="J34" s="178">
        <f t="shared" si="4"/>
        <v>0</v>
      </c>
      <c r="K34" s="178">
        <f t="shared" si="5"/>
        <v>0</v>
      </c>
    </row>
    <row r="35" spans="1:11" ht="12" customHeight="1">
      <c r="A35" s="174">
        <v>24</v>
      </c>
      <c r="B35" s="175" t="s">
        <v>1373</v>
      </c>
      <c r="C35" s="175" t="s">
        <v>1374</v>
      </c>
      <c r="D35" s="177" t="s">
        <v>1370</v>
      </c>
      <c r="E35" s="174">
        <v>200</v>
      </c>
      <c r="F35" s="174" t="s">
        <v>1356</v>
      </c>
      <c r="G35" s="178"/>
      <c r="H35" s="178"/>
      <c r="I35" s="178">
        <f t="shared" si="3"/>
        <v>0</v>
      </c>
      <c r="J35" s="178">
        <f t="shared" si="4"/>
        <v>0</v>
      </c>
      <c r="K35" s="178">
        <f t="shared" si="5"/>
        <v>0</v>
      </c>
    </row>
    <row r="36" spans="1:11" ht="24" customHeight="1">
      <c r="A36" s="174">
        <v>25</v>
      </c>
      <c r="B36" s="175" t="s">
        <v>1375</v>
      </c>
      <c r="C36" s="175" t="s">
        <v>1376</v>
      </c>
      <c r="D36" s="177" t="s">
        <v>1370</v>
      </c>
      <c r="E36" s="174">
        <v>20</v>
      </c>
      <c r="F36" s="174" t="s">
        <v>1356</v>
      </c>
      <c r="G36" s="178"/>
      <c r="H36" s="178"/>
      <c r="I36" s="178">
        <f t="shared" si="3"/>
        <v>0</v>
      </c>
      <c r="J36" s="178">
        <f t="shared" si="4"/>
        <v>0</v>
      </c>
      <c r="K36" s="178">
        <f t="shared" si="5"/>
        <v>0</v>
      </c>
    </row>
    <row r="37" spans="1:11" ht="24" customHeight="1">
      <c r="A37" s="174"/>
      <c r="B37" s="175" t="s">
        <v>1377</v>
      </c>
      <c r="C37" s="175" t="s">
        <v>1378</v>
      </c>
      <c r="D37" s="177" t="s">
        <v>1367</v>
      </c>
      <c r="E37" s="174">
        <v>15</v>
      </c>
      <c r="F37" s="174" t="s">
        <v>1356</v>
      </c>
      <c r="G37" s="178"/>
      <c r="H37" s="178"/>
      <c r="I37" s="178">
        <f t="shared" si="3"/>
        <v>0</v>
      </c>
      <c r="J37" s="178">
        <f t="shared" si="4"/>
        <v>0</v>
      </c>
      <c r="K37" s="178">
        <f t="shared" si="5"/>
        <v>0</v>
      </c>
    </row>
    <row r="38" spans="1:11" ht="12" customHeight="1">
      <c r="A38" s="174">
        <v>26</v>
      </c>
      <c r="B38" s="175" t="s">
        <v>1381</v>
      </c>
      <c r="C38" s="175" t="s">
        <v>1382</v>
      </c>
      <c r="D38" s="177" t="s">
        <v>1367</v>
      </c>
      <c r="E38" s="174">
        <v>10</v>
      </c>
      <c r="F38" s="174" t="s">
        <v>1356</v>
      </c>
      <c r="G38" s="178"/>
      <c r="H38" s="178"/>
      <c r="I38" s="178">
        <f t="shared" si="3"/>
        <v>0</v>
      </c>
      <c r="J38" s="178">
        <f t="shared" si="4"/>
        <v>0</v>
      </c>
      <c r="K38" s="178">
        <f t="shared" si="5"/>
        <v>0</v>
      </c>
    </row>
    <row r="39" spans="1:11" ht="12" customHeight="1">
      <c r="A39" s="174">
        <v>27</v>
      </c>
      <c r="B39" s="175" t="s">
        <v>2171</v>
      </c>
      <c r="C39" s="175" t="s">
        <v>2172</v>
      </c>
      <c r="D39" s="177" t="s">
        <v>1367</v>
      </c>
      <c r="E39" s="174">
        <v>35</v>
      </c>
      <c r="F39" s="174" t="s">
        <v>1356</v>
      </c>
      <c r="G39" s="178"/>
      <c r="H39" s="178"/>
      <c r="I39" s="178">
        <f t="shared" si="3"/>
        <v>0</v>
      </c>
      <c r="J39" s="178">
        <f t="shared" si="4"/>
        <v>0</v>
      </c>
      <c r="K39" s="178">
        <f t="shared" si="5"/>
        <v>0</v>
      </c>
    </row>
    <row r="40" spans="1:11" ht="12" customHeight="1">
      <c r="A40" s="174">
        <v>28</v>
      </c>
      <c r="B40" s="175" t="s">
        <v>1383</v>
      </c>
      <c r="C40" s="175"/>
      <c r="D40" s="177" t="s">
        <v>1367</v>
      </c>
      <c r="E40" s="174">
        <v>15</v>
      </c>
      <c r="F40" s="174" t="s">
        <v>1356</v>
      </c>
      <c r="G40" s="178"/>
      <c r="H40" s="178"/>
      <c r="I40" s="178">
        <f t="shared" si="3"/>
        <v>0</v>
      </c>
      <c r="J40" s="178">
        <f t="shared" si="4"/>
        <v>0</v>
      </c>
      <c r="K40" s="178">
        <f t="shared" si="5"/>
        <v>0</v>
      </c>
    </row>
    <row r="41" spans="1:11" ht="12" customHeight="1">
      <c r="A41" s="174">
        <v>29</v>
      </c>
      <c r="B41" s="175" t="s">
        <v>1384</v>
      </c>
      <c r="C41" s="175"/>
      <c r="D41" s="177" t="s">
        <v>1367</v>
      </c>
      <c r="E41" s="174">
        <v>10</v>
      </c>
      <c r="F41" s="174" t="s">
        <v>1356</v>
      </c>
      <c r="G41" s="178"/>
      <c r="H41" s="178"/>
      <c r="I41" s="178">
        <f t="shared" si="3"/>
        <v>0</v>
      </c>
      <c r="J41" s="178">
        <f t="shared" si="4"/>
        <v>0</v>
      </c>
      <c r="K41" s="178">
        <f t="shared" si="5"/>
        <v>0</v>
      </c>
    </row>
    <row r="42" spans="1:11" ht="12" customHeight="1">
      <c r="A42" s="174">
        <v>30</v>
      </c>
      <c r="B42" s="175" t="s">
        <v>2173</v>
      </c>
      <c r="C42" s="175" t="s">
        <v>2174</v>
      </c>
      <c r="D42" s="177" t="s">
        <v>1367</v>
      </c>
      <c r="E42" s="174">
        <v>5</v>
      </c>
      <c r="F42" s="174" t="s">
        <v>1356</v>
      </c>
      <c r="G42" s="178"/>
      <c r="H42" s="178"/>
      <c r="I42" s="178">
        <f t="shared" si="3"/>
        <v>0</v>
      </c>
      <c r="J42" s="178">
        <f t="shared" si="4"/>
        <v>0</v>
      </c>
      <c r="K42" s="178">
        <f t="shared" si="5"/>
        <v>0</v>
      </c>
    </row>
    <row r="43" spans="1:11" ht="12" customHeight="1">
      <c r="A43" s="174">
        <v>31</v>
      </c>
      <c r="B43" s="175" t="s">
        <v>1385</v>
      </c>
      <c r="C43" s="175" t="s">
        <v>1386</v>
      </c>
      <c r="D43" s="177" t="s">
        <v>1367</v>
      </c>
      <c r="E43" s="174">
        <v>5</v>
      </c>
      <c r="F43" s="174" t="s">
        <v>1356</v>
      </c>
      <c r="G43" s="178"/>
      <c r="H43" s="178"/>
      <c r="I43" s="178">
        <f t="shared" si="3"/>
        <v>0</v>
      </c>
      <c r="J43" s="178">
        <f t="shared" si="4"/>
        <v>0</v>
      </c>
      <c r="K43" s="178">
        <f t="shared" si="5"/>
        <v>0</v>
      </c>
    </row>
    <row r="44" spans="1:11" ht="12" customHeight="1">
      <c r="A44" s="174">
        <v>32</v>
      </c>
      <c r="B44" s="175" t="s">
        <v>1389</v>
      </c>
      <c r="C44" s="175" t="s">
        <v>1390</v>
      </c>
      <c r="D44" s="177" t="s">
        <v>1367</v>
      </c>
      <c r="E44" s="174">
        <v>5</v>
      </c>
      <c r="F44" s="174" t="s">
        <v>1356</v>
      </c>
      <c r="G44" s="178"/>
      <c r="H44" s="178"/>
      <c r="I44" s="178">
        <f t="shared" si="3"/>
        <v>0</v>
      </c>
      <c r="J44" s="178">
        <f t="shared" si="4"/>
        <v>0</v>
      </c>
      <c r="K44" s="178">
        <f t="shared" si="5"/>
        <v>0</v>
      </c>
    </row>
    <row r="45" spans="1:11" ht="12" customHeight="1">
      <c r="A45" s="174">
        <v>33</v>
      </c>
      <c r="B45" s="175" t="s">
        <v>1395</v>
      </c>
      <c r="C45" s="175"/>
      <c r="D45" s="177" t="s">
        <v>1396</v>
      </c>
      <c r="E45" s="174">
        <v>25</v>
      </c>
      <c r="F45" s="174" t="s">
        <v>1356</v>
      </c>
      <c r="G45" s="178"/>
      <c r="H45" s="178"/>
      <c r="I45" s="178">
        <f t="shared" si="3"/>
        <v>0</v>
      </c>
      <c r="J45" s="178">
        <f t="shared" si="4"/>
        <v>0</v>
      </c>
      <c r="K45" s="178">
        <f t="shared" si="5"/>
        <v>0</v>
      </c>
    </row>
    <row r="46" spans="1:11" ht="12" customHeight="1">
      <c r="A46" s="174">
        <v>34</v>
      </c>
      <c r="B46" s="175" t="s">
        <v>1399</v>
      </c>
      <c r="C46" s="175"/>
      <c r="D46" s="177" t="s">
        <v>1400</v>
      </c>
      <c r="E46" s="174">
        <v>15</v>
      </c>
      <c r="F46" s="174" t="s">
        <v>1356</v>
      </c>
      <c r="G46" s="178"/>
      <c r="H46" s="178"/>
      <c r="I46" s="178">
        <f t="shared" si="3"/>
        <v>0</v>
      </c>
      <c r="J46" s="178">
        <f t="shared" si="4"/>
        <v>0</v>
      </c>
      <c r="K46" s="178">
        <f t="shared" si="5"/>
        <v>0</v>
      </c>
    </row>
    <row r="47" spans="1:11" ht="12" customHeight="1">
      <c r="A47" s="174">
        <v>35</v>
      </c>
      <c r="B47" s="175" t="s">
        <v>1401</v>
      </c>
      <c r="C47" s="175"/>
      <c r="D47" s="177" t="s">
        <v>1402</v>
      </c>
      <c r="E47" s="174">
        <v>15</v>
      </c>
      <c r="F47" s="174" t="s">
        <v>1356</v>
      </c>
      <c r="G47" s="178"/>
      <c r="H47" s="178"/>
      <c r="I47" s="178">
        <f t="shared" si="3"/>
        <v>0</v>
      </c>
      <c r="J47" s="178">
        <f t="shared" si="4"/>
        <v>0</v>
      </c>
      <c r="K47" s="178">
        <f t="shared" si="5"/>
        <v>0</v>
      </c>
    </row>
    <row r="48" spans="1:11" ht="12" customHeight="1">
      <c r="A48" s="152"/>
      <c r="B48" s="170" t="s">
        <v>1419</v>
      </c>
      <c r="C48" s="182"/>
      <c r="D48" s="172"/>
      <c r="E48" s="152"/>
      <c r="F48" s="152"/>
      <c r="G48" s="173"/>
      <c r="H48" s="173"/>
      <c r="I48" s="173"/>
      <c r="J48" s="173"/>
      <c r="K48" s="173"/>
    </row>
    <row r="49" spans="1:11" ht="12" customHeight="1">
      <c r="A49" s="184" t="s">
        <v>285</v>
      </c>
      <c r="B49" s="177" t="s">
        <v>1420</v>
      </c>
      <c r="C49" s="177" t="s">
        <v>1421</v>
      </c>
      <c r="D49" s="177" t="s">
        <v>1422</v>
      </c>
      <c r="E49" s="174">
        <v>30</v>
      </c>
      <c r="F49" s="186" t="s">
        <v>1356</v>
      </c>
      <c r="G49" s="178"/>
      <c r="H49" s="178"/>
      <c r="I49" s="178">
        <f t="shared" ref="I49:I66" si="6">E49*G49</f>
        <v>0</v>
      </c>
      <c r="J49" s="178">
        <f t="shared" ref="J49:J66" si="7">E49*H49</f>
        <v>0</v>
      </c>
      <c r="K49" s="178">
        <f t="shared" ref="K49:K66" si="8">SUM(I49:J49)</f>
        <v>0</v>
      </c>
    </row>
    <row r="50" spans="1:11" ht="12" customHeight="1">
      <c r="A50" s="184" t="s">
        <v>289</v>
      </c>
      <c r="B50" s="177" t="s">
        <v>1423</v>
      </c>
      <c r="C50" s="177" t="s">
        <v>1424</v>
      </c>
      <c r="D50" s="177" t="s">
        <v>1425</v>
      </c>
      <c r="E50" s="174">
        <v>55</v>
      </c>
      <c r="F50" s="186" t="s">
        <v>1356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84" t="s">
        <v>293</v>
      </c>
      <c r="B51" s="177" t="s">
        <v>1426</v>
      </c>
      <c r="C51" s="177" t="s">
        <v>1427</v>
      </c>
      <c r="D51" s="177" t="s">
        <v>1428</v>
      </c>
      <c r="E51" s="174">
        <v>60</v>
      </c>
      <c r="F51" s="186" t="s">
        <v>1356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84" t="s">
        <v>298</v>
      </c>
      <c r="B52" s="177" t="s">
        <v>1429</v>
      </c>
      <c r="C52" s="177" t="s">
        <v>1430</v>
      </c>
      <c r="D52" s="187" t="s">
        <v>1431</v>
      </c>
      <c r="E52" s="174">
        <v>20</v>
      </c>
      <c r="F52" s="186" t="s">
        <v>1356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84" t="s">
        <v>302</v>
      </c>
      <c r="B53" s="175" t="s">
        <v>1432</v>
      </c>
      <c r="C53" s="175" t="s">
        <v>1433</v>
      </c>
      <c r="D53" s="177" t="s">
        <v>1434</v>
      </c>
      <c r="E53" s="174">
        <v>5</v>
      </c>
      <c r="F53" s="174" t="s">
        <v>247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84" t="s">
        <v>306</v>
      </c>
      <c r="B54" s="175" t="s">
        <v>1435</v>
      </c>
      <c r="C54" s="175" t="s">
        <v>1436</v>
      </c>
      <c r="D54" s="177" t="s">
        <v>1437</v>
      </c>
      <c r="E54" s="174">
        <v>20</v>
      </c>
      <c r="F54" s="174" t="s">
        <v>247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84" t="s">
        <v>310</v>
      </c>
      <c r="B55" s="175" t="s">
        <v>1438</v>
      </c>
      <c r="C55" s="175" t="s">
        <v>1439</v>
      </c>
      <c r="D55" s="177" t="s">
        <v>1440</v>
      </c>
      <c r="E55" s="174">
        <v>8</v>
      </c>
      <c r="F55" s="174" t="s">
        <v>247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84" t="s">
        <v>314</v>
      </c>
      <c r="B56" s="175" t="s">
        <v>1441</v>
      </c>
      <c r="C56" s="175" t="s">
        <v>1442</v>
      </c>
      <c r="D56" s="177" t="s">
        <v>1443</v>
      </c>
      <c r="E56" s="174">
        <v>4</v>
      </c>
      <c r="F56" s="174" t="s">
        <v>247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84" t="s">
        <v>318</v>
      </c>
      <c r="B57" s="183" t="s">
        <v>1444</v>
      </c>
      <c r="C57" s="183" t="s">
        <v>1445</v>
      </c>
      <c r="D57" s="183" t="s">
        <v>1446</v>
      </c>
      <c r="E57" s="174">
        <v>18</v>
      </c>
      <c r="F57" s="174" t="s">
        <v>247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84" t="s">
        <v>322</v>
      </c>
      <c r="B58" s="183" t="s">
        <v>1447</v>
      </c>
      <c r="C58" s="183" t="s">
        <v>1448</v>
      </c>
      <c r="D58" s="183" t="s">
        <v>1449</v>
      </c>
      <c r="E58" s="174">
        <v>15</v>
      </c>
      <c r="F58" s="174" t="s">
        <v>247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84" t="s">
        <v>326</v>
      </c>
      <c r="B59" s="183" t="s">
        <v>1450</v>
      </c>
      <c r="C59" s="183" t="s">
        <v>1451</v>
      </c>
      <c r="D59" s="183" t="s">
        <v>1452</v>
      </c>
      <c r="E59" s="174">
        <v>25</v>
      </c>
      <c r="F59" s="174" t="s">
        <v>247</v>
      </c>
      <c r="G59" s="178"/>
      <c r="H59" s="178"/>
      <c r="I59" s="178">
        <f t="shared" si="6"/>
        <v>0</v>
      </c>
      <c r="J59" s="178">
        <f t="shared" si="7"/>
        <v>0</v>
      </c>
      <c r="K59" s="178">
        <f t="shared" si="8"/>
        <v>0</v>
      </c>
    </row>
    <row r="60" spans="1:11" ht="12" customHeight="1">
      <c r="A60" s="184" t="s">
        <v>330</v>
      </c>
      <c r="B60" s="175" t="s">
        <v>1456</v>
      </c>
      <c r="C60" s="175" t="s">
        <v>1457</v>
      </c>
      <c r="D60" s="177" t="s">
        <v>1458</v>
      </c>
      <c r="E60" s="174">
        <v>5</v>
      </c>
      <c r="F60" s="174" t="s">
        <v>247</v>
      </c>
      <c r="G60" s="178"/>
      <c r="H60" s="178"/>
      <c r="I60" s="178">
        <f t="shared" si="6"/>
        <v>0</v>
      </c>
      <c r="J60" s="178">
        <f t="shared" si="7"/>
        <v>0</v>
      </c>
      <c r="K60" s="178">
        <f t="shared" si="8"/>
        <v>0</v>
      </c>
    </row>
    <row r="61" spans="1:11" ht="12" customHeight="1">
      <c r="A61" s="184" t="s">
        <v>336</v>
      </c>
      <c r="B61" s="175" t="s">
        <v>1459</v>
      </c>
      <c r="C61" s="175" t="s">
        <v>1460</v>
      </c>
      <c r="D61" s="177" t="s">
        <v>1461</v>
      </c>
      <c r="E61" s="174">
        <v>10</v>
      </c>
      <c r="F61" s="174" t="s">
        <v>247</v>
      </c>
      <c r="G61" s="178"/>
      <c r="H61" s="178"/>
      <c r="I61" s="178">
        <f t="shared" si="6"/>
        <v>0</v>
      </c>
      <c r="J61" s="178">
        <f t="shared" si="7"/>
        <v>0</v>
      </c>
      <c r="K61" s="178">
        <f t="shared" si="8"/>
        <v>0</v>
      </c>
    </row>
    <row r="62" spans="1:11" ht="12" customHeight="1">
      <c r="A62" s="184" t="s">
        <v>344</v>
      </c>
      <c r="B62" s="175" t="s">
        <v>1462</v>
      </c>
      <c r="C62" s="175" t="s">
        <v>1463</v>
      </c>
      <c r="D62" s="177" t="s">
        <v>1464</v>
      </c>
      <c r="E62" s="174">
        <v>2</v>
      </c>
      <c r="F62" s="174" t="s">
        <v>247</v>
      </c>
      <c r="G62" s="178"/>
      <c r="H62" s="178"/>
      <c r="I62" s="178">
        <f t="shared" si="6"/>
        <v>0</v>
      </c>
      <c r="J62" s="178">
        <f t="shared" si="7"/>
        <v>0</v>
      </c>
      <c r="K62" s="178">
        <f t="shared" si="8"/>
        <v>0</v>
      </c>
    </row>
    <row r="63" spans="1:11" ht="24" customHeight="1">
      <c r="A63" s="184" t="s">
        <v>348</v>
      </c>
      <c r="B63" s="175" t="s">
        <v>1465</v>
      </c>
      <c r="C63" s="175" t="s">
        <v>1466</v>
      </c>
      <c r="D63" s="177" t="s">
        <v>1467</v>
      </c>
      <c r="E63" s="174">
        <v>3</v>
      </c>
      <c r="F63" s="174" t="s">
        <v>247</v>
      </c>
      <c r="G63" s="178"/>
      <c r="H63" s="178"/>
      <c r="I63" s="178">
        <f t="shared" si="6"/>
        <v>0</v>
      </c>
      <c r="J63" s="178">
        <f t="shared" si="7"/>
        <v>0</v>
      </c>
      <c r="K63" s="178">
        <f t="shared" si="8"/>
        <v>0</v>
      </c>
    </row>
    <row r="64" spans="1:11" ht="12" customHeight="1">
      <c r="A64" s="184" t="s">
        <v>352</v>
      </c>
      <c r="B64" s="175" t="s">
        <v>1468</v>
      </c>
      <c r="C64" s="175">
        <v>612117</v>
      </c>
      <c r="D64" s="177" t="s">
        <v>1469</v>
      </c>
      <c r="E64" s="174">
        <v>3</v>
      </c>
      <c r="F64" s="174" t="s">
        <v>247</v>
      </c>
      <c r="G64" s="178"/>
      <c r="H64" s="178"/>
      <c r="I64" s="178">
        <f t="shared" si="6"/>
        <v>0</v>
      </c>
      <c r="J64" s="178">
        <f t="shared" si="7"/>
        <v>0</v>
      </c>
      <c r="K64" s="178">
        <f t="shared" si="8"/>
        <v>0</v>
      </c>
    </row>
    <row r="65" spans="1:11" ht="12" customHeight="1">
      <c r="A65" s="184" t="s">
        <v>357</v>
      </c>
      <c r="B65" s="175" t="s">
        <v>1470</v>
      </c>
      <c r="C65" s="175" t="s">
        <v>1471</v>
      </c>
      <c r="D65" s="177" t="s">
        <v>1472</v>
      </c>
      <c r="E65" s="174">
        <v>8</v>
      </c>
      <c r="F65" s="174" t="s">
        <v>247</v>
      </c>
      <c r="G65" s="178"/>
      <c r="H65" s="178"/>
      <c r="I65" s="178">
        <f t="shared" si="6"/>
        <v>0</v>
      </c>
      <c r="J65" s="178">
        <f t="shared" si="7"/>
        <v>0</v>
      </c>
      <c r="K65" s="178">
        <f t="shared" si="8"/>
        <v>0</v>
      </c>
    </row>
    <row r="66" spans="1:11" ht="12" customHeight="1">
      <c r="A66" s="184" t="s">
        <v>364</v>
      </c>
      <c r="B66" s="175" t="s">
        <v>1473</v>
      </c>
      <c r="C66" s="175" t="s">
        <v>1474</v>
      </c>
      <c r="D66" s="177" t="s">
        <v>1475</v>
      </c>
      <c r="E66" s="174">
        <v>11</v>
      </c>
      <c r="F66" s="174" t="s">
        <v>247</v>
      </c>
      <c r="G66" s="178"/>
      <c r="H66" s="178"/>
      <c r="I66" s="178">
        <f t="shared" si="6"/>
        <v>0</v>
      </c>
      <c r="J66" s="178">
        <f t="shared" si="7"/>
        <v>0</v>
      </c>
      <c r="K66" s="178">
        <f t="shared" si="8"/>
        <v>0</v>
      </c>
    </row>
    <row r="67" spans="1:11" ht="12" customHeight="1">
      <c r="A67" s="152"/>
      <c r="B67" s="170" t="s">
        <v>1485</v>
      </c>
      <c r="C67" s="182"/>
      <c r="D67" s="172"/>
      <c r="E67" s="152"/>
      <c r="F67" s="152"/>
      <c r="G67" s="173"/>
      <c r="H67" s="173"/>
      <c r="I67" s="173"/>
      <c r="J67" s="173"/>
      <c r="K67" s="173"/>
    </row>
    <row r="68" spans="1:11" ht="12" customHeight="1">
      <c r="A68" s="174">
        <v>54</v>
      </c>
      <c r="B68" s="175"/>
      <c r="C68" s="175"/>
      <c r="D68" s="177" t="s">
        <v>1487</v>
      </c>
      <c r="E68" s="174">
        <v>35</v>
      </c>
      <c r="F68" s="174" t="s">
        <v>1356</v>
      </c>
      <c r="G68" s="178"/>
      <c r="H68" s="178"/>
      <c r="I68" s="178">
        <f t="shared" ref="I68:I81" si="9">E68*G68</f>
        <v>0</v>
      </c>
      <c r="J68" s="178">
        <f t="shared" ref="J68:J81" si="10">E68*H68</f>
        <v>0</v>
      </c>
      <c r="K68" s="178">
        <f t="shared" ref="K68:K81" si="11">SUM(I68:J68)</f>
        <v>0</v>
      </c>
    </row>
    <row r="69" spans="1:11" ht="12" customHeight="1">
      <c r="A69" s="174">
        <v>55</v>
      </c>
      <c r="B69" s="175"/>
      <c r="C69" s="175"/>
      <c r="D69" s="177" t="s">
        <v>1488</v>
      </c>
      <c r="E69" s="174">
        <v>19</v>
      </c>
      <c r="F69" s="174" t="s">
        <v>247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56</v>
      </c>
      <c r="B70" s="175"/>
      <c r="C70" s="175"/>
      <c r="D70" s="177" t="s">
        <v>1489</v>
      </c>
      <c r="E70" s="174">
        <v>19</v>
      </c>
      <c r="F70" s="174" t="s">
        <v>247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57</v>
      </c>
      <c r="B71" s="175"/>
      <c r="C71" s="175"/>
      <c r="D71" s="177" t="s">
        <v>1490</v>
      </c>
      <c r="E71" s="174">
        <v>2</v>
      </c>
      <c r="F71" s="174" t="s">
        <v>247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74">
        <v>58</v>
      </c>
      <c r="B72" s="175"/>
      <c r="C72" s="175"/>
      <c r="D72" s="177" t="s">
        <v>1491</v>
      </c>
      <c r="E72" s="174">
        <v>16</v>
      </c>
      <c r="F72" s="174" t="s">
        <v>1492</v>
      </c>
      <c r="G72" s="178"/>
      <c r="H72" s="178"/>
      <c r="I72" s="178">
        <f t="shared" si="9"/>
        <v>0</v>
      </c>
      <c r="J72" s="178">
        <f t="shared" si="10"/>
        <v>0</v>
      </c>
      <c r="K72" s="178">
        <f t="shared" si="11"/>
        <v>0</v>
      </c>
    </row>
    <row r="73" spans="1:11" ht="12" customHeight="1">
      <c r="A73" s="174">
        <v>59</v>
      </c>
      <c r="B73" s="175"/>
      <c r="C73" s="175"/>
      <c r="D73" s="177" t="s">
        <v>1493</v>
      </c>
      <c r="E73" s="174">
        <v>1</v>
      </c>
      <c r="F73" s="174" t="s">
        <v>247</v>
      </c>
      <c r="G73" s="178"/>
      <c r="H73" s="178"/>
      <c r="I73" s="178">
        <f t="shared" si="9"/>
        <v>0</v>
      </c>
      <c r="J73" s="178">
        <f t="shared" si="10"/>
        <v>0</v>
      </c>
      <c r="K73" s="178">
        <f t="shared" si="11"/>
        <v>0</v>
      </c>
    </row>
    <row r="74" spans="1:11" ht="12" customHeight="1">
      <c r="A74" s="174">
        <v>60</v>
      </c>
      <c r="B74" s="188" t="s">
        <v>1494</v>
      </c>
      <c r="C74" s="188"/>
      <c r="D74" s="177" t="s">
        <v>1495</v>
      </c>
      <c r="E74" s="174">
        <v>16</v>
      </c>
      <c r="F74" s="174" t="s">
        <v>1492</v>
      </c>
      <c r="G74" s="178"/>
      <c r="H74" s="178"/>
      <c r="I74" s="178">
        <f t="shared" si="9"/>
        <v>0</v>
      </c>
      <c r="J74" s="178">
        <f t="shared" si="10"/>
        <v>0</v>
      </c>
      <c r="K74" s="178">
        <f t="shared" si="11"/>
        <v>0</v>
      </c>
    </row>
    <row r="75" spans="1:11" ht="12" customHeight="1">
      <c r="A75" s="174">
        <v>61</v>
      </c>
      <c r="B75" s="175"/>
      <c r="C75" s="189"/>
      <c r="D75" s="177" t="s">
        <v>1496</v>
      </c>
      <c r="E75" s="174">
        <v>30</v>
      </c>
      <c r="F75" s="186" t="s">
        <v>1356</v>
      </c>
      <c r="G75" s="178"/>
      <c r="H75" s="178"/>
      <c r="I75" s="178">
        <f t="shared" si="9"/>
        <v>0</v>
      </c>
      <c r="J75" s="178">
        <f t="shared" si="10"/>
        <v>0</v>
      </c>
      <c r="K75" s="178">
        <f t="shared" si="11"/>
        <v>0</v>
      </c>
    </row>
    <row r="76" spans="1:11" ht="12" customHeight="1">
      <c r="A76" s="174">
        <v>62</v>
      </c>
      <c r="B76" s="175"/>
      <c r="C76" s="189"/>
      <c r="D76" s="177" t="s">
        <v>1497</v>
      </c>
      <c r="E76" s="174">
        <v>60</v>
      </c>
      <c r="F76" s="186" t="s">
        <v>1356</v>
      </c>
      <c r="G76" s="178"/>
      <c r="H76" s="178"/>
      <c r="I76" s="178">
        <f t="shared" si="9"/>
        <v>0</v>
      </c>
      <c r="J76" s="178">
        <f t="shared" si="10"/>
        <v>0</v>
      </c>
      <c r="K76" s="178">
        <f t="shared" si="11"/>
        <v>0</v>
      </c>
    </row>
    <row r="77" spans="1:11" ht="12" customHeight="1">
      <c r="A77" s="174">
        <v>63</v>
      </c>
      <c r="B77" s="175"/>
      <c r="C77" s="189"/>
      <c r="D77" s="177" t="s">
        <v>1498</v>
      </c>
      <c r="E77" s="174">
        <v>10</v>
      </c>
      <c r="F77" s="186" t="s">
        <v>1356</v>
      </c>
      <c r="G77" s="178"/>
      <c r="H77" s="178"/>
      <c r="I77" s="178">
        <f t="shared" si="9"/>
        <v>0</v>
      </c>
      <c r="J77" s="178">
        <f t="shared" si="10"/>
        <v>0</v>
      </c>
      <c r="K77" s="178">
        <f t="shared" si="11"/>
        <v>0</v>
      </c>
    </row>
    <row r="78" spans="1:11" ht="12" customHeight="1">
      <c r="A78" s="174">
        <v>64</v>
      </c>
      <c r="B78" s="175"/>
      <c r="C78" s="189"/>
      <c r="D78" s="177" t="s">
        <v>1499</v>
      </c>
      <c r="E78" s="174">
        <v>30</v>
      </c>
      <c r="F78" s="186" t="s">
        <v>1356</v>
      </c>
      <c r="G78" s="178"/>
      <c r="H78" s="178"/>
      <c r="I78" s="178">
        <f t="shared" si="9"/>
        <v>0</v>
      </c>
      <c r="J78" s="178">
        <f t="shared" si="10"/>
        <v>0</v>
      </c>
      <c r="K78" s="178">
        <f t="shared" si="11"/>
        <v>0</v>
      </c>
    </row>
    <row r="79" spans="1:11" ht="12" customHeight="1">
      <c r="A79" s="174">
        <v>65</v>
      </c>
      <c r="B79" s="175"/>
      <c r="C79" s="189"/>
      <c r="D79" s="177" t="s">
        <v>1500</v>
      </c>
      <c r="E79" s="174">
        <v>30</v>
      </c>
      <c r="F79" s="186" t="s">
        <v>1356</v>
      </c>
      <c r="G79" s="178"/>
      <c r="H79" s="178"/>
      <c r="I79" s="178">
        <f t="shared" si="9"/>
        <v>0</v>
      </c>
      <c r="J79" s="178">
        <f t="shared" si="10"/>
        <v>0</v>
      </c>
      <c r="K79" s="178">
        <f t="shared" si="11"/>
        <v>0</v>
      </c>
    </row>
    <row r="80" spans="1:11" ht="12" customHeight="1">
      <c r="A80" s="174">
        <v>66</v>
      </c>
      <c r="B80" s="175"/>
      <c r="C80" s="189"/>
      <c r="D80" s="177" t="s">
        <v>1501</v>
      </c>
      <c r="E80" s="174">
        <v>30</v>
      </c>
      <c r="F80" s="186" t="s">
        <v>1356</v>
      </c>
      <c r="G80" s="178"/>
      <c r="H80" s="178"/>
      <c r="I80" s="178">
        <f t="shared" si="9"/>
        <v>0</v>
      </c>
      <c r="J80" s="178">
        <f t="shared" si="10"/>
        <v>0</v>
      </c>
      <c r="K80" s="178">
        <f t="shared" si="11"/>
        <v>0</v>
      </c>
    </row>
    <row r="81" spans="1:11" ht="12" customHeight="1">
      <c r="A81" s="174">
        <v>67</v>
      </c>
      <c r="B81" s="175"/>
      <c r="C81" s="189"/>
      <c r="D81" s="177" t="s">
        <v>1502</v>
      </c>
      <c r="E81" s="174">
        <v>30</v>
      </c>
      <c r="F81" s="186" t="s">
        <v>1356</v>
      </c>
      <c r="G81" s="178"/>
      <c r="H81" s="178"/>
      <c r="I81" s="178">
        <f t="shared" si="9"/>
        <v>0</v>
      </c>
      <c r="J81" s="178">
        <f t="shared" si="10"/>
        <v>0</v>
      </c>
      <c r="K81" s="178">
        <f t="shared" si="11"/>
        <v>0</v>
      </c>
    </row>
    <row r="82" spans="1:11" ht="12" customHeight="1">
      <c r="A82" s="190"/>
      <c r="B82" s="191" t="s">
        <v>2175</v>
      </c>
      <c r="C82" s="192"/>
      <c r="D82" s="193"/>
      <c r="E82" s="152"/>
      <c r="F82" s="194"/>
      <c r="G82" s="173"/>
      <c r="H82" s="173"/>
      <c r="I82" s="173"/>
      <c r="J82" s="173"/>
      <c r="K82" s="173"/>
    </row>
    <row r="83" spans="1:11" ht="12" customHeight="1">
      <c r="A83" s="184" t="s">
        <v>418</v>
      </c>
      <c r="B83" s="175" t="s">
        <v>2176</v>
      </c>
      <c r="C83" s="175">
        <v>283049</v>
      </c>
      <c r="D83" s="177" t="s">
        <v>2177</v>
      </c>
      <c r="E83" s="174">
        <v>1</v>
      </c>
      <c r="F83" s="174" t="s">
        <v>247</v>
      </c>
      <c r="G83" s="178"/>
      <c r="H83" s="178"/>
      <c r="I83" s="178">
        <f t="shared" ref="I83:I109" si="12">E83*G83</f>
        <v>0</v>
      </c>
      <c r="J83" s="178">
        <f t="shared" ref="J83:J109" si="13">E83*H83</f>
        <v>0</v>
      </c>
      <c r="K83" s="178">
        <f t="shared" ref="K83:K109" si="14">SUM(I83:J83)</f>
        <v>0</v>
      </c>
    </row>
    <row r="84" spans="1:11" ht="12" customHeight="1">
      <c r="A84" s="184" t="s">
        <v>422</v>
      </c>
      <c r="B84" s="175" t="s">
        <v>1550</v>
      </c>
      <c r="C84" s="175">
        <v>8595090550945</v>
      </c>
      <c r="D84" s="177" t="s">
        <v>1551</v>
      </c>
      <c r="E84" s="174">
        <v>1</v>
      </c>
      <c r="F84" s="174" t="s">
        <v>247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>
      <c r="A85" s="184" t="s">
        <v>428</v>
      </c>
      <c r="B85" s="175" t="s">
        <v>1552</v>
      </c>
      <c r="C85" s="175">
        <v>5093594</v>
      </c>
      <c r="D85" s="177" t="s">
        <v>1553</v>
      </c>
      <c r="E85" s="174">
        <v>1</v>
      </c>
      <c r="F85" s="174" t="s">
        <v>247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432</v>
      </c>
      <c r="B86" s="175" t="s">
        <v>2178</v>
      </c>
      <c r="C86" s="175">
        <v>406466</v>
      </c>
      <c r="D86" s="177" t="s">
        <v>2179</v>
      </c>
      <c r="E86" s="174">
        <v>1</v>
      </c>
      <c r="F86" s="174" t="s">
        <v>247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436</v>
      </c>
      <c r="B87" s="175" t="s">
        <v>1556</v>
      </c>
      <c r="C87" s="175">
        <v>403545</v>
      </c>
      <c r="D87" s="177" t="s">
        <v>1557</v>
      </c>
      <c r="E87" s="174">
        <v>2</v>
      </c>
      <c r="F87" s="174" t="s">
        <v>247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24" customHeight="1">
      <c r="A88" s="184" t="s">
        <v>440</v>
      </c>
      <c r="B88" s="175" t="s">
        <v>1558</v>
      </c>
      <c r="C88" s="175">
        <v>403353</v>
      </c>
      <c r="D88" s="177" t="s">
        <v>1559</v>
      </c>
      <c r="E88" s="174">
        <v>1</v>
      </c>
      <c r="F88" s="174" t="s">
        <v>247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12" customHeight="1">
      <c r="A89" s="184" t="s">
        <v>444</v>
      </c>
      <c r="B89" s="175" t="s">
        <v>1560</v>
      </c>
      <c r="C89" s="175">
        <v>403357</v>
      </c>
      <c r="D89" s="177" t="s">
        <v>1561</v>
      </c>
      <c r="E89" s="174">
        <v>1</v>
      </c>
      <c r="F89" s="174" t="s">
        <v>247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448</v>
      </c>
      <c r="B90" s="175" t="s">
        <v>1562</v>
      </c>
      <c r="C90" s="175">
        <v>403358</v>
      </c>
      <c r="D90" s="177" t="s">
        <v>1563</v>
      </c>
      <c r="E90" s="174">
        <v>1</v>
      </c>
      <c r="F90" s="174" t="s">
        <v>247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452</v>
      </c>
      <c r="B91" s="175" t="s">
        <v>2180</v>
      </c>
      <c r="C91" s="175">
        <v>411795</v>
      </c>
      <c r="D91" s="177" t="s">
        <v>2181</v>
      </c>
      <c r="E91" s="174">
        <v>1</v>
      </c>
      <c r="F91" s="174" t="s">
        <v>247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456</v>
      </c>
      <c r="B92" s="177" t="s">
        <v>1573</v>
      </c>
      <c r="C92" s="175" t="s">
        <v>1574</v>
      </c>
      <c r="D92" s="177" t="s">
        <v>1575</v>
      </c>
      <c r="E92" s="174">
        <v>9</v>
      </c>
      <c r="F92" s="174" t="s">
        <v>247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460</v>
      </c>
      <c r="B93" s="177" t="s">
        <v>1576</v>
      </c>
      <c r="C93" s="175" t="s">
        <v>1577</v>
      </c>
      <c r="D93" s="177" t="s">
        <v>1578</v>
      </c>
      <c r="E93" s="174">
        <v>1</v>
      </c>
      <c r="F93" s="174" t="s">
        <v>247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 t="s">
        <v>464</v>
      </c>
      <c r="B94" s="177" t="s">
        <v>1579</v>
      </c>
      <c r="C94" s="175">
        <v>411059</v>
      </c>
      <c r="D94" s="177" t="s">
        <v>1580</v>
      </c>
      <c r="E94" s="174">
        <v>5</v>
      </c>
      <c r="F94" s="174" t="s">
        <v>247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84" t="s">
        <v>468</v>
      </c>
      <c r="B95" s="175"/>
      <c r="C95" s="175">
        <v>412533</v>
      </c>
      <c r="D95" s="177" t="s">
        <v>1581</v>
      </c>
      <c r="E95" s="174">
        <v>1</v>
      </c>
      <c r="F95" s="174" t="s">
        <v>247</v>
      </c>
      <c r="G95" s="178"/>
      <c r="H95" s="178"/>
      <c r="I95" s="178">
        <f t="shared" si="12"/>
        <v>0</v>
      </c>
      <c r="J95" s="178">
        <f t="shared" si="13"/>
        <v>0</v>
      </c>
      <c r="K95" s="178">
        <f t="shared" si="14"/>
        <v>0</v>
      </c>
    </row>
    <row r="96" spans="1:11" ht="12" customHeight="1">
      <c r="A96" s="184" t="s">
        <v>472</v>
      </c>
      <c r="B96" s="175" t="s">
        <v>1589</v>
      </c>
      <c r="C96" s="183" t="s">
        <v>1590</v>
      </c>
      <c r="D96" s="177" t="s">
        <v>1591</v>
      </c>
      <c r="E96" s="174">
        <v>4</v>
      </c>
      <c r="F96" s="174" t="s">
        <v>247</v>
      </c>
      <c r="G96" s="178"/>
      <c r="H96" s="178"/>
      <c r="I96" s="178">
        <f t="shared" si="12"/>
        <v>0</v>
      </c>
      <c r="J96" s="178">
        <f t="shared" si="13"/>
        <v>0</v>
      </c>
      <c r="K96" s="178">
        <f t="shared" si="14"/>
        <v>0</v>
      </c>
    </row>
    <row r="97" spans="1:11" ht="12" customHeight="1">
      <c r="A97" s="184" t="s">
        <v>478</v>
      </c>
      <c r="B97" s="175" t="s">
        <v>1589</v>
      </c>
      <c r="C97" s="183" t="s">
        <v>1592</v>
      </c>
      <c r="D97" s="177" t="s">
        <v>1593</v>
      </c>
      <c r="E97" s="174">
        <v>1</v>
      </c>
      <c r="F97" s="174" t="s">
        <v>247</v>
      </c>
      <c r="G97" s="178"/>
      <c r="H97" s="178"/>
      <c r="I97" s="178">
        <f t="shared" si="12"/>
        <v>0</v>
      </c>
      <c r="J97" s="178">
        <f t="shared" si="13"/>
        <v>0</v>
      </c>
      <c r="K97" s="178">
        <f t="shared" si="14"/>
        <v>0</v>
      </c>
    </row>
    <row r="98" spans="1:11" ht="12" customHeight="1">
      <c r="A98" s="184" t="s">
        <v>482</v>
      </c>
      <c r="B98" s="175" t="s">
        <v>1589</v>
      </c>
      <c r="C98" s="183" t="s">
        <v>1594</v>
      </c>
      <c r="D98" s="177" t="s">
        <v>1595</v>
      </c>
      <c r="E98" s="174">
        <v>1</v>
      </c>
      <c r="F98" s="174" t="s">
        <v>247</v>
      </c>
      <c r="G98" s="178"/>
      <c r="H98" s="178"/>
      <c r="I98" s="178">
        <f t="shared" si="12"/>
        <v>0</v>
      </c>
      <c r="J98" s="178">
        <f t="shared" si="13"/>
        <v>0</v>
      </c>
      <c r="K98" s="178">
        <f t="shared" si="14"/>
        <v>0</v>
      </c>
    </row>
    <row r="99" spans="1:11" ht="12" customHeight="1">
      <c r="A99" s="184" t="s">
        <v>486</v>
      </c>
      <c r="B99" s="175" t="s">
        <v>1589</v>
      </c>
      <c r="C99" s="183" t="s">
        <v>1596</v>
      </c>
      <c r="D99" s="177" t="s">
        <v>1597</v>
      </c>
      <c r="E99" s="174">
        <v>2</v>
      </c>
      <c r="F99" s="174" t="s">
        <v>247</v>
      </c>
      <c r="G99" s="178"/>
      <c r="H99" s="178"/>
      <c r="I99" s="178">
        <f t="shared" si="12"/>
        <v>0</v>
      </c>
      <c r="J99" s="178">
        <f t="shared" si="13"/>
        <v>0</v>
      </c>
      <c r="K99" s="178">
        <f t="shared" si="14"/>
        <v>0</v>
      </c>
    </row>
    <row r="100" spans="1:11" ht="12" customHeight="1">
      <c r="A100" s="184" t="s">
        <v>490</v>
      </c>
      <c r="B100" s="175" t="s">
        <v>1589</v>
      </c>
      <c r="C100" s="183" t="s">
        <v>1598</v>
      </c>
      <c r="D100" s="177" t="s">
        <v>1599</v>
      </c>
      <c r="E100" s="174">
        <v>2</v>
      </c>
      <c r="F100" s="174" t="s">
        <v>247</v>
      </c>
      <c r="G100" s="178"/>
      <c r="H100" s="178"/>
      <c r="I100" s="178">
        <f t="shared" si="12"/>
        <v>0</v>
      </c>
      <c r="J100" s="178">
        <f t="shared" si="13"/>
        <v>0</v>
      </c>
      <c r="K100" s="178">
        <f t="shared" si="14"/>
        <v>0</v>
      </c>
    </row>
    <row r="101" spans="1:11" ht="12" customHeight="1">
      <c r="A101" s="184" t="s">
        <v>494</v>
      </c>
      <c r="B101" s="175" t="s">
        <v>1589</v>
      </c>
      <c r="C101" s="183" t="s">
        <v>1600</v>
      </c>
      <c r="D101" s="177" t="s">
        <v>1601</v>
      </c>
      <c r="E101" s="174">
        <v>2</v>
      </c>
      <c r="F101" s="174" t="s">
        <v>247</v>
      </c>
      <c r="G101" s="178"/>
      <c r="H101" s="178"/>
      <c r="I101" s="178">
        <f t="shared" si="12"/>
        <v>0</v>
      </c>
      <c r="J101" s="178">
        <f t="shared" si="13"/>
        <v>0</v>
      </c>
      <c r="K101" s="178">
        <f t="shared" si="14"/>
        <v>0</v>
      </c>
    </row>
    <row r="102" spans="1:11" ht="24" customHeight="1">
      <c r="A102" s="184" t="s">
        <v>498</v>
      </c>
      <c r="B102" s="175"/>
      <c r="C102" s="175"/>
      <c r="D102" s="177" t="s">
        <v>1539</v>
      </c>
      <c r="E102" s="174">
        <v>50</v>
      </c>
      <c r="F102" s="174" t="s">
        <v>247</v>
      </c>
      <c r="G102" s="178"/>
      <c r="H102" s="178"/>
      <c r="I102" s="178">
        <f t="shared" si="12"/>
        <v>0</v>
      </c>
      <c r="J102" s="178">
        <f t="shared" si="13"/>
        <v>0</v>
      </c>
      <c r="K102" s="178">
        <f t="shared" si="14"/>
        <v>0</v>
      </c>
    </row>
    <row r="103" spans="1:11" ht="12" customHeight="1">
      <c r="A103" s="184" t="s">
        <v>502</v>
      </c>
      <c r="B103" s="175"/>
      <c r="C103" s="175"/>
      <c r="D103" s="177" t="s">
        <v>1540</v>
      </c>
      <c r="E103" s="174">
        <v>1</v>
      </c>
      <c r="F103" s="174" t="s">
        <v>247</v>
      </c>
      <c r="G103" s="178"/>
      <c r="H103" s="178"/>
      <c r="I103" s="178">
        <f t="shared" si="12"/>
        <v>0</v>
      </c>
      <c r="J103" s="178">
        <f t="shared" si="13"/>
        <v>0</v>
      </c>
      <c r="K103" s="178">
        <f t="shared" si="14"/>
        <v>0</v>
      </c>
    </row>
    <row r="104" spans="1:11" ht="12" customHeight="1">
      <c r="A104" s="184" t="s">
        <v>514</v>
      </c>
      <c r="B104" s="175"/>
      <c r="C104" s="175"/>
      <c r="D104" s="177" t="s">
        <v>1541</v>
      </c>
      <c r="E104" s="174">
        <v>15</v>
      </c>
      <c r="F104" s="174" t="s">
        <v>247</v>
      </c>
      <c r="G104" s="178"/>
      <c r="H104" s="178"/>
      <c r="I104" s="178">
        <f t="shared" si="12"/>
        <v>0</v>
      </c>
      <c r="J104" s="178">
        <f t="shared" si="13"/>
        <v>0</v>
      </c>
      <c r="K104" s="178">
        <f t="shared" si="14"/>
        <v>0</v>
      </c>
    </row>
    <row r="105" spans="1:11" ht="12" customHeight="1">
      <c r="A105" s="184" t="s">
        <v>518</v>
      </c>
      <c r="B105" s="175"/>
      <c r="C105" s="175"/>
      <c r="D105" s="177" t="s">
        <v>1542</v>
      </c>
      <c r="E105" s="174">
        <v>2</v>
      </c>
      <c r="F105" s="174" t="s">
        <v>247</v>
      </c>
      <c r="G105" s="178"/>
      <c r="H105" s="178"/>
      <c r="I105" s="178">
        <f t="shared" si="12"/>
        <v>0</v>
      </c>
      <c r="J105" s="178">
        <f t="shared" si="13"/>
        <v>0</v>
      </c>
      <c r="K105" s="178">
        <f t="shared" si="14"/>
        <v>0</v>
      </c>
    </row>
    <row r="106" spans="1:11" ht="12" customHeight="1">
      <c r="A106" s="184" t="s">
        <v>522</v>
      </c>
      <c r="B106" s="175"/>
      <c r="C106" s="175"/>
      <c r="D106" s="177" t="s">
        <v>1543</v>
      </c>
      <c r="E106" s="174">
        <v>1</v>
      </c>
      <c r="F106" s="174" t="s">
        <v>247</v>
      </c>
      <c r="G106" s="178"/>
      <c r="H106" s="178"/>
      <c r="I106" s="178">
        <f t="shared" si="12"/>
        <v>0</v>
      </c>
      <c r="J106" s="178">
        <f t="shared" si="13"/>
        <v>0</v>
      </c>
      <c r="K106" s="178">
        <f t="shared" si="14"/>
        <v>0</v>
      </c>
    </row>
    <row r="107" spans="1:11" ht="12" customHeight="1">
      <c r="A107" s="184" t="s">
        <v>526</v>
      </c>
      <c r="B107" s="175"/>
      <c r="C107" s="175"/>
      <c r="D107" s="177" t="s">
        <v>1544</v>
      </c>
      <c r="E107" s="174">
        <v>1</v>
      </c>
      <c r="F107" s="174" t="s">
        <v>247</v>
      </c>
      <c r="G107" s="178"/>
      <c r="H107" s="178"/>
      <c r="I107" s="178">
        <f t="shared" si="12"/>
        <v>0</v>
      </c>
      <c r="J107" s="178">
        <f t="shared" si="13"/>
        <v>0</v>
      </c>
      <c r="K107" s="178">
        <f t="shared" si="14"/>
        <v>0</v>
      </c>
    </row>
    <row r="108" spans="1:11" ht="12" customHeight="1">
      <c r="A108" s="184" t="s">
        <v>532</v>
      </c>
      <c r="B108" s="175"/>
      <c r="C108" s="175"/>
      <c r="D108" s="177" t="s">
        <v>1545</v>
      </c>
      <c r="E108" s="174">
        <v>1</v>
      </c>
      <c r="F108" s="174" t="s">
        <v>247</v>
      </c>
      <c r="G108" s="178"/>
      <c r="H108" s="178"/>
      <c r="I108" s="178">
        <f t="shared" si="12"/>
        <v>0</v>
      </c>
      <c r="J108" s="178">
        <f t="shared" si="13"/>
        <v>0</v>
      </c>
      <c r="K108" s="178">
        <f t="shared" si="14"/>
        <v>0</v>
      </c>
    </row>
    <row r="109" spans="1:11" ht="12" customHeight="1">
      <c r="A109" s="184" t="s">
        <v>536</v>
      </c>
      <c r="B109" s="175"/>
      <c r="C109" s="175"/>
      <c r="D109" s="177" t="s">
        <v>1546</v>
      </c>
      <c r="E109" s="174">
        <v>1</v>
      </c>
      <c r="F109" s="174" t="s">
        <v>247</v>
      </c>
      <c r="G109" s="178"/>
      <c r="H109" s="178"/>
      <c r="I109" s="178">
        <f t="shared" si="12"/>
        <v>0</v>
      </c>
      <c r="J109" s="178">
        <f t="shared" si="13"/>
        <v>0</v>
      </c>
      <c r="K109" s="178">
        <f t="shared" si="14"/>
        <v>0</v>
      </c>
    </row>
    <row r="110" spans="1:11" ht="12" customHeight="1">
      <c r="A110" s="190"/>
      <c r="B110" s="196" t="s">
        <v>1637</v>
      </c>
      <c r="C110" s="197"/>
      <c r="D110" s="195"/>
      <c r="E110" s="152"/>
      <c r="F110" s="194"/>
      <c r="G110" s="173"/>
      <c r="H110" s="173"/>
      <c r="I110" s="173"/>
      <c r="J110" s="173"/>
      <c r="K110" s="173"/>
    </row>
    <row r="111" spans="1:11" ht="24" customHeight="1">
      <c r="A111" s="184" t="s">
        <v>540</v>
      </c>
      <c r="B111" s="175"/>
      <c r="C111" s="175">
        <v>170101</v>
      </c>
      <c r="D111" s="177" t="s">
        <v>1639</v>
      </c>
      <c r="E111" s="174">
        <v>0.5</v>
      </c>
      <c r="F111" s="186" t="s">
        <v>1640</v>
      </c>
      <c r="G111" s="178"/>
      <c r="H111" s="178"/>
      <c r="I111" s="178">
        <f t="shared" ref="I111:I121" si="15">E111*G111</f>
        <v>0</v>
      </c>
      <c r="J111" s="178">
        <f t="shared" ref="J111:J121" si="16">E111*H111</f>
        <v>0</v>
      </c>
      <c r="K111" s="178">
        <f t="shared" ref="K111:K121" si="17">SUM(I111:J111)</f>
        <v>0</v>
      </c>
    </row>
    <row r="112" spans="1:11" ht="24" customHeight="1">
      <c r="A112" s="184" t="s">
        <v>544</v>
      </c>
      <c r="B112" s="175"/>
      <c r="C112" s="175">
        <v>170302</v>
      </c>
      <c r="D112" s="177" t="s">
        <v>1642</v>
      </c>
      <c r="E112" s="174">
        <v>0.5</v>
      </c>
      <c r="F112" s="186" t="s">
        <v>1640</v>
      </c>
      <c r="G112" s="178"/>
      <c r="H112" s="178"/>
      <c r="I112" s="178">
        <f t="shared" si="15"/>
        <v>0</v>
      </c>
      <c r="J112" s="178">
        <f t="shared" si="16"/>
        <v>0</v>
      </c>
      <c r="K112" s="178">
        <f t="shared" si="17"/>
        <v>0</v>
      </c>
    </row>
    <row r="113" spans="1:11" ht="24" customHeight="1">
      <c r="A113" s="184" t="s">
        <v>334</v>
      </c>
      <c r="B113" s="175"/>
      <c r="C113" s="175">
        <v>170504</v>
      </c>
      <c r="D113" s="177" t="s">
        <v>1644</v>
      </c>
      <c r="E113" s="174">
        <v>0.5</v>
      </c>
      <c r="F113" s="186" t="s">
        <v>1640</v>
      </c>
      <c r="G113" s="178"/>
      <c r="H113" s="178"/>
      <c r="I113" s="178">
        <f t="shared" si="15"/>
        <v>0</v>
      </c>
      <c r="J113" s="178">
        <f t="shared" si="16"/>
        <v>0</v>
      </c>
      <c r="K113" s="178">
        <f t="shared" si="17"/>
        <v>0</v>
      </c>
    </row>
    <row r="114" spans="1:11" ht="24" customHeight="1">
      <c r="A114" s="184" t="s">
        <v>551</v>
      </c>
      <c r="B114" s="175"/>
      <c r="C114" s="175">
        <v>170506</v>
      </c>
      <c r="D114" s="177" t="s">
        <v>1646</v>
      </c>
      <c r="E114" s="174">
        <v>0.5</v>
      </c>
      <c r="F114" s="186" t="s">
        <v>1640</v>
      </c>
      <c r="G114" s="178"/>
      <c r="H114" s="178"/>
      <c r="I114" s="178">
        <f t="shared" si="15"/>
        <v>0</v>
      </c>
      <c r="J114" s="178">
        <f t="shared" si="16"/>
        <v>0</v>
      </c>
      <c r="K114" s="178">
        <f t="shared" si="17"/>
        <v>0</v>
      </c>
    </row>
    <row r="115" spans="1:11" ht="12" customHeight="1">
      <c r="A115" s="184" t="s">
        <v>555</v>
      </c>
      <c r="B115" s="175"/>
      <c r="C115" s="175">
        <v>170604</v>
      </c>
      <c r="D115" s="177" t="s">
        <v>1648</v>
      </c>
      <c r="E115" s="174">
        <v>0.1</v>
      </c>
      <c r="F115" s="186" t="s">
        <v>1640</v>
      </c>
      <c r="G115" s="178"/>
      <c r="H115" s="178"/>
      <c r="I115" s="178">
        <f t="shared" si="15"/>
        <v>0</v>
      </c>
      <c r="J115" s="178">
        <f t="shared" si="16"/>
        <v>0</v>
      </c>
      <c r="K115" s="178">
        <f t="shared" si="17"/>
        <v>0</v>
      </c>
    </row>
    <row r="116" spans="1:11" ht="12" customHeight="1">
      <c r="A116" s="184" t="s">
        <v>559</v>
      </c>
      <c r="B116" s="175"/>
      <c r="C116" s="175">
        <v>170904</v>
      </c>
      <c r="D116" s="177" t="s">
        <v>1650</v>
      </c>
      <c r="E116" s="174">
        <v>0.2</v>
      </c>
      <c r="F116" s="186" t="s">
        <v>1640</v>
      </c>
      <c r="G116" s="178"/>
      <c r="H116" s="178"/>
      <c r="I116" s="178">
        <f t="shared" si="15"/>
        <v>0</v>
      </c>
      <c r="J116" s="178">
        <f t="shared" si="16"/>
        <v>0</v>
      </c>
      <c r="K116" s="178">
        <f t="shared" si="17"/>
        <v>0</v>
      </c>
    </row>
    <row r="117" spans="1:11" ht="24" customHeight="1">
      <c r="A117" s="184" t="s">
        <v>563</v>
      </c>
      <c r="B117" s="175"/>
      <c r="C117" s="175">
        <v>200307</v>
      </c>
      <c r="D117" s="177" t="s">
        <v>1652</v>
      </c>
      <c r="E117" s="174">
        <v>0.2</v>
      </c>
      <c r="F117" s="186" t="s">
        <v>1640</v>
      </c>
      <c r="G117" s="178"/>
      <c r="H117" s="178"/>
      <c r="I117" s="178">
        <f t="shared" si="15"/>
        <v>0</v>
      </c>
      <c r="J117" s="178">
        <f t="shared" si="16"/>
        <v>0</v>
      </c>
      <c r="K117" s="178">
        <f t="shared" si="17"/>
        <v>0</v>
      </c>
    </row>
    <row r="118" spans="1:11" ht="24" customHeight="1">
      <c r="A118" s="184" t="s">
        <v>567</v>
      </c>
      <c r="B118" s="175"/>
      <c r="C118" s="175"/>
      <c r="D118" s="177" t="s">
        <v>1654</v>
      </c>
      <c r="E118" s="174">
        <v>0.1</v>
      </c>
      <c r="F118" s="186" t="s">
        <v>1640</v>
      </c>
      <c r="G118" s="178"/>
      <c r="H118" s="178"/>
      <c r="I118" s="178">
        <f t="shared" si="15"/>
        <v>0</v>
      </c>
      <c r="J118" s="178">
        <f t="shared" si="16"/>
        <v>0</v>
      </c>
      <c r="K118" s="178">
        <f t="shared" si="17"/>
        <v>0</v>
      </c>
    </row>
    <row r="119" spans="1:11" ht="24" customHeight="1">
      <c r="A119" s="184" t="s">
        <v>571</v>
      </c>
      <c r="B119" s="175"/>
      <c r="C119" s="175"/>
      <c r="D119" s="177" t="s">
        <v>1656</v>
      </c>
      <c r="E119" s="174">
        <v>0.1</v>
      </c>
      <c r="F119" s="186" t="s">
        <v>1640</v>
      </c>
      <c r="G119" s="178"/>
      <c r="H119" s="178"/>
      <c r="I119" s="178">
        <f t="shared" si="15"/>
        <v>0</v>
      </c>
      <c r="J119" s="178">
        <f t="shared" si="16"/>
        <v>0</v>
      </c>
      <c r="K119" s="178">
        <f t="shared" si="17"/>
        <v>0</v>
      </c>
    </row>
    <row r="120" spans="1:11" ht="12" customHeight="1">
      <c r="A120" s="184" t="s">
        <v>575</v>
      </c>
      <c r="B120" s="175"/>
      <c r="C120" s="175"/>
      <c r="D120" s="177" t="s">
        <v>1658</v>
      </c>
      <c r="E120" s="174">
        <v>1</v>
      </c>
      <c r="F120" s="186" t="s">
        <v>247</v>
      </c>
      <c r="G120" s="178"/>
      <c r="H120" s="178"/>
      <c r="I120" s="178">
        <f t="shared" si="15"/>
        <v>0</v>
      </c>
      <c r="J120" s="178">
        <f t="shared" si="16"/>
        <v>0</v>
      </c>
      <c r="K120" s="178">
        <f t="shared" si="17"/>
        <v>0</v>
      </c>
    </row>
    <row r="121" spans="1:11" ht="12" customHeight="1" thickBot="1">
      <c r="A121" s="184" t="s">
        <v>579</v>
      </c>
      <c r="B121" s="175"/>
      <c r="C121" s="175"/>
      <c r="D121" s="177" t="s">
        <v>1659</v>
      </c>
      <c r="E121" s="174">
        <v>30</v>
      </c>
      <c r="F121" s="186" t="s">
        <v>1660</v>
      </c>
      <c r="G121" s="178"/>
      <c r="H121" s="178"/>
      <c r="I121" s="178">
        <f t="shared" si="15"/>
        <v>0</v>
      </c>
      <c r="J121" s="178">
        <f t="shared" si="16"/>
        <v>0</v>
      </c>
      <c r="K121" s="178">
        <f t="shared" si="17"/>
        <v>0</v>
      </c>
    </row>
    <row r="122" spans="1:11" ht="12" customHeight="1">
      <c r="A122" s="152"/>
      <c r="B122" s="182"/>
      <c r="C122" s="198"/>
      <c r="D122" s="172"/>
      <c r="E122" s="152"/>
      <c r="F122" s="152"/>
      <c r="G122" s="199"/>
      <c r="H122" s="200"/>
      <c r="I122" s="201" t="s">
        <v>1300</v>
      </c>
      <c r="J122" s="202" t="s">
        <v>1304</v>
      </c>
      <c r="K122" s="203"/>
    </row>
    <row r="123" spans="1:11" ht="24" customHeight="1" thickBot="1">
      <c r="A123" s="152"/>
      <c r="B123" s="182"/>
      <c r="C123" s="198"/>
      <c r="D123" s="172"/>
      <c r="E123" s="152"/>
      <c r="F123" s="152"/>
      <c r="G123" s="204" t="s">
        <v>1661</v>
      </c>
      <c r="H123" s="205"/>
      <c r="I123" s="206" t="s">
        <v>1302</v>
      </c>
      <c r="J123" s="207" t="s">
        <v>1303</v>
      </c>
      <c r="K123" s="208" t="s">
        <v>1301</v>
      </c>
    </row>
    <row r="124" spans="1:11" ht="24" customHeight="1">
      <c r="A124" s="152"/>
      <c r="B124" s="182"/>
      <c r="C124" s="198"/>
      <c r="D124" s="172"/>
      <c r="E124" s="152"/>
      <c r="F124" s="152"/>
      <c r="G124" s="204" t="s">
        <v>1662</v>
      </c>
      <c r="H124" s="205"/>
      <c r="I124" s="209">
        <f>SUM(I8:I121)</f>
        <v>0</v>
      </c>
      <c r="J124" s="209">
        <f>SUM(J8:J121)</f>
        <v>0</v>
      </c>
      <c r="K124" s="210"/>
    </row>
    <row r="125" spans="1:11" ht="24" customHeight="1">
      <c r="A125" s="152"/>
      <c r="B125" s="182"/>
      <c r="C125" s="198"/>
      <c r="D125" s="172"/>
      <c r="E125" s="152"/>
      <c r="F125" s="152"/>
      <c r="G125" s="204" t="s">
        <v>1663</v>
      </c>
      <c r="H125" s="205"/>
      <c r="I125" s="209"/>
      <c r="J125" s="209"/>
      <c r="K125" s="210">
        <f>I124+J124</f>
        <v>0</v>
      </c>
    </row>
    <row r="126" spans="1:11" ht="24" customHeight="1">
      <c r="A126" s="152"/>
      <c r="B126" s="182"/>
      <c r="C126" s="198"/>
      <c r="D126" s="172"/>
      <c r="E126" s="152"/>
      <c r="F126" s="152"/>
      <c r="G126" s="204" t="s">
        <v>1664</v>
      </c>
      <c r="H126" s="205"/>
      <c r="I126" s="209"/>
      <c r="J126" s="209"/>
      <c r="K126" s="210">
        <v>0</v>
      </c>
    </row>
    <row r="127" spans="1:11" ht="12" customHeight="1">
      <c r="A127" s="152"/>
      <c r="B127" s="182"/>
      <c r="C127" s="198"/>
      <c r="D127" s="172"/>
      <c r="E127" s="152"/>
      <c r="F127" s="152"/>
      <c r="G127" s="204" t="s">
        <v>1665</v>
      </c>
      <c r="H127" s="205"/>
      <c r="I127" s="209"/>
      <c r="J127" s="209"/>
      <c r="K127" s="210">
        <v>0</v>
      </c>
    </row>
    <row r="128" spans="1:11" ht="12" customHeight="1">
      <c r="A128" s="152"/>
      <c r="B128" s="152"/>
      <c r="C128" s="211"/>
      <c r="D128" s="152"/>
      <c r="E128" s="152"/>
      <c r="F128" s="152"/>
      <c r="G128" s="204" t="s">
        <v>1666</v>
      </c>
      <c r="H128" s="205"/>
      <c r="I128" s="209"/>
      <c r="J128" s="209"/>
      <c r="K128" s="210">
        <v>0</v>
      </c>
    </row>
    <row r="129" spans="1:11" ht="12" customHeight="1">
      <c r="A129" s="152"/>
      <c r="B129" s="152"/>
      <c r="C129" s="211"/>
      <c r="D129" s="152"/>
      <c r="E129" s="152"/>
      <c r="F129" s="152"/>
      <c r="G129" s="204" t="s">
        <v>1545</v>
      </c>
      <c r="H129" s="205"/>
      <c r="I129" s="209"/>
      <c r="J129" s="209"/>
      <c r="K129" s="210">
        <v>0</v>
      </c>
    </row>
    <row r="130" spans="1:11" ht="12" customHeight="1">
      <c r="A130" s="152"/>
      <c r="B130" s="152"/>
      <c r="C130" s="211"/>
      <c r="D130" s="152"/>
      <c r="E130" s="152"/>
      <c r="F130" s="152"/>
      <c r="G130" s="204" t="s">
        <v>1667</v>
      </c>
      <c r="H130" s="205"/>
      <c r="I130" s="209"/>
      <c r="J130" s="209">
        <v>3.8</v>
      </c>
      <c r="K130" s="210">
        <f>J130*K125/100</f>
        <v>0</v>
      </c>
    </row>
    <row r="131" spans="1:11" ht="12" customHeight="1" thickBot="1">
      <c r="A131" s="152"/>
      <c r="B131" s="152"/>
      <c r="C131" s="211"/>
      <c r="D131" s="152"/>
      <c r="E131" s="152"/>
      <c r="F131" s="152"/>
      <c r="G131" s="212" t="s">
        <v>1668</v>
      </c>
      <c r="H131" s="213"/>
      <c r="I131" s="214"/>
      <c r="J131" s="214"/>
      <c r="K131" s="215">
        <f>SUM(K125:K130)</f>
        <v>0</v>
      </c>
    </row>
    <row r="132" spans="1:11" ht="12" customHeight="1">
      <c r="A132" s="184"/>
      <c r="B132" s="175"/>
      <c r="C132" s="175"/>
      <c r="D132" s="177"/>
      <c r="E132" s="174"/>
      <c r="F132" s="174"/>
    </row>
    <row r="133" spans="1:11" ht="12" customHeight="1">
      <c r="A133" s="184"/>
      <c r="B133" s="175"/>
      <c r="C133" s="175"/>
      <c r="D133" s="177"/>
      <c r="E133" s="174"/>
      <c r="F133" s="174"/>
    </row>
    <row r="134" spans="1:11" ht="12" customHeight="1">
      <c r="A134" s="184"/>
      <c r="B134" s="175"/>
      <c r="C134" s="175"/>
      <c r="D134" s="177"/>
      <c r="E134" s="174"/>
      <c r="F134" s="174"/>
    </row>
    <row r="135" spans="1:11" ht="12" customHeight="1">
      <c r="A135" s="184"/>
      <c r="B135" s="175"/>
      <c r="C135" s="175"/>
      <c r="D135" s="177"/>
      <c r="E135" s="174"/>
      <c r="F135" s="174"/>
    </row>
    <row r="136" spans="1:11" ht="12" customHeight="1">
      <c r="A136" s="184"/>
      <c r="B136" s="175"/>
      <c r="C136" s="175"/>
      <c r="D136" s="177"/>
      <c r="E136" s="174"/>
      <c r="F136" s="174"/>
    </row>
    <row r="137" spans="1:11" ht="12" customHeight="1">
      <c r="A137" s="184"/>
      <c r="B137" s="175"/>
      <c r="C137" s="175"/>
      <c r="D137" s="177"/>
      <c r="E137" s="174"/>
      <c r="F137" s="174"/>
    </row>
    <row r="138" spans="1:11" ht="12" customHeight="1">
      <c r="A138" s="184"/>
      <c r="B138" s="175"/>
      <c r="C138" s="175"/>
      <c r="D138" s="177"/>
      <c r="E138" s="174"/>
      <c r="F138" s="174"/>
    </row>
    <row r="139" spans="1:11" ht="12">
      <c r="A139" s="190"/>
      <c r="B139" s="191"/>
      <c r="C139" s="192"/>
      <c r="D139" s="193"/>
      <c r="E139" s="152"/>
      <c r="F139" s="194"/>
    </row>
    <row r="140" spans="1:11" ht="24" customHeight="1">
      <c r="A140" s="184"/>
      <c r="B140" s="175"/>
      <c r="C140" s="175"/>
      <c r="D140" s="177"/>
      <c r="E140" s="174"/>
      <c r="F140" s="174"/>
    </row>
    <row r="141" spans="1:11" ht="12" customHeight="1">
      <c r="A141" s="184"/>
      <c r="B141" s="175"/>
      <c r="C141" s="175"/>
      <c r="D141" s="177"/>
      <c r="E141" s="174"/>
      <c r="F141" s="174"/>
    </row>
    <row r="142" spans="1:11" ht="12" customHeight="1">
      <c r="A142" s="184"/>
      <c r="B142" s="175"/>
      <c r="C142" s="175"/>
      <c r="D142" s="177"/>
      <c r="E142" s="174"/>
      <c r="F142" s="174"/>
    </row>
    <row r="143" spans="1:11" ht="12" customHeight="1">
      <c r="A143" s="184"/>
      <c r="B143" s="175"/>
      <c r="C143" s="175"/>
      <c r="D143" s="177"/>
      <c r="E143" s="174"/>
      <c r="F143" s="174"/>
    </row>
    <row r="144" spans="1:11" ht="12" customHeight="1">
      <c r="A144" s="184"/>
      <c r="B144" s="175"/>
      <c r="C144" s="175"/>
      <c r="D144" s="177"/>
      <c r="E144" s="174"/>
      <c r="F144" s="174"/>
    </row>
    <row r="145" spans="1:6" ht="12" customHeight="1">
      <c r="A145" s="184"/>
      <c r="B145" s="175"/>
      <c r="C145" s="175"/>
      <c r="D145" s="177"/>
      <c r="E145" s="174"/>
      <c r="F145" s="174"/>
    </row>
    <row r="146" spans="1:6" ht="12" customHeight="1">
      <c r="A146" s="184"/>
      <c r="B146" s="175"/>
      <c r="C146" s="175"/>
      <c r="D146" s="177"/>
      <c r="E146" s="174"/>
      <c r="F146" s="174"/>
    </row>
    <row r="147" spans="1:6" ht="12" customHeight="1">
      <c r="A147" s="184"/>
      <c r="B147" s="175"/>
      <c r="C147" s="175"/>
      <c r="D147" s="177"/>
      <c r="E147" s="174"/>
      <c r="F147" s="174"/>
    </row>
    <row r="148" spans="1:6">
      <c r="A148" s="184"/>
      <c r="B148" s="175"/>
      <c r="C148" s="175"/>
      <c r="D148" s="177"/>
      <c r="E148" s="174"/>
      <c r="F148" s="174"/>
    </row>
    <row r="149" spans="1:6" ht="24" customHeight="1">
      <c r="A149" s="184"/>
      <c r="B149" s="177"/>
      <c r="C149" s="175"/>
      <c r="D149" s="177"/>
      <c r="E149" s="174"/>
      <c r="F149" s="174"/>
    </row>
    <row r="150" spans="1:6" ht="24" customHeight="1">
      <c r="A150" s="184"/>
      <c r="B150" s="177"/>
      <c r="C150" s="175"/>
      <c r="D150" s="177"/>
      <c r="E150" s="174"/>
      <c r="F150" s="174"/>
    </row>
    <row r="151" spans="1:6" ht="24" customHeight="1">
      <c r="A151" s="184"/>
      <c r="B151" s="177"/>
      <c r="C151" s="175"/>
      <c r="D151" s="177"/>
      <c r="E151" s="174"/>
      <c r="F151" s="174"/>
    </row>
    <row r="152" spans="1:6" ht="24" customHeight="1">
      <c r="A152" s="184"/>
      <c r="B152" s="177"/>
      <c r="C152" s="175"/>
      <c r="D152" s="177"/>
      <c r="E152" s="174"/>
      <c r="F152" s="174"/>
    </row>
    <row r="153" spans="1:6" ht="24" customHeight="1">
      <c r="A153" s="184"/>
      <c r="B153" s="177"/>
      <c r="C153" s="175"/>
      <c r="D153" s="177"/>
      <c r="E153" s="174"/>
      <c r="F153" s="174"/>
    </row>
    <row r="154" spans="1:6" ht="24" customHeight="1">
      <c r="A154" s="184"/>
      <c r="B154" s="177"/>
      <c r="C154" s="175"/>
      <c r="D154" s="177"/>
      <c r="E154" s="174"/>
      <c r="F154" s="174"/>
    </row>
    <row r="155" spans="1:6" ht="12" customHeight="1">
      <c r="A155" s="184"/>
      <c r="B155" s="175"/>
      <c r="C155" s="175"/>
      <c r="D155" s="177"/>
      <c r="E155" s="174"/>
      <c r="F155" s="174"/>
    </row>
    <row r="156" spans="1:6" ht="12" customHeight="1">
      <c r="A156" s="184"/>
      <c r="B156" s="175"/>
      <c r="C156" s="175"/>
      <c r="D156" s="177"/>
      <c r="E156" s="174"/>
      <c r="F156" s="174"/>
    </row>
    <row r="157" spans="1:6" ht="12" customHeight="1">
      <c r="A157" s="184"/>
      <c r="B157" s="175"/>
      <c r="C157" s="175"/>
      <c r="D157" s="177"/>
      <c r="E157" s="174"/>
      <c r="F157" s="174"/>
    </row>
    <row r="158" spans="1:6" ht="12" customHeight="1">
      <c r="A158" s="184"/>
      <c r="B158" s="175"/>
      <c r="C158" s="175"/>
      <c r="D158" s="177"/>
      <c r="E158" s="174"/>
      <c r="F158" s="174"/>
    </row>
    <row r="159" spans="1:6" ht="24" customHeight="1">
      <c r="A159" s="184"/>
      <c r="B159" s="175"/>
      <c r="C159" s="175"/>
      <c r="D159" s="177"/>
      <c r="E159" s="174"/>
      <c r="F159" s="174"/>
    </row>
    <row r="160" spans="1:6" ht="24" customHeight="1">
      <c r="A160" s="184"/>
      <c r="B160" s="175"/>
      <c r="C160" s="183"/>
      <c r="D160" s="177"/>
      <c r="E160" s="174"/>
      <c r="F160" s="174"/>
    </row>
    <row r="161" spans="1:6" ht="24" customHeight="1">
      <c r="A161" s="184"/>
      <c r="B161" s="175"/>
      <c r="C161" s="183"/>
      <c r="D161" s="177"/>
      <c r="E161" s="174"/>
      <c r="F161" s="174"/>
    </row>
    <row r="162" spans="1:6" ht="24" customHeight="1">
      <c r="A162" s="184"/>
      <c r="B162" s="175"/>
      <c r="C162" s="183"/>
      <c r="D162" s="177"/>
      <c r="E162" s="174"/>
      <c r="F162" s="174"/>
    </row>
    <row r="163" spans="1:6" ht="24" customHeight="1">
      <c r="A163" s="184"/>
      <c r="B163" s="175"/>
      <c r="C163" s="183"/>
      <c r="D163" s="177"/>
      <c r="E163" s="174"/>
      <c r="F163" s="174"/>
    </row>
    <row r="164" spans="1:6" ht="24" customHeight="1">
      <c r="A164" s="184"/>
      <c r="B164" s="175"/>
      <c r="C164" s="183"/>
      <c r="D164" s="177"/>
      <c r="E164" s="174"/>
      <c r="F164" s="174"/>
    </row>
    <row r="165" spans="1:6" ht="24" customHeight="1">
      <c r="A165" s="184"/>
      <c r="B165" s="175"/>
      <c r="C165" s="183"/>
      <c r="D165" s="177"/>
      <c r="E165" s="174"/>
      <c r="F165" s="174"/>
    </row>
    <row r="166" spans="1:6" ht="12" customHeight="1">
      <c r="A166" s="184"/>
      <c r="B166" s="175"/>
      <c r="C166" s="175"/>
      <c r="D166" s="177"/>
      <c r="E166" s="174"/>
      <c r="F166" s="174"/>
    </row>
    <row r="167" spans="1:6" ht="12" customHeight="1">
      <c r="A167" s="184"/>
      <c r="B167" s="175"/>
      <c r="C167" s="175"/>
      <c r="D167" s="177"/>
      <c r="E167" s="174"/>
      <c r="F167" s="174"/>
    </row>
    <row r="168" spans="1:6" ht="12" customHeight="1">
      <c r="A168" s="184"/>
      <c r="B168" s="175"/>
      <c r="C168" s="175"/>
      <c r="D168" s="177"/>
      <c r="E168" s="174"/>
      <c r="F168" s="174"/>
    </row>
    <row r="169" spans="1:6" ht="12" customHeight="1">
      <c r="A169" s="184"/>
      <c r="B169" s="175"/>
      <c r="C169" s="175"/>
      <c r="D169" s="177"/>
      <c r="E169" s="174"/>
      <c r="F169" s="174"/>
    </row>
    <row r="170" spans="1:6" ht="12" customHeight="1">
      <c r="A170" s="184"/>
      <c r="B170" s="175"/>
      <c r="C170" s="175"/>
      <c r="D170" s="177"/>
      <c r="E170" s="174"/>
      <c r="F170" s="174"/>
    </row>
    <row r="171" spans="1:6" ht="12" customHeight="1">
      <c r="A171" s="184"/>
      <c r="B171" s="175"/>
      <c r="C171" s="175"/>
      <c r="D171" s="177"/>
      <c r="E171" s="174"/>
      <c r="F171" s="174"/>
    </row>
    <row r="172" spans="1:6" ht="12" customHeight="1">
      <c r="A172" s="184"/>
      <c r="B172" s="175"/>
      <c r="C172" s="175"/>
      <c r="D172" s="177"/>
      <c r="E172" s="174"/>
      <c r="F172" s="174"/>
    </row>
    <row r="173" spans="1:6" ht="12" customHeight="1">
      <c r="A173" s="184"/>
      <c r="B173" s="175"/>
      <c r="C173" s="175"/>
      <c r="D173" s="177"/>
      <c r="E173" s="174"/>
      <c r="F173" s="174"/>
    </row>
    <row r="174" spans="1:6" ht="12" customHeight="1">
      <c r="A174" s="184"/>
      <c r="B174" s="175"/>
      <c r="C174" s="175"/>
      <c r="D174" s="177"/>
      <c r="E174" s="174"/>
      <c r="F174" s="174"/>
    </row>
    <row r="175" spans="1:6">
      <c r="A175" s="184"/>
      <c r="B175" s="175"/>
      <c r="C175" s="175"/>
      <c r="D175" s="177"/>
      <c r="E175" s="174"/>
      <c r="F175" s="174"/>
    </row>
    <row r="176" spans="1:6">
      <c r="A176" s="184"/>
      <c r="B176" s="175"/>
      <c r="C176" s="175"/>
      <c r="D176" s="177"/>
      <c r="E176" s="174"/>
      <c r="F176" s="174"/>
    </row>
    <row r="177" spans="1:6">
      <c r="A177" s="184"/>
      <c r="B177" s="175"/>
      <c r="C177" s="175"/>
      <c r="D177" s="177"/>
      <c r="E177" s="174"/>
      <c r="F177" s="174"/>
    </row>
    <row r="178" spans="1:6" ht="12">
      <c r="A178" s="190"/>
      <c r="B178" s="191"/>
      <c r="C178" s="192"/>
      <c r="D178" s="193"/>
      <c r="E178" s="152"/>
      <c r="F178" s="194"/>
    </row>
    <row r="179" spans="1:6">
      <c r="A179" s="184"/>
      <c r="B179" s="175"/>
      <c r="C179" s="175"/>
      <c r="D179" s="177"/>
      <c r="E179" s="174"/>
      <c r="F179" s="174"/>
    </row>
    <row r="180" spans="1:6" ht="12" customHeight="1">
      <c r="A180" s="184"/>
      <c r="B180" s="175"/>
      <c r="C180" s="175"/>
      <c r="D180" s="177"/>
      <c r="E180" s="174"/>
      <c r="F180" s="174"/>
    </row>
    <row r="181" spans="1:6" ht="12" customHeight="1">
      <c r="A181" s="184"/>
      <c r="B181" s="175"/>
      <c r="C181" s="175"/>
      <c r="D181" s="177"/>
      <c r="E181" s="174"/>
      <c r="F181" s="174"/>
    </row>
    <row r="182" spans="1:6" ht="12" customHeight="1">
      <c r="A182" s="184"/>
      <c r="B182" s="175"/>
      <c r="C182" s="175"/>
      <c r="D182" s="177"/>
      <c r="E182" s="174"/>
      <c r="F182" s="174"/>
    </row>
    <row r="183" spans="1:6" ht="12" customHeight="1">
      <c r="A183" s="184"/>
      <c r="B183" s="175"/>
      <c r="C183" s="175"/>
      <c r="D183" s="177"/>
      <c r="E183" s="174"/>
      <c r="F183" s="174"/>
    </row>
    <row r="184" spans="1:6" ht="12" customHeight="1">
      <c r="A184" s="184"/>
      <c r="B184" s="175"/>
      <c r="C184" s="175"/>
      <c r="D184" s="177"/>
      <c r="E184" s="174"/>
      <c r="F184" s="174"/>
    </row>
    <row r="185" spans="1:6" ht="12" customHeight="1">
      <c r="A185" s="184"/>
      <c r="B185" s="175"/>
      <c r="C185" s="175"/>
      <c r="D185" s="177"/>
      <c r="E185" s="174"/>
      <c r="F185" s="174"/>
    </row>
    <row r="186" spans="1:6" ht="12" customHeight="1">
      <c r="A186" s="184"/>
      <c r="B186" s="175"/>
      <c r="C186" s="175"/>
      <c r="D186" s="177"/>
      <c r="E186" s="174"/>
      <c r="F186" s="174"/>
    </row>
    <row r="187" spans="1:6">
      <c r="A187" s="184"/>
      <c r="B187" s="175"/>
      <c r="C187" s="175"/>
      <c r="D187" s="177"/>
      <c r="E187" s="174"/>
      <c r="F187" s="174"/>
    </row>
    <row r="188" spans="1:6" ht="12" customHeight="1">
      <c r="A188" s="184"/>
      <c r="B188" s="175"/>
      <c r="C188" s="175"/>
      <c r="D188" s="177"/>
      <c r="E188" s="174"/>
      <c r="F188" s="174"/>
    </row>
    <row r="189" spans="1:6" ht="12" customHeight="1">
      <c r="A189" s="184"/>
      <c r="B189" s="175"/>
      <c r="C189" s="175"/>
      <c r="D189" s="177"/>
      <c r="E189" s="174"/>
      <c r="F189" s="174"/>
    </row>
    <row r="190" spans="1:6" ht="12" customHeight="1">
      <c r="A190" s="184"/>
      <c r="B190" s="175"/>
      <c r="C190" s="175"/>
      <c r="D190" s="177"/>
      <c r="E190" s="174"/>
      <c r="F190" s="174"/>
    </row>
    <row r="191" spans="1:6" ht="12" customHeight="1">
      <c r="A191" s="184"/>
      <c r="B191" s="175"/>
      <c r="C191" s="175"/>
      <c r="D191" s="177"/>
      <c r="E191" s="174"/>
      <c r="F191" s="174"/>
    </row>
    <row r="192" spans="1:6" ht="12" customHeight="1">
      <c r="A192" s="184"/>
      <c r="B192" s="175"/>
      <c r="C192" s="175"/>
      <c r="D192" s="177"/>
      <c r="E192" s="174"/>
      <c r="F192" s="174"/>
    </row>
    <row r="193" spans="1:6" ht="12" customHeight="1">
      <c r="A193" s="184"/>
      <c r="B193" s="175"/>
      <c r="C193" s="175"/>
      <c r="D193" s="177"/>
      <c r="E193" s="174"/>
      <c r="F193" s="174"/>
    </row>
    <row r="194" spans="1:6" ht="12" customHeight="1">
      <c r="A194" s="184"/>
      <c r="B194" s="175"/>
      <c r="C194" s="175"/>
      <c r="D194" s="177"/>
      <c r="E194" s="174"/>
      <c r="F194" s="174"/>
    </row>
    <row r="195" spans="1:6" ht="12" customHeight="1">
      <c r="A195" s="184"/>
      <c r="B195" s="175"/>
      <c r="C195" s="175"/>
      <c r="D195" s="177"/>
      <c r="E195" s="174"/>
      <c r="F195" s="174"/>
    </row>
    <row r="196" spans="1:6" ht="12" customHeight="1">
      <c r="A196" s="184"/>
      <c r="B196" s="175"/>
      <c r="C196" s="175"/>
      <c r="D196" s="177"/>
      <c r="E196" s="174"/>
      <c r="F196" s="174"/>
    </row>
    <row r="197" spans="1:6" ht="12" customHeight="1">
      <c r="A197" s="184"/>
      <c r="B197" s="175"/>
      <c r="C197" s="175"/>
      <c r="D197" s="177"/>
      <c r="E197" s="174"/>
      <c r="F197" s="174"/>
    </row>
    <row r="198" spans="1:6" ht="12" customHeight="1">
      <c r="A198" s="184"/>
      <c r="B198" s="175"/>
      <c r="C198" s="175"/>
      <c r="D198" s="177"/>
      <c r="E198" s="174"/>
      <c r="F198" s="174"/>
    </row>
    <row r="199" spans="1:6" ht="12" customHeight="1">
      <c r="A199" s="184"/>
      <c r="B199" s="175"/>
      <c r="C199" s="175"/>
      <c r="D199" s="177"/>
      <c r="E199" s="174"/>
      <c r="F199" s="174"/>
    </row>
    <row r="200" spans="1:6" ht="12">
      <c r="A200" s="190"/>
      <c r="B200" s="196"/>
      <c r="C200" s="197"/>
      <c r="D200" s="195"/>
      <c r="E200" s="152"/>
      <c r="F200" s="194"/>
    </row>
    <row r="201" spans="1:6" ht="24" customHeight="1">
      <c r="A201" s="184"/>
      <c r="B201" s="175"/>
      <c r="C201" s="175"/>
      <c r="D201" s="177"/>
      <c r="E201" s="174"/>
      <c r="F201" s="186"/>
    </row>
    <row r="202" spans="1:6" ht="24" customHeight="1">
      <c r="A202" s="184"/>
      <c r="B202" s="175"/>
      <c r="C202" s="175"/>
      <c r="D202" s="177"/>
      <c r="E202" s="174"/>
      <c r="F202" s="186"/>
    </row>
    <row r="203" spans="1:6" ht="24" customHeight="1">
      <c r="A203" s="184"/>
      <c r="B203" s="175"/>
      <c r="C203" s="175"/>
      <c r="D203" s="177"/>
      <c r="E203" s="174"/>
      <c r="F203" s="186"/>
    </row>
    <row r="204" spans="1:6" ht="24" customHeight="1">
      <c r="A204" s="184"/>
      <c r="B204" s="175"/>
      <c r="C204" s="175"/>
      <c r="D204" s="177"/>
      <c r="E204" s="174"/>
      <c r="F204" s="186"/>
    </row>
    <row r="205" spans="1:6" ht="24" customHeight="1">
      <c r="A205" s="184"/>
      <c r="B205" s="175"/>
      <c r="C205" s="175"/>
      <c r="D205" s="177"/>
      <c r="E205" s="174"/>
      <c r="F205" s="186"/>
    </row>
    <row r="206" spans="1:6">
      <c r="A206" s="184"/>
      <c r="B206" s="175"/>
      <c r="C206" s="175"/>
      <c r="D206" s="177"/>
      <c r="E206" s="174"/>
      <c r="F206" s="186"/>
    </row>
    <row r="207" spans="1:6">
      <c r="A207" s="184"/>
      <c r="B207" s="175"/>
      <c r="C207" s="175"/>
      <c r="D207" s="177"/>
      <c r="E207" s="174"/>
      <c r="F207" s="186"/>
    </row>
    <row r="208" spans="1:6" ht="24" customHeight="1">
      <c r="A208" s="184"/>
      <c r="B208" s="175"/>
      <c r="C208" s="175"/>
      <c r="D208" s="177"/>
      <c r="E208" s="174"/>
      <c r="F208" s="186"/>
    </row>
    <row r="209" spans="1:6" ht="24" customHeight="1">
      <c r="A209" s="184"/>
      <c r="B209" s="175"/>
      <c r="C209" s="175"/>
      <c r="D209" s="177"/>
      <c r="E209" s="174"/>
      <c r="F209" s="186"/>
    </row>
    <row r="210" spans="1:6">
      <c r="A210" s="184"/>
      <c r="B210" s="175"/>
      <c r="C210" s="175"/>
      <c r="D210" s="177"/>
      <c r="E210" s="174"/>
      <c r="F210" s="186"/>
    </row>
    <row r="211" spans="1:6">
      <c r="A211" s="184"/>
      <c r="B211" s="175"/>
      <c r="C211" s="175"/>
      <c r="D211" s="177"/>
      <c r="E211" s="174"/>
      <c r="F211" s="186"/>
    </row>
    <row r="212" spans="1:6">
      <c r="A212" s="152"/>
      <c r="B212" s="182"/>
      <c r="C212" s="198"/>
      <c r="D212" s="172"/>
      <c r="E212" s="152"/>
      <c r="F212" s="152"/>
    </row>
    <row r="213" spans="1:6">
      <c r="A213" s="152"/>
      <c r="B213" s="182"/>
      <c r="C213" s="198"/>
      <c r="D213" s="172"/>
      <c r="E213" s="152"/>
      <c r="F213" s="152"/>
    </row>
    <row r="214" spans="1:6">
      <c r="A214" s="152"/>
      <c r="B214" s="182"/>
      <c r="C214" s="198"/>
      <c r="D214" s="172"/>
      <c r="E214" s="152"/>
      <c r="F214" s="152"/>
    </row>
    <row r="215" spans="1:6">
      <c r="A215" s="152"/>
      <c r="B215" s="182"/>
      <c r="C215" s="198"/>
      <c r="D215" s="172"/>
      <c r="E215" s="152"/>
      <c r="F215" s="152"/>
    </row>
    <row r="216" spans="1:6">
      <c r="A216" s="152"/>
      <c r="B216" s="182"/>
      <c r="C216" s="198"/>
      <c r="D216" s="172"/>
      <c r="E216" s="152"/>
      <c r="F216" s="152"/>
    </row>
    <row r="217" spans="1:6">
      <c r="A217" s="152"/>
      <c r="B217" s="182"/>
      <c r="C217" s="198"/>
      <c r="D217" s="172"/>
      <c r="E217" s="152"/>
      <c r="F217" s="152"/>
    </row>
    <row r="218" spans="1:6">
      <c r="A218" s="152"/>
      <c r="B218" s="152"/>
      <c r="C218" s="211"/>
      <c r="D218" s="152"/>
      <c r="E218" s="152"/>
      <c r="F218" s="152"/>
    </row>
    <row r="219" spans="1:6">
      <c r="A219" s="152"/>
      <c r="B219" s="152"/>
      <c r="C219" s="211"/>
      <c r="D219" s="152"/>
      <c r="E219" s="152"/>
      <c r="F219" s="152"/>
    </row>
    <row r="220" spans="1:6">
      <c r="A220" s="152"/>
      <c r="B220" s="152"/>
      <c r="C220" s="211"/>
      <c r="D220" s="152"/>
      <c r="E220" s="152"/>
      <c r="F220" s="152"/>
    </row>
    <row r="221" spans="1:6">
      <c r="A221" s="152"/>
      <c r="B221" s="152"/>
      <c r="C221" s="211"/>
      <c r="D221" s="152"/>
      <c r="E221" s="152"/>
      <c r="F221" s="152"/>
    </row>
  </sheetData>
  <phoneticPr fontId="0" type="noConversion"/>
  <conditionalFormatting sqref="G8:K19">
    <cfRule type="cellIs" dxfId="7" priority="5" stopIfTrue="1" operator="equal">
      <formula>0</formula>
    </cfRule>
  </conditionalFormatting>
  <conditionalFormatting sqref="G21:K25">
    <cfRule type="cellIs" dxfId="6" priority="11" stopIfTrue="1" operator="equal">
      <formula>0</formula>
    </cfRule>
  </conditionalFormatting>
  <conditionalFormatting sqref="G27:K30">
    <cfRule type="cellIs" dxfId="5" priority="8" stopIfTrue="1" operator="equal">
      <formula>0</formula>
    </cfRule>
  </conditionalFormatting>
  <conditionalFormatting sqref="G32:K47">
    <cfRule type="cellIs" dxfId="4" priority="1" stopIfTrue="1" operator="equal">
      <formula>0</formula>
    </cfRule>
  </conditionalFormatting>
  <conditionalFormatting sqref="G49:K66">
    <cfRule type="cellIs" dxfId="3" priority="29" stopIfTrue="1" operator="equal">
      <formula>0</formula>
    </cfRule>
  </conditionalFormatting>
  <conditionalFormatting sqref="G68:K81">
    <cfRule type="cellIs" dxfId="2" priority="12" stopIfTrue="1" operator="equal">
      <formula>0</formula>
    </cfRule>
  </conditionalFormatting>
  <conditionalFormatting sqref="G83:K109">
    <cfRule type="cellIs" dxfId="1" priority="10" stopIfTrue="1" operator="equal">
      <formula>0</formula>
    </cfRule>
  </conditionalFormatting>
  <conditionalFormatting sqref="G111:K121">
    <cfRule type="cellIs" dxfId="0" priority="32" stopIfTrue="1" operator="equal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árok16"/>
  <dimension ref="A1:AA1253"/>
  <sheetViews>
    <sheetView topLeftCell="A68" workbookViewId="0">
      <selection activeCell="H83" sqref="H83:H1015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2224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>
        <f>E60</f>
        <v>0</v>
      </c>
      <c r="D15" s="251">
        <f>F60</f>
        <v>0</v>
      </c>
      <c r="E15" s="252">
        <f>G60</f>
        <v>0</v>
      </c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>
        <f>E64</f>
        <v>0</v>
      </c>
      <c r="D16" s="258">
        <f>F64</f>
        <v>0</v>
      </c>
      <c r="E16" s="259">
        <f>G64</f>
        <v>0</v>
      </c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(SUM(Z81:Z126))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/>
      <c r="D17" s="251"/>
      <c r="E17" s="252"/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P27-SUM(K81:K126)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SUM(K81:K126)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2224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1714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1715</v>
      </c>
      <c r="C56" s="525"/>
      <c r="D56" s="525"/>
      <c r="E56" s="252">
        <f>L98</f>
        <v>0</v>
      </c>
      <c r="F56" s="252">
        <f>M98</f>
        <v>0</v>
      </c>
      <c r="G56" s="252">
        <f>I98</f>
        <v>0</v>
      </c>
      <c r="H56" s="343">
        <f>S98</f>
        <v>42.08</v>
      </c>
      <c r="I56" s="343">
        <f>V98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5" t="s">
        <v>1716</v>
      </c>
      <c r="C57" s="525"/>
      <c r="D57" s="525"/>
      <c r="E57" s="252">
        <f>L102</f>
        <v>0</v>
      </c>
      <c r="F57" s="252">
        <f>M102</f>
        <v>0</v>
      </c>
      <c r="G57" s="252">
        <f>I102</f>
        <v>0</v>
      </c>
      <c r="H57" s="343">
        <f>S102</f>
        <v>9.61</v>
      </c>
      <c r="I57" s="343">
        <f>V102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5" t="s">
        <v>1718</v>
      </c>
      <c r="C58" s="525"/>
      <c r="D58" s="525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3.65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5" t="s">
        <v>1720</v>
      </c>
      <c r="C59" s="525"/>
      <c r="D59" s="525"/>
      <c r="E59" s="252">
        <f>L111</f>
        <v>0</v>
      </c>
      <c r="F59" s="252">
        <f>M111</f>
        <v>0</v>
      </c>
      <c r="G59" s="252">
        <f>I111</f>
        <v>0</v>
      </c>
      <c r="H59" s="343">
        <f>S111</f>
        <v>0</v>
      </c>
      <c r="I59" s="343">
        <f>V111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6" t="s">
        <v>1714</v>
      </c>
      <c r="C60" s="557"/>
      <c r="D60" s="557"/>
      <c r="E60" s="345">
        <f>L113</f>
        <v>0</v>
      </c>
      <c r="F60" s="345">
        <f>M113</f>
        <v>0</v>
      </c>
      <c r="G60" s="345">
        <f>I113</f>
        <v>0</v>
      </c>
      <c r="H60" s="346">
        <f>S113</f>
        <v>55.34</v>
      </c>
      <c r="I60" s="346">
        <f>V113</f>
        <v>0</v>
      </c>
      <c r="J60" s="346"/>
      <c r="K60" s="346"/>
      <c r="L60" s="346"/>
      <c r="M60" s="346"/>
      <c r="N60" s="346"/>
      <c r="O60" s="346"/>
      <c r="P60" s="346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5"/>
      <c r="C61" s="525"/>
      <c r="D61" s="525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6" t="s">
        <v>1721</v>
      </c>
      <c r="C62" s="557"/>
      <c r="D62" s="557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5" t="s">
        <v>1724</v>
      </c>
      <c r="C63" s="525"/>
      <c r="D63" s="525"/>
      <c r="E63" s="252">
        <f>L124</f>
        <v>0</v>
      </c>
      <c r="F63" s="252">
        <f>M124</f>
        <v>0</v>
      </c>
      <c r="G63" s="252">
        <f>I124</f>
        <v>0</v>
      </c>
      <c r="H63" s="343">
        <f>S124</f>
        <v>0.05</v>
      </c>
      <c r="I63" s="343">
        <f>V124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6" t="s">
        <v>1721</v>
      </c>
      <c r="C64" s="557"/>
      <c r="D64" s="557"/>
      <c r="E64" s="345">
        <f>L126</f>
        <v>0</v>
      </c>
      <c r="F64" s="345">
        <f>M126</f>
        <v>0</v>
      </c>
      <c r="G64" s="345">
        <f>I126</f>
        <v>0</v>
      </c>
      <c r="H64" s="346">
        <f>S126</f>
        <v>0.05</v>
      </c>
      <c r="I64" s="346">
        <f>V126</f>
        <v>0</v>
      </c>
      <c r="J64" s="346"/>
      <c r="K64" s="346"/>
      <c r="L64" s="346"/>
      <c r="M64" s="346"/>
      <c r="N64" s="346"/>
      <c r="O64" s="346"/>
      <c r="P64" s="346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5"/>
      <c r="C65" s="525"/>
      <c r="D65" s="525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347"/>
      <c r="B66" s="565" t="s">
        <v>1728</v>
      </c>
      <c r="C66" s="566"/>
      <c r="D66" s="566"/>
      <c r="E66" s="348">
        <f>L127</f>
        <v>0</v>
      </c>
      <c r="F66" s="348">
        <f>M127</f>
        <v>0</v>
      </c>
      <c r="G66" s="348">
        <f>I127</f>
        <v>0</v>
      </c>
      <c r="H66" s="349">
        <f>S127</f>
        <v>55.39</v>
      </c>
      <c r="I66" s="349">
        <f>V127</f>
        <v>0</v>
      </c>
      <c r="J66" s="350"/>
      <c r="K66" s="350"/>
      <c r="L66" s="350"/>
      <c r="M66" s="350"/>
      <c r="N66" s="350"/>
      <c r="O66" s="350"/>
      <c r="P66" s="350"/>
      <c r="Q66" s="351"/>
      <c r="R66" s="351"/>
      <c r="S66" s="351"/>
      <c r="T66" s="351"/>
      <c r="U66" s="351"/>
      <c r="V66" s="352"/>
      <c r="W66" s="220"/>
      <c r="X66" s="221"/>
      <c r="Y66" s="221"/>
      <c r="Z66" s="221"/>
    </row>
    <row r="67" spans="1:26" ht="20" customHeight="1">
      <c r="A67" s="319"/>
      <c r="B67" s="319"/>
      <c r="C67" s="319"/>
      <c r="D67" s="319"/>
      <c r="E67" s="353"/>
      <c r="F67" s="353"/>
      <c r="G67" s="353"/>
      <c r="H67" s="354"/>
      <c r="I67" s="354"/>
      <c r="J67" s="354"/>
      <c r="K67" s="354"/>
      <c r="L67" s="354"/>
      <c r="M67" s="354"/>
      <c r="N67" s="354"/>
      <c r="O67" s="354"/>
      <c r="P67" s="354"/>
      <c r="Q67" s="319"/>
      <c r="R67" s="319"/>
      <c r="S67" s="319"/>
      <c r="T67" s="319"/>
      <c r="U67" s="319"/>
      <c r="V67" s="319"/>
      <c r="W67" s="220"/>
      <c r="X67" s="221"/>
      <c r="Y67" s="221"/>
      <c r="Z67" s="221"/>
    </row>
    <row r="68" spans="1:26" ht="20" customHeight="1">
      <c r="A68" s="319"/>
      <c r="B68" s="319"/>
      <c r="C68" s="319"/>
      <c r="D68" s="319"/>
      <c r="E68" s="353"/>
      <c r="F68" s="353"/>
      <c r="G68" s="353"/>
      <c r="H68" s="354"/>
      <c r="I68" s="354"/>
      <c r="J68" s="354"/>
      <c r="K68" s="354"/>
      <c r="L68" s="354"/>
      <c r="M68" s="354"/>
      <c r="N68" s="354"/>
      <c r="O68" s="354"/>
      <c r="P68" s="354"/>
      <c r="Q68" s="319"/>
      <c r="R68" s="319"/>
      <c r="S68" s="319"/>
      <c r="T68" s="319"/>
      <c r="U68" s="319"/>
      <c r="V68" s="319"/>
      <c r="W68" s="220"/>
      <c r="X68" s="221"/>
      <c r="Y68" s="221"/>
      <c r="Z68" s="221"/>
    </row>
    <row r="69" spans="1:26" ht="20" customHeight="1">
      <c r="A69" s="319"/>
      <c r="B69" s="321"/>
      <c r="C69" s="321"/>
      <c r="D69" s="321"/>
      <c r="E69" s="355"/>
      <c r="F69" s="355"/>
      <c r="G69" s="355"/>
      <c r="H69" s="356"/>
      <c r="I69" s="356"/>
      <c r="J69" s="356"/>
      <c r="K69" s="356"/>
      <c r="L69" s="356"/>
      <c r="M69" s="356"/>
      <c r="N69" s="356"/>
      <c r="O69" s="356"/>
      <c r="P69" s="356"/>
      <c r="Q69" s="321"/>
      <c r="R69" s="321"/>
      <c r="S69" s="321"/>
      <c r="T69" s="321"/>
      <c r="U69" s="321"/>
      <c r="V69" s="321"/>
      <c r="W69" s="220"/>
      <c r="X69" s="221"/>
      <c r="Y69" s="221"/>
      <c r="Z69" s="221"/>
    </row>
    <row r="70" spans="1:26" ht="35" customHeight="1">
      <c r="A70" s="221"/>
      <c r="B70" s="567" t="s">
        <v>1671</v>
      </c>
      <c r="C70" s="568"/>
      <c r="D70" s="568"/>
      <c r="E70" s="568"/>
      <c r="F70" s="568"/>
      <c r="G70" s="568"/>
      <c r="H70" s="568"/>
      <c r="I70" s="568"/>
      <c r="J70" s="568"/>
      <c r="K70" s="568"/>
      <c r="L70" s="568"/>
      <c r="M70" s="568"/>
      <c r="N70" s="568"/>
      <c r="O70" s="568"/>
      <c r="P70" s="568"/>
      <c r="Q70" s="568"/>
      <c r="R70" s="568"/>
      <c r="S70" s="568"/>
      <c r="T70" s="568"/>
      <c r="U70" s="568"/>
      <c r="V70" s="569"/>
      <c r="W70" s="220"/>
      <c r="X70" s="221"/>
      <c r="Y70" s="221"/>
      <c r="Z70" s="221"/>
    </row>
    <row r="71" spans="1:26" ht="20" customHeight="1">
      <c r="A71" s="227"/>
      <c r="B71" s="315"/>
      <c r="C71" s="317"/>
      <c r="D71" s="317"/>
      <c r="E71" s="357"/>
      <c r="F71" s="357"/>
      <c r="G71" s="357"/>
      <c r="H71" s="358"/>
      <c r="I71" s="358"/>
      <c r="J71" s="358"/>
      <c r="K71" s="358"/>
      <c r="L71" s="358"/>
      <c r="M71" s="358"/>
      <c r="N71" s="358"/>
      <c r="O71" s="358"/>
      <c r="P71" s="358"/>
      <c r="Q71" s="317"/>
      <c r="R71" s="317"/>
      <c r="S71" s="317"/>
      <c r="T71" s="317"/>
      <c r="U71" s="317"/>
      <c r="V71" s="318"/>
      <c r="W71" s="220"/>
      <c r="X71" s="221"/>
      <c r="Y71" s="221"/>
      <c r="Z71" s="221"/>
    </row>
    <row r="72" spans="1:26" ht="20" customHeight="1">
      <c r="A72" s="359"/>
      <c r="B72" s="572" t="s">
        <v>1680</v>
      </c>
      <c r="C72" s="573"/>
      <c r="D72" s="573"/>
      <c r="E72" s="574"/>
      <c r="F72" s="360"/>
      <c r="G72" s="360"/>
      <c r="H72" s="361" t="s">
        <v>1677</v>
      </c>
      <c r="I72" s="575"/>
      <c r="J72" s="576"/>
      <c r="K72" s="576"/>
      <c r="L72" s="576"/>
      <c r="M72" s="576"/>
      <c r="N72" s="576"/>
      <c r="O72" s="576"/>
      <c r="P72" s="577"/>
      <c r="Q72" s="298"/>
      <c r="R72" s="298"/>
      <c r="S72" s="298"/>
      <c r="T72" s="298"/>
      <c r="U72" s="298"/>
      <c r="V72" s="299"/>
      <c r="W72" s="220"/>
      <c r="X72" s="221"/>
      <c r="Y72" s="221"/>
      <c r="Z72" s="221"/>
    </row>
    <row r="73" spans="1:26" ht="20" customHeight="1">
      <c r="A73" s="359"/>
      <c r="B73" s="558" t="s">
        <v>1683</v>
      </c>
      <c r="C73" s="559"/>
      <c r="D73" s="559"/>
      <c r="E73" s="560"/>
      <c r="F73" s="362"/>
      <c r="G73" s="362"/>
      <c r="H73" s="363" t="s">
        <v>1729</v>
      </c>
      <c r="I73" s="363" t="s">
        <v>1730</v>
      </c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359"/>
      <c r="B74" s="558" t="s">
        <v>1684</v>
      </c>
      <c r="C74" s="559"/>
      <c r="D74" s="559"/>
      <c r="E74" s="560"/>
      <c r="F74" s="362"/>
      <c r="G74" s="362"/>
      <c r="H74" s="363" t="s">
        <v>1731</v>
      </c>
      <c r="I74" s="363" t="s">
        <v>1679</v>
      </c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 t="s">
        <v>1732</v>
      </c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32" t="s">
        <v>2224</v>
      </c>
      <c r="C76" s="364"/>
      <c r="D76" s="364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227"/>
      <c r="B77" s="332"/>
      <c r="C77" s="364"/>
      <c r="D77" s="364"/>
      <c r="E77" s="365"/>
      <c r="F77" s="365"/>
      <c r="G77" s="365"/>
      <c r="H77" s="366"/>
      <c r="I77" s="366"/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/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67" t="s">
        <v>1711</v>
      </c>
      <c r="C79" s="368"/>
      <c r="D79" s="368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>
      <c r="A80" s="334"/>
      <c r="B80" s="369" t="s">
        <v>1733</v>
      </c>
      <c r="C80" s="335" t="s">
        <v>1734</v>
      </c>
      <c r="D80" s="335" t="s">
        <v>1735</v>
      </c>
      <c r="E80" s="370"/>
      <c r="F80" s="370" t="s">
        <v>1736</v>
      </c>
      <c r="G80" s="370" t="s">
        <v>136</v>
      </c>
      <c r="H80" s="371" t="s">
        <v>1737</v>
      </c>
      <c r="I80" s="371" t="s">
        <v>1738</v>
      </c>
      <c r="J80" s="371"/>
      <c r="K80" s="371"/>
      <c r="L80" s="371"/>
      <c r="M80" s="371"/>
      <c r="N80" s="371"/>
      <c r="O80" s="371"/>
      <c r="P80" s="371" t="s">
        <v>1739</v>
      </c>
      <c r="Q80" s="335"/>
      <c r="R80" s="335"/>
      <c r="S80" s="335" t="s">
        <v>1740</v>
      </c>
      <c r="T80" s="335"/>
      <c r="U80" s="335"/>
      <c r="V80" s="372" t="s">
        <v>1741</v>
      </c>
      <c r="W80" s="220"/>
      <c r="X80" s="221"/>
      <c r="Y80" s="221"/>
      <c r="Z80" s="221"/>
    </row>
    <row r="81" spans="1:26">
      <c r="A81" s="221"/>
      <c r="B81" s="242"/>
      <c r="C81" s="373"/>
      <c r="D81" s="564" t="s">
        <v>1714</v>
      </c>
      <c r="E81" s="564"/>
      <c r="F81" s="339"/>
      <c r="G81" s="374"/>
      <c r="H81" s="339"/>
      <c r="I81" s="339"/>
      <c r="J81" s="340"/>
      <c r="K81" s="340"/>
      <c r="L81" s="374"/>
      <c r="M81" s="374"/>
      <c r="N81" s="374"/>
      <c r="O81" s="374"/>
      <c r="P81" s="374"/>
      <c r="Q81" s="374"/>
      <c r="R81" s="374"/>
      <c r="S81" s="374"/>
      <c r="T81" s="374"/>
      <c r="U81" s="374"/>
      <c r="V81" s="375"/>
      <c r="W81" s="220"/>
      <c r="X81" s="221"/>
      <c r="Y81" s="221"/>
      <c r="Z81" s="221"/>
    </row>
    <row r="82" spans="1:26">
      <c r="A82" s="221"/>
      <c r="B82" s="249"/>
      <c r="C82" s="376" t="s">
        <v>83</v>
      </c>
      <c r="D82" s="578" t="s">
        <v>1742</v>
      </c>
      <c r="E82" s="578"/>
      <c r="F82" s="252"/>
      <c r="G82" s="377"/>
      <c r="H82" s="252"/>
      <c r="I82" s="252"/>
      <c r="J82" s="343"/>
      <c r="K82" s="343"/>
      <c r="L82" s="377"/>
      <c r="M82" s="377"/>
      <c r="N82" s="377"/>
      <c r="O82" s="377"/>
      <c r="P82" s="377"/>
      <c r="Q82" s="377"/>
      <c r="R82" s="377"/>
      <c r="S82" s="377"/>
      <c r="T82" s="377"/>
      <c r="U82" s="377"/>
      <c r="V82" s="378"/>
      <c r="W82" s="220"/>
      <c r="X82" s="221"/>
      <c r="Y82" s="221"/>
      <c r="Z82" s="221"/>
    </row>
    <row r="83" spans="1:26" ht="25" customHeight="1">
      <c r="A83" s="379"/>
      <c r="B83" s="380"/>
      <c r="C83" s="381" t="s">
        <v>787</v>
      </c>
      <c r="D83" s="570" t="s">
        <v>1743</v>
      </c>
      <c r="E83" s="570"/>
      <c r="F83" s="382" t="s">
        <v>152</v>
      </c>
      <c r="G83" s="383">
        <v>54.6</v>
      </c>
      <c r="H83" s="382"/>
      <c r="I83" s="382">
        <f t="shared" ref="I83:I97" si="0">ROUND(G83*(H83),2)</f>
        <v>0</v>
      </c>
      <c r="J83" s="384">
        <f t="shared" ref="J83:J97" si="1">ROUND(G83*(N83),2)</f>
        <v>2239.15</v>
      </c>
      <c r="K83" s="343">
        <f t="shared" ref="K83:K97" si="2">ROUND(G83*(O83),2)</f>
        <v>0</v>
      </c>
      <c r="L83" s="377">
        <f t="shared" ref="L83:L95" si="3">ROUND(G83*(H83),2)</f>
        <v>0</v>
      </c>
      <c r="M83" s="377"/>
      <c r="N83" s="377">
        <v>41.01</v>
      </c>
      <c r="O83" s="377"/>
      <c r="P83" s="377">
        <v>0</v>
      </c>
      <c r="Q83" s="377"/>
      <c r="R83" s="377">
        <v>0</v>
      </c>
      <c r="S83" s="377">
        <f t="shared" ref="S83:S97" si="4">ROUND(G83*(P83),3)</f>
        <v>0</v>
      </c>
      <c r="T83" s="377"/>
      <c r="U83" s="377"/>
      <c r="V83" s="378">
        <f t="shared" ref="V83:V97" si="5">ROUND(G83*(X83),3)</f>
        <v>0</v>
      </c>
      <c r="W83" s="220"/>
      <c r="X83" s="221">
        <v>0</v>
      </c>
      <c r="Y83" s="221"/>
      <c r="Z83" s="221">
        <v>0</v>
      </c>
    </row>
    <row r="84" spans="1:26" ht="25" customHeight="1">
      <c r="A84" s="385"/>
      <c r="B84" s="386"/>
      <c r="C84" s="387" t="s">
        <v>156</v>
      </c>
      <c r="D84" s="571" t="s">
        <v>1744</v>
      </c>
      <c r="E84" s="571"/>
      <c r="F84" s="389" t="s">
        <v>152</v>
      </c>
      <c r="G84" s="390">
        <v>16.38</v>
      </c>
      <c r="H84" s="389"/>
      <c r="I84" s="389">
        <f t="shared" si="0"/>
        <v>0</v>
      </c>
      <c r="J84" s="391">
        <f t="shared" si="1"/>
        <v>186.24</v>
      </c>
      <c r="K84" s="392">
        <f t="shared" si="2"/>
        <v>0</v>
      </c>
      <c r="L84" s="393">
        <f t="shared" si="3"/>
        <v>0</v>
      </c>
      <c r="M84" s="393"/>
      <c r="N84" s="393">
        <v>11.37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5" customHeight="1">
      <c r="A85" s="385"/>
      <c r="B85" s="386"/>
      <c r="C85" s="387" t="s">
        <v>2225</v>
      </c>
      <c r="D85" s="571" t="s">
        <v>2226</v>
      </c>
      <c r="E85" s="571"/>
      <c r="F85" s="389" t="s">
        <v>152</v>
      </c>
      <c r="G85" s="390">
        <v>12.5</v>
      </c>
      <c r="H85" s="389"/>
      <c r="I85" s="389">
        <f t="shared" si="0"/>
        <v>0</v>
      </c>
      <c r="J85" s="391">
        <f t="shared" si="1"/>
        <v>102.13</v>
      </c>
      <c r="K85" s="392">
        <f t="shared" si="2"/>
        <v>0</v>
      </c>
      <c r="L85" s="393">
        <f t="shared" si="3"/>
        <v>0</v>
      </c>
      <c r="M85" s="393"/>
      <c r="N85" s="393">
        <v>8.17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5" customHeight="1">
      <c r="A86" s="385"/>
      <c r="B86" s="386"/>
      <c r="C86" s="387" t="s">
        <v>2227</v>
      </c>
      <c r="D86" s="571" t="s">
        <v>2228</v>
      </c>
      <c r="E86" s="571"/>
      <c r="F86" s="389" t="s">
        <v>152</v>
      </c>
      <c r="G86" s="390">
        <v>3.75</v>
      </c>
      <c r="H86" s="389"/>
      <c r="I86" s="389">
        <f t="shared" si="0"/>
        <v>0</v>
      </c>
      <c r="J86" s="391">
        <f t="shared" si="1"/>
        <v>4.3499999999999996</v>
      </c>
      <c r="K86" s="392">
        <f t="shared" si="2"/>
        <v>0</v>
      </c>
      <c r="L86" s="393">
        <f t="shared" si="3"/>
        <v>0</v>
      </c>
      <c r="M86" s="393"/>
      <c r="N86" s="393">
        <v>1.1599999999999999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5" customHeight="1">
      <c r="A87" s="385"/>
      <c r="B87" s="386"/>
      <c r="C87" s="387" t="s">
        <v>1745</v>
      </c>
      <c r="D87" s="571" t="s">
        <v>1746</v>
      </c>
      <c r="E87" s="571"/>
      <c r="F87" s="389" t="s">
        <v>152</v>
      </c>
      <c r="G87" s="390">
        <v>28.457999999999991</v>
      </c>
      <c r="H87" s="389"/>
      <c r="I87" s="389">
        <f t="shared" si="0"/>
        <v>0</v>
      </c>
      <c r="J87" s="391">
        <f t="shared" si="1"/>
        <v>72.569999999999993</v>
      </c>
      <c r="K87" s="392">
        <f t="shared" si="2"/>
        <v>0</v>
      </c>
      <c r="L87" s="393">
        <f t="shared" si="3"/>
        <v>0</v>
      </c>
      <c r="M87" s="393"/>
      <c r="N87" s="393">
        <v>2.5499999999999998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5" customHeight="1">
      <c r="A88" s="385"/>
      <c r="B88" s="386"/>
      <c r="C88" s="387" t="s">
        <v>1747</v>
      </c>
      <c r="D88" s="571" t="s">
        <v>1748</v>
      </c>
      <c r="E88" s="571"/>
      <c r="F88" s="389" t="s">
        <v>152</v>
      </c>
      <c r="G88" s="390">
        <v>28.457999999999998</v>
      </c>
      <c r="H88" s="389"/>
      <c r="I88" s="389">
        <f t="shared" si="0"/>
        <v>0</v>
      </c>
      <c r="J88" s="391">
        <f t="shared" si="1"/>
        <v>27.6</v>
      </c>
      <c r="K88" s="392">
        <f t="shared" si="2"/>
        <v>0</v>
      </c>
      <c r="L88" s="393">
        <f t="shared" si="3"/>
        <v>0</v>
      </c>
      <c r="M88" s="393"/>
      <c r="N88" s="393">
        <v>0.97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5" customHeight="1">
      <c r="A89" s="385"/>
      <c r="B89" s="386"/>
      <c r="C89" s="387" t="s">
        <v>2229</v>
      </c>
      <c r="D89" s="571" t="s">
        <v>2230</v>
      </c>
      <c r="E89" s="571"/>
      <c r="F89" s="389" t="s">
        <v>152</v>
      </c>
      <c r="G89" s="390">
        <v>38.641999999999996</v>
      </c>
      <c r="H89" s="389"/>
      <c r="I89" s="389">
        <f t="shared" si="0"/>
        <v>0</v>
      </c>
      <c r="J89" s="391">
        <f t="shared" si="1"/>
        <v>199.39</v>
      </c>
      <c r="K89" s="392">
        <f t="shared" si="2"/>
        <v>0</v>
      </c>
      <c r="L89" s="393">
        <f t="shared" si="3"/>
        <v>0</v>
      </c>
      <c r="M89" s="393"/>
      <c r="N89" s="393">
        <v>5.16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25" customHeight="1">
      <c r="A90" s="385"/>
      <c r="B90" s="386"/>
      <c r="C90" s="387" t="s">
        <v>2231</v>
      </c>
      <c r="D90" s="571" t="s">
        <v>2232</v>
      </c>
      <c r="E90" s="571"/>
      <c r="F90" s="389" t="s">
        <v>195</v>
      </c>
      <c r="G90" s="390">
        <v>44</v>
      </c>
      <c r="H90" s="389"/>
      <c r="I90" s="389">
        <f t="shared" si="0"/>
        <v>0</v>
      </c>
      <c r="J90" s="391">
        <f t="shared" si="1"/>
        <v>14.52</v>
      </c>
      <c r="K90" s="392">
        <f t="shared" si="2"/>
        <v>0</v>
      </c>
      <c r="L90" s="393">
        <f t="shared" si="3"/>
        <v>0</v>
      </c>
      <c r="M90" s="393"/>
      <c r="N90" s="393">
        <v>0.33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2233</v>
      </c>
      <c r="D91" s="571" t="s">
        <v>2234</v>
      </c>
      <c r="E91" s="571"/>
      <c r="F91" s="389" t="s">
        <v>152</v>
      </c>
      <c r="G91" s="390">
        <v>44</v>
      </c>
      <c r="H91" s="389"/>
      <c r="I91" s="389">
        <f t="shared" si="0"/>
        <v>0</v>
      </c>
      <c r="J91" s="391">
        <f t="shared" si="1"/>
        <v>86.68</v>
      </c>
      <c r="K91" s="392">
        <f t="shared" si="2"/>
        <v>0</v>
      </c>
      <c r="L91" s="393">
        <f t="shared" si="3"/>
        <v>0</v>
      </c>
      <c r="M91" s="393"/>
      <c r="N91" s="393">
        <v>1.97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1749</v>
      </c>
      <c r="D92" s="571" t="s">
        <v>1750</v>
      </c>
      <c r="E92" s="571"/>
      <c r="F92" s="389" t="s">
        <v>152</v>
      </c>
      <c r="G92" s="390">
        <v>28.457999999999998</v>
      </c>
      <c r="H92" s="389"/>
      <c r="I92" s="389">
        <f t="shared" si="0"/>
        <v>0</v>
      </c>
      <c r="J92" s="391">
        <f t="shared" si="1"/>
        <v>155.38</v>
      </c>
      <c r="K92" s="392">
        <f t="shared" si="2"/>
        <v>0</v>
      </c>
      <c r="L92" s="393">
        <f t="shared" si="3"/>
        <v>0</v>
      </c>
      <c r="M92" s="393"/>
      <c r="N92" s="393">
        <v>5.46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35" customHeight="1">
      <c r="A93" s="385"/>
      <c r="B93" s="386"/>
      <c r="C93" s="387" t="s">
        <v>1751</v>
      </c>
      <c r="D93" s="571" t="s">
        <v>1752</v>
      </c>
      <c r="E93" s="571"/>
      <c r="F93" s="389" t="s">
        <v>152</v>
      </c>
      <c r="G93" s="390">
        <v>569.16</v>
      </c>
      <c r="H93" s="389"/>
      <c r="I93" s="389">
        <f t="shared" si="0"/>
        <v>0</v>
      </c>
      <c r="J93" s="391">
        <f t="shared" si="1"/>
        <v>313.04000000000002</v>
      </c>
      <c r="K93" s="392">
        <f t="shared" si="2"/>
        <v>0</v>
      </c>
      <c r="L93" s="393">
        <f t="shared" si="3"/>
        <v>0</v>
      </c>
      <c r="M93" s="393"/>
      <c r="N93" s="393">
        <v>0.55000000000000004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1753</v>
      </c>
      <c r="D94" s="571" t="s">
        <v>2183</v>
      </c>
      <c r="E94" s="571"/>
      <c r="F94" s="389" t="s">
        <v>152</v>
      </c>
      <c r="G94" s="390">
        <v>13.65</v>
      </c>
      <c r="H94" s="389"/>
      <c r="I94" s="389">
        <f t="shared" si="0"/>
        <v>0</v>
      </c>
      <c r="J94" s="391">
        <f t="shared" si="1"/>
        <v>331.83</v>
      </c>
      <c r="K94" s="392">
        <f t="shared" si="2"/>
        <v>0</v>
      </c>
      <c r="L94" s="393">
        <f t="shared" si="3"/>
        <v>0</v>
      </c>
      <c r="M94" s="393"/>
      <c r="N94" s="393">
        <v>24.31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85"/>
      <c r="B95" s="386"/>
      <c r="C95" s="387" t="s">
        <v>2235</v>
      </c>
      <c r="D95" s="571" t="s">
        <v>2236</v>
      </c>
      <c r="E95" s="571"/>
      <c r="F95" s="389" t="s">
        <v>152</v>
      </c>
      <c r="G95" s="390">
        <v>9.7279999999999998</v>
      </c>
      <c r="H95" s="389"/>
      <c r="I95" s="389">
        <f t="shared" si="0"/>
        <v>0</v>
      </c>
      <c r="J95" s="391">
        <f t="shared" si="1"/>
        <v>347.29</v>
      </c>
      <c r="K95" s="392">
        <f t="shared" si="2"/>
        <v>0</v>
      </c>
      <c r="L95" s="393">
        <f t="shared" si="3"/>
        <v>0</v>
      </c>
      <c r="M95" s="393"/>
      <c r="N95" s="393">
        <v>35.700000000000003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97"/>
      <c r="B96" s="398"/>
      <c r="C96" s="399" t="s">
        <v>1755</v>
      </c>
      <c r="D96" s="581" t="s">
        <v>1756</v>
      </c>
      <c r="E96" s="581"/>
      <c r="F96" s="401" t="s">
        <v>181</v>
      </c>
      <c r="G96" s="402">
        <v>42.080400000000004</v>
      </c>
      <c r="H96" s="401"/>
      <c r="I96" s="401">
        <f t="shared" si="0"/>
        <v>0</v>
      </c>
      <c r="J96" s="403">
        <f t="shared" si="1"/>
        <v>846.66</v>
      </c>
      <c r="K96" s="392">
        <f t="shared" si="2"/>
        <v>0</v>
      </c>
      <c r="L96" s="393"/>
      <c r="M96" s="393">
        <f>ROUND(G96*(H96),2)</f>
        <v>0</v>
      </c>
      <c r="N96" s="393">
        <v>20.12</v>
      </c>
      <c r="O96" s="393"/>
      <c r="P96" s="393">
        <v>1</v>
      </c>
      <c r="Q96" s="393"/>
      <c r="R96" s="393">
        <v>1</v>
      </c>
      <c r="S96" s="393">
        <f t="shared" si="4"/>
        <v>42.08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85"/>
      <c r="B97" s="386"/>
      <c r="C97" s="387" t="s">
        <v>1757</v>
      </c>
      <c r="D97" s="571" t="s">
        <v>1758</v>
      </c>
      <c r="E97" s="571"/>
      <c r="F97" s="389" t="s">
        <v>152</v>
      </c>
      <c r="G97" s="390">
        <v>28.457999999999998</v>
      </c>
      <c r="H97" s="389"/>
      <c r="I97" s="389">
        <f t="shared" si="0"/>
        <v>0</v>
      </c>
      <c r="J97" s="391">
        <f t="shared" si="1"/>
        <v>284.58</v>
      </c>
      <c r="K97" s="392">
        <f t="shared" si="2"/>
        <v>0</v>
      </c>
      <c r="L97" s="393">
        <f>ROUND(G97*(H97),2)</f>
        <v>0</v>
      </c>
      <c r="M97" s="393"/>
      <c r="N97" s="393">
        <v>10</v>
      </c>
      <c r="O97" s="393"/>
      <c r="P97" s="393">
        <v>0</v>
      </c>
      <c r="Q97" s="393"/>
      <c r="R97" s="393">
        <v>0</v>
      </c>
      <c r="S97" s="393">
        <f t="shared" si="4"/>
        <v>0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12">
      <c r="A98" s="396"/>
      <c r="B98" s="404"/>
      <c r="C98" s="405" t="s">
        <v>83</v>
      </c>
      <c r="D98" s="579" t="s">
        <v>1742</v>
      </c>
      <c r="E98" s="579"/>
      <c r="F98" s="406"/>
      <c r="G98" s="393"/>
      <c r="H98" s="406"/>
      <c r="I98" s="407">
        <f>ROUND((SUM(I82:I97))/1,2)</f>
        <v>0</v>
      </c>
      <c r="J98" s="408"/>
      <c r="K98" s="408"/>
      <c r="L98" s="409">
        <f>ROUND((SUM(L82:L97))/1,2)</f>
        <v>0</v>
      </c>
      <c r="M98" s="409">
        <f>ROUND((SUM(M82:M97))/1,2)</f>
        <v>0</v>
      </c>
      <c r="N98" s="409"/>
      <c r="O98" s="409"/>
      <c r="P98" s="409"/>
      <c r="Q98" s="409"/>
      <c r="R98" s="409"/>
      <c r="S98" s="409">
        <f>ROUND((SUM(S82:S97))/1,2)</f>
        <v>42.08</v>
      </c>
      <c r="T98" s="409"/>
      <c r="U98" s="409"/>
      <c r="V98" s="410">
        <f>ROUND((SUM(V82:V97))/1,2)</f>
        <v>0</v>
      </c>
      <c r="W98" s="395"/>
      <c r="X98" s="396"/>
      <c r="Y98" s="396"/>
      <c r="Z98" s="396"/>
    </row>
    <row r="99" spans="1:26">
      <c r="A99" s="396"/>
      <c r="B99" s="404"/>
      <c r="C99" s="411"/>
      <c r="D99" s="580"/>
      <c r="E99" s="580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 ht="12">
      <c r="A100" s="396"/>
      <c r="B100" s="404"/>
      <c r="C100" s="405" t="s">
        <v>153</v>
      </c>
      <c r="D100" s="579" t="s">
        <v>1759</v>
      </c>
      <c r="E100" s="579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25" customHeight="1">
      <c r="A101" s="385"/>
      <c r="B101" s="386"/>
      <c r="C101" s="387" t="s">
        <v>1760</v>
      </c>
      <c r="D101" s="571" t="s">
        <v>1761</v>
      </c>
      <c r="E101" s="571"/>
      <c r="F101" s="389" t="s">
        <v>152</v>
      </c>
      <c r="G101" s="390">
        <v>5.08</v>
      </c>
      <c r="H101" s="389"/>
      <c r="I101" s="389">
        <f>ROUND(G101*(H101),2)</f>
        <v>0</v>
      </c>
      <c r="J101" s="391">
        <f>ROUND(G101*(N101),2)</f>
        <v>257.25</v>
      </c>
      <c r="K101" s="392">
        <f>ROUND(G101*(O101),2)</f>
        <v>0</v>
      </c>
      <c r="L101" s="393">
        <f>ROUND(G101*(H101),2)</f>
        <v>0</v>
      </c>
      <c r="M101" s="393"/>
      <c r="N101" s="393">
        <v>50.64</v>
      </c>
      <c r="O101" s="393"/>
      <c r="P101" s="393">
        <v>1.8907700000000001</v>
      </c>
      <c r="Q101" s="393"/>
      <c r="R101" s="393">
        <v>1.8907700000000001</v>
      </c>
      <c r="S101" s="393">
        <f>ROUND(G101*(P101),3)</f>
        <v>9.6050000000000004</v>
      </c>
      <c r="T101" s="393"/>
      <c r="U101" s="393"/>
      <c r="V101" s="394">
        <f>ROUND(G101*(X101),3)</f>
        <v>0</v>
      </c>
      <c r="W101" s="395"/>
      <c r="X101" s="396">
        <v>0</v>
      </c>
      <c r="Y101" s="396"/>
      <c r="Z101" s="396">
        <v>0</v>
      </c>
    </row>
    <row r="102" spans="1:26" ht="12">
      <c r="A102" s="396"/>
      <c r="B102" s="404"/>
      <c r="C102" s="405" t="s">
        <v>153</v>
      </c>
      <c r="D102" s="579" t="s">
        <v>1759</v>
      </c>
      <c r="E102" s="579"/>
      <c r="F102" s="406"/>
      <c r="G102" s="393"/>
      <c r="H102" s="406"/>
      <c r="I102" s="407">
        <f>ROUND((SUM(I100:I101))/1,2)</f>
        <v>0</v>
      </c>
      <c r="J102" s="408"/>
      <c r="K102" s="408"/>
      <c r="L102" s="409">
        <f>ROUND((SUM(L100:L101))/1,2)</f>
        <v>0</v>
      </c>
      <c r="M102" s="409">
        <f>ROUND((SUM(M100:M101))/1,2)</f>
        <v>0</v>
      </c>
      <c r="N102" s="409"/>
      <c r="O102" s="409"/>
      <c r="P102" s="409"/>
      <c r="Q102" s="409"/>
      <c r="R102" s="409"/>
      <c r="S102" s="409">
        <f>ROUND((SUM(S100:S101))/1,2)</f>
        <v>9.61</v>
      </c>
      <c r="T102" s="409"/>
      <c r="U102" s="409"/>
      <c r="V102" s="410">
        <f>ROUND((SUM(V100:V101))/1,2)</f>
        <v>0</v>
      </c>
      <c r="W102" s="395"/>
      <c r="X102" s="396"/>
      <c r="Y102" s="396"/>
      <c r="Z102" s="396"/>
    </row>
    <row r="103" spans="1:26">
      <c r="A103" s="396"/>
      <c r="B103" s="404"/>
      <c r="C103" s="411"/>
      <c r="D103" s="580"/>
      <c r="E103" s="580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12">
      <c r="A104" s="396"/>
      <c r="B104" s="404"/>
      <c r="C104" s="405" t="s">
        <v>178</v>
      </c>
      <c r="D104" s="579" t="s">
        <v>1765</v>
      </c>
      <c r="E104" s="579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2237</v>
      </c>
      <c r="D105" s="571" t="s">
        <v>2238</v>
      </c>
      <c r="E105" s="571"/>
      <c r="F105" s="389" t="s">
        <v>1770</v>
      </c>
      <c r="G105" s="390">
        <v>1</v>
      </c>
      <c r="H105" s="389"/>
      <c r="I105" s="389">
        <f>ROUND(G105*(H105),2)</f>
        <v>0</v>
      </c>
      <c r="J105" s="391">
        <f>ROUND(G105*(N105),2)</f>
        <v>834.29</v>
      </c>
      <c r="K105" s="392">
        <f>ROUND(G105*(O105),2)</f>
        <v>0</v>
      </c>
      <c r="L105" s="393">
        <f>ROUND(G105*(H105),2)</f>
        <v>0</v>
      </c>
      <c r="M105" s="393"/>
      <c r="N105" s="393">
        <v>834.29</v>
      </c>
      <c r="O105" s="393"/>
      <c r="P105" s="393">
        <v>1</v>
      </c>
      <c r="Q105" s="393"/>
      <c r="R105" s="393">
        <v>1</v>
      </c>
      <c r="S105" s="393">
        <f>ROUND(G105*(P105),3)</f>
        <v>1</v>
      </c>
      <c r="T105" s="393"/>
      <c r="U105" s="393"/>
      <c r="V105" s="394">
        <f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2239</v>
      </c>
      <c r="D106" s="581" t="s">
        <v>2240</v>
      </c>
      <c r="E106" s="581"/>
      <c r="F106" s="401" t="s">
        <v>1770</v>
      </c>
      <c r="G106" s="402">
        <v>1</v>
      </c>
      <c r="H106" s="401"/>
      <c r="I106" s="401">
        <f>ROUND(G106*(H106),2)</f>
        <v>0</v>
      </c>
      <c r="J106" s="403">
        <f>ROUND(G106*(N106),2)</f>
        <v>853</v>
      </c>
      <c r="K106" s="392">
        <f>ROUND(G106*(O106),2)</f>
        <v>0</v>
      </c>
      <c r="L106" s="393"/>
      <c r="M106" s="393">
        <f>ROUND(G106*(H106),2)</f>
        <v>0</v>
      </c>
      <c r="N106" s="393">
        <v>853</v>
      </c>
      <c r="O106" s="393"/>
      <c r="P106" s="393">
        <v>2.65</v>
      </c>
      <c r="Q106" s="393"/>
      <c r="R106" s="393">
        <v>2.65</v>
      </c>
      <c r="S106" s="393">
        <f>ROUND(G106*(P106),3)</f>
        <v>2.65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178</v>
      </c>
      <c r="D107" s="579" t="s">
        <v>1765</v>
      </c>
      <c r="E107" s="579"/>
      <c r="F107" s="406"/>
      <c r="G107" s="393"/>
      <c r="H107" s="406"/>
      <c r="I107" s="407">
        <f>ROUND((SUM(I104:I106))/1,2)</f>
        <v>0</v>
      </c>
      <c r="J107" s="408"/>
      <c r="K107" s="408"/>
      <c r="L107" s="409">
        <f>ROUND((SUM(L104:L106))/1,2)</f>
        <v>0</v>
      </c>
      <c r="M107" s="409">
        <f>ROUND((SUM(M104:M106))/1,2)</f>
        <v>0</v>
      </c>
      <c r="N107" s="409"/>
      <c r="O107" s="409"/>
      <c r="P107" s="409"/>
      <c r="Q107" s="409"/>
      <c r="R107" s="409"/>
      <c r="S107" s="409">
        <f>ROUND((SUM(S104:S106))/1,2)</f>
        <v>3.65</v>
      </c>
      <c r="T107" s="409"/>
      <c r="U107" s="409"/>
      <c r="V107" s="410">
        <f>ROUND((SUM(V104:V106))/1,2)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80"/>
      <c r="E108" s="580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334</v>
      </c>
      <c r="D109" s="579" t="s">
        <v>1798</v>
      </c>
      <c r="E109" s="579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1799</v>
      </c>
      <c r="D110" s="571" t="s">
        <v>1800</v>
      </c>
      <c r="E110" s="571"/>
      <c r="F110" s="389" t="s">
        <v>181</v>
      </c>
      <c r="G110" s="390">
        <v>55.335511600000004</v>
      </c>
      <c r="H110" s="389"/>
      <c r="I110" s="389">
        <f>ROUND(G110*(H110),2)</f>
        <v>0</v>
      </c>
      <c r="J110" s="391">
        <f>ROUND(G110*(N110),2)</f>
        <v>2174.69</v>
      </c>
      <c r="K110" s="392">
        <f>ROUND(G110*(O110),2)</f>
        <v>0</v>
      </c>
      <c r="L110" s="393">
        <f>ROUND(G110*(H110),2)</f>
        <v>0</v>
      </c>
      <c r="M110" s="393"/>
      <c r="N110" s="393">
        <v>39.299999999999997</v>
      </c>
      <c r="O110" s="393"/>
      <c r="P110" s="393">
        <v>0</v>
      </c>
      <c r="Q110" s="393"/>
      <c r="R110" s="393">
        <v>0</v>
      </c>
      <c r="S110" s="393">
        <f>ROUND(G110*(P110),3)</f>
        <v>0</v>
      </c>
      <c r="T110" s="393"/>
      <c r="U110" s="393"/>
      <c r="V110" s="394">
        <f>ROUND(G110*(X110),3)</f>
        <v>0</v>
      </c>
      <c r="W110" s="395"/>
      <c r="X110" s="396">
        <v>0</v>
      </c>
      <c r="Y110" s="396"/>
      <c r="Z110" s="396">
        <v>0</v>
      </c>
    </row>
    <row r="111" spans="1:26" ht="12">
      <c r="A111" s="396"/>
      <c r="B111" s="404"/>
      <c r="C111" s="405" t="s">
        <v>334</v>
      </c>
      <c r="D111" s="579" t="s">
        <v>1798</v>
      </c>
      <c r="E111" s="579"/>
      <c r="F111" s="406"/>
      <c r="G111" s="393"/>
      <c r="H111" s="406"/>
      <c r="I111" s="407">
        <f>ROUND((SUM(I109:I110))/1,2)</f>
        <v>0</v>
      </c>
      <c r="J111" s="408"/>
      <c r="K111" s="408"/>
      <c r="L111" s="409">
        <f>ROUND((SUM(L109:L110))/1,2)</f>
        <v>0</v>
      </c>
      <c r="M111" s="409">
        <f>ROUND((SUM(M109:M110))/1,2)</f>
        <v>0</v>
      </c>
      <c r="N111" s="409"/>
      <c r="O111" s="409"/>
      <c r="P111" s="409"/>
      <c r="Q111" s="409"/>
      <c r="R111" s="409"/>
      <c r="S111" s="409">
        <f>ROUND((SUM(S109:S110))/1,2)</f>
        <v>0</v>
      </c>
      <c r="T111" s="409"/>
      <c r="U111" s="409"/>
      <c r="V111" s="410">
        <f>ROUND((SUM(V109:V110))/1,2)</f>
        <v>0</v>
      </c>
      <c r="W111" s="395"/>
      <c r="X111" s="396"/>
      <c r="Y111" s="396"/>
      <c r="Z111" s="396"/>
    </row>
    <row r="112" spans="1:26">
      <c r="A112" s="396"/>
      <c r="B112" s="404"/>
      <c r="C112" s="411"/>
      <c r="D112" s="580"/>
      <c r="E112" s="580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>
      <c r="A113" s="396"/>
      <c r="B113" s="404"/>
      <c r="C113" s="411"/>
      <c r="D113" s="582" t="s">
        <v>1714</v>
      </c>
      <c r="E113" s="582"/>
      <c r="F113" s="406"/>
      <c r="G113" s="393"/>
      <c r="H113" s="406"/>
      <c r="I113" s="407">
        <f>ROUND((SUM(I81:I112))/2,2)</f>
        <v>0</v>
      </c>
      <c r="J113" s="408"/>
      <c r="K113" s="408"/>
      <c r="L113" s="409">
        <f>ROUND((SUM(L81:L112))/2,2)</f>
        <v>0</v>
      </c>
      <c r="M113" s="409">
        <f>ROUND((SUM(M81:M112))/2,2)</f>
        <v>0</v>
      </c>
      <c r="N113" s="409"/>
      <c r="O113" s="409"/>
      <c r="P113" s="409"/>
      <c r="Q113" s="409"/>
      <c r="R113" s="409"/>
      <c r="S113" s="409">
        <f>ROUND((SUM(S81:S112))/2,2)</f>
        <v>55.34</v>
      </c>
      <c r="T113" s="409"/>
      <c r="U113" s="409"/>
      <c r="V113" s="410">
        <f>ROUND((SUM(V81:V112))/2,2)</f>
        <v>0</v>
      </c>
      <c r="W113" s="395"/>
      <c r="X113" s="396"/>
      <c r="Y113" s="396"/>
      <c r="Z113" s="396"/>
    </row>
    <row r="114" spans="1:26">
      <c r="A114" s="396"/>
      <c r="B114" s="404"/>
      <c r="C114" s="411"/>
      <c r="D114" s="580"/>
      <c r="E114" s="580"/>
      <c r="F114" s="406"/>
      <c r="G114" s="393"/>
      <c r="H114" s="406"/>
      <c r="I114" s="406"/>
      <c r="J114" s="392"/>
      <c r="K114" s="392"/>
      <c r="L114" s="393"/>
      <c r="M114" s="393"/>
      <c r="N114" s="393"/>
      <c r="O114" s="393"/>
      <c r="P114" s="393"/>
      <c r="Q114" s="393"/>
      <c r="R114" s="393"/>
      <c r="S114" s="393"/>
      <c r="T114" s="393"/>
      <c r="U114" s="393"/>
      <c r="V114" s="394"/>
      <c r="W114" s="395"/>
      <c r="X114" s="396"/>
      <c r="Y114" s="396"/>
      <c r="Z114" s="396"/>
    </row>
    <row r="115" spans="1:26">
      <c r="A115" s="396"/>
      <c r="B115" s="404"/>
      <c r="C115" s="411"/>
      <c r="D115" s="582" t="s">
        <v>1721</v>
      </c>
      <c r="E115" s="582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12">
      <c r="A116" s="396"/>
      <c r="B116" s="404"/>
      <c r="C116" s="405" t="s">
        <v>1255</v>
      </c>
      <c r="D116" s="579" t="s">
        <v>1884</v>
      </c>
      <c r="E116" s="579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25" customHeight="1">
      <c r="A117" s="385"/>
      <c r="B117" s="386"/>
      <c r="C117" s="387" t="s">
        <v>1256</v>
      </c>
      <c r="D117" s="571" t="s">
        <v>2241</v>
      </c>
      <c r="E117" s="571"/>
      <c r="F117" s="389" t="s">
        <v>218</v>
      </c>
      <c r="G117" s="390">
        <v>20</v>
      </c>
      <c r="H117" s="389"/>
      <c r="I117" s="389">
        <f t="shared" ref="I117:I123" si="6">ROUND(G117*(H117),2)</f>
        <v>0</v>
      </c>
      <c r="J117" s="391">
        <f t="shared" ref="J117:J123" si="7">ROUND(G117*(N117),2)</f>
        <v>427.4</v>
      </c>
      <c r="K117" s="392">
        <f t="shared" ref="K117:K123" si="8">ROUND(G117*(O117),2)</f>
        <v>0</v>
      </c>
      <c r="L117" s="393">
        <f>ROUND(G117*(H117),2)</f>
        <v>0</v>
      </c>
      <c r="M117" s="393"/>
      <c r="N117" s="393">
        <v>21.37</v>
      </c>
      <c r="O117" s="393"/>
      <c r="P117" s="393">
        <v>4.2999999999999999E-4</v>
      </c>
      <c r="Q117" s="393"/>
      <c r="R117" s="393">
        <v>4.2999999999999999E-4</v>
      </c>
      <c r="S117" s="393">
        <f t="shared" ref="S117:S123" si="9">ROUND(G117*(P117),3)</f>
        <v>8.9999999999999993E-3</v>
      </c>
      <c r="T117" s="393"/>
      <c r="U117" s="393"/>
      <c r="V117" s="394">
        <f t="shared" ref="V117:V123" si="10">ROUND(G117*(X117),3)</f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85"/>
      <c r="B118" s="386"/>
      <c r="C118" s="387" t="s">
        <v>2242</v>
      </c>
      <c r="D118" s="571" t="s">
        <v>2243</v>
      </c>
      <c r="E118" s="571"/>
      <c r="F118" s="389" t="s">
        <v>218</v>
      </c>
      <c r="G118" s="390">
        <v>45</v>
      </c>
      <c r="H118" s="389"/>
      <c r="I118" s="389">
        <f t="shared" si="6"/>
        <v>0</v>
      </c>
      <c r="J118" s="391">
        <f t="shared" si="7"/>
        <v>1086.75</v>
      </c>
      <c r="K118" s="392">
        <f t="shared" si="8"/>
        <v>0</v>
      </c>
      <c r="L118" s="393">
        <f>ROUND(G118*(H118),2)</f>
        <v>0</v>
      </c>
      <c r="M118" s="393"/>
      <c r="N118" s="393">
        <v>24.15</v>
      </c>
      <c r="O118" s="393"/>
      <c r="P118" s="393">
        <v>6.0999999999999997E-4</v>
      </c>
      <c r="Q118" s="393"/>
      <c r="R118" s="393">
        <v>6.0999999999999997E-4</v>
      </c>
      <c r="S118" s="393">
        <f t="shared" si="9"/>
        <v>2.7E-2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85"/>
      <c r="B119" s="386"/>
      <c r="C119" s="387" t="s">
        <v>2244</v>
      </c>
      <c r="D119" s="571" t="s">
        <v>2245</v>
      </c>
      <c r="E119" s="571"/>
      <c r="F119" s="389" t="s">
        <v>1770</v>
      </c>
      <c r="G119" s="390">
        <v>1</v>
      </c>
      <c r="H119" s="389"/>
      <c r="I119" s="389">
        <f t="shared" si="6"/>
        <v>0</v>
      </c>
      <c r="J119" s="391">
        <f t="shared" si="7"/>
        <v>50.35</v>
      </c>
      <c r="K119" s="392">
        <f t="shared" si="8"/>
        <v>0</v>
      </c>
      <c r="L119" s="393">
        <f>ROUND(G119*(H119),2)</f>
        <v>0</v>
      </c>
      <c r="M119" s="393"/>
      <c r="N119" s="393">
        <v>50.35</v>
      </c>
      <c r="O119" s="393"/>
      <c r="P119" s="393">
        <v>2.7439999999999999E-3</v>
      </c>
      <c r="Q119" s="393"/>
      <c r="R119" s="393">
        <v>2.7439999999999999E-3</v>
      </c>
      <c r="S119" s="393">
        <f t="shared" si="9"/>
        <v>3.0000000000000001E-3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2246</v>
      </c>
      <c r="D120" s="581" t="s">
        <v>2247</v>
      </c>
      <c r="E120" s="581"/>
      <c r="F120" s="401" t="s">
        <v>247</v>
      </c>
      <c r="G120" s="402">
        <v>1</v>
      </c>
      <c r="H120" s="401"/>
      <c r="I120" s="401">
        <f t="shared" si="6"/>
        <v>0</v>
      </c>
      <c r="J120" s="403">
        <f t="shared" si="7"/>
        <v>233</v>
      </c>
      <c r="K120" s="392">
        <f t="shared" si="8"/>
        <v>0</v>
      </c>
      <c r="L120" s="393"/>
      <c r="M120" s="393">
        <f>ROUND(G120*(H120),2)</f>
        <v>0</v>
      </c>
      <c r="N120" s="393">
        <v>233</v>
      </c>
      <c r="O120" s="393"/>
      <c r="P120" s="393">
        <v>1E-3</v>
      </c>
      <c r="Q120" s="393"/>
      <c r="R120" s="393">
        <v>1E-3</v>
      </c>
      <c r="S120" s="393">
        <f t="shared" si="9"/>
        <v>1E-3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85"/>
      <c r="B121" s="386"/>
      <c r="C121" s="387" t="s">
        <v>1917</v>
      </c>
      <c r="D121" s="571" t="s">
        <v>1918</v>
      </c>
      <c r="E121" s="571"/>
      <c r="F121" s="389" t="s">
        <v>218</v>
      </c>
      <c r="G121" s="390">
        <v>65</v>
      </c>
      <c r="H121" s="389"/>
      <c r="I121" s="389">
        <f t="shared" si="6"/>
        <v>0</v>
      </c>
      <c r="J121" s="391">
        <f t="shared" si="7"/>
        <v>168.35</v>
      </c>
      <c r="K121" s="392">
        <f t="shared" si="8"/>
        <v>0</v>
      </c>
      <c r="L121" s="393">
        <f>ROUND(G121*(H121),2)</f>
        <v>0</v>
      </c>
      <c r="M121" s="393"/>
      <c r="N121" s="393">
        <v>2.59</v>
      </c>
      <c r="O121" s="393"/>
      <c r="P121" s="393">
        <v>1.8000000000000001E-4</v>
      </c>
      <c r="Q121" s="393"/>
      <c r="R121" s="393">
        <v>1.8000000000000001E-4</v>
      </c>
      <c r="S121" s="393">
        <f t="shared" si="9"/>
        <v>1.2E-2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1259</v>
      </c>
      <c r="D122" s="571" t="s">
        <v>1919</v>
      </c>
      <c r="E122" s="571"/>
      <c r="F122" s="389" t="s">
        <v>218</v>
      </c>
      <c r="G122" s="390">
        <v>65</v>
      </c>
      <c r="H122" s="389"/>
      <c r="I122" s="389">
        <f t="shared" si="6"/>
        <v>0</v>
      </c>
      <c r="J122" s="391">
        <f t="shared" si="7"/>
        <v>97.5</v>
      </c>
      <c r="K122" s="392">
        <f t="shared" si="8"/>
        <v>0</v>
      </c>
      <c r="L122" s="393">
        <f>ROUND(G122*(H122),2)</f>
        <v>0</v>
      </c>
      <c r="M122" s="393"/>
      <c r="N122" s="393">
        <v>1.5</v>
      </c>
      <c r="O122" s="393"/>
      <c r="P122" s="393">
        <v>1.0000000000000001E-5</v>
      </c>
      <c r="Q122" s="393"/>
      <c r="R122" s="393">
        <v>1.0000000000000001E-5</v>
      </c>
      <c r="S122" s="393">
        <f t="shared" si="9"/>
        <v>1E-3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1920</v>
      </c>
      <c r="D123" s="571" t="s">
        <v>1260</v>
      </c>
      <c r="E123" s="571"/>
      <c r="F123" s="389" t="s">
        <v>360</v>
      </c>
      <c r="G123" s="390">
        <v>93.291515081840004</v>
      </c>
      <c r="H123" s="391"/>
      <c r="I123" s="391">
        <f t="shared" si="6"/>
        <v>0</v>
      </c>
      <c r="J123" s="391">
        <f t="shared" si="7"/>
        <v>466.46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12">
      <c r="A124" s="396"/>
      <c r="B124" s="404"/>
      <c r="C124" s="405" t="s">
        <v>1255</v>
      </c>
      <c r="D124" s="579" t="s">
        <v>1884</v>
      </c>
      <c r="E124" s="579"/>
      <c r="F124" s="406"/>
      <c r="G124" s="393"/>
      <c r="H124" s="406"/>
      <c r="I124" s="407">
        <f>ROUND((SUM(I116:I123))/1,2)</f>
        <v>0</v>
      </c>
      <c r="J124" s="408"/>
      <c r="K124" s="408"/>
      <c r="L124" s="409">
        <f>ROUND((SUM(L116:L123))/1,2)</f>
        <v>0</v>
      </c>
      <c r="M124" s="409">
        <f>ROUND((SUM(M116:M123))/1,2)</f>
        <v>0</v>
      </c>
      <c r="N124" s="409"/>
      <c r="O124" s="409"/>
      <c r="P124" s="409"/>
      <c r="Q124" s="393"/>
      <c r="R124" s="393"/>
      <c r="S124" s="409">
        <f>ROUND((SUM(S116:S123))/1,2)</f>
        <v>0.05</v>
      </c>
      <c r="T124" s="409"/>
      <c r="U124" s="409"/>
      <c r="V124" s="410">
        <f>ROUND((SUM(V116:V123))/1,2)</f>
        <v>0</v>
      </c>
      <c r="W124" s="395"/>
      <c r="X124" s="396"/>
      <c r="Y124" s="396"/>
      <c r="Z124" s="396"/>
    </row>
    <row r="125" spans="1:26">
      <c r="A125" s="396"/>
      <c r="B125" s="404"/>
      <c r="C125" s="411"/>
      <c r="D125" s="580"/>
      <c r="E125" s="580"/>
      <c r="F125" s="406"/>
      <c r="G125" s="393"/>
      <c r="H125" s="406"/>
      <c r="I125" s="406"/>
      <c r="J125" s="392"/>
      <c r="K125" s="392"/>
      <c r="L125" s="393"/>
      <c r="M125" s="393"/>
      <c r="N125" s="393"/>
      <c r="O125" s="393"/>
      <c r="P125" s="393"/>
      <c r="Q125" s="393"/>
      <c r="R125" s="393"/>
      <c r="S125" s="393"/>
      <c r="T125" s="393"/>
      <c r="U125" s="393"/>
      <c r="V125" s="394"/>
      <c r="W125" s="395"/>
      <c r="X125" s="396"/>
      <c r="Y125" s="396"/>
      <c r="Z125" s="396"/>
    </row>
    <row r="126" spans="1:26">
      <c r="A126" s="396"/>
      <c r="B126" s="404"/>
      <c r="C126" s="411"/>
      <c r="D126" s="583" t="s">
        <v>1721</v>
      </c>
      <c r="E126" s="583"/>
      <c r="F126" s="406"/>
      <c r="G126" s="393"/>
      <c r="H126" s="406"/>
      <c r="I126" s="407">
        <f>ROUND((SUM(I115:I125))/2,2)</f>
        <v>0</v>
      </c>
      <c r="J126" s="392"/>
      <c r="K126" s="392"/>
      <c r="L126" s="393">
        <f>ROUND((SUM(L115:L125))/2,2)</f>
        <v>0</v>
      </c>
      <c r="M126" s="393">
        <f>ROUND((SUM(M115:M125))/2,2)</f>
        <v>0</v>
      </c>
      <c r="N126" s="393"/>
      <c r="O126" s="393"/>
      <c r="P126" s="409"/>
      <c r="Q126" s="393"/>
      <c r="R126" s="393"/>
      <c r="S126" s="409">
        <f>ROUND((SUM(S115:S125))/2,2)</f>
        <v>0.05</v>
      </c>
      <c r="T126" s="393"/>
      <c r="U126" s="393"/>
      <c r="V126" s="410">
        <f>ROUND((SUM(V115:V125))/2,2)</f>
        <v>0</v>
      </c>
      <c r="W126" s="395"/>
      <c r="X126" s="396"/>
      <c r="Y126" s="396"/>
      <c r="Z126" s="396"/>
    </row>
    <row r="127" spans="1:26">
      <c r="A127" s="221"/>
      <c r="B127" s="413"/>
      <c r="C127" s="414"/>
      <c r="D127" s="584" t="s">
        <v>1728</v>
      </c>
      <c r="E127" s="584"/>
      <c r="F127" s="417"/>
      <c r="G127" s="416"/>
      <c r="H127" s="417"/>
      <c r="I127" s="417">
        <f>ROUND((SUM(I81:I126))/3,2)</f>
        <v>0</v>
      </c>
      <c r="J127" s="445"/>
      <c r="K127" s="445">
        <f>ROUND((SUM(K81:K126))/3,2)</f>
        <v>0</v>
      </c>
      <c r="L127" s="416">
        <f>ROUND((SUM(L81:L126))/3,2)</f>
        <v>0</v>
      </c>
      <c r="M127" s="416">
        <f>ROUND((SUM(M81:M126))/3,2)</f>
        <v>0</v>
      </c>
      <c r="N127" s="416"/>
      <c r="O127" s="416"/>
      <c r="P127" s="416"/>
      <c r="Q127" s="416"/>
      <c r="R127" s="416"/>
      <c r="S127" s="416">
        <f>ROUND((SUM(S81:S126))/3,2)</f>
        <v>55.39</v>
      </c>
      <c r="T127" s="416"/>
      <c r="U127" s="416"/>
      <c r="V127" s="418">
        <f>ROUND((SUM(V81:V126))/3,2)</f>
        <v>0</v>
      </c>
      <c r="W127" s="220"/>
      <c r="X127" s="221"/>
      <c r="Y127" s="221">
        <f>(SUM(Y81:Y126))</f>
        <v>0</v>
      </c>
      <c r="Z127" s="221">
        <f>(SUM(Z81:Z126))</f>
        <v>0</v>
      </c>
    </row>
    <row r="128" spans="1:26" hidden="1">
      <c r="A128" s="221"/>
      <c r="B128" s="221"/>
      <c r="C128" s="221"/>
      <c r="D128" s="221"/>
      <c r="E128" s="252"/>
      <c r="F128" s="252"/>
      <c r="G128" s="377"/>
      <c r="H128" s="252"/>
      <c r="I128" s="252"/>
      <c r="J128" s="343"/>
      <c r="K128" s="343"/>
      <c r="L128" s="343"/>
      <c r="M128" s="343"/>
      <c r="N128" s="343"/>
      <c r="O128" s="343"/>
      <c r="P128" s="343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</row>
    <row r="129" spans="1:26" hidden="1">
      <c r="A129" s="221"/>
      <c r="B129" s="221"/>
      <c r="C129" s="221"/>
      <c r="D129" s="221"/>
      <c r="E129" s="252"/>
      <c r="F129" s="252"/>
      <c r="G129" s="377"/>
      <c r="H129" s="252"/>
      <c r="I129" s="252"/>
      <c r="J129" s="343"/>
      <c r="K129" s="343"/>
      <c r="L129" s="343"/>
      <c r="M129" s="343"/>
      <c r="N129" s="343"/>
      <c r="O129" s="343"/>
      <c r="P129" s="343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/>
    <row r="1250"/>
    <row r="1251"/>
    <row r="1252"/>
    <row r="1253"/>
  </sheetData>
  <mergeCells count="99">
    <mergeCell ref="D127:E127"/>
    <mergeCell ref="D121:E121"/>
    <mergeCell ref="D122:E122"/>
    <mergeCell ref="D123:E123"/>
    <mergeCell ref="D124:E124"/>
    <mergeCell ref="D125:E125"/>
    <mergeCell ref="D126:E126"/>
    <mergeCell ref="D120:E120"/>
    <mergeCell ref="D109:E109"/>
    <mergeCell ref="D110:E110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08:E108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96:E96"/>
    <mergeCell ref="D85:E85"/>
    <mergeCell ref="D86:E86"/>
    <mergeCell ref="D87:E87"/>
    <mergeCell ref="D88:E88"/>
    <mergeCell ref="D89:E89"/>
    <mergeCell ref="D90:E90"/>
    <mergeCell ref="D91:E91"/>
    <mergeCell ref="D92:E92"/>
    <mergeCell ref="D93:E93"/>
    <mergeCell ref="D94:E94"/>
    <mergeCell ref="D95:E95"/>
    <mergeCell ref="D84:E84"/>
    <mergeCell ref="B63:D63"/>
    <mergeCell ref="B64:D64"/>
    <mergeCell ref="B65:D65"/>
    <mergeCell ref="B66:D66"/>
    <mergeCell ref="B70:V70"/>
    <mergeCell ref="B72:E72"/>
    <mergeCell ref="I72:P72"/>
    <mergeCell ref="B73:E73"/>
    <mergeCell ref="B74:E74"/>
    <mergeCell ref="D81:E81"/>
    <mergeCell ref="D82:E82"/>
    <mergeCell ref="D83:E83"/>
    <mergeCell ref="B62:D62"/>
    <mergeCell ref="B48:E48"/>
    <mergeCell ref="F48:H48"/>
    <mergeCell ref="B49:I49"/>
    <mergeCell ref="B54:C54"/>
    <mergeCell ref="B55:D55"/>
    <mergeCell ref="B56:D56"/>
    <mergeCell ref="B57:D57"/>
    <mergeCell ref="B58:D58"/>
    <mergeCell ref="B59:D59"/>
    <mergeCell ref="B60:D60"/>
    <mergeCell ref="B61:D61"/>
    <mergeCell ref="B47:E47"/>
    <mergeCell ref="F47:H47"/>
    <mergeCell ref="F24:H24"/>
    <mergeCell ref="F25:H25"/>
    <mergeCell ref="F26:H26"/>
    <mergeCell ref="F27:H27"/>
    <mergeCell ref="F28:G28"/>
    <mergeCell ref="F29:G29"/>
    <mergeCell ref="F30:G30"/>
    <mergeCell ref="F31:G31"/>
    <mergeCell ref="B44:V44"/>
    <mergeCell ref="B46:E46"/>
    <mergeCell ref="F46:H46"/>
    <mergeCell ref="F23:H23"/>
    <mergeCell ref="B9:H9"/>
    <mergeCell ref="B11:H11"/>
    <mergeCell ref="F14:H14"/>
    <mergeCell ref="F15:H15"/>
    <mergeCell ref="F16:H16"/>
    <mergeCell ref="F17:H17"/>
    <mergeCell ref="F18:H18"/>
    <mergeCell ref="F19:H19"/>
    <mergeCell ref="F20:H20"/>
    <mergeCell ref="F21:H21"/>
    <mergeCell ref="F22:H22"/>
    <mergeCell ref="B7:H7"/>
    <mergeCell ref="B1:C1"/>
    <mergeCell ref="E1:F1"/>
    <mergeCell ref="H1:I1"/>
    <mergeCell ref="B2:V2"/>
    <mergeCell ref="B3:V3"/>
  </mergeCells>
  <hyperlinks>
    <hyperlink ref="B1:C1" location="A2:A2" tooltip="Klikni na prechod ku Kryciemu listu..." display="Krycí list rozpočtu" xr:uid="{00000000-0004-0000-0F00-000000000000}"/>
    <hyperlink ref="E1:F1" location="A44:A44" tooltip="Klikni na prechod ku rekapitulácii..." display="Rekapitulácia rozpočtu" xr:uid="{00000000-0004-0000-0F00-000001000000}"/>
    <hyperlink ref="H1:I1" location="B70:B70" tooltip="Klikni na prechod k Rozpočet..." display="Rozpočet" xr:uid="{00000000-0004-0000-0F00-000002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árok18"/>
  <dimension ref="A1:AA1250"/>
  <sheetViews>
    <sheetView topLeftCell="A65" workbookViewId="0">
      <selection activeCell="H80" sqref="H80:H1193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2248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>
        <f>E61</f>
        <v>0</v>
      </c>
      <c r="D15" s="251">
        <f>F61</f>
        <v>0</v>
      </c>
      <c r="E15" s="252">
        <f>G61</f>
        <v>0</v>
      </c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/>
      <c r="D16" s="258"/>
      <c r="E16" s="259"/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(SUM(Z78:Z138))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/>
      <c r="D17" s="251"/>
      <c r="E17" s="252"/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P27-SUM(K78:K138)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SUM(K78:K138)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2248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1714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1715</v>
      </c>
      <c r="C56" s="525"/>
      <c r="D56" s="525"/>
      <c r="E56" s="252">
        <f>L95</f>
        <v>0</v>
      </c>
      <c r="F56" s="252">
        <f>M95</f>
        <v>0</v>
      </c>
      <c r="G56" s="252">
        <f>I95</f>
        <v>0</v>
      </c>
      <c r="H56" s="343">
        <f>S95</f>
        <v>174.77</v>
      </c>
      <c r="I56" s="343">
        <f>V95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5" t="s">
        <v>2011</v>
      </c>
      <c r="C57" s="525"/>
      <c r="D57" s="525"/>
      <c r="E57" s="252">
        <f>L100</f>
        <v>0</v>
      </c>
      <c r="F57" s="252">
        <f>M100</f>
        <v>0</v>
      </c>
      <c r="G57" s="252">
        <f>I100</f>
        <v>0</v>
      </c>
      <c r="H57" s="343">
        <f>S100</f>
        <v>0.01</v>
      </c>
      <c r="I57" s="343">
        <f>V100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5" t="s">
        <v>1716</v>
      </c>
      <c r="C58" s="525"/>
      <c r="D58" s="525"/>
      <c r="E58" s="252">
        <f>L104</f>
        <v>0</v>
      </c>
      <c r="F58" s="252">
        <f>M104</f>
        <v>0</v>
      </c>
      <c r="G58" s="252">
        <f>I104</f>
        <v>0</v>
      </c>
      <c r="H58" s="343">
        <f>S104</f>
        <v>38.96</v>
      </c>
      <c r="I58" s="343">
        <f>V104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5" t="s">
        <v>1718</v>
      </c>
      <c r="C59" s="525"/>
      <c r="D59" s="525"/>
      <c r="E59" s="252">
        <f>L132</f>
        <v>0</v>
      </c>
      <c r="F59" s="252">
        <f>M132</f>
        <v>0</v>
      </c>
      <c r="G59" s="252">
        <f>I132</f>
        <v>0</v>
      </c>
      <c r="H59" s="343">
        <f>S132</f>
        <v>0.75</v>
      </c>
      <c r="I59" s="343">
        <f>V132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5" t="s">
        <v>1720</v>
      </c>
      <c r="C60" s="525"/>
      <c r="D60" s="525"/>
      <c r="E60" s="252">
        <f>L136</f>
        <v>0</v>
      </c>
      <c r="F60" s="252">
        <f>M136</f>
        <v>0</v>
      </c>
      <c r="G60" s="252">
        <f>I136</f>
        <v>0</v>
      </c>
      <c r="H60" s="343">
        <f>S136</f>
        <v>0</v>
      </c>
      <c r="I60" s="343">
        <f>V136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6" t="s">
        <v>1714</v>
      </c>
      <c r="C61" s="557"/>
      <c r="D61" s="557"/>
      <c r="E61" s="345">
        <f>L138</f>
        <v>0</v>
      </c>
      <c r="F61" s="345">
        <f>M138</f>
        <v>0</v>
      </c>
      <c r="G61" s="345">
        <f>I138</f>
        <v>0</v>
      </c>
      <c r="H61" s="346">
        <f>S138</f>
        <v>214.49</v>
      </c>
      <c r="I61" s="346">
        <f>V138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5"/>
      <c r="C62" s="525"/>
      <c r="D62" s="525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65" t="s">
        <v>1728</v>
      </c>
      <c r="C63" s="566"/>
      <c r="D63" s="566"/>
      <c r="E63" s="348">
        <f>L139</f>
        <v>0</v>
      </c>
      <c r="F63" s="348">
        <f>M139</f>
        <v>0</v>
      </c>
      <c r="G63" s="348">
        <f>I139</f>
        <v>0</v>
      </c>
      <c r="H63" s="349">
        <f>S139</f>
        <v>214.49</v>
      </c>
      <c r="I63" s="349">
        <f>V139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67" t="s">
        <v>1671</v>
      </c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9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72" t="s">
        <v>1680</v>
      </c>
      <c r="C69" s="573"/>
      <c r="D69" s="573"/>
      <c r="E69" s="574"/>
      <c r="F69" s="360"/>
      <c r="G69" s="360"/>
      <c r="H69" s="361" t="s">
        <v>1677</v>
      </c>
      <c r="I69" s="575"/>
      <c r="J69" s="576"/>
      <c r="K69" s="576"/>
      <c r="L69" s="576"/>
      <c r="M69" s="576"/>
      <c r="N69" s="576"/>
      <c r="O69" s="576"/>
      <c r="P69" s="577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58" t="s">
        <v>1683</v>
      </c>
      <c r="C70" s="559"/>
      <c r="D70" s="559"/>
      <c r="E70" s="560"/>
      <c r="F70" s="362"/>
      <c r="G70" s="362"/>
      <c r="H70" s="363" t="s">
        <v>1729</v>
      </c>
      <c r="I70" s="363" t="s">
        <v>1730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58" t="s">
        <v>1684</v>
      </c>
      <c r="C71" s="559"/>
      <c r="D71" s="559"/>
      <c r="E71" s="560"/>
      <c r="F71" s="362"/>
      <c r="G71" s="362"/>
      <c r="H71" s="363" t="s">
        <v>1731</v>
      </c>
      <c r="I71" s="363" t="s">
        <v>1679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1732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2248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1711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1733</v>
      </c>
      <c r="C77" s="335" t="s">
        <v>1734</v>
      </c>
      <c r="D77" s="335" t="s">
        <v>1735</v>
      </c>
      <c r="E77" s="370"/>
      <c r="F77" s="370" t="s">
        <v>1736</v>
      </c>
      <c r="G77" s="370" t="s">
        <v>136</v>
      </c>
      <c r="H77" s="371" t="s">
        <v>1737</v>
      </c>
      <c r="I77" s="371" t="s">
        <v>1738</v>
      </c>
      <c r="J77" s="371"/>
      <c r="K77" s="371"/>
      <c r="L77" s="371"/>
      <c r="M77" s="371"/>
      <c r="N77" s="371"/>
      <c r="O77" s="371"/>
      <c r="P77" s="371" t="s">
        <v>1739</v>
      </c>
      <c r="Q77" s="335"/>
      <c r="R77" s="335"/>
      <c r="S77" s="335" t="s">
        <v>1740</v>
      </c>
      <c r="T77" s="335"/>
      <c r="U77" s="335"/>
      <c r="V77" s="372" t="s">
        <v>1741</v>
      </c>
      <c r="W77" s="220"/>
      <c r="X77" s="221"/>
      <c r="Y77" s="221"/>
      <c r="Z77" s="221"/>
    </row>
    <row r="78" spans="1:26">
      <c r="A78" s="221"/>
      <c r="B78" s="242"/>
      <c r="C78" s="373"/>
      <c r="D78" s="564" t="s">
        <v>1714</v>
      </c>
      <c r="E78" s="564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83</v>
      </c>
      <c r="D79" s="578" t="s">
        <v>1742</v>
      </c>
      <c r="E79" s="578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787</v>
      </c>
      <c r="D80" s="570" t="s">
        <v>1743</v>
      </c>
      <c r="E80" s="570"/>
      <c r="F80" s="382" t="s">
        <v>152</v>
      </c>
      <c r="G80" s="383">
        <v>129.88499999999999</v>
      </c>
      <c r="H80" s="382"/>
      <c r="I80" s="382">
        <f t="shared" ref="I80:I94" si="0">ROUND(G80*(H80),2)</f>
        <v>0</v>
      </c>
      <c r="J80" s="384">
        <f t="shared" ref="J80:J94" si="1">ROUND(G80*(N80),2)</f>
        <v>5326.58</v>
      </c>
      <c r="K80" s="343">
        <f t="shared" ref="K80:K94" si="2">ROUND(G80*(O80),2)</f>
        <v>0</v>
      </c>
      <c r="L80" s="377">
        <f t="shared" ref="L80:L92" si="3">ROUND(G80*(H80),2)</f>
        <v>0</v>
      </c>
      <c r="M80" s="377"/>
      <c r="N80" s="377">
        <v>41.01</v>
      </c>
      <c r="O80" s="377"/>
      <c r="P80" s="377">
        <v>0</v>
      </c>
      <c r="Q80" s="377"/>
      <c r="R80" s="377">
        <v>0</v>
      </c>
      <c r="S80" s="377">
        <f t="shared" ref="S80:S94" si="4">ROUND(G80*(P80),3)</f>
        <v>0</v>
      </c>
      <c r="T80" s="377"/>
      <c r="U80" s="377"/>
      <c r="V80" s="378">
        <f t="shared" ref="V80:V94" si="5"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85"/>
      <c r="B81" s="386"/>
      <c r="C81" s="387" t="s">
        <v>156</v>
      </c>
      <c r="D81" s="571" t="s">
        <v>1744</v>
      </c>
      <c r="E81" s="571"/>
      <c r="F81" s="389" t="s">
        <v>152</v>
      </c>
      <c r="G81" s="390">
        <v>38.965499999999999</v>
      </c>
      <c r="H81" s="389"/>
      <c r="I81" s="389">
        <f t="shared" si="0"/>
        <v>0</v>
      </c>
      <c r="J81" s="391">
        <f t="shared" si="1"/>
        <v>443.04</v>
      </c>
      <c r="K81" s="392">
        <f t="shared" si="2"/>
        <v>0</v>
      </c>
      <c r="L81" s="393">
        <f t="shared" si="3"/>
        <v>0</v>
      </c>
      <c r="M81" s="393"/>
      <c r="N81" s="393">
        <v>11.37</v>
      </c>
      <c r="O81" s="393"/>
      <c r="P81" s="393">
        <v>0</v>
      </c>
      <c r="Q81" s="393"/>
      <c r="R81" s="393">
        <v>0</v>
      </c>
      <c r="S81" s="393">
        <f t="shared" si="4"/>
        <v>0</v>
      </c>
      <c r="T81" s="393"/>
      <c r="U81" s="393"/>
      <c r="V81" s="394">
        <f t="shared" si="5"/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2225</v>
      </c>
      <c r="D82" s="571" t="s">
        <v>2226</v>
      </c>
      <c r="E82" s="571"/>
      <c r="F82" s="389" t="s">
        <v>152</v>
      </c>
      <c r="G82" s="390">
        <v>204.88799999999998</v>
      </c>
      <c r="H82" s="389"/>
      <c r="I82" s="389">
        <f t="shared" si="0"/>
        <v>0</v>
      </c>
      <c r="J82" s="391">
        <f t="shared" si="1"/>
        <v>1673.93</v>
      </c>
      <c r="K82" s="392">
        <f t="shared" si="2"/>
        <v>0</v>
      </c>
      <c r="L82" s="393">
        <f t="shared" si="3"/>
        <v>0</v>
      </c>
      <c r="M82" s="393"/>
      <c r="N82" s="393">
        <v>8.17</v>
      </c>
      <c r="O82" s="393"/>
      <c r="P82" s="393">
        <v>0</v>
      </c>
      <c r="Q82" s="393"/>
      <c r="R82" s="393">
        <v>0</v>
      </c>
      <c r="S82" s="393">
        <f t="shared" si="4"/>
        <v>0</v>
      </c>
      <c r="T82" s="393"/>
      <c r="U82" s="393"/>
      <c r="V82" s="394">
        <f t="shared" si="5"/>
        <v>0</v>
      </c>
      <c r="W82" s="395"/>
      <c r="X82" s="396">
        <v>0</v>
      </c>
      <c r="Y82" s="396"/>
      <c r="Z82" s="396">
        <v>0</v>
      </c>
    </row>
    <row r="83" spans="1:26" ht="25" customHeight="1">
      <c r="A83" s="385"/>
      <c r="B83" s="386"/>
      <c r="C83" s="387" t="s">
        <v>2227</v>
      </c>
      <c r="D83" s="571" t="s">
        <v>2228</v>
      </c>
      <c r="E83" s="571"/>
      <c r="F83" s="389" t="s">
        <v>152</v>
      </c>
      <c r="G83" s="390">
        <v>61.4664</v>
      </c>
      <c r="H83" s="389"/>
      <c r="I83" s="389">
        <f t="shared" si="0"/>
        <v>0</v>
      </c>
      <c r="J83" s="391">
        <f t="shared" si="1"/>
        <v>71.3</v>
      </c>
      <c r="K83" s="392">
        <f t="shared" si="2"/>
        <v>0</v>
      </c>
      <c r="L83" s="393">
        <f t="shared" si="3"/>
        <v>0</v>
      </c>
      <c r="M83" s="393"/>
      <c r="N83" s="393">
        <v>1.1599999999999999</v>
      </c>
      <c r="O83" s="393"/>
      <c r="P83" s="393">
        <v>0</v>
      </c>
      <c r="Q83" s="393"/>
      <c r="R83" s="393">
        <v>0</v>
      </c>
      <c r="S83" s="393">
        <f t="shared" si="4"/>
        <v>0</v>
      </c>
      <c r="T83" s="393"/>
      <c r="U83" s="393"/>
      <c r="V83" s="394">
        <f t="shared" si="5"/>
        <v>0</v>
      </c>
      <c r="W83" s="395"/>
      <c r="X83" s="396">
        <v>0</v>
      </c>
      <c r="Y83" s="396"/>
      <c r="Z83" s="396">
        <v>0</v>
      </c>
    </row>
    <row r="84" spans="1:26" ht="25" customHeight="1">
      <c r="A84" s="385"/>
      <c r="B84" s="386"/>
      <c r="C84" s="387" t="s">
        <v>1745</v>
      </c>
      <c r="D84" s="571" t="s">
        <v>1746</v>
      </c>
      <c r="E84" s="571"/>
      <c r="F84" s="389" t="s">
        <v>152</v>
      </c>
      <c r="G84" s="390">
        <v>117.69700000000003</v>
      </c>
      <c r="H84" s="389"/>
      <c r="I84" s="389">
        <f t="shared" si="0"/>
        <v>0</v>
      </c>
      <c r="J84" s="391">
        <f t="shared" si="1"/>
        <v>300.13</v>
      </c>
      <c r="K84" s="392">
        <f t="shared" si="2"/>
        <v>0</v>
      </c>
      <c r="L84" s="393">
        <f t="shared" si="3"/>
        <v>0</v>
      </c>
      <c r="M84" s="393"/>
      <c r="N84" s="393">
        <v>2.5499999999999998</v>
      </c>
      <c r="O84" s="393"/>
      <c r="P84" s="393">
        <v>0</v>
      </c>
      <c r="Q84" s="393"/>
      <c r="R84" s="393">
        <v>0</v>
      </c>
      <c r="S84" s="393">
        <f t="shared" si="4"/>
        <v>0</v>
      </c>
      <c r="T84" s="393"/>
      <c r="U84" s="393"/>
      <c r="V84" s="394">
        <f t="shared" si="5"/>
        <v>0</v>
      </c>
      <c r="W84" s="395"/>
      <c r="X84" s="396">
        <v>0</v>
      </c>
      <c r="Y84" s="396"/>
      <c r="Z84" s="396">
        <v>0</v>
      </c>
    </row>
    <row r="85" spans="1:26" ht="25" customHeight="1">
      <c r="A85" s="385"/>
      <c r="B85" s="386"/>
      <c r="C85" s="387" t="s">
        <v>1747</v>
      </c>
      <c r="D85" s="571" t="s">
        <v>1748</v>
      </c>
      <c r="E85" s="571"/>
      <c r="F85" s="389" t="s">
        <v>152</v>
      </c>
      <c r="G85" s="390">
        <v>117.697</v>
      </c>
      <c r="H85" s="389"/>
      <c r="I85" s="389">
        <f t="shared" si="0"/>
        <v>0</v>
      </c>
      <c r="J85" s="391">
        <f t="shared" si="1"/>
        <v>114.17</v>
      </c>
      <c r="K85" s="392">
        <f t="shared" si="2"/>
        <v>0</v>
      </c>
      <c r="L85" s="393">
        <f t="shared" si="3"/>
        <v>0</v>
      </c>
      <c r="M85" s="393"/>
      <c r="N85" s="393">
        <v>0.97</v>
      </c>
      <c r="O85" s="393"/>
      <c r="P85" s="393">
        <v>0</v>
      </c>
      <c r="Q85" s="393"/>
      <c r="R85" s="393">
        <v>0</v>
      </c>
      <c r="S85" s="393">
        <f t="shared" si="4"/>
        <v>0</v>
      </c>
      <c r="T85" s="393"/>
      <c r="U85" s="393"/>
      <c r="V85" s="394">
        <f t="shared" si="5"/>
        <v>0</v>
      </c>
      <c r="W85" s="395"/>
      <c r="X85" s="396">
        <v>0</v>
      </c>
      <c r="Y85" s="396"/>
      <c r="Z85" s="396">
        <v>0</v>
      </c>
    </row>
    <row r="86" spans="1:26" ht="25" customHeight="1">
      <c r="A86" s="385"/>
      <c r="B86" s="386"/>
      <c r="C86" s="387" t="s">
        <v>2229</v>
      </c>
      <c r="D86" s="571" t="s">
        <v>2230</v>
      </c>
      <c r="E86" s="571"/>
      <c r="F86" s="389" t="s">
        <v>152</v>
      </c>
      <c r="G86" s="390">
        <v>217.07600000000002</v>
      </c>
      <c r="H86" s="389"/>
      <c r="I86" s="389">
        <f t="shared" si="0"/>
        <v>0</v>
      </c>
      <c r="J86" s="391">
        <f t="shared" si="1"/>
        <v>1120.1099999999999</v>
      </c>
      <c r="K86" s="392">
        <f t="shared" si="2"/>
        <v>0</v>
      </c>
      <c r="L86" s="393">
        <f t="shared" si="3"/>
        <v>0</v>
      </c>
      <c r="M86" s="393"/>
      <c r="N86" s="393">
        <v>5.16</v>
      </c>
      <c r="O86" s="393"/>
      <c r="P86" s="393">
        <v>0</v>
      </c>
      <c r="Q86" s="393"/>
      <c r="R86" s="393">
        <v>0</v>
      </c>
      <c r="S86" s="393">
        <f t="shared" si="4"/>
        <v>0</v>
      </c>
      <c r="T86" s="393"/>
      <c r="U86" s="393"/>
      <c r="V86" s="394">
        <f t="shared" si="5"/>
        <v>0</v>
      </c>
      <c r="W86" s="395"/>
      <c r="X86" s="396">
        <v>0</v>
      </c>
      <c r="Y86" s="396"/>
      <c r="Z86" s="396">
        <v>0</v>
      </c>
    </row>
    <row r="87" spans="1:26" ht="25" customHeight="1">
      <c r="A87" s="385"/>
      <c r="B87" s="386"/>
      <c r="C87" s="387" t="s">
        <v>2231</v>
      </c>
      <c r="D87" s="571" t="s">
        <v>2232</v>
      </c>
      <c r="E87" s="571"/>
      <c r="F87" s="389" t="s">
        <v>195</v>
      </c>
      <c r="G87" s="390">
        <v>131.32</v>
      </c>
      <c r="H87" s="389"/>
      <c r="I87" s="389">
        <f t="shared" si="0"/>
        <v>0</v>
      </c>
      <c r="J87" s="391">
        <f t="shared" si="1"/>
        <v>43.34</v>
      </c>
      <c r="K87" s="392">
        <f t="shared" si="2"/>
        <v>0</v>
      </c>
      <c r="L87" s="393">
        <f t="shared" si="3"/>
        <v>0</v>
      </c>
      <c r="M87" s="393"/>
      <c r="N87" s="393">
        <v>0.33</v>
      </c>
      <c r="O87" s="393"/>
      <c r="P87" s="393">
        <v>0</v>
      </c>
      <c r="Q87" s="393"/>
      <c r="R87" s="393">
        <v>0</v>
      </c>
      <c r="S87" s="393">
        <f t="shared" si="4"/>
        <v>0</v>
      </c>
      <c r="T87" s="393"/>
      <c r="U87" s="393"/>
      <c r="V87" s="394">
        <f t="shared" si="5"/>
        <v>0</v>
      </c>
      <c r="W87" s="395"/>
      <c r="X87" s="396">
        <v>0</v>
      </c>
      <c r="Y87" s="396"/>
      <c r="Z87" s="396">
        <v>0</v>
      </c>
    </row>
    <row r="88" spans="1:26" ht="25" customHeight="1">
      <c r="A88" s="385"/>
      <c r="B88" s="386"/>
      <c r="C88" s="387" t="s">
        <v>2233</v>
      </c>
      <c r="D88" s="571" t="s">
        <v>2234</v>
      </c>
      <c r="E88" s="571"/>
      <c r="F88" s="389" t="s">
        <v>152</v>
      </c>
      <c r="G88" s="390">
        <v>131.32</v>
      </c>
      <c r="H88" s="389"/>
      <c r="I88" s="389">
        <f t="shared" si="0"/>
        <v>0</v>
      </c>
      <c r="J88" s="391">
        <f t="shared" si="1"/>
        <v>258.7</v>
      </c>
      <c r="K88" s="392">
        <f t="shared" si="2"/>
        <v>0</v>
      </c>
      <c r="L88" s="393">
        <f t="shared" si="3"/>
        <v>0</v>
      </c>
      <c r="M88" s="393"/>
      <c r="N88" s="393">
        <v>1.97</v>
      </c>
      <c r="O88" s="393"/>
      <c r="P88" s="393">
        <v>0</v>
      </c>
      <c r="Q88" s="393"/>
      <c r="R88" s="393">
        <v>0</v>
      </c>
      <c r="S88" s="393">
        <f t="shared" si="4"/>
        <v>0</v>
      </c>
      <c r="T88" s="393"/>
      <c r="U88" s="393"/>
      <c r="V88" s="394">
        <f t="shared" si="5"/>
        <v>0</v>
      </c>
      <c r="W88" s="395"/>
      <c r="X88" s="396">
        <v>0</v>
      </c>
      <c r="Y88" s="396"/>
      <c r="Z88" s="396">
        <v>0</v>
      </c>
    </row>
    <row r="89" spans="1:26" ht="25" customHeight="1">
      <c r="A89" s="385"/>
      <c r="B89" s="386"/>
      <c r="C89" s="387" t="s">
        <v>1749</v>
      </c>
      <c r="D89" s="571" t="s">
        <v>1750</v>
      </c>
      <c r="E89" s="571"/>
      <c r="F89" s="389" t="s">
        <v>152</v>
      </c>
      <c r="G89" s="390">
        <v>117.697</v>
      </c>
      <c r="H89" s="389"/>
      <c r="I89" s="389">
        <f t="shared" si="0"/>
        <v>0</v>
      </c>
      <c r="J89" s="391">
        <f t="shared" si="1"/>
        <v>642.63</v>
      </c>
      <c r="K89" s="392">
        <f t="shared" si="2"/>
        <v>0</v>
      </c>
      <c r="L89" s="393">
        <f t="shared" si="3"/>
        <v>0</v>
      </c>
      <c r="M89" s="393"/>
      <c r="N89" s="393">
        <v>5.46</v>
      </c>
      <c r="O89" s="393"/>
      <c r="P89" s="393">
        <v>0</v>
      </c>
      <c r="Q89" s="393"/>
      <c r="R89" s="393">
        <v>0</v>
      </c>
      <c r="S89" s="393">
        <f t="shared" si="4"/>
        <v>0</v>
      </c>
      <c r="T89" s="393"/>
      <c r="U89" s="393"/>
      <c r="V89" s="394">
        <f t="shared" si="5"/>
        <v>0</v>
      </c>
      <c r="W89" s="395"/>
      <c r="X89" s="396">
        <v>0</v>
      </c>
      <c r="Y89" s="396"/>
      <c r="Z89" s="396">
        <v>0</v>
      </c>
    </row>
    <row r="90" spans="1:26" ht="35" customHeight="1">
      <c r="A90" s="385"/>
      <c r="B90" s="386"/>
      <c r="C90" s="387" t="s">
        <v>1751</v>
      </c>
      <c r="D90" s="571" t="s">
        <v>1752</v>
      </c>
      <c r="E90" s="571"/>
      <c r="F90" s="389" t="s">
        <v>152</v>
      </c>
      <c r="G90" s="390">
        <v>2353.94</v>
      </c>
      <c r="H90" s="389"/>
      <c r="I90" s="389">
        <f t="shared" si="0"/>
        <v>0</v>
      </c>
      <c r="J90" s="391">
        <f t="shared" si="1"/>
        <v>1294.67</v>
      </c>
      <c r="K90" s="392">
        <f t="shared" si="2"/>
        <v>0</v>
      </c>
      <c r="L90" s="393">
        <f t="shared" si="3"/>
        <v>0</v>
      </c>
      <c r="M90" s="393"/>
      <c r="N90" s="393">
        <v>0.55000000000000004</v>
      </c>
      <c r="O90" s="393"/>
      <c r="P90" s="393">
        <v>0</v>
      </c>
      <c r="Q90" s="393"/>
      <c r="R90" s="393">
        <v>0</v>
      </c>
      <c r="S90" s="393">
        <f t="shared" si="4"/>
        <v>0</v>
      </c>
      <c r="T90" s="393"/>
      <c r="U90" s="393"/>
      <c r="V90" s="394">
        <f t="shared" si="5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1753</v>
      </c>
      <c r="D91" s="571" t="s">
        <v>2183</v>
      </c>
      <c r="E91" s="571"/>
      <c r="F91" s="389" t="s">
        <v>152</v>
      </c>
      <c r="G91" s="390">
        <v>39.42</v>
      </c>
      <c r="H91" s="389"/>
      <c r="I91" s="389">
        <f t="shared" si="0"/>
        <v>0</v>
      </c>
      <c r="J91" s="391">
        <f t="shared" si="1"/>
        <v>958.3</v>
      </c>
      <c r="K91" s="392">
        <f t="shared" si="2"/>
        <v>0</v>
      </c>
      <c r="L91" s="393">
        <f t="shared" si="3"/>
        <v>0</v>
      </c>
      <c r="M91" s="393"/>
      <c r="N91" s="393">
        <v>24.31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2235</v>
      </c>
      <c r="D92" s="571" t="s">
        <v>2236</v>
      </c>
      <c r="E92" s="571"/>
      <c r="F92" s="389" t="s">
        <v>152</v>
      </c>
      <c r="G92" s="390">
        <v>57.672800000000002</v>
      </c>
      <c r="H92" s="389"/>
      <c r="I92" s="389">
        <f t="shared" si="0"/>
        <v>0</v>
      </c>
      <c r="J92" s="391">
        <f t="shared" si="1"/>
        <v>2058.92</v>
      </c>
      <c r="K92" s="392">
        <f t="shared" si="2"/>
        <v>0</v>
      </c>
      <c r="L92" s="393">
        <f t="shared" si="3"/>
        <v>0</v>
      </c>
      <c r="M92" s="393"/>
      <c r="N92" s="393">
        <v>35.700000000000003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1755</v>
      </c>
      <c r="D93" s="581" t="s">
        <v>1756</v>
      </c>
      <c r="E93" s="581"/>
      <c r="F93" s="401" t="s">
        <v>181</v>
      </c>
      <c r="G93" s="402">
        <v>174.76740000000001</v>
      </c>
      <c r="H93" s="401"/>
      <c r="I93" s="401">
        <f t="shared" si="0"/>
        <v>0</v>
      </c>
      <c r="J93" s="403">
        <f t="shared" si="1"/>
        <v>3516.32</v>
      </c>
      <c r="K93" s="392">
        <f t="shared" si="2"/>
        <v>0</v>
      </c>
      <c r="L93" s="393"/>
      <c r="M93" s="393">
        <f>ROUND(G93*(H93),2)</f>
        <v>0</v>
      </c>
      <c r="N93" s="393">
        <v>20.12</v>
      </c>
      <c r="O93" s="393"/>
      <c r="P93" s="393">
        <v>1</v>
      </c>
      <c r="Q93" s="393"/>
      <c r="R93" s="393">
        <v>1</v>
      </c>
      <c r="S93" s="393">
        <f t="shared" si="4"/>
        <v>174.767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1757</v>
      </c>
      <c r="D94" s="571" t="s">
        <v>1758</v>
      </c>
      <c r="E94" s="571"/>
      <c r="F94" s="389" t="s">
        <v>152</v>
      </c>
      <c r="G94" s="390">
        <v>117.697</v>
      </c>
      <c r="H94" s="389"/>
      <c r="I94" s="389">
        <f t="shared" si="0"/>
        <v>0</v>
      </c>
      <c r="J94" s="391">
        <f t="shared" si="1"/>
        <v>1176.97</v>
      </c>
      <c r="K94" s="392">
        <f t="shared" si="2"/>
        <v>0</v>
      </c>
      <c r="L94" s="393">
        <f>ROUND(G94*(H94),2)</f>
        <v>0</v>
      </c>
      <c r="M94" s="393"/>
      <c r="N94" s="393">
        <v>10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83</v>
      </c>
      <c r="D95" s="579" t="s">
        <v>1742</v>
      </c>
      <c r="E95" s="579"/>
      <c r="F95" s="406"/>
      <c r="G95" s="393"/>
      <c r="H95" s="406"/>
      <c r="I95" s="407">
        <f>ROUND((SUM(I79:I94))/1,2)</f>
        <v>0</v>
      </c>
      <c r="J95" s="408"/>
      <c r="K95" s="408"/>
      <c r="L95" s="409">
        <f>ROUND((SUM(L79:L94))/1,2)</f>
        <v>0</v>
      </c>
      <c r="M95" s="409">
        <f>ROUND((SUM(M79:M94))/1,2)</f>
        <v>0</v>
      </c>
      <c r="N95" s="409"/>
      <c r="O95" s="409"/>
      <c r="P95" s="409"/>
      <c r="Q95" s="409"/>
      <c r="R95" s="409"/>
      <c r="S95" s="409">
        <f>ROUND((SUM(S79:S94))/1,2)</f>
        <v>174.77</v>
      </c>
      <c r="T95" s="409"/>
      <c r="U95" s="409"/>
      <c r="V95" s="410">
        <f>ROUND((SUM(V79:V94))/1,2)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80"/>
      <c r="E96" s="580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154</v>
      </c>
      <c r="D97" s="579" t="s">
        <v>2022</v>
      </c>
      <c r="E97" s="579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2249</v>
      </c>
      <c r="D98" s="571" t="s">
        <v>2250</v>
      </c>
      <c r="E98" s="571"/>
      <c r="F98" s="389" t="s">
        <v>195</v>
      </c>
      <c r="G98" s="390">
        <v>30</v>
      </c>
      <c r="H98" s="389"/>
      <c r="I98" s="389">
        <f>ROUND(G98*(H98),2)</f>
        <v>0</v>
      </c>
      <c r="J98" s="391">
        <f>ROUND(G98*(N98),2)</f>
        <v>50.7</v>
      </c>
      <c r="K98" s="392">
        <f>ROUND(G98*(O98),2)</f>
        <v>0</v>
      </c>
      <c r="L98" s="393">
        <f>ROUND(G98*(H98),2)</f>
        <v>0</v>
      </c>
      <c r="M98" s="393"/>
      <c r="N98" s="393">
        <v>1.69</v>
      </c>
      <c r="O98" s="393"/>
      <c r="P98" s="393">
        <v>1.8000000000000001E-4</v>
      </c>
      <c r="Q98" s="393"/>
      <c r="R98" s="393">
        <v>1.8000000000000001E-4</v>
      </c>
      <c r="S98" s="393">
        <f>ROUND(G98*(P98),3)</f>
        <v>5.0000000000000001E-3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2251</v>
      </c>
      <c r="D99" s="581" t="s">
        <v>2252</v>
      </c>
      <c r="E99" s="581"/>
      <c r="F99" s="401" t="s">
        <v>195</v>
      </c>
      <c r="G99" s="402">
        <v>34.5</v>
      </c>
      <c r="H99" s="401"/>
      <c r="I99" s="401">
        <f>ROUND(G99*(H99),2)</f>
        <v>0</v>
      </c>
      <c r="J99" s="403">
        <f>ROUND(G99*(N99),2)</f>
        <v>69</v>
      </c>
      <c r="K99" s="392">
        <f>ROUND(G99*(O99),2)</f>
        <v>0</v>
      </c>
      <c r="L99" s="393"/>
      <c r="M99" s="393">
        <f>ROUND(G99*(H99),2)</f>
        <v>0</v>
      </c>
      <c r="N99" s="393">
        <v>2</v>
      </c>
      <c r="O99" s="393"/>
      <c r="P99" s="393">
        <v>2.0000000000000001E-4</v>
      </c>
      <c r="Q99" s="393"/>
      <c r="R99" s="393">
        <v>2.0000000000000001E-4</v>
      </c>
      <c r="S99" s="393">
        <f>ROUND(G99*(P99),3)</f>
        <v>7.0000000000000001E-3</v>
      </c>
      <c r="T99" s="393"/>
      <c r="U99" s="393"/>
      <c r="V99" s="394">
        <f>ROUND(G99*(X99),3)</f>
        <v>0</v>
      </c>
      <c r="W99" s="395"/>
      <c r="X99" s="396">
        <v>0</v>
      </c>
      <c r="Y99" s="396"/>
      <c r="Z99" s="396">
        <v>0</v>
      </c>
    </row>
    <row r="100" spans="1:26" ht="12">
      <c r="A100" s="396"/>
      <c r="B100" s="404"/>
      <c r="C100" s="405" t="s">
        <v>154</v>
      </c>
      <c r="D100" s="579" t="s">
        <v>2022</v>
      </c>
      <c r="E100" s="579"/>
      <c r="F100" s="406"/>
      <c r="G100" s="393"/>
      <c r="H100" s="406"/>
      <c r="I100" s="407">
        <f>ROUND((SUM(I97:I99))/1,2)</f>
        <v>0</v>
      </c>
      <c r="J100" s="408"/>
      <c r="K100" s="408"/>
      <c r="L100" s="409">
        <f>ROUND((SUM(L97:L99))/1,2)</f>
        <v>0</v>
      </c>
      <c r="M100" s="409">
        <f>ROUND((SUM(M97:M99))/1,2)</f>
        <v>0</v>
      </c>
      <c r="N100" s="409"/>
      <c r="O100" s="409"/>
      <c r="P100" s="409"/>
      <c r="Q100" s="409"/>
      <c r="R100" s="409"/>
      <c r="S100" s="409">
        <f>ROUND((SUM(S97:S99))/1,2)</f>
        <v>0.01</v>
      </c>
      <c r="T100" s="409"/>
      <c r="U100" s="409"/>
      <c r="V100" s="410">
        <f>ROUND((SUM(V97:V99))/1,2)</f>
        <v>0</v>
      </c>
      <c r="W100" s="395"/>
      <c r="X100" s="396"/>
      <c r="Y100" s="396"/>
      <c r="Z100" s="396"/>
    </row>
    <row r="101" spans="1:26">
      <c r="A101" s="396"/>
      <c r="B101" s="404"/>
      <c r="C101" s="411"/>
      <c r="D101" s="580"/>
      <c r="E101" s="580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12">
      <c r="A102" s="396"/>
      <c r="B102" s="404"/>
      <c r="C102" s="405" t="s">
        <v>153</v>
      </c>
      <c r="D102" s="579" t="s">
        <v>1759</v>
      </c>
      <c r="E102" s="579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 ht="25" customHeight="1">
      <c r="A103" s="385"/>
      <c r="B103" s="386"/>
      <c r="C103" s="387" t="s">
        <v>1760</v>
      </c>
      <c r="D103" s="571" t="s">
        <v>1761</v>
      </c>
      <c r="E103" s="571"/>
      <c r="F103" s="389" t="s">
        <v>152</v>
      </c>
      <c r="G103" s="390">
        <v>20.603999999999999</v>
      </c>
      <c r="H103" s="389"/>
      <c r="I103" s="389">
        <f>ROUND(G103*(H103),2)</f>
        <v>0</v>
      </c>
      <c r="J103" s="391">
        <f>ROUND(G103*(N103),2)</f>
        <v>1043.3900000000001</v>
      </c>
      <c r="K103" s="392">
        <f>ROUND(G103*(O103),2)</f>
        <v>0</v>
      </c>
      <c r="L103" s="393">
        <f>ROUND(G103*(H103),2)</f>
        <v>0</v>
      </c>
      <c r="M103" s="393"/>
      <c r="N103" s="393">
        <v>50.64</v>
      </c>
      <c r="O103" s="393"/>
      <c r="P103" s="393">
        <v>1.8907700000000001</v>
      </c>
      <c r="Q103" s="393"/>
      <c r="R103" s="393">
        <v>1.8907700000000001</v>
      </c>
      <c r="S103" s="393">
        <f>ROUND(G103*(P103),3)</f>
        <v>38.957000000000001</v>
      </c>
      <c r="T103" s="393"/>
      <c r="U103" s="393"/>
      <c r="V103" s="394">
        <f>ROUND(G103*(X103),3)</f>
        <v>0</v>
      </c>
      <c r="W103" s="395"/>
      <c r="X103" s="396">
        <v>0</v>
      </c>
      <c r="Y103" s="396"/>
      <c r="Z103" s="396">
        <v>0</v>
      </c>
    </row>
    <row r="104" spans="1:26" ht="12">
      <c r="A104" s="396"/>
      <c r="B104" s="404"/>
      <c r="C104" s="405" t="s">
        <v>153</v>
      </c>
      <c r="D104" s="579" t="s">
        <v>1759</v>
      </c>
      <c r="E104" s="579"/>
      <c r="F104" s="406"/>
      <c r="G104" s="393"/>
      <c r="H104" s="406"/>
      <c r="I104" s="407">
        <f>ROUND((SUM(I102:I103))/1,2)</f>
        <v>0</v>
      </c>
      <c r="J104" s="408"/>
      <c r="K104" s="408"/>
      <c r="L104" s="409">
        <f>ROUND((SUM(L102:L103))/1,2)</f>
        <v>0</v>
      </c>
      <c r="M104" s="409">
        <f>ROUND((SUM(M102:M103))/1,2)</f>
        <v>0</v>
      </c>
      <c r="N104" s="409"/>
      <c r="O104" s="409"/>
      <c r="P104" s="409"/>
      <c r="Q104" s="409"/>
      <c r="R104" s="409"/>
      <c r="S104" s="409">
        <f>ROUND((SUM(S102:S103))/1,2)</f>
        <v>38.96</v>
      </c>
      <c r="T104" s="409"/>
      <c r="U104" s="409"/>
      <c r="V104" s="410">
        <f>ROUND((SUM(V102:V103))/1,2)</f>
        <v>0</v>
      </c>
      <c r="W104" s="395"/>
      <c r="X104" s="396"/>
      <c r="Y104" s="396"/>
      <c r="Z104" s="396"/>
    </row>
    <row r="105" spans="1:26">
      <c r="A105" s="396"/>
      <c r="B105" s="404"/>
      <c r="C105" s="411"/>
      <c r="D105" s="580"/>
      <c r="E105" s="580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12">
      <c r="A106" s="396"/>
      <c r="B106" s="404"/>
      <c r="C106" s="405" t="s">
        <v>178</v>
      </c>
      <c r="D106" s="579" t="s">
        <v>1765</v>
      </c>
      <c r="E106" s="579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 ht="25" customHeight="1">
      <c r="A107" s="385"/>
      <c r="B107" s="386"/>
      <c r="C107" s="387" t="s">
        <v>1766</v>
      </c>
      <c r="D107" s="571" t="s">
        <v>1767</v>
      </c>
      <c r="E107" s="571"/>
      <c r="F107" s="389" t="s">
        <v>218</v>
      </c>
      <c r="G107" s="390">
        <v>150</v>
      </c>
      <c r="H107" s="389"/>
      <c r="I107" s="389">
        <f t="shared" ref="I107:I131" si="6">ROUND(G107*(H107),2)</f>
        <v>0</v>
      </c>
      <c r="J107" s="391">
        <f t="shared" ref="J107:J131" si="7">ROUND(G107*(N107),2)</f>
        <v>202.5</v>
      </c>
      <c r="K107" s="392">
        <f t="shared" ref="K107:K131" si="8">ROUND(G107*(O107),2)</f>
        <v>0</v>
      </c>
      <c r="L107" s="393">
        <f>ROUND(G107*(H107),2)</f>
        <v>0</v>
      </c>
      <c r="M107" s="393"/>
      <c r="N107" s="393">
        <v>1.35</v>
      </c>
      <c r="O107" s="393"/>
      <c r="P107" s="393">
        <v>1.0000000000000001E-5</v>
      </c>
      <c r="Q107" s="393"/>
      <c r="R107" s="393">
        <v>1.0000000000000001E-5</v>
      </c>
      <c r="S107" s="393">
        <f t="shared" ref="S107:S131" si="9">ROUND(G107*(P107),3)</f>
        <v>2E-3</v>
      </c>
      <c r="T107" s="393"/>
      <c r="U107" s="393"/>
      <c r="V107" s="394">
        <f t="shared" ref="V107:V131" si="10">ROUND(G107*(X107),3)</f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2253</v>
      </c>
      <c r="D108" s="581" t="s">
        <v>2254</v>
      </c>
      <c r="E108" s="581"/>
      <c r="F108" s="401" t="s">
        <v>1770</v>
      </c>
      <c r="G108" s="402">
        <v>90</v>
      </c>
      <c r="H108" s="401"/>
      <c r="I108" s="401">
        <f t="shared" si="6"/>
        <v>0</v>
      </c>
      <c r="J108" s="403">
        <f t="shared" si="7"/>
        <v>776.7</v>
      </c>
      <c r="K108" s="392">
        <f t="shared" si="8"/>
        <v>0</v>
      </c>
      <c r="L108" s="393"/>
      <c r="M108" s="393">
        <f>ROUND(G108*(H108),2)</f>
        <v>0</v>
      </c>
      <c r="N108" s="393">
        <v>8.6300000000000008</v>
      </c>
      <c r="O108" s="393"/>
      <c r="P108" s="393">
        <v>0</v>
      </c>
      <c r="Q108" s="393"/>
      <c r="R108" s="393">
        <v>0</v>
      </c>
      <c r="S108" s="393">
        <f t="shared" si="9"/>
        <v>0</v>
      </c>
      <c r="T108" s="393"/>
      <c r="U108" s="393"/>
      <c r="V108" s="394">
        <f t="shared" si="10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1771</v>
      </c>
      <c r="D109" s="581" t="s">
        <v>1772</v>
      </c>
      <c r="E109" s="581"/>
      <c r="F109" s="401" t="s">
        <v>1770</v>
      </c>
      <c r="G109" s="402">
        <v>50</v>
      </c>
      <c r="H109" s="401"/>
      <c r="I109" s="401">
        <f t="shared" si="6"/>
        <v>0</v>
      </c>
      <c r="J109" s="403">
        <f t="shared" si="7"/>
        <v>606.5</v>
      </c>
      <c r="K109" s="392">
        <f t="shared" si="8"/>
        <v>0</v>
      </c>
      <c r="L109" s="393"/>
      <c r="M109" s="393">
        <f>ROUND(G109*(H109),2)</f>
        <v>0</v>
      </c>
      <c r="N109" s="393">
        <v>12.13</v>
      </c>
      <c r="O109" s="393"/>
      <c r="P109" s="393">
        <v>0</v>
      </c>
      <c r="Q109" s="393"/>
      <c r="R109" s="393">
        <v>0</v>
      </c>
      <c r="S109" s="393">
        <f t="shared" si="9"/>
        <v>0</v>
      </c>
      <c r="T109" s="393"/>
      <c r="U109" s="393"/>
      <c r="V109" s="394">
        <f t="shared" si="10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97"/>
      <c r="B110" s="398"/>
      <c r="C110" s="399" t="s">
        <v>2255</v>
      </c>
      <c r="D110" s="581" t="s">
        <v>2256</v>
      </c>
      <c r="E110" s="581"/>
      <c r="F110" s="401" t="s">
        <v>1770</v>
      </c>
      <c r="G110" s="402">
        <v>10</v>
      </c>
      <c r="H110" s="401"/>
      <c r="I110" s="401">
        <f t="shared" si="6"/>
        <v>0</v>
      </c>
      <c r="J110" s="403">
        <f t="shared" si="7"/>
        <v>118.4</v>
      </c>
      <c r="K110" s="392">
        <f t="shared" si="8"/>
        <v>0</v>
      </c>
      <c r="L110" s="393"/>
      <c r="M110" s="393">
        <f>ROUND(G110*(H110),2)</f>
        <v>0</v>
      </c>
      <c r="N110" s="393">
        <v>11.84</v>
      </c>
      <c r="O110" s="393"/>
      <c r="P110" s="393">
        <v>0</v>
      </c>
      <c r="Q110" s="393"/>
      <c r="R110" s="393">
        <v>0</v>
      </c>
      <c r="S110" s="393">
        <f t="shared" si="9"/>
        <v>0</v>
      </c>
      <c r="T110" s="393"/>
      <c r="U110" s="393"/>
      <c r="V110" s="394">
        <f t="shared" si="10"/>
        <v>0</v>
      </c>
      <c r="W110" s="395"/>
      <c r="X110" s="396">
        <v>0</v>
      </c>
      <c r="Y110" s="396"/>
      <c r="Z110" s="396">
        <v>0</v>
      </c>
    </row>
    <row r="111" spans="1:26" ht="35" customHeight="1">
      <c r="A111" s="385"/>
      <c r="B111" s="386"/>
      <c r="C111" s="387" t="s">
        <v>1773</v>
      </c>
      <c r="D111" s="571" t="s">
        <v>1774</v>
      </c>
      <c r="E111" s="571"/>
      <c r="F111" s="389" t="s">
        <v>1770</v>
      </c>
      <c r="G111" s="390">
        <v>8</v>
      </c>
      <c r="H111" s="389"/>
      <c r="I111" s="389">
        <f t="shared" si="6"/>
        <v>0</v>
      </c>
      <c r="J111" s="391">
        <f t="shared" si="7"/>
        <v>50.88</v>
      </c>
      <c r="K111" s="392">
        <f t="shared" si="8"/>
        <v>0</v>
      </c>
      <c r="L111" s="393">
        <f>ROUND(G111*(H111),2)</f>
        <v>0</v>
      </c>
      <c r="M111" s="393"/>
      <c r="N111" s="393">
        <v>6.36</v>
      </c>
      <c r="O111" s="393"/>
      <c r="P111" s="393">
        <v>3.0000000000000001E-5</v>
      </c>
      <c r="Q111" s="393"/>
      <c r="R111" s="393">
        <v>3.0000000000000001E-5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2257</v>
      </c>
      <c r="D112" s="581" t="s">
        <v>2258</v>
      </c>
      <c r="E112" s="581"/>
      <c r="F112" s="401" t="s">
        <v>1770</v>
      </c>
      <c r="G112" s="402">
        <v>8</v>
      </c>
      <c r="H112" s="401"/>
      <c r="I112" s="401">
        <f t="shared" si="6"/>
        <v>0</v>
      </c>
      <c r="J112" s="403">
        <f t="shared" si="7"/>
        <v>44.56</v>
      </c>
      <c r="K112" s="392">
        <f t="shared" si="8"/>
        <v>0</v>
      </c>
      <c r="L112" s="393"/>
      <c r="M112" s="393">
        <f>ROUND(G112*(H112),2)</f>
        <v>0</v>
      </c>
      <c r="N112" s="393">
        <v>5.57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1779</v>
      </c>
      <c r="D113" s="571" t="s">
        <v>1780</v>
      </c>
      <c r="E113" s="571"/>
      <c r="F113" s="389" t="s">
        <v>1770</v>
      </c>
      <c r="G113" s="390">
        <v>20</v>
      </c>
      <c r="H113" s="389"/>
      <c r="I113" s="389">
        <f t="shared" si="6"/>
        <v>0</v>
      </c>
      <c r="J113" s="391">
        <f t="shared" si="7"/>
        <v>68</v>
      </c>
      <c r="K113" s="392">
        <f t="shared" si="8"/>
        <v>0</v>
      </c>
      <c r="L113" s="393">
        <f>ROUND(G113*(H113),2)</f>
        <v>0</v>
      </c>
      <c r="M113" s="393"/>
      <c r="N113" s="393">
        <v>3.4</v>
      </c>
      <c r="O113" s="393"/>
      <c r="P113" s="393">
        <v>2.0000000000000002E-5</v>
      </c>
      <c r="Q113" s="393"/>
      <c r="R113" s="393">
        <v>2.0000000000000002E-5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2259</v>
      </c>
      <c r="D114" s="581" t="s">
        <v>2260</v>
      </c>
      <c r="E114" s="581"/>
      <c r="F114" s="401" t="s">
        <v>1770</v>
      </c>
      <c r="G114" s="402">
        <v>20</v>
      </c>
      <c r="H114" s="401"/>
      <c r="I114" s="401">
        <f t="shared" si="6"/>
        <v>0</v>
      </c>
      <c r="J114" s="403">
        <f t="shared" si="7"/>
        <v>46.8</v>
      </c>
      <c r="K114" s="392">
        <f t="shared" si="8"/>
        <v>0</v>
      </c>
      <c r="L114" s="393"/>
      <c r="M114" s="393">
        <f>ROUND(G114*(H114),2)</f>
        <v>0</v>
      </c>
      <c r="N114" s="393">
        <v>2.34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85"/>
      <c r="B115" s="386"/>
      <c r="C115" s="387" t="s">
        <v>2261</v>
      </c>
      <c r="D115" s="571" t="s">
        <v>2262</v>
      </c>
      <c r="E115" s="571"/>
      <c r="F115" s="389" t="s">
        <v>1770</v>
      </c>
      <c r="G115" s="390">
        <v>6</v>
      </c>
      <c r="H115" s="389"/>
      <c r="I115" s="389">
        <f t="shared" si="6"/>
        <v>0</v>
      </c>
      <c r="J115" s="391">
        <f t="shared" si="7"/>
        <v>385.98</v>
      </c>
      <c r="K115" s="392">
        <f t="shared" si="8"/>
        <v>0</v>
      </c>
      <c r="L115" s="393">
        <f>ROUND(G115*(H115),2)</f>
        <v>0</v>
      </c>
      <c r="M115" s="393"/>
      <c r="N115" s="393">
        <v>64.33</v>
      </c>
      <c r="O115" s="393"/>
      <c r="P115" s="393">
        <v>3.0000000000000001E-5</v>
      </c>
      <c r="Q115" s="393"/>
      <c r="R115" s="393">
        <v>3.0000000000000001E-5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97"/>
      <c r="B116" s="398"/>
      <c r="C116" s="399" t="s">
        <v>2263</v>
      </c>
      <c r="D116" s="581" t="s">
        <v>2264</v>
      </c>
      <c r="E116" s="581"/>
      <c r="F116" s="401" t="s">
        <v>1770</v>
      </c>
      <c r="G116" s="402">
        <v>6</v>
      </c>
      <c r="H116" s="401"/>
      <c r="I116" s="401">
        <f t="shared" si="6"/>
        <v>0</v>
      </c>
      <c r="J116" s="403">
        <f t="shared" si="7"/>
        <v>1915.14</v>
      </c>
      <c r="K116" s="392">
        <f t="shared" si="8"/>
        <v>0</v>
      </c>
      <c r="L116" s="393"/>
      <c r="M116" s="393">
        <f t="shared" ref="M116:M123" si="11">ROUND(G116*(H116),2)</f>
        <v>0</v>
      </c>
      <c r="N116" s="393">
        <v>319.19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2265</v>
      </c>
      <c r="D117" s="581" t="s">
        <v>2266</v>
      </c>
      <c r="E117" s="581"/>
      <c r="F117" s="401" t="s">
        <v>1770</v>
      </c>
      <c r="G117" s="402">
        <v>4</v>
      </c>
      <c r="H117" s="401"/>
      <c r="I117" s="401">
        <f t="shared" si="6"/>
        <v>0</v>
      </c>
      <c r="J117" s="403">
        <f t="shared" si="7"/>
        <v>763.6</v>
      </c>
      <c r="K117" s="392">
        <f t="shared" si="8"/>
        <v>0</v>
      </c>
      <c r="L117" s="393"/>
      <c r="M117" s="393">
        <f t="shared" si="11"/>
        <v>0</v>
      </c>
      <c r="N117" s="393">
        <v>190.9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2267</v>
      </c>
      <c r="D118" s="581" t="s">
        <v>2268</v>
      </c>
      <c r="E118" s="581"/>
      <c r="F118" s="401" t="s">
        <v>1817</v>
      </c>
      <c r="G118" s="402">
        <v>6</v>
      </c>
      <c r="H118" s="401"/>
      <c r="I118" s="401">
        <f t="shared" si="6"/>
        <v>0</v>
      </c>
      <c r="J118" s="403">
        <f t="shared" si="7"/>
        <v>307.26</v>
      </c>
      <c r="K118" s="392">
        <f t="shared" si="8"/>
        <v>0</v>
      </c>
      <c r="L118" s="393"/>
      <c r="M118" s="393">
        <f t="shared" si="11"/>
        <v>0</v>
      </c>
      <c r="N118" s="393">
        <v>51.21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2269</v>
      </c>
      <c r="D119" s="581" t="s">
        <v>2270</v>
      </c>
      <c r="E119" s="581"/>
      <c r="F119" s="401" t="s">
        <v>1770</v>
      </c>
      <c r="G119" s="402">
        <v>2</v>
      </c>
      <c r="H119" s="401"/>
      <c r="I119" s="401">
        <f t="shared" si="6"/>
        <v>0</v>
      </c>
      <c r="J119" s="403">
        <f t="shared" si="7"/>
        <v>244.36</v>
      </c>
      <c r="K119" s="392">
        <f t="shared" si="8"/>
        <v>0</v>
      </c>
      <c r="L119" s="393"/>
      <c r="M119" s="393">
        <f t="shared" si="11"/>
        <v>0</v>
      </c>
      <c r="N119" s="393">
        <v>122.18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2271</v>
      </c>
      <c r="D120" s="581" t="s">
        <v>2272</v>
      </c>
      <c r="E120" s="581"/>
      <c r="F120" s="401" t="s">
        <v>1770</v>
      </c>
      <c r="G120" s="402">
        <v>6</v>
      </c>
      <c r="H120" s="401"/>
      <c r="I120" s="401">
        <f t="shared" si="6"/>
        <v>0</v>
      </c>
      <c r="J120" s="403">
        <f t="shared" si="7"/>
        <v>1328.7</v>
      </c>
      <c r="K120" s="392">
        <f t="shared" si="8"/>
        <v>0</v>
      </c>
      <c r="L120" s="393"/>
      <c r="M120" s="393">
        <f t="shared" si="11"/>
        <v>0</v>
      </c>
      <c r="N120" s="393">
        <v>221.45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2273</v>
      </c>
      <c r="D121" s="581" t="s">
        <v>2274</v>
      </c>
      <c r="E121" s="581"/>
      <c r="F121" s="401" t="s">
        <v>1770</v>
      </c>
      <c r="G121" s="402">
        <v>6</v>
      </c>
      <c r="H121" s="401"/>
      <c r="I121" s="401">
        <f t="shared" si="6"/>
        <v>0</v>
      </c>
      <c r="J121" s="403">
        <f t="shared" si="7"/>
        <v>178.68</v>
      </c>
      <c r="K121" s="392">
        <f t="shared" si="8"/>
        <v>0</v>
      </c>
      <c r="L121" s="393"/>
      <c r="M121" s="393">
        <f t="shared" si="11"/>
        <v>0</v>
      </c>
      <c r="N121" s="393">
        <v>29.78</v>
      </c>
      <c r="O121" s="393"/>
      <c r="P121" s="393">
        <v>0</v>
      </c>
      <c r="Q121" s="393"/>
      <c r="R121" s="393">
        <v>0</v>
      </c>
      <c r="S121" s="393">
        <f t="shared" si="9"/>
        <v>0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97"/>
      <c r="B122" s="398"/>
      <c r="C122" s="399" t="s">
        <v>2275</v>
      </c>
      <c r="D122" s="581" t="s">
        <v>2276</v>
      </c>
      <c r="E122" s="581"/>
      <c r="F122" s="401" t="s">
        <v>1770</v>
      </c>
      <c r="G122" s="402">
        <v>4</v>
      </c>
      <c r="H122" s="401"/>
      <c r="I122" s="401">
        <f t="shared" si="6"/>
        <v>0</v>
      </c>
      <c r="J122" s="403">
        <f t="shared" si="7"/>
        <v>791.12</v>
      </c>
      <c r="K122" s="392">
        <f t="shared" si="8"/>
        <v>0</v>
      </c>
      <c r="L122" s="393"/>
      <c r="M122" s="393">
        <f t="shared" si="11"/>
        <v>0</v>
      </c>
      <c r="N122" s="393">
        <v>197.78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2277</v>
      </c>
      <c r="D123" s="581" t="s">
        <v>2278</v>
      </c>
      <c r="E123" s="581"/>
      <c r="F123" s="401" t="s">
        <v>1770</v>
      </c>
      <c r="G123" s="402">
        <v>2</v>
      </c>
      <c r="H123" s="401"/>
      <c r="I123" s="401">
        <f t="shared" si="6"/>
        <v>0</v>
      </c>
      <c r="J123" s="403">
        <f t="shared" si="7"/>
        <v>522.32000000000005</v>
      </c>
      <c r="K123" s="392">
        <f t="shared" si="8"/>
        <v>0</v>
      </c>
      <c r="L123" s="393"/>
      <c r="M123" s="393">
        <f t="shared" si="11"/>
        <v>0</v>
      </c>
      <c r="N123" s="393">
        <v>261.16000000000003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2279</v>
      </c>
      <c r="D124" s="571" t="s">
        <v>2280</v>
      </c>
      <c r="E124" s="571"/>
      <c r="F124" s="389" t="s">
        <v>152</v>
      </c>
      <c r="G124" s="390">
        <v>11.664</v>
      </c>
      <c r="H124" s="389"/>
      <c r="I124" s="389">
        <f t="shared" si="6"/>
        <v>0</v>
      </c>
      <c r="J124" s="391">
        <f t="shared" si="7"/>
        <v>124.34</v>
      </c>
      <c r="K124" s="392">
        <f t="shared" si="8"/>
        <v>0</v>
      </c>
      <c r="L124" s="393">
        <f>ROUND(G124*(H124),2)</f>
        <v>0</v>
      </c>
      <c r="M124" s="393"/>
      <c r="N124" s="393">
        <v>10.66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2281</v>
      </c>
      <c r="D125" s="581" t="s">
        <v>2282</v>
      </c>
      <c r="E125" s="581"/>
      <c r="F125" s="401" t="s">
        <v>1770</v>
      </c>
      <c r="G125" s="402">
        <v>54</v>
      </c>
      <c r="H125" s="401"/>
      <c r="I125" s="401">
        <f t="shared" si="6"/>
        <v>0</v>
      </c>
      <c r="J125" s="403">
        <f t="shared" si="7"/>
        <v>3748.14</v>
      </c>
      <c r="K125" s="392">
        <f t="shared" si="8"/>
        <v>0</v>
      </c>
      <c r="L125" s="393"/>
      <c r="M125" s="393">
        <f>ROUND(G125*(H125),2)</f>
        <v>0</v>
      </c>
      <c r="N125" s="393">
        <v>69.41</v>
      </c>
      <c r="O125" s="393"/>
      <c r="P125" s="393">
        <v>1.2999999999999999E-2</v>
      </c>
      <c r="Q125" s="393"/>
      <c r="R125" s="393">
        <v>1.2999999999999999E-2</v>
      </c>
      <c r="S125" s="393">
        <f t="shared" si="9"/>
        <v>0.70199999999999996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85"/>
      <c r="B126" s="386"/>
      <c r="C126" s="387" t="s">
        <v>2283</v>
      </c>
      <c r="D126" s="571" t="s">
        <v>2284</v>
      </c>
      <c r="E126" s="571"/>
      <c r="F126" s="389" t="s">
        <v>1770</v>
      </c>
      <c r="G126" s="390">
        <v>2</v>
      </c>
      <c r="H126" s="389"/>
      <c r="I126" s="389">
        <f t="shared" si="6"/>
        <v>0</v>
      </c>
      <c r="J126" s="391">
        <f t="shared" si="7"/>
        <v>34.880000000000003</v>
      </c>
      <c r="K126" s="392">
        <f t="shared" si="8"/>
        <v>0</v>
      </c>
      <c r="L126" s="393">
        <f>ROUND(G126*(H126),2)</f>
        <v>0</v>
      </c>
      <c r="M126" s="393"/>
      <c r="N126" s="393">
        <v>17.440000000000001</v>
      </c>
      <c r="O126" s="393"/>
      <c r="P126" s="393">
        <v>0</v>
      </c>
      <c r="Q126" s="393"/>
      <c r="R126" s="393">
        <v>0</v>
      </c>
      <c r="S126" s="393">
        <f t="shared" si="9"/>
        <v>0</v>
      </c>
      <c r="T126" s="393"/>
      <c r="U126" s="393"/>
      <c r="V126" s="394">
        <f t="shared" si="10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97"/>
      <c r="B127" s="398"/>
      <c r="C127" s="399" t="s">
        <v>2285</v>
      </c>
      <c r="D127" s="581" t="s">
        <v>2286</v>
      </c>
      <c r="E127" s="581"/>
      <c r="F127" s="401" t="s">
        <v>1770</v>
      </c>
      <c r="G127" s="402">
        <v>2</v>
      </c>
      <c r="H127" s="401"/>
      <c r="I127" s="401">
        <f t="shared" si="6"/>
        <v>0</v>
      </c>
      <c r="J127" s="403">
        <f t="shared" si="7"/>
        <v>1569.48</v>
      </c>
      <c r="K127" s="392">
        <f t="shared" si="8"/>
        <v>0</v>
      </c>
      <c r="L127" s="393"/>
      <c r="M127" s="393">
        <f>ROUND(G127*(H127),2)</f>
        <v>0</v>
      </c>
      <c r="N127" s="393">
        <v>784.74</v>
      </c>
      <c r="O127" s="393"/>
      <c r="P127" s="393">
        <v>0.02</v>
      </c>
      <c r="Q127" s="393"/>
      <c r="R127" s="393">
        <v>0.02</v>
      </c>
      <c r="S127" s="393">
        <f t="shared" si="9"/>
        <v>0.04</v>
      </c>
      <c r="T127" s="393"/>
      <c r="U127" s="393"/>
      <c r="V127" s="394">
        <f t="shared" si="10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2287</v>
      </c>
      <c r="D128" s="571" t="s">
        <v>2288</v>
      </c>
      <c r="E128" s="571"/>
      <c r="F128" s="389" t="s">
        <v>1770</v>
      </c>
      <c r="G128" s="390">
        <v>8</v>
      </c>
      <c r="H128" s="389"/>
      <c r="I128" s="389">
        <f t="shared" si="6"/>
        <v>0</v>
      </c>
      <c r="J128" s="391">
        <f t="shared" si="7"/>
        <v>58.08</v>
      </c>
      <c r="K128" s="392">
        <f t="shared" si="8"/>
        <v>0</v>
      </c>
      <c r="L128" s="393">
        <f>ROUND(G128*(H128),2)</f>
        <v>0</v>
      </c>
      <c r="M128" s="393"/>
      <c r="N128" s="393">
        <v>7.26</v>
      </c>
      <c r="O128" s="393"/>
      <c r="P128" s="393">
        <v>2.0000000000000002E-5</v>
      </c>
      <c r="Q128" s="393"/>
      <c r="R128" s="393">
        <v>2.0000000000000002E-5</v>
      </c>
      <c r="S128" s="393">
        <f t="shared" si="9"/>
        <v>0</v>
      </c>
      <c r="T128" s="393"/>
      <c r="U128" s="393"/>
      <c r="V128" s="394">
        <f t="shared" si="10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2289</v>
      </c>
      <c r="D129" s="581" t="s">
        <v>2290</v>
      </c>
      <c r="E129" s="581"/>
      <c r="F129" s="401" t="s">
        <v>1770</v>
      </c>
      <c r="G129" s="402">
        <v>8</v>
      </c>
      <c r="H129" s="401"/>
      <c r="I129" s="401">
        <f t="shared" si="6"/>
        <v>0</v>
      </c>
      <c r="J129" s="403">
        <f t="shared" si="7"/>
        <v>166</v>
      </c>
      <c r="K129" s="392">
        <f t="shared" si="8"/>
        <v>0</v>
      </c>
      <c r="L129" s="393"/>
      <c r="M129" s="393">
        <f>ROUND(G129*(H129),2)</f>
        <v>0</v>
      </c>
      <c r="N129" s="393">
        <v>20.75</v>
      </c>
      <c r="O129" s="393"/>
      <c r="P129" s="393">
        <v>1.24E-3</v>
      </c>
      <c r="Q129" s="393"/>
      <c r="R129" s="393">
        <v>1.24E-3</v>
      </c>
      <c r="S129" s="393">
        <f t="shared" si="9"/>
        <v>0.01</v>
      </c>
      <c r="T129" s="393"/>
      <c r="U129" s="393"/>
      <c r="V129" s="394">
        <f t="shared" si="10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1787</v>
      </c>
      <c r="D130" s="571" t="s">
        <v>1788</v>
      </c>
      <c r="E130" s="571"/>
      <c r="F130" s="389" t="s">
        <v>218</v>
      </c>
      <c r="G130" s="390">
        <v>90</v>
      </c>
      <c r="H130" s="389"/>
      <c r="I130" s="389">
        <f t="shared" si="6"/>
        <v>0</v>
      </c>
      <c r="J130" s="391">
        <f t="shared" si="7"/>
        <v>179.1</v>
      </c>
      <c r="K130" s="392">
        <f t="shared" si="8"/>
        <v>0</v>
      </c>
      <c r="L130" s="393">
        <f>ROUND(G130*(H130),2)</f>
        <v>0</v>
      </c>
      <c r="M130" s="393"/>
      <c r="N130" s="393">
        <v>1.99</v>
      </c>
      <c r="O130" s="393"/>
      <c r="P130" s="393">
        <v>0</v>
      </c>
      <c r="Q130" s="393"/>
      <c r="R130" s="393">
        <v>0</v>
      </c>
      <c r="S130" s="393">
        <f t="shared" si="9"/>
        <v>0</v>
      </c>
      <c r="T130" s="393"/>
      <c r="U130" s="393"/>
      <c r="V130" s="394">
        <f t="shared" si="10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2291</v>
      </c>
      <c r="D131" s="571" t="s">
        <v>2292</v>
      </c>
      <c r="E131" s="571"/>
      <c r="F131" s="389" t="s">
        <v>218</v>
      </c>
      <c r="G131" s="390">
        <v>60</v>
      </c>
      <c r="H131" s="389"/>
      <c r="I131" s="389">
        <f t="shared" si="6"/>
        <v>0</v>
      </c>
      <c r="J131" s="391">
        <f t="shared" si="7"/>
        <v>150</v>
      </c>
      <c r="K131" s="392">
        <f t="shared" si="8"/>
        <v>0</v>
      </c>
      <c r="L131" s="393">
        <f>ROUND(G131*(H131),2)</f>
        <v>0</v>
      </c>
      <c r="M131" s="393"/>
      <c r="N131" s="393">
        <v>2.5</v>
      </c>
      <c r="O131" s="393"/>
      <c r="P131" s="393">
        <v>0</v>
      </c>
      <c r="Q131" s="393"/>
      <c r="R131" s="393">
        <v>0</v>
      </c>
      <c r="S131" s="393">
        <f t="shared" si="9"/>
        <v>0</v>
      </c>
      <c r="T131" s="393"/>
      <c r="U131" s="393"/>
      <c r="V131" s="394">
        <f t="shared" si="10"/>
        <v>0</v>
      </c>
      <c r="W131" s="395"/>
      <c r="X131" s="396">
        <v>0</v>
      </c>
      <c r="Y131" s="396"/>
      <c r="Z131" s="396">
        <v>0</v>
      </c>
    </row>
    <row r="132" spans="1:26" ht="12">
      <c r="A132" s="396"/>
      <c r="B132" s="404"/>
      <c r="C132" s="405" t="s">
        <v>178</v>
      </c>
      <c r="D132" s="579" t="s">
        <v>1765</v>
      </c>
      <c r="E132" s="579"/>
      <c r="F132" s="406"/>
      <c r="G132" s="393"/>
      <c r="H132" s="406"/>
      <c r="I132" s="407">
        <f>ROUND((SUM(I106:I131))/1,2)</f>
        <v>0</v>
      </c>
      <c r="J132" s="408"/>
      <c r="K132" s="408"/>
      <c r="L132" s="409">
        <f>ROUND((SUM(L106:L131))/1,2)</f>
        <v>0</v>
      </c>
      <c r="M132" s="409">
        <f>ROUND((SUM(M106:M131))/1,2)</f>
        <v>0</v>
      </c>
      <c r="N132" s="409"/>
      <c r="O132" s="409"/>
      <c r="P132" s="409"/>
      <c r="Q132" s="409"/>
      <c r="R132" s="409"/>
      <c r="S132" s="409">
        <f>ROUND((SUM(S106:S131))/1,2)</f>
        <v>0.75</v>
      </c>
      <c r="T132" s="409"/>
      <c r="U132" s="409"/>
      <c r="V132" s="410">
        <f>ROUND((SUM(V106:V131))/1,2)</f>
        <v>0</v>
      </c>
      <c r="W132" s="395"/>
      <c r="X132" s="396"/>
      <c r="Y132" s="396"/>
      <c r="Z132" s="396"/>
    </row>
    <row r="133" spans="1:26">
      <c r="A133" s="396"/>
      <c r="B133" s="404"/>
      <c r="C133" s="411"/>
      <c r="D133" s="580"/>
      <c r="E133" s="580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12">
      <c r="A134" s="396"/>
      <c r="B134" s="404"/>
      <c r="C134" s="405" t="s">
        <v>334</v>
      </c>
      <c r="D134" s="579" t="s">
        <v>1798</v>
      </c>
      <c r="E134" s="579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5" customHeight="1">
      <c r="A135" s="385"/>
      <c r="B135" s="386"/>
      <c r="C135" s="387" t="s">
        <v>1799</v>
      </c>
      <c r="D135" s="571" t="s">
        <v>1800</v>
      </c>
      <c r="E135" s="571"/>
      <c r="F135" s="389" t="s">
        <v>181</v>
      </c>
      <c r="G135" s="390">
        <v>214.49152508000003</v>
      </c>
      <c r="H135" s="389"/>
      <c r="I135" s="389">
        <f>ROUND(G135*(H135),2)</f>
        <v>0</v>
      </c>
      <c r="J135" s="391">
        <f>ROUND(G135*(N135),2)</f>
        <v>8429.52</v>
      </c>
      <c r="K135" s="392">
        <f>ROUND(G135*(O135),2)</f>
        <v>0</v>
      </c>
      <c r="L135" s="393">
        <f>ROUND(G135*(H135),2)</f>
        <v>0</v>
      </c>
      <c r="M135" s="393"/>
      <c r="N135" s="393">
        <v>39.299999999999997</v>
      </c>
      <c r="O135" s="393"/>
      <c r="P135" s="393">
        <v>0</v>
      </c>
      <c r="Q135" s="393"/>
      <c r="R135" s="393">
        <v>0</v>
      </c>
      <c r="S135" s="393">
        <f>ROUND(G135*(P135),3)</f>
        <v>0</v>
      </c>
      <c r="T135" s="393"/>
      <c r="U135" s="393"/>
      <c r="V135" s="394">
        <f>ROUND(G135*(X135),3)</f>
        <v>0</v>
      </c>
      <c r="W135" s="395"/>
      <c r="X135" s="396">
        <v>0</v>
      </c>
      <c r="Y135" s="396"/>
      <c r="Z135" s="396">
        <v>0</v>
      </c>
    </row>
    <row r="136" spans="1:26" ht="12">
      <c r="A136" s="396"/>
      <c r="B136" s="404"/>
      <c r="C136" s="405" t="s">
        <v>334</v>
      </c>
      <c r="D136" s="579" t="s">
        <v>1798</v>
      </c>
      <c r="E136" s="579"/>
      <c r="F136" s="406"/>
      <c r="G136" s="393"/>
      <c r="H136" s="406"/>
      <c r="I136" s="407">
        <f>ROUND((SUM(I134:I135))/1,2)</f>
        <v>0</v>
      </c>
      <c r="J136" s="408"/>
      <c r="K136" s="408"/>
      <c r="L136" s="409">
        <f>ROUND((SUM(L134:L135))/1,2)</f>
        <v>0</v>
      </c>
      <c r="M136" s="409">
        <f>ROUND((SUM(M134:M135))/1,2)</f>
        <v>0</v>
      </c>
      <c r="N136" s="409"/>
      <c r="O136" s="409"/>
      <c r="P136" s="409"/>
      <c r="Q136" s="393"/>
      <c r="R136" s="393"/>
      <c r="S136" s="409">
        <f>ROUND((SUM(S134:S135))/1,2)</f>
        <v>0</v>
      </c>
      <c r="T136" s="409"/>
      <c r="U136" s="409"/>
      <c r="V136" s="410">
        <f>ROUND((SUM(V134:V135))/1,2)</f>
        <v>0</v>
      </c>
      <c r="W136" s="395"/>
      <c r="X136" s="396"/>
      <c r="Y136" s="396"/>
      <c r="Z136" s="396"/>
    </row>
    <row r="137" spans="1:26">
      <c r="A137" s="396"/>
      <c r="B137" s="404"/>
      <c r="C137" s="411"/>
      <c r="D137" s="580"/>
      <c r="E137" s="580"/>
      <c r="F137" s="406"/>
      <c r="G137" s="393"/>
      <c r="H137" s="406"/>
      <c r="I137" s="406"/>
      <c r="J137" s="392"/>
      <c r="K137" s="392"/>
      <c r="L137" s="393"/>
      <c r="M137" s="393"/>
      <c r="N137" s="393"/>
      <c r="O137" s="393"/>
      <c r="P137" s="393"/>
      <c r="Q137" s="393"/>
      <c r="R137" s="393"/>
      <c r="S137" s="393"/>
      <c r="T137" s="393"/>
      <c r="U137" s="393"/>
      <c r="V137" s="394"/>
      <c r="W137" s="395"/>
      <c r="X137" s="396"/>
      <c r="Y137" s="396"/>
      <c r="Z137" s="396"/>
    </row>
    <row r="138" spans="1:26">
      <c r="A138" s="396"/>
      <c r="B138" s="404"/>
      <c r="C138" s="411"/>
      <c r="D138" s="583" t="s">
        <v>1714</v>
      </c>
      <c r="E138" s="583"/>
      <c r="F138" s="406"/>
      <c r="G138" s="393"/>
      <c r="H138" s="406"/>
      <c r="I138" s="407">
        <f>ROUND((SUM(I78:I137))/2,2)</f>
        <v>0</v>
      </c>
      <c r="J138" s="392"/>
      <c r="K138" s="392"/>
      <c r="L138" s="393">
        <f>ROUND((SUM(L78:L137))/2,2)</f>
        <v>0</v>
      </c>
      <c r="M138" s="393">
        <f>ROUND((SUM(M78:M137))/2,2)</f>
        <v>0</v>
      </c>
      <c r="N138" s="393"/>
      <c r="O138" s="393"/>
      <c r="P138" s="409"/>
      <c r="Q138" s="393"/>
      <c r="R138" s="393"/>
      <c r="S138" s="409">
        <f>ROUND((SUM(S78:S137))/2,2)</f>
        <v>214.49</v>
      </c>
      <c r="T138" s="393"/>
      <c r="U138" s="393"/>
      <c r="V138" s="410">
        <f>ROUND((SUM(V78:V137))/2,2)</f>
        <v>0</v>
      </c>
      <c r="W138" s="395"/>
      <c r="X138" s="396"/>
      <c r="Y138" s="396"/>
      <c r="Z138" s="396"/>
    </row>
    <row r="139" spans="1:26">
      <c r="A139" s="221"/>
      <c r="B139" s="413"/>
      <c r="C139" s="414"/>
      <c r="D139" s="584" t="s">
        <v>1728</v>
      </c>
      <c r="E139" s="584"/>
      <c r="F139" s="417"/>
      <c r="G139" s="416"/>
      <c r="H139" s="417"/>
      <c r="I139" s="417">
        <f>ROUND((SUM(I78:I138))/3,2)</f>
        <v>0</v>
      </c>
      <c r="J139" s="445"/>
      <c r="K139" s="445">
        <f>ROUND((SUM(K78:K138))/3,2)</f>
        <v>0</v>
      </c>
      <c r="L139" s="416">
        <f>ROUND((SUM(L78:L138))/3,2)</f>
        <v>0</v>
      </c>
      <c r="M139" s="416">
        <f>ROUND((SUM(M78:M138))/3,2)</f>
        <v>0</v>
      </c>
      <c r="N139" s="416"/>
      <c r="O139" s="416"/>
      <c r="P139" s="416"/>
      <c r="Q139" s="416"/>
      <c r="R139" s="416"/>
      <c r="S139" s="416">
        <f>ROUND((SUM(S78:S138))/3,2)</f>
        <v>214.49</v>
      </c>
      <c r="T139" s="416"/>
      <c r="U139" s="416"/>
      <c r="V139" s="418">
        <f>ROUND((SUM(V78:V138))/3,2)</f>
        <v>0</v>
      </c>
      <c r="W139" s="220"/>
      <c r="X139" s="221"/>
      <c r="Y139" s="221">
        <f>(SUM(Y78:Y138))</f>
        <v>0</v>
      </c>
      <c r="Z139" s="221">
        <f>(SUM(Z78:Z138))</f>
        <v>0</v>
      </c>
    </row>
    <row r="140" spans="1:26" hidden="1">
      <c r="A140" s="221"/>
      <c r="B140" s="221"/>
      <c r="C140" s="221"/>
      <c r="D140" s="221"/>
      <c r="E140" s="252"/>
      <c r="F140" s="252"/>
      <c r="G140" s="377"/>
      <c r="H140" s="252"/>
      <c r="I140" s="252"/>
      <c r="J140" s="343"/>
      <c r="K140" s="343"/>
      <c r="L140" s="343"/>
      <c r="M140" s="343"/>
      <c r="N140" s="343"/>
      <c r="O140" s="343"/>
      <c r="P140" s="343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</row>
    <row r="141" spans="1:26" hidden="1">
      <c r="A141" s="221"/>
      <c r="B141" s="221"/>
      <c r="C141" s="221"/>
      <c r="D141" s="221"/>
      <c r="E141" s="252"/>
      <c r="F141" s="252"/>
      <c r="G141" s="377"/>
      <c r="H141" s="252"/>
      <c r="I141" s="252"/>
      <c r="J141" s="343"/>
      <c r="K141" s="343"/>
      <c r="L141" s="343"/>
      <c r="M141" s="343"/>
      <c r="N141" s="343"/>
      <c r="O141" s="343"/>
      <c r="P141" s="343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</row>
    <row r="142" spans="1:26" hidden="1">
      <c r="A142" s="221"/>
      <c r="B142" s="221"/>
      <c r="C142" s="221"/>
      <c r="D142" s="221"/>
      <c r="E142" s="252"/>
      <c r="F142" s="252"/>
      <c r="G142" s="377"/>
      <c r="H142" s="252"/>
      <c r="I142" s="252"/>
      <c r="J142" s="343"/>
      <c r="K142" s="343"/>
      <c r="L142" s="343"/>
      <c r="M142" s="343"/>
      <c r="N142" s="343"/>
      <c r="O142" s="343"/>
      <c r="P142" s="343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</row>
    <row r="143" spans="1:26" hidden="1">
      <c r="A143" s="221"/>
      <c r="B143" s="221"/>
      <c r="C143" s="221"/>
      <c r="D143" s="221"/>
      <c r="E143" s="252"/>
      <c r="F143" s="252"/>
      <c r="G143" s="377"/>
      <c r="H143" s="252"/>
      <c r="I143" s="252"/>
      <c r="J143" s="343"/>
      <c r="K143" s="343"/>
      <c r="L143" s="343"/>
      <c r="M143" s="343"/>
      <c r="N143" s="343"/>
      <c r="O143" s="343"/>
      <c r="P143" s="343"/>
      <c r="Q143" s="221"/>
      <c r="R143" s="221"/>
      <c r="S143" s="221"/>
      <c r="T143" s="221"/>
      <c r="U143" s="221"/>
      <c r="V143" s="221"/>
      <c r="W143" s="221"/>
      <c r="X143" s="221"/>
      <c r="Y143" s="221"/>
      <c r="Z143" s="221"/>
    </row>
    <row r="144" spans="1:26" hidden="1">
      <c r="A144" s="221"/>
      <c r="B144" s="221"/>
      <c r="C144" s="221"/>
      <c r="D144" s="221"/>
      <c r="E144" s="252"/>
      <c r="F144" s="252"/>
      <c r="G144" s="377"/>
      <c r="H144" s="252"/>
      <c r="I144" s="252"/>
      <c r="J144" s="343"/>
      <c r="K144" s="343"/>
      <c r="L144" s="343"/>
      <c r="M144" s="343"/>
      <c r="N144" s="343"/>
      <c r="O144" s="343"/>
      <c r="P144" s="343"/>
      <c r="Q144" s="221"/>
      <c r="R144" s="221"/>
      <c r="S144" s="221"/>
      <c r="T144" s="221"/>
      <c r="U144" s="221"/>
      <c r="V144" s="221"/>
      <c r="W144" s="221"/>
      <c r="X144" s="221"/>
      <c r="Y144" s="221"/>
      <c r="Z144" s="221"/>
    </row>
    <row r="145" spans="1:26" hidden="1">
      <c r="A145" s="221"/>
      <c r="B145" s="221"/>
      <c r="C145" s="221"/>
      <c r="D145" s="221"/>
      <c r="E145" s="252"/>
      <c r="F145" s="252"/>
      <c r="G145" s="377"/>
      <c r="H145" s="252"/>
      <c r="I145" s="252"/>
      <c r="J145" s="343"/>
      <c r="K145" s="343"/>
      <c r="L145" s="343"/>
      <c r="M145" s="343"/>
      <c r="N145" s="343"/>
      <c r="O145" s="343"/>
      <c r="P145" s="343"/>
      <c r="Q145" s="221"/>
      <c r="R145" s="221"/>
      <c r="S145" s="221"/>
      <c r="T145" s="221"/>
      <c r="U145" s="221"/>
      <c r="V145" s="221"/>
      <c r="W145" s="221"/>
      <c r="X145" s="221"/>
      <c r="Y145" s="221"/>
      <c r="Z145" s="221"/>
    </row>
    <row r="146" spans="1:26" hidden="1">
      <c r="A146" s="221"/>
      <c r="B146" s="221"/>
      <c r="C146" s="221"/>
      <c r="D146" s="221"/>
      <c r="E146" s="252"/>
      <c r="F146" s="252"/>
      <c r="G146" s="377"/>
      <c r="H146" s="252"/>
      <c r="I146" s="252"/>
      <c r="J146" s="343"/>
      <c r="K146" s="343"/>
      <c r="L146" s="343"/>
      <c r="M146" s="343"/>
      <c r="N146" s="343"/>
      <c r="O146" s="343"/>
      <c r="P146" s="343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</row>
    <row r="147" spans="1:26" hidden="1">
      <c r="A147" s="221"/>
      <c r="B147" s="221"/>
      <c r="C147" s="221"/>
      <c r="D147" s="221"/>
      <c r="E147" s="252"/>
      <c r="F147" s="252"/>
      <c r="G147" s="377"/>
      <c r="H147" s="252"/>
      <c r="I147" s="252"/>
      <c r="J147" s="343"/>
      <c r="K147" s="343"/>
      <c r="L147" s="343"/>
      <c r="M147" s="343"/>
      <c r="N147" s="343"/>
      <c r="O147" s="343"/>
      <c r="P147" s="343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</row>
    <row r="148" spans="1:26" hidden="1">
      <c r="A148" s="221"/>
      <c r="B148" s="221"/>
      <c r="C148" s="221"/>
      <c r="D148" s="221"/>
      <c r="E148" s="252"/>
      <c r="F148" s="252"/>
      <c r="G148" s="377"/>
      <c r="H148" s="252"/>
      <c r="I148" s="252"/>
      <c r="J148" s="343"/>
      <c r="K148" s="343"/>
      <c r="L148" s="343"/>
      <c r="M148" s="343"/>
      <c r="N148" s="343"/>
      <c r="O148" s="343"/>
      <c r="P148" s="343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111">
    <mergeCell ref="D138:E138"/>
    <mergeCell ref="D139:E139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D78:E78"/>
    <mergeCell ref="D79:E79"/>
    <mergeCell ref="D80:E80"/>
    <mergeCell ref="D81:E81"/>
    <mergeCell ref="D82:E82"/>
    <mergeCell ref="D83:E83"/>
    <mergeCell ref="B63:D63"/>
    <mergeCell ref="B67:V67"/>
    <mergeCell ref="B69:E69"/>
    <mergeCell ref="I69:P69"/>
    <mergeCell ref="B70:E70"/>
    <mergeCell ref="B71:E71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1000-000000000000}"/>
    <hyperlink ref="E1:F1" location="A44:A44" tooltip="Klikni na prechod ku rekapitulácii..." display="Rekapitulácia rozpočtu" xr:uid="{00000000-0004-0000-1000-000001000000}"/>
    <hyperlink ref="H1:I1" location="B67:B67" tooltip="Klikni na prechod k Rozpočet..." display="Rozpočet" xr:uid="{00000000-0004-0000-1000-000002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árok20">
    <pageSetUpPr fitToPage="1"/>
  </sheetPr>
  <dimension ref="B2:BM139"/>
  <sheetViews>
    <sheetView showGridLines="0" workbookViewId="0">
      <selection activeCell="E24" sqref="E24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6" t="s">
        <v>5</v>
      </c>
      <c r="M2" s="497"/>
      <c r="N2" s="497"/>
      <c r="O2" s="497"/>
      <c r="P2" s="497"/>
      <c r="Q2" s="497"/>
      <c r="R2" s="497"/>
      <c r="S2" s="497"/>
      <c r="T2" s="497"/>
      <c r="U2" s="497"/>
      <c r="V2" s="497"/>
      <c r="AT2" s="13" t="s">
        <v>100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3" t="s">
        <v>1262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0" t="s">
        <v>34</v>
      </c>
      <c r="F27" s="500"/>
      <c r="G27" s="500"/>
      <c r="H27" s="500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ROUND(J122,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ROUND((SUM(BE122:BE138)),  2)</f>
        <v>0</v>
      </c>
      <c r="I33" s="80">
        <v>0.23</v>
      </c>
      <c r="J33" s="79">
        <f>ROUND(((SUM(BE122:BE138))*I33),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ROUND((SUM(BF122:BF138)),  2)</f>
        <v>0</v>
      </c>
      <c r="I34" s="80">
        <v>0.23</v>
      </c>
      <c r="J34" s="79">
        <f>ROUND(((SUM(BF122:BF138))*I34),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ROUND((SUM(BG122:BG138)),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ROUND((SUM(BH122:BH138)),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ROUND((SUM(BI122:BI138)),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3" t="str">
        <f>E9</f>
        <v>SO09 - Prípojka NN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J122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J123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J124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J129</f>
        <v>0</v>
      </c>
      <c r="L99" s="96"/>
    </row>
    <row r="100" spans="2:12" s="8" customFormat="1" ht="25" customHeight="1">
      <c r="B100" s="92"/>
      <c r="D100" s="93" t="s">
        <v>1263</v>
      </c>
      <c r="E100" s="94"/>
      <c r="F100" s="94"/>
      <c r="G100" s="94"/>
      <c r="H100" s="94"/>
      <c r="I100" s="94"/>
      <c r="J100" s="95">
        <f>J132</f>
        <v>0</v>
      </c>
      <c r="L100" s="92"/>
    </row>
    <row r="101" spans="2:12" s="9" customFormat="1" ht="20" customHeight="1">
      <c r="B101" s="96"/>
      <c r="D101" s="97" t="s">
        <v>1264</v>
      </c>
      <c r="E101" s="98"/>
      <c r="F101" s="98"/>
      <c r="G101" s="98"/>
      <c r="H101" s="98"/>
      <c r="I101" s="98"/>
      <c r="J101" s="99">
        <f>J133</f>
        <v>0</v>
      </c>
      <c r="L101" s="96"/>
    </row>
    <row r="102" spans="2:12" s="9" customFormat="1" ht="20" customHeight="1">
      <c r="B102" s="96"/>
      <c r="D102" s="97" t="s">
        <v>1265</v>
      </c>
      <c r="E102" s="98"/>
      <c r="F102" s="98"/>
      <c r="G102" s="98"/>
      <c r="H102" s="98"/>
      <c r="I102" s="98"/>
      <c r="J102" s="99">
        <f>J136</f>
        <v>0</v>
      </c>
      <c r="L102" s="96"/>
    </row>
    <row r="103" spans="2:12" s="1" customFormat="1" ht="21.75" customHeight="1">
      <c r="B103" s="25"/>
      <c r="L103" s="25"/>
    </row>
    <row r="104" spans="2:12" s="1" customFormat="1" ht="7" customHeight="1">
      <c r="B104" s="37"/>
      <c r="C104" s="38"/>
      <c r="D104" s="38"/>
      <c r="E104" s="38"/>
      <c r="F104" s="38"/>
      <c r="G104" s="38"/>
      <c r="H104" s="38"/>
      <c r="I104" s="38"/>
      <c r="J104" s="38"/>
      <c r="K104" s="38"/>
      <c r="L104" s="25"/>
    </row>
    <row r="108" spans="2:12" s="1" customFormat="1" ht="7" customHeight="1">
      <c r="B108" s="39"/>
      <c r="C108" s="40"/>
      <c r="D108" s="40"/>
      <c r="E108" s="40"/>
      <c r="F108" s="40"/>
      <c r="G108" s="40"/>
      <c r="H108" s="40"/>
      <c r="I108" s="40"/>
      <c r="J108" s="40"/>
      <c r="K108" s="40"/>
      <c r="L108" s="25"/>
    </row>
    <row r="109" spans="2:12" s="1" customFormat="1" ht="25" customHeight="1">
      <c r="B109" s="25"/>
      <c r="C109" s="17" t="s">
        <v>133</v>
      </c>
      <c r="L109" s="25"/>
    </row>
    <row r="110" spans="2:12" s="1" customFormat="1" ht="7" customHeight="1">
      <c r="B110" s="25"/>
      <c r="L110" s="25"/>
    </row>
    <row r="111" spans="2:12" s="1" customFormat="1" ht="12" customHeight="1">
      <c r="B111" s="25"/>
      <c r="C111" s="22" t="s">
        <v>13</v>
      </c>
      <c r="L111" s="25"/>
    </row>
    <row r="112" spans="2:12" s="1" customFormat="1" ht="16.5" customHeight="1">
      <c r="B112" s="25"/>
      <c r="E112" s="501" t="str">
        <f>E7</f>
        <v>Revitalizácia centra s ohľadom na zmenu klímy</v>
      </c>
      <c r="F112" s="502"/>
      <c r="G112" s="502"/>
      <c r="H112" s="502"/>
      <c r="L112" s="25"/>
    </row>
    <row r="113" spans="2:65" s="1" customFormat="1" ht="12" customHeight="1">
      <c r="B113" s="25"/>
      <c r="C113" s="22" t="s">
        <v>102</v>
      </c>
      <c r="L113" s="25"/>
    </row>
    <row r="114" spans="2:65" s="1" customFormat="1" ht="16.5" customHeight="1">
      <c r="B114" s="25"/>
      <c r="E114" s="493" t="str">
        <f>E9</f>
        <v>SO09 - Prípojka NN</v>
      </c>
      <c r="F114" s="503"/>
      <c r="G114" s="503"/>
      <c r="H114" s="503"/>
      <c r="L114" s="25"/>
    </row>
    <row r="115" spans="2:65" s="1" customFormat="1" ht="7" customHeight="1">
      <c r="B115" s="25"/>
      <c r="L115" s="25"/>
    </row>
    <row r="116" spans="2:65" s="1" customFormat="1" ht="12" customHeight="1">
      <c r="B116" s="25"/>
      <c r="C116" s="22" t="s">
        <v>17</v>
      </c>
      <c r="F116" s="20" t="str">
        <f>F12</f>
        <v>k.ú.Kostolná pri Dunaji,p.č.56/1,2,57/1,2,66/1,2</v>
      </c>
      <c r="I116" s="22" t="s">
        <v>19</v>
      </c>
      <c r="J116" s="43" t="str">
        <f>IF(J12="","",J12)</f>
        <v>14. 3. 2025</v>
      </c>
      <c r="L116" s="25"/>
    </row>
    <row r="117" spans="2:65" s="1" customFormat="1" ht="7" customHeight="1">
      <c r="B117" s="25"/>
      <c r="L117" s="25"/>
    </row>
    <row r="118" spans="2:65" s="1" customFormat="1" ht="40" customHeight="1">
      <c r="B118" s="25"/>
      <c r="C118" s="22" t="s">
        <v>21</v>
      </c>
      <c r="F118" s="20" t="str">
        <f>E15</f>
        <v>Obec Kostolná pri Dunaji,59, 903 01</v>
      </c>
      <c r="I118" s="22" t="s">
        <v>29</v>
      </c>
      <c r="J118" s="23" t="str">
        <f>E21</f>
        <v>Ing.arch Zuzana Kierulfová, Ing. Matej Orolín</v>
      </c>
      <c r="L118" s="25"/>
    </row>
    <row r="119" spans="2:65" s="1" customFormat="1" ht="54.5" customHeight="1">
      <c r="B119" s="25"/>
      <c r="C119" s="22" t="s">
        <v>27</v>
      </c>
      <c r="F119" s="20" t="str">
        <f>IF(E18="","",E18)</f>
        <v>Podľa výberu investora</v>
      </c>
      <c r="I119" s="22" t="s">
        <v>32</v>
      </c>
      <c r="J119" s="23"/>
      <c r="L119" s="25"/>
    </row>
    <row r="120" spans="2:65" s="1" customFormat="1" ht="10.25" customHeight="1">
      <c r="B120" s="25"/>
      <c r="L120" s="25"/>
    </row>
    <row r="121" spans="2:65" s="10" customFormat="1" ht="29.25" customHeight="1">
      <c r="B121" s="100"/>
      <c r="C121" s="101" t="s">
        <v>134</v>
      </c>
      <c r="D121" s="102" t="s">
        <v>60</v>
      </c>
      <c r="E121" s="102" t="s">
        <v>56</v>
      </c>
      <c r="F121" s="102" t="s">
        <v>57</v>
      </c>
      <c r="G121" s="102" t="s">
        <v>135</v>
      </c>
      <c r="H121" s="102" t="s">
        <v>136</v>
      </c>
      <c r="I121" s="102" t="s">
        <v>137</v>
      </c>
      <c r="J121" s="103" t="s">
        <v>106</v>
      </c>
      <c r="K121" s="104" t="s">
        <v>138</v>
      </c>
      <c r="L121" s="100"/>
      <c r="M121" s="50" t="s">
        <v>1</v>
      </c>
      <c r="N121" s="51" t="s">
        <v>39</v>
      </c>
      <c r="O121" s="51" t="s">
        <v>139</v>
      </c>
      <c r="P121" s="51" t="s">
        <v>140</v>
      </c>
      <c r="Q121" s="51" t="s">
        <v>141</v>
      </c>
      <c r="R121" s="51" t="s">
        <v>142</v>
      </c>
      <c r="S121" s="51" t="s">
        <v>143</v>
      </c>
      <c r="T121" s="52" t="s">
        <v>144</v>
      </c>
    </row>
    <row r="122" spans="2:65" s="1" customFormat="1" ht="22.75" customHeight="1">
      <c r="B122" s="25"/>
      <c r="C122" s="55" t="s">
        <v>107</v>
      </c>
      <c r="J122" s="105">
        <f>BK122</f>
        <v>0</v>
      </c>
      <c r="L122" s="25"/>
      <c r="M122" s="53"/>
      <c r="N122" s="44"/>
      <c r="O122" s="44"/>
      <c r="P122" s="106">
        <f>P123+P132</f>
        <v>94.450749999999999</v>
      </c>
      <c r="Q122" s="44"/>
      <c r="R122" s="106">
        <f>R123+R132</f>
        <v>5.3507499999999997</v>
      </c>
      <c r="S122" s="44"/>
      <c r="T122" s="107">
        <f>T123+T132</f>
        <v>0</v>
      </c>
      <c r="AT122" s="13" t="s">
        <v>74</v>
      </c>
      <c r="AU122" s="13" t="s">
        <v>108</v>
      </c>
      <c r="BK122" s="108">
        <f>BK123+BK132</f>
        <v>0</v>
      </c>
    </row>
    <row r="123" spans="2:65" s="11" customFormat="1" ht="26" customHeight="1">
      <c r="B123" s="109"/>
      <c r="D123" s="110" t="s">
        <v>74</v>
      </c>
      <c r="E123" s="111" t="s">
        <v>145</v>
      </c>
      <c r="F123" s="111" t="s">
        <v>146</v>
      </c>
      <c r="J123" s="112">
        <f>BK123</f>
        <v>0</v>
      </c>
      <c r="L123" s="109"/>
      <c r="M123" s="113"/>
      <c r="P123" s="114">
        <f>P124+P129</f>
        <v>89.438249999999996</v>
      </c>
      <c r="R123" s="114">
        <f>R124+R129</f>
        <v>5.2984999999999998</v>
      </c>
      <c r="T123" s="115">
        <f>T124+T129</f>
        <v>0</v>
      </c>
      <c r="AR123" s="110" t="s">
        <v>83</v>
      </c>
      <c r="AT123" s="116" t="s">
        <v>74</v>
      </c>
      <c r="AU123" s="116" t="s">
        <v>75</v>
      </c>
      <c r="AY123" s="110" t="s">
        <v>147</v>
      </c>
      <c r="BK123" s="117">
        <f>BK124+BK129</f>
        <v>0</v>
      </c>
    </row>
    <row r="124" spans="2:65" s="11" customFormat="1" ht="22.75" customHeight="1">
      <c r="B124" s="109"/>
      <c r="D124" s="110" t="s">
        <v>74</v>
      </c>
      <c r="E124" s="118" t="s">
        <v>83</v>
      </c>
      <c r="F124" s="118" t="s">
        <v>148</v>
      </c>
      <c r="J124" s="119">
        <f>BK124</f>
        <v>0</v>
      </c>
      <c r="L124" s="109"/>
      <c r="M124" s="113"/>
      <c r="P124" s="114">
        <f>SUM(P125:P128)</f>
        <v>86.91</v>
      </c>
      <c r="R124" s="114">
        <f>SUM(R125:R128)</f>
        <v>0.64100000000000001</v>
      </c>
      <c r="T124" s="115">
        <f>SUM(T125:T128)</f>
        <v>0</v>
      </c>
      <c r="AR124" s="110" t="s">
        <v>83</v>
      </c>
      <c r="AT124" s="116" t="s">
        <v>74</v>
      </c>
      <c r="AU124" s="116" t="s">
        <v>83</v>
      </c>
      <c r="AY124" s="110" t="s">
        <v>147</v>
      </c>
      <c r="BK124" s="117">
        <f>SUM(BK125:BK128)</f>
        <v>0</v>
      </c>
    </row>
    <row r="125" spans="2:65" s="1" customFormat="1" ht="14.5" customHeight="1">
      <c r="B125" s="120"/>
      <c r="C125" s="121" t="s">
        <v>83</v>
      </c>
      <c r="D125" s="121" t="s">
        <v>149</v>
      </c>
      <c r="E125" s="122" t="s">
        <v>1245</v>
      </c>
      <c r="F125" s="123" t="s">
        <v>1246</v>
      </c>
      <c r="G125" s="124" t="s">
        <v>152</v>
      </c>
      <c r="H125" s="125">
        <v>15</v>
      </c>
      <c r="I125" s="126"/>
      <c r="J125" s="126">
        <f>ROUND(I125*H125,2)</f>
        <v>0</v>
      </c>
      <c r="K125" s="127"/>
      <c r="L125" s="25"/>
      <c r="M125" s="128" t="s">
        <v>1</v>
      </c>
      <c r="N125" s="129" t="s">
        <v>41</v>
      </c>
      <c r="O125" s="130">
        <v>2.5139999999999998</v>
      </c>
      <c r="P125" s="130">
        <f>O125*H125</f>
        <v>37.709999999999994</v>
      </c>
      <c r="Q125" s="130">
        <v>0</v>
      </c>
      <c r="R125" s="130">
        <f>Q125*H125</f>
        <v>0</v>
      </c>
      <c r="S125" s="130">
        <v>0</v>
      </c>
      <c r="T125" s="131">
        <f>S125*H125</f>
        <v>0</v>
      </c>
      <c r="AR125" s="132" t="s">
        <v>153</v>
      </c>
      <c r="AT125" s="132" t="s">
        <v>149</v>
      </c>
      <c r="AU125" s="132" t="s">
        <v>154</v>
      </c>
      <c r="AY125" s="13" t="s">
        <v>147</v>
      </c>
      <c r="BE125" s="133">
        <f>IF(N125="základná",J125,0)</f>
        <v>0</v>
      </c>
      <c r="BF125" s="133">
        <f>IF(N125="znížená",J125,0)</f>
        <v>0</v>
      </c>
      <c r="BG125" s="133">
        <f>IF(N125="zákl. prenesená",J125,0)</f>
        <v>0</v>
      </c>
      <c r="BH125" s="133">
        <f>IF(N125="zníž. prenesená",J125,0)</f>
        <v>0</v>
      </c>
      <c r="BI125" s="133">
        <f>IF(N125="nulová",J125,0)</f>
        <v>0</v>
      </c>
      <c r="BJ125" s="13" t="s">
        <v>154</v>
      </c>
      <c r="BK125" s="133">
        <f>ROUND(I125*H125,2)</f>
        <v>0</v>
      </c>
      <c r="BL125" s="13" t="s">
        <v>153</v>
      </c>
      <c r="BM125" s="132" t="s">
        <v>1266</v>
      </c>
    </row>
    <row r="126" spans="2:65" s="1" customFormat="1" ht="37.75" customHeight="1">
      <c r="B126" s="120"/>
      <c r="C126" s="121" t="s">
        <v>154</v>
      </c>
      <c r="D126" s="121" t="s">
        <v>149</v>
      </c>
      <c r="E126" s="122" t="s">
        <v>1247</v>
      </c>
      <c r="F126" s="123" t="s">
        <v>1248</v>
      </c>
      <c r="G126" s="124" t="s">
        <v>152</v>
      </c>
      <c r="H126" s="125">
        <v>15</v>
      </c>
      <c r="I126" s="126"/>
      <c r="J126" s="126">
        <f>ROUND(I126*H126,2)</f>
        <v>0</v>
      </c>
      <c r="K126" s="127"/>
      <c r="L126" s="25"/>
      <c r="M126" s="128" t="s">
        <v>1</v>
      </c>
      <c r="N126" s="129" t="s">
        <v>41</v>
      </c>
      <c r="O126" s="130">
        <v>0.61299999999999999</v>
      </c>
      <c r="P126" s="130">
        <f>O126*H126</f>
        <v>9.1950000000000003</v>
      </c>
      <c r="Q126" s="130">
        <v>0</v>
      </c>
      <c r="R126" s="130">
        <f>Q126*H126</f>
        <v>0</v>
      </c>
      <c r="S126" s="130">
        <v>0</v>
      </c>
      <c r="T126" s="131">
        <f>S126*H126</f>
        <v>0</v>
      </c>
      <c r="AR126" s="132" t="s">
        <v>153</v>
      </c>
      <c r="AT126" s="132" t="s">
        <v>149</v>
      </c>
      <c r="AU126" s="132" t="s">
        <v>154</v>
      </c>
      <c r="AY126" s="13" t="s">
        <v>147</v>
      </c>
      <c r="BE126" s="133">
        <f>IF(N126="základná",J126,0)</f>
        <v>0</v>
      </c>
      <c r="BF126" s="133">
        <f>IF(N126="znížená",J126,0)</f>
        <v>0</v>
      </c>
      <c r="BG126" s="133">
        <f>IF(N126="zákl. prenesená",J126,0)</f>
        <v>0</v>
      </c>
      <c r="BH126" s="133">
        <f>IF(N126="zníž. prenesená",J126,0)</f>
        <v>0</v>
      </c>
      <c r="BI126" s="133">
        <f>IF(N126="nulová",J126,0)</f>
        <v>0</v>
      </c>
      <c r="BJ126" s="13" t="s">
        <v>154</v>
      </c>
      <c r="BK126" s="133">
        <f>ROUND(I126*H126,2)</f>
        <v>0</v>
      </c>
      <c r="BL126" s="13" t="s">
        <v>153</v>
      </c>
      <c r="BM126" s="132" t="s">
        <v>1267</v>
      </c>
    </row>
    <row r="127" spans="2:65" s="1" customFormat="1" ht="24.25" customHeight="1">
      <c r="B127" s="120"/>
      <c r="C127" s="121" t="s">
        <v>159</v>
      </c>
      <c r="D127" s="121" t="s">
        <v>149</v>
      </c>
      <c r="E127" s="122" t="s">
        <v>1249</v>
      </c>
      <c r="F127" s="123" t="s">
        <v>1250</v>
      </c>
      <c r="G127" s="124" t="s">
        <v>195</v>
      </c>
      <c r="H127" s="125">
        <v>25</v>
      </c>
      <c r="I127" s="126"/>
      <c r="J127" s="126">
        <f>ROUND(I127*H127,2)</f>
        <v>0</v>
      </c>
      <c r="K127" s="127"/>
      <c r="L127" s="25"/>
      <c r="M127" s="128" t="s">
        <v>1</v>
      </c>
      <c r="N127" s="129" t="s">
        <v>41</v>
      </c>
      <c r="O127" s="130">
        <v>1.4550000000000001</v>
      </c>
      <c r="P127" s="130">
        <f>O127*H127</f>
        <v>36.375</v>
      </c>
      <c r="Q127" s="130">
        <v>2.564E-2</v>
      </c>
      <c r="R127" s="130">
        <f>Q127*H127</f>
        <v>0.64100000000000001</v>
      </c>
      <c r="S127" s="130">
        <v>0</v>
      </c>
      <c r="T127" s="131">
        <f>S127*H127</f>
        <v>0</v>
      </c>
      <c r="AR127" s="132" t="s">
        <v>153</v>
      </c>
      <c r="AT127" s="132" t="s">
        <v>149</v>
      </c>
      <c r="AU127" s="132" t="s">
        <v>154</v>
      </c>
      <c r="AY127" s="13" t="s">
        <v>147</v>
      </c>
      <c r="BE127" s="133">
        <f>IF(N127="základná",J127,0)</f>
        <v>0</v>
      </c>
      <c r="BF127" s="133">
        <f>IF(N127="znížená",J127,0)</f>
        <v>0</v>
      </c>
      <c r="BG127" s="133">
        <f>IF(N127="zákl. prenesená",J127,0)</f>
        <v>0</v>
      </c>
      <c r="BH127" s="133">
        <f>IF(N127="zníž. prenesená",J127,0)</f>
        <v>0</v>
      </c>
      <c r="BI127" s="133">
        <f>IF(N127="nulová",J127,0)</f>
        <v>0</v>
      </c>
      <c r="BJ127" s="13" t="s">
        <v>154</v>
      </c>
      <c r="BK127" s="133">
        <f>ROUND(I127*H127,2)</f>
        <v>0</v>
      </c>
      <c r="BL127" s="13" t="s">
        <v>153</v>
      </c>
      <c r="BM127" s="132" t="s">
        <v>1268</v>
      </c>
    </row>
    <row r="128" spans="2:65" s="1" customFormat="1" ht="14.5" customHeight="1">
      <c r="B128" s="120"/>
      <c r="C128" s="121" t="s">
        <v>153</v>
      </c>
      <c r="D128" s="121" t="s">
        <v>149</v>
      </c>
      <c r="E128" s="122" t="s">
        <v>1251</v>
      </c>
      <c r="F128" s="123" t="s">
        <v>1252</v>
      </c>
      <c r="G128" s="124" t="s">
        <v>152</v>
      </c>
      <c r="H128" s="125">
        <v>15</v>
      </c>
      <c r="I128" s="126"/>
      <c r="J128" s="126">
        <f>ROUND(I128*H128,2)</f>
        <v>0</v>
      </c>
      <c r="K128" s="127"/>
      <c r="L128" s="25"/>
      <c r="M128" s="128" t="s">
        <v>1</v>
      </c>
      <c r="N128" s="129" t="s">
        <v>41</v>
      </c>
      <c r="O128" s="130">
        <v>0.24199999999999999</v>
      </c>
      <c r="P128" s="130">
        <f>O128*H128</f>
        <v>3.63</v>
      </c>
      <c r="Q128" s="130">
        <v>0</v>
      </c>
      <c r="R128" s="130">
        <f>Q128*H128</f>
        <v>0</v>
      </c>
      <c r="S128" s="130">
        <v>0</v>
      </c>
      <c r="T128" s="131">
        <f>S128*H128</f>
        <v>0</v>
      </c>
      <c r="AR128" s="132" t="s">
        <v>153</v>
      </c>
      <c r="AT128" s="132" t="s">
        <v>149</v>
      </c>
      <c r="AU128" s="132" t="s">
        <v>154</v>
      </c>
      <c r="AY128" s="13" t="s">
        <v>147</v>
      </c>
      <c r="BE128" s="133">
        <f>IF(N128="základná",J128,0)</f>
        <v>0</v>
      </c>
      <c r="BF128" s="133">
        <f>IF(N128="znížená",J128,0)</f>
        <v>0</v>
      </c>
      <c r="BG128" s="133">
        <f>IF(N128="zákl. prenesená",J128,0)</f>
        <v>0</v>
      </c>
      <c r="BH128" s="133">
        <f>IF(N128="zníž. prenesená",J128,0)</f>
        <v>0</v>
      </c>
      <c r="BI128" s="133">
        <f>IF(N128="nulová",J128,0)</f>
        <v>0</v>
      </c>
      <c r="BJ128" s="13" t="s">
        <v>154</v>
      </c>
      <c r="BK128" s="133">
        <f>ROUND(I128*H128,2)</f>
        <v>0</v>
      </c>
      <c r="BL128" s="13" t="s">
        <v>153</v>
      </c>
      <c r="BM128" s="132" t="s">
        <v>1269</v>
      </c>
    </row>
    <row r="129" spans="2:65" s="11" customFormat="1" ht="22.75" customHeight="1">
      <c r="B129" s="109"/>
      <c r="D129" s="110" t="s">
        <v>74</v>
      </c>
      <c r="E129" s="118" t="s">
        <v>154</v>
      </c>
      <c r="F129" s="118" t="s">
        <v>183</v>
      </c>
      <c r="J129" s="119">
        <f>BK129</f>
        <v>0</v>
      </c>
      <c r="L129" s="109"/>
      <c r="M129" s="113"/>
      <c r="P129" s="114">
        <f>SUM(P130:P131)</f>
        <v>2.5282499999999999</v>
      </c>
      <c r="R129" s="114">
        <f>SUM(R130:R131)</f>
        <v>4.6574999999999998</v>
      </c>
      <c r="T129" s="115">
        <f>SUM(T130:T131)</f>
        <v>0</v>
      </c>
      <c r="AR129" s="110" t="s">
        <v>83</v>
      </c>
      <c r="AT129" s="116" t="s">
        <v>74</v>
      </c>
      <c r="AU129" s="116" t="s">
        <v>83</v>
      </c>
      <c r="AY129" s="110" t="s">
        <v>147</v>
      </c>
      <c r="BK129" s="117">
        <f>SUM(BK130:BK131)</f>
        <v>0</v>
      </c>
    </row>
    <row r="130" spans="2:65" s="1" customFormat="1" ht="24.25" customHeight="1">
      <c r="B130" s="120"/>
      <c r="C130" s="121" t="s">
        <v>166</v>
      </c>
      <c r="D130" s="121" t="s">
        <v>149</v>
      </c>
      <c r="E130" s="122" t="s">
        <v>1253</v>
      </c>
      <c r="F130" s="123" t="s">
        <v>1254</v>
      </c>
      <c r="G130" s="124" t="s">
        <v>195</v>
      </c>
      <c r="H130" s="125">
        <v>15</v>
      </c>
      <c r="I130" s="126"/>
      <c r="J130" s="126">
        <f>ROUND(I130*H130,2)</f>
        <v>0</v>
      </c>
      <c r="K130" s="127"/>
      <c r="L130" s="25"/>
      <c r="M130" s="128" t="s">
        <v>1</v>
      </c>
      <c r="N130" s="129" t="s">
        <v>41</v>
      </c>
      <c r="O130" s="130">
        <v>4.0000000000000001E-3</v>
      </c>
      <c r="P130" s="130">
        <f>O130*H130</f>
        <v>0.06</v>
      </c>
      <c r="Q130" s="130">
        <v>0</v>
      </c>
      <c r="R130" s="130">
        <f>Q130*H130</f>
        <v>0</v>
      </c>
      <c r="S130" s="130">
        <v>0</v>
      </c>
      <c r="T130" s="131">
        <f>S130*H130</f>
        <v>0</v>
      </c>
      <c r="AR130" s="132" t="s">
        <v>153</v>
      </c>
      <c r="AT130" s="132" t="s">
        <v>149</v>
      </c>
      <c r="AU130" s="132" t="s">
        <v>154</v>
      </c>
      <c r="AY130" s="13" t="s">
        <v>147</v>
      </c>
      <c r="BE130" s="133">
        <f>IF(N130="základná",J130,0)</f>
        <v>0</v>
      </c>
      <c r="BF130" s="133">
        <f>IF(N130="znížená",J130,0)</f>
        <v>0</v>
      </c>
      <c r="BG130" s="133">
        <f>IF(N130="zákl. prenesená",J130,0)</f>
        <v>0</v>
      </c>
      <c r="BH130" s="133">
        <f>IF(N130="zníž. prenesená",J130,0)</f>
        <v>0</v>
      </c>
      <c r="BI130" s="133">
        <f>IF(N130="nulová",J130,0)</f>
        <v>0</v>
      </c>
      <c r="BJ130" s="13" t="s">
        <v>154</v>
      </c>
      <c r="BK130" s="133">
        <f>ROUND(I130*H130,2)</f>
        <v>0</v>
      </c>
      <c r="BL130" s="13" t="s">
        <v>153</v>
      </c>
      <c r="BM130" s="132" t="s">
        <v>1270</v>
      </c>
    </row>
    <row r="131" spans="2:65" s="1" customFormat="1" ht="24.25" customHeight="1">
      <c r="B131" s="120"/>
      <c r="C131" s="121" t="s">
        <v>170</v>
      </c>
      <c r="D131" s="121" t="s">
        <v>149</v>
      </c>
      <c r="E131" s="122" t="s">
        <v>185</v>
      </c>
      <c r="F131" s="123" t="s">
        <v>186</v>
      </c>
      <c r="G131" s="124" t="s">
        <v>152</v>
      </c>
      <c r="H131" s="125">
        <v>2.25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41</v>
      </c>
      <c r="O131" s="130">
        <v>1.097</v>
      </c>
      <c r="P131" s="130">
        <f>O131*H131</f>
        <v>2.4682499999999998</v>
      </c>
      <c r="Q131" s="130">
        <v>2.0699999999999998</v>
      </c>
      <c r="R131" s="130">
        <f>Q131*H131</f>
        <v>4.6574999999999998</v>
      </c>
      <c r="S131" s="130">
        <v>0</v>
      </c>
      <c r="T131" s="131">
        <f>S131*H131</f>
        <v>0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154</v>
      </c>
      <c r="BK131" s="133">
        <f>ROUND(I131*H131,2)</f>
        <v>0</v>
      </c>
      <c r="BL131" s="13" t="s">
        <v>153</v>
      </c>
      <c r="BM131" s="132" t="s">
        <v>1271</v>
      </c>
    </row>
    <row r="132" spans="2:65" s="11" customFormat="1" ht="26" customHeight="1">
      <c r="B132" s="109"/>
      <c r="D132" s="110" t="s">
        <v>74</v>
      </c>
      <c r="E132" s="111" t="s">
        <v>198</v>
      </c>
      <c r="F132" s="111" t="s">
        <v>1272</v>
      </c>
      <c r="J132" s="112">
        <f>BK132</f>
        <v>0</v>
      </c>
      <c r="L132" s="109"/>
      <c r="M132" s="113"/>
      <c r="P132" s="114">
        <f>P133+P136</f>
        <v>5.0125000000000002</v>
      </c>
      <c r="R132" s="114">
        <f>R133+R136</f>
        <v>5.2249999999999998E-2</v>
      </c>
      <c r="T132" s="115">
        <f>T133+T136</f>
        <v>0</v>
      </c>
      <c r="AR132" s="110" t="s">
        <v>159</v>
      </c>
      <c r="AT132" s="116" t="s">
        <v>74</v>
      </c>
      <c r="AU132" s="116" t="s">
        <v>75</v>
      </c>
      <c r="AY132" s="110" t="s">
        <v>147</v>
      </c>
      <c r="BK132" s="117">
        <f>BK133+BK136</f>
        <v>0</v>
      </c>
    </row>
    <row r="133" spans="2:65" s="11" customFormat="1" ht="22.75" customHeight="1">
      <c r="B133" s="109"/>
      <c r="D133" s="110" t="s">
        <v>74</v>
      </c>
      <c r="E133" s="118" t="s">
        <v>1273</v>
      </c>
      <c r="F133" s="118" t="s">
        <v>1274</v>
      </c>
      <c r="J133" s="119">
        <f>BK133</f>
        <v>0</v>
      </c>
      <c r="L133" s="109"/>
      <c r="M133" s="113"/>
      <c r="P133" s="114">
        <f>SUM(P134:P135)</f>
        <v>4.2</v>
      </c>
      <c r="R133" s="114">
        <f>SUM(R134:R135)</f>
        <v>4.7E-2</v>
      </c>
      <c r="T133" s="115">
        <f>SUM(T134:T135)</f>
        <v>0</v>
      </c>
      <c r="AR133" s="110" t="s">
        <v>159</v>
      </c>
      <c r="AT133" s="116" t="s">
        <v>74</v>
      </c>
      <c r="AU133" s="116" t="s">
        <v>83</v>
      </c>
      <c r="AY133" s="110" t="s">
        <v>147</v>
      </c>
      <c r="BK133" s="117">
        <f>SUM(BK134:BK135)</f>
        <v>0</v>
      </c>
    </row>
    <row r="134" spans="2:65" s="1" customFormat="1" ht="24.25" customHeight="1">
      <c r="B134" s="120"/>
      <c r="C134" s="121" t="s">
        <v>174</v>
      </c>
      <c r="D134" s="121" t="s">
        <v>149</v>
      </c>
      <c r="E134" s="122" t="s">
        <v>1275</v>
      </c>
      <c r="F134" s="123" t="s">
        <v>1276</v>
      </c>
      <c r="G134" s="124" t="s">
        <v>218</v>
      </c>
      <c r="H134" s="125">
        <v>25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41</v>
      </c>
      <c r="O134" s="130">
        <v>0.16800000000000001</v>
      </c>
      <c r="P134" s="130">
        <f>O134*H134</f>
        <v>4.2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404</v>
      </c>
      <c r="AT134" s="132" t="s">
        <v>149</v>
      </c>
      <c r="AU134" s="132" t="s">
        <v>154</v>
      </c>
      <c r="AY134" s="13" t="s">
        <v>147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154</v>
      </c>
      <c r="BK134" s="133">
        <f>ROUND(I134*H134,2)</f>
        <v>0</v>
      </c>
      <c r="BL134" s="13" t="s">
        <v>404</v>
      </c>
      <c r="BM134" s="132" t="s">
        <v>1277</v>
      </c>
    </row>
    <row r="135" spans="2:65" s="1" customFormat="1" ht="24.25" customHeight="1">
      <c r="B135" s="120"/>
      <c r="C135" s="134" t="s">
        <v>178</v>
      </c>
      <c r="D135" s="134" t="s">
        <v>198</v>
      </c>
      <c r="E135" s="135" t="s">
        <v>1278</v>
      </c>
      <c r="F135" s="136" t="s">
        <v>1279</v>
      </c>
      <c r="G135" s="137" t="s">
        <v>218</v>
      </c>
      <c r="H135" s="138">
        <v>25</v>
      </c>
      <c r="I135" s="139"/>
      <c r="J135" s="139">
        <f>ROUND(I135*H135,2)</f>
        <v>0</v>
      </c>
      <c r="K135" s="140"/>
      <c r="L135" s="141"/>
      <c r="M135" s="142" t="s">
        <v>1</v>
      </c>
      <c r="N135" s="143" t="s">
        <v>41</v>
      </c>
      <c r="O135" s="130">
        <v>0</v>
      </c>
      <c r="P135" s="130">
        <f>O135*H135</f>
        <v>0</v>
      </c>
      <c r="Q135" s="130">
        <v>1.8799999999999999E-3</v>
      </c>
      <c r="R135" s="130">
        <f>Q135*H135</f>
        <v>4.7E-2</v>
      </c>
      <c r="S135" s="130">
        <v>0</v>
      </c>
      <c r="T135" s="131">
        <f>S135*H135</f>
        <v>0</v>
      </c>
      <c r="AR135" s="132" t="s">
        <v>669</v>
      </c>
      <c r="AT135" s="132" t="s">
        <v>198</v>
      </c>
      <c r="AU135" s="132" t="s">
        <v>154</v>
      </c>
      <c r="AY135" s="13" t="s">
        <v>147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154</v>
      </c>
      <c r="BK135" s="133">
        <f>ROUND(I135*H135,2)</f>
        <v>0</v>
      </c>
      <c r="BL135" s="13" t="s">
        <v>669</v>
      </c>
      <c r="BM135" s="132" t="s">
        <v>1280</v>
      </c>
    </row>
    <row r="136" spans="2:65" s="11" customFormat="1" ht="22.75" customHeight="1">
      <c r="B136" s="109"/>
      <c r="D136" s="110" t="s">
        <v>74</v>
      </c>
      <c r="E136" s="118" t="s">
        <v>1281</v>
      </c>
      <c r="F136" s="118" t="s">
        <v>1282</v>
      </c>
      <c r="J136" s="119">
        <f>BK136</f>
        <v>0</v>
      </c>
      <c r="L136" s="109"/>
      <c r="M136" s="113"/>
      <c r="P136" s="114">
        <f>SUM(P137:P138)</f>
        <v>0.8125</v>
      </c>
      <c r="R136" s="114">
        <f>SUM(R137:R138)</f>
        <v>5.2500000000000003E-3</v>
      </c>
      <c r="T136" s="115">
        <f>SUM(T137:T138)</f>
        <v>0</v>
      </c>
      <c r="AR136" s="110" t="s">
        <v>159</v>
      </c>
      <c r="AT136" s="116" t="s">
        <v>74</v>
      </c>
      <c r="AU136" s="116" t="s">
        <v>83</v>
      </c>
      <c r="AY136" s="110" t="s">
        <v>147</v>
      </c>
      <c r="BK136" s="117">
        <f>SUM(BK137:BK138)</f>
        <v>0</v>
      </c>
    </row>
    <row r="137" spans="2:65" s="1" customFormat="1" ht="24.25" customHeight="1">
      <c r="B137" s="120"/>
      <c r="C137" s="121" t="s">
        <v>184</v>
      </c>
      <c r="D137" s="121" t="s">
        <v>149</v>
      </c>
      <c r="E137" s="122" t="s">
        <v>1283</v>
      </c>
      <c r="F137" s="123" t="s">
        <v>1284</v>
      </c>
      <c r="G137" s="124" t="s">
        <v>218</v>
      </c>
      <c r="H137" s="125">
        <v>25</v>
      </c>
      <c r="I137" s="126"/>
      <c r="J137" s="126">
        <f>ROUND(I137*H137,2)</f>
        <v>0</v>
      </c>
      <c r="K137" s="127"/>
      <c r="L137" s="25"/>
      <c r="M137" s="128" t="s">
        <v>1</v>
      </c>
      <c r="N137" s="129" t="s">
        <v>41</v>
      </c>
      <c r="O137" s="130">
        <v>3.2500000000000001E-2</v>
      </c>
      <c r="P137" s="130">
        <f>O137*H137</f>
        <v>0.8125</v>
      </c>
      <c r="Q137" s="130">
        <v>0</v>
      </c>
      <c r="R137" s="130">
        <f>Q137*H137</f>
        <v>0</v>
      </c>
      <c r="S137" s="130">
        <v>0</v>
      </c>
      <c r="T137" s="131">
        <f>S137*H137</f>
        <v>0</v>
      </c>
      <c r="AR137" s="132" t="s">
        <v>404</v>
      </c>
      <c r="AT137" s="132" t="s">
        <v>149</v>
      </c>
      <c r="AU137" s="132" t="s">
        <v>154</v>
      </c>
      <c r="AY137" s="13" t="s">
        <v>147</v>
      </c>
      <c r="BE137" s="133">
        <f>IF(N137="základná",J137,0)</f>
        <v>0</v>
      </c>
      <c r="BF137" s="133">
        <f>IF(N137="znížená",J137,0)</f>
        <v>0</v>
      </c>
      <c r="BG137" s="133">
        <f>IF(N137="zákl. prenesená",J137,0)</f>
        <v>0</v>
      </c>
      <c r="BH137" s="133">
        <f>IF(N137="zníž. prenesená",J137,0)</f>
        <v>0</v>
      </c>
      <c r="BI137" s="133">
        <f>IF(N137="nulová",J137,0)</f>
        <v>0</v>
      </c>
      <c r="BJ137" s="13" t="s">
        <v>154</v>
      </c>
      <c r="BK137" s="133">
        <f>ROUND(I137*H137,2)</f>
        <v>0</v>
      </c>
      <c r="BL137" s="13" t="s">
        <v>404</v>
      </c>
      <c r="BM137" s="132" t="s">
        <v>1285</v>
      </c>
    </row>
    <row r="138" spans="2:65" s="1" customFormat="1" ht="24.25" customHeight="1">
      <c r="B138" s="120"/>
      <c r="C138" s="134" t="s">
        <v>188</v>
      </c>
      <c r="D138" s="134" t="s">
        <v>198</v>
      </c>
      <c r="E138" s="135" t="s">
        <v>1286</v>
      </c>
      <c r="F138" s="136" t="s">
        <v>1287</v>
      </c>
      <c r="G138" s="137" t="s">
        <v>218</v>
      </c>
      <c r="H138" s="138">
        <v>25</v>
      </c>
      <c r="I138" s="139"/>
      <c r="J138" s="139">
        <f>ROUND(I138*H138,2)</f>
        <v>0</v>
      </c>
      <c r="K138" s="140"/>
      <c r="L138" s="141"/>
      <c r="M138" s="148" t="s">
        <v>1</v>
      </c>
      <c r="N138" s="149" t="s">
        <v>41</v>
      </c>
      <c r="O138" s="146">
        <v>0</v>
      </c>
      <c r="P138" s="146">
        <f>O138*H138</f>
        <v>0</v>
      </c>
      <c r="Q138" s="146">
        <v>2.1000000000000001E-4</v>
      </c>
      <c r="R138" s="146">
        <f>Q138*H138</f>
        <v>5.2500000000000003E-3</v>
      </c>
      <c r="S138" s="146">
        <v>0</v>
      </c>
      <c r="T138" s="147">
        <f>S138*H138</f>
        <v>0</v>
      </c>
      <c r="AR138" s="132" t="s">
        <v>669</v>
      </c>
      <c r="AT138" s="132" t="s">
        <v>198</v>
      </c>
      <c r="AU138" s="132" t="s">
        <v>154</v>
      </c>
      <c r="AY138" s="13" t="s">
        <v>147</v>
      </c>
      <c r="BE138" s="133">
        <f>IF(N138="základná",J138,0)</f>
        <v>0</v>
      </c>
      <c r="BF138" s="133">
        <f>IF(N138="znížená",J138,0)</f>
        <v>0</v>
      </c>
      <c r="BG138" s="133">
        <f>IF(N138="zákl. prenesená",J138,0)</f>
        <v>0</v>
      </c>
      <c r="BH138" s="133">
        <f>IF(N138="zníž. prenesená",J138,0)</f>
        <v>0</v>
      </c>
      <c r="BI138" s="133">
        <f>IF(N138="nulová",J138,0)</f>
        <v>0</v>
      </c>
      <c r="BJ138" s="13" t="s">
        <v>154</v>
      </c>
      <c r="BK138" s="133">
        <f>ROUND(I138*H138,2)</f>
        <v>0</v>
      </c>
      <c r="BL138" s="13" t="s">
        <v>669</v>
      </c>
      <c r="BM138" s="132" t="s">
        <v>1288</v>
      </c>
    </row>
    <row r="139" spans="2:65" s="1" customFormat="1" ht="7" customHeight="1">
      <c r="B139" s="37"/>
      <c r="C139" s="38"/>
      <c r="D139" s="38"/>
      <c r="E139" s="38"/>
      <c r="F139" s="38"/>
      <c r="G139" s="38"/>
      <c r="H139" s="38"/>
      <c r="I139" s="38"/>
      <c r="J139" s="38"/>
      <c r="K139" s="38"/>
      <c r="L139" s="25"/>
    </row>
  </sheetData>
  <autoFilter ref="C121:K138" xr:uid="{00000000-0009-0000-0000-000011000000}"/>
  <mergeCells count="8">
    <mergeCell ref="E112:H112"/>
    <mergeCell ref="E114:H114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B2:BN328"/>
  <sheetViews>
    <sheetView showGridLines="0" tabSelected="1" topLeftCell="A257" workbookViewId="0">
      <selection activeCell="W287" sqref="W287"/>
    </sheetView>
  </sheetViews>
  <sheetFormatPr baseColWidth="10" defaultColWidth="12" defaultRowHeight="11"/>
  <cols>
    <col min="1" max="1" width="8.25" customWidth="1"/>
    <col min="2" max="2" width="1.25" customWidth="1"/>
    <col min="3" max="3" width="5.25" customWidth="1"/>
    <col min="4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 customWidth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6" t="s">
        <v>5</v>
      </c>
      <c r="M2" s="497"/>
      <c r="N2" s="497"/>
      <c r="O2" s="497"/>
      <c r="P2" s="497"/>
      <c r="Q2" s="497"/>
      <c r="R2" s="497"/>
      <c r="S2" s="497"/>
      <c r="T2" s="497"/>
      <c r="U2" s="497"/>
      <c r="V2" s="497"/>
      <c r="AT2" s="13" t="s">
        <v>84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3" t="s">
        <v>103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0" t="s">
        <v>34</v>
      </c>
      <c r="F27" s="500"/>
      <c r="G27" s="500"/>
      <c r="H27" s="500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ROUND(J140,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ROUND((SUM(BE140:BE327)),  2)</f>
        <v>0</v>
      </c>
      <c r="I33" s="80">
        <v>0.23</v>
      </c>
      <c r="J33" s="79">
        <f>ROUND(((SUM(BE140:BE327))*I33),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J30</f>
        <v>0</v>
      </c>
      <c r="I34" s="80">
        <v>0.23</v>
      </c>
      <c r="J34" s="79">
        <f>F34*0.23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ROUND((SUM(BG140:BG327)),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ROUND((SUM(BH140:BH327)),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ROUND((SUM(BI140:BI327)),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3" t="str">
        <f>E9</f>
        <v>SO01 - Centrum kultúrneho dedičstva - Navrhovaný stav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J140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J141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J142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J151</f>
        <v>0</v>
      </c>
      <c r="L99" s="96"/>
    </row>
    <row r="100" spans="2:12" s="9" customFormat="1" ht="20" customHeight="1">
      <c r="B100" s="96"/>
      <c r="D100" s="97" t="s">
        <v>112</v>
      </c>
      <c r="E100" s="98"/>
      <c r="F100" s="98"/>
      <c r="G100" s="98"/>
      <c r="H100" s="98"/>
      <c r="I100" s="98"/>
      <c r="J100" s="99">
        <f>J162</f>
        <v>0</v>
      </c>
      <c r="L100" s="96"/>
    </row>
    <row r="101" spans="2:12" s="9" customFormat="1" ht="20" customHeight="1">
      <c r="B101" s="96"/>
      <c r="D101" s="97" t="s">
        <v>113</v>
      </c>
      <c r="E101" s="98"/>
      <c r="F101" s="98"/>
      <c r="G101" s="98"/>
      <c r="H101" s="98"/>
      <c r="I101" s="98"/>
      <c r="J101" s="99">
        <f>J165</f>
        <v>0</v>
      </c>
      <c r="L101" s="96"/>
    </row>
    <row r="102" spans="2:12" s="9" customFormat="1" ht="20" customHeight="1">
      <c r="B102" s="96"/>
      <c r="D102" s="97" t="s">
        <v>114</v>
      </c>
      <c r="E102" s="98"/>
      <c r="F102" s="98"/>
      <c r="G102" s="98"/>
      <c r="H102" s="98"/>
      <c r="I102" s="98"/>
      <c r="J102" s="99">
        <f>J171</f>
        <v>0</v>
      </c>
      <c r="L102" s="96"/>
    </row>
    <row r="103" spans="2:12" s="9" customFormat="1" ht="20" customHeight="1">
      <c r="B103" s="96"/>
      <c r="D103" s="97" t="s">
        <v>115</v>
      </c>
      <c r="E103" s="98"/>
      <c r="F103" s="98"/>
      <c r="G103" s="98"/>
      <c r="H103" s="98"/>
      <c r="I103" s="98"/>
      <c r="J103" s="99">
        <f>J184</f>
        <v>0</v>
      </c>
      <c r="L103" s="96"/>
    </row>
    <row r="104" spans="2:12" s="9" customFormat="1" ht="20" customHeight="1">
      <c r="B104" s="96"/>
      <c r="D104" s="97" t="s">
        <v>116</v>
      </c>
      <c r="E104" s="98"/>
      <c r="F104" s="98"/>
      <c r="G104" s="98"/>
      <c r="H104" s="98"/>
      <c r="I104" s="98"/>
      <c r="J104" s="99">
        <f>J194</f>
        <v>0</v>
      </c>
      <c r="L104" s="96"/>
    </row>
    <row r="105" spans="2:12" s="8" customFormat="1" ht="25" customHeight="1">
      <c r="B105" s="92"/>
      <c r="D105" s="93" t="s">
        <v>117</v>
      </c>
      <c r="E105" s="94"/>
      <c r="F105" s="94"/>
      <c r="G105" s="94"/>
      <c r="H105" s="94"/>
      <c r="I105" s="94"/>
      <c r="J105" s="95">
        <f>J196</f>
        <v>0</v>
      </c>
      <c r="L105" s="92"/>
    </row>
    <row r="106" spans="2:12" s="9" customFormat="1" ht="20" customHeight="1">
      <c r="B106" s="96"/>
      <c r="D106" s="97" t="s">
        <v>118</v>
      </c>
      <c r="E106" s="98"/>
      <c r="F106" s="98"/>
      <c r="G106" s="98"/>
      <c r="H106" s="98"/>
      <c r="I106" s="98"/>
      <c r="J106" s="99">
        <f>J197</f>
        <v>0</v>
      </c>
      <c r="L106" s="96"/>
    </row>
    <row r="107" spans="2:12" s="9" customFormat="1" ht="20" customHeight="1">
      <c r="B107" s="96"/>
      <c r="D107" s="97" t="s">
        <v>119</v>
      </c>
      <c r="E107" s="98"/>
      <c r="F107" s="98"/>
      <c r="G107" s="98"/>
      <c r="H107" s="98"/>
      <c r="I107" s="98"/>
      <c r="J107" s="99">
        <f>J202</f>
        <v>0</v>
      </c>
      <c r="L107" s="96"/>
    </row>
    <row r="108" spans="2:12" s="9" customFormat="1" ht="20" customHeight="1">
      <c r="B108" s="96"/>
      <c r="D108" s="97" t="s">
        <v>120</v>
      </c>
      <c r="E108" s="98"/>
      <c r="F108" s="98"/>
      <c r="G108" s="98"/>
      <c r="H108" s="98"/>
      <c r="I108" s="98"/>
      <c r="J108" s="99">
        <f>J211</f>
        <v>0</v>
      </c>
      <c r="L108" s="96"/>
    </row>
    <row r="109" spans="2:12" s="9" customFormat="1" ht="20" customHeight="1">
      <c r="B109" s="96"/>
      <c r="D109" s="97" t="s">
        <v>121</v>
      </c>
      <c r="E109" s="98"/>
      <c r="F109" s="98"/>
      <c r="G109" s="98"/>
      <c r="H109" s="98"/>
      <c r="I109" s="98"/>
      <c r="J109" s="99">
        <f>J227</f>
        <v>0</v>
      </c>
      <c r="L109" s="96"/>
    </row>
    <row r="110" spans="2:12" s="9" customFormat="1" ht="20" customHeight="1">
      <c r="B110" s="96"/>
      <c r="D110" s="97" t="s">
        <v>122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>
      <c r="B111" s="96"/>
      <c r="D111" s="97" t="s">
        <v>123</v>
      </c>
      <c r="E111" s="98"/>
      <c r="F111" s="98"/>
      <c r="G111" s="98"/>
      <c r="H111" s="98"/>
      <c r="I111" s="98"/>
      <c r="J111" s="99">
        <f>J248</f>
        <v>0</v>
      </c>
      <c r="L111" s="96"/>
    </row>
    <row r="112" spans="2:12" s="9" customFormat="1" ht="20" customHeight="1">
      <c r="B112" s="96"/>
      <c r="D112" s="97" t="s">
        <v>124</v>
      </c>
      <c r="E112" s="98"/>
      <c r="F112" s="98"/>
      <c r="G112" s="98"/>
      <c r="H112" s="98"/>
      <c r="I112" s="98"/>
      <c r="J112" s="99">
        <f>J255</f>
        <v>0</v>
      </c>
      <c r="L112" s="96"/>
    </row>
    <row r="113" spans="2:12" s="9" customFormat="1" ht="20" customHeight="1">
      <c r="B113" s="96"/>
      <c r="D113" s="97" t="s">
        <v>125</v>
      </c>
      <c r="E113" s="98"/>
      <c r="F113" s="98"/>
      <c r="G113" s="98"/>
      <c r="H113" s="98"/>
      <c r="I113" s="98"/>
      <c r="J113" s="99">
        <f>J282</f>
        <v>0</v>
      </c>
      <c r="L113" s="96"/>
    </row>
    <row r="114" spans="2:12" s="9" customFormat="1" ht="20" customHeight="1">
      <c r="B114" s="96"/>
      <c r="D114" s="97" t="s">
        <v>126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>
      <c r="B115" s="96"/>
      <c r="D115" s="97" t="s">
        <v>127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>
      <c r="B116" s="96"/>
      <c r="D116" s="97" t="s">
        <v>128</v>
      </c>
      <c r="E116" s="98"/>
      <c r="F116" s="98"/>
      <c r="G116" s="98"/>
      <c r="H116" s="98"/>
      <c r="I116" s="98"/>
      <c r="J116" s="99">
        <f>J304</f>
        <v>0</v>
      </c>
      <c r="L116" s="96"/>
    </row>
    <row r="117" spans="2:12" s="9" customFormat="1" ht="20" customHeight="1">
      <c r="B117" s="96"/>
      <c r="D117" s="97" t="s">
        <v>129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>
      <c r="B118" s="96"/>
      <c r="D118" s="97" t="s">
        <v>130</v>
      </c>
      <c r="E118" s="98"/>
      <c r="F118" s="98"/>
      <c r="G118" s="98"/>
      <c r="H118" s="98"/>
      <c r="I118" s="98"/>
      <c r="J118" s="99">
        <f>J312</f>
        <v>0</v>
      </c>
      <c r="L118" s="96"/>
    </row>
    <row r="119" spans="2:12" s="9" customFormat="1" ht="20" customHeight="1">
      <c r="B119" s="96"/>
      <c r="D119" s="97" t="s">
        <v>131</v>
      </c>
      <c r="E119" s="98"/>
      <c r="F119" s="98"/>
      <c r="G119" s="98"/>
      <c r="H119" s="98"/>
      <c r="I119" s="98"/>
      <c r="J119" s="99">
        <f>J316</f>
        <v>0</v>
      </c>
      <c r="L119" s="96"/>
    </row>
    <row r="120" spans="2:12" s="9" customFormat="1" ht="20" hidden="1" customHeight="1">
      <c r="B120" s="96"/>
      <c r="D120" s="97" t="s">
        <v>132</v>
      </c>
      <c r="E120" s="98"/>
      <c r="F120" s="98"/>
      <c r="G120" s="98"/>
      <c r="H120" s="98"/>
      <c r="I120" s="98"/>
      <c r="J120" s="99">
        <f>J323</f>
        <v>0</v>
      </c>
      <c r="L120" s="96"/>
    </row>
    <row r="121" spans="2:12" s="1" customFormat="1" ht="21.75" customHeight="1">
      <c r="B121" s="25"/>
      <c r="L121" s="25"/>
    </row>
    <row r="122" spans="2:12" s="1" customFormat="1" ht="7" customHeight="1">
      <c r="B122" s="37"/>
      <c r="C122" s="38"/>
      <c r="D122" s="38"/>
      <c r="E122" s="38"/>
      <c r="F122" s="38"/>
      <c r="G122" s="38"/>
      <c r="H122" s="38"/>
      <c r="I122" s="38"/>
      <c r="J122" s="38"/>
      <c r="K122" s="38"/>
      <c r="L122" s="25"/>
    </row>
    <row r="126" spans="2:12" s="1" customFormat="1" ht="7" customHeight="1">
      <c r="B126" s="39"/>
      <c r="C126" s="40"/>
      <c r="D126" s="40"/>
      <c r="E126" s="40"/>
      <c r="F126" s="40"/>
      <c r="G126" s="40"/>
      <c r="H126" s="40"/>
      <c r="I126" s="40"/>
      <c r="J126" s="40"/>
      <c r="K126" s="40"/>
      <c r="L126" s="25"/>
    </row>
    <row r="127" spans="2:12" s="1" customFormat="1" ht="25" customHeight="1">
      <c r="B127" s="25"/>
      <c r="C127" s="17" t="s">
        <v>133</v>
      </c>
      <c r="L127" s="25"/>
    </row>
    <row r="128" spans="2:12" s="1" customFormat="1" ht="7" customHeight="1">
      <c r="B128" s="25"/>
      <c r="L128" s="25"/>
    </row>
    <row r="129" spans="2:65" s="1" customFormat="1" ht="12" customHeight="1">
      <c r="B129" s="25"/>
      <c r="C129" s="22" t="s">
        <v>13</v>
      </c>
      <c r="L129" s="25"/>
    </row>
    <row r="130" spans="2:65" s="1" customFormat="1" ht="16.5" customHeight="1">
      <c r="B130" s="25"/>
      <c r="E130" s="501" t="str">
        <f>E7</f>
        <v>Revitalizácia centra s ohľadom na zmenu klímy</v>
      </c>
      <c r="F130" s="502"/>
      <c r="G130" s="502"/>
      <c r="H130" s="502"/>
      <c r="L130" s="25"/>
    </row>
    <row r="131" spans="2:65" s="1" customFormat="1" ht="12" customHeight="1">
      <c r="B131" s="25"/>
      <c r="C131" s="22" t="s">
        <v>102</v>
      </c>
      <c r="L131" s="25"/>
    </row>
    <row r="132" spans="2:65" s="1" customFormat="1" ht="16.5" customHeight="1">
      <c r="B132" s="25"/>
      <c r="E132" s="493" t="str">
        <f>E9</f>
        <v>SO01 - Centrum kultúrneho dedičstva - Navrhovaný stav</v>
      </c>
      <c r="F132" s="503"/>
      <c r="G132" s="503"/>
      <c r="H132" s="503"/>
      <c r="L132" s="25"/>
    </row>
    <row r="133" spans="2:65" s="1" customFormat="1" ht="7" customHeight="1">
      <c r="B133" s="25"/>
      <c r="L133" s="25"/>
    </row>
    <row r="134" spans="2:65" s="1" customFormat="1" ht="12" customHeight="1">
      <c r="B134" s="25"/>
      <c r="C134" s="22" t="s">
        <v>17</v>
      </c>
      <c r="F134" s="20" t="str">
        <f>F12</f>
        <v>k.ú.Kostolná pri Dunaji,p.č.56/1,2,57/1,2,66/1,2</v>
      </c>
      <c r="I134" s="22" t="s">
        <v>19</v>
      </c>
      <c r="J134" s="43" t="str">
        <f>IF(J12="","",J12)</f>
        <v>14. 3. 2025</v>
      </c>
      <c r="L134" s="25"/>
    </row>
    <row r="135" spans="2:65" s="1" customFormat="1" ht="7" customHeight="1">
      <c r="B135" s="25"/>
      <c r="L135" s="25"/>
    </row>
    <row r="136" spans="2:65" s="1" customFormat="1" ht="40" customHeight="1">
      <c r="B136" s="25"/>
      <c r="C136" s="22" t="s">
        <v>21</v>
      </c>
      <c r="F136" s="20" t="str">
        <f>E15</f>
        <v>Obec Kostolná pri Dunaji,59, 903 01</v>
      </c>
      <c r="I136" s="22" t="s">
        <v>29</v>
      </c>
      <c r="J136" s="23" t="str">
        <f>E21</f>
        <v>Ing.arch Zuzana Kierulfová, Ing. Matej Orolín</v>
      </c>
      <c r="L136" s="25"/>
    </row>
    <row r="137" spans="2:65" s="1" customFormat="1" ht="54.5" customHeight="1">
      <c r="B137" s="25"/>
      <c r="C137" s="22" t="s">
        <v>27</v>
      </c>
      <c r="F137" s="20" t="str">
        <f>IF(E18="","",E18)</f>
        <v>Podľa výberu investora</v>
      </c>
      <c r="I137" s="22" t="s">
        <v>32</v>
      </c>
      <c r="J137" s="23"/>
      <c r="L137" s="25"/>
    </row>
    <row r="138" spans="2:65" s="1" customFormat="1" ht="10.25" customHeight="1">
      <c r="B138" s="25"/>
      <c r="L138" s="25"/>
    </row>
    <row r="139" spans="2:65" s="10" customFormat="1" ht="29.25" customHeight="1">
      <c r="B139" s="100"/>
      <c r="C139" s="101" t="s">
        <v>134</v>
      </c>
      <c r="D139" s="102" t="s">
        <v>60</v>
      </c>
      <c r="E139" s="102" t="s">
        <v>56</v>
      </c>
      <c r="F139" s="102" t="s">
        <v>57</v>
      </c>
      <c r="G139" s="102" t="s">
        <v>135</v>
      </c>
      <c r="H139" s="102" t="s">
        <v>136</v>
      </c>
      <c r="I139" s="102" t="s">
        <v>137</v>
      </c>
      <c r="J139" s="103" t="s">
        <v>106</v>
      </c>
      <c r="K139" s="104" t="s">
        <v>138</v>
      </c>
      <c r="L139" s="100"/>
      <c r="M139" s="50" t="s">
        <v>1</v>
      </c>
      <c r="N139" s="51" t="s">
        <v>39</v>
      </c>
      <c r="O139" s="51" t="s">
        <v>139</v>
      </c>
      <c r="P139" s="51" t="s">
        <v>140</v>
      </c>
      <c r="Q139" s="51" t="s">
        <v>141</v>
      </c>
      <c r="R139" s="51" t="s">
        <v>142</v>
      </c>
      <c r="S139" s="51" t="s">
        <v>143</v>
      </c>
      <c r="T139" s="52" t="s">
        <v>144</v>
      </c>
    </row>
    <row r="140" spans="2:65" s="1" customFormat="1" ht="22.75" customHeight="1">
      <c r="B140" s="25"/>
      <c r="C140" s="55" t="s">
        <v>107</v>
      </c>
      <c r="J140" s="105">
        <f>J141+J196</f>
        <v>0</v>
      </c>
      <c r="L140" s="25"/>
      <c r="M140" s="53"/>
      <c r="N140" s="44"/>
      <c r="O140" s="44"/>
      <c r="P140" s="106">
        <f>P141+P196</f>
        <v>4280.6202821500001</v>
      </c>
      <c r="Q140" s="44"/>
      <c r="R140" s="106">
        <f>R141+R196</f>
        <v>653.44584145160002</v>
      </c>
      <c r="S140" s="44"/>
      <c r="T140" s="107">
        <f>T141+T196</f>
        <v>0</v>
      </c>
      <c r="AT140" s="13" t="s">
        <v>74</v>
      </c>
      <c r="AU140" s="13" t="s">
        <v>108</v>
      </c>
      <c r="BK140" s="108">
        <f>BK141+BK196</f>
        <v>0</v>
      </c>
    </row>
    <row r="141" spans="2:65" s="11" customFormat="1" ht="26" customHeight="1">
      <c r="B141" s="109"/>
      <c r="D141" s="110" t="s">
        <v>74</v>
      </c>
      <c r="E141" s="111" t="s">
        <v>145</v>
      </c>
      <c r="F141" s="111" t="s">
        <v>146</v>
      </c>
      <c r="J141" s="112">
        <f>J142+J151+J162+J165+J171+J184+J194</f>
        <v>0</v>
      </c>
      <c r="L141" s="109"/>
      <c r="M141" s="113"/>
      <c r="P141" s="114">
        <f>P142+P151+P162+P165+P171+P184+P194</f>
        <v>2224.3857944900001</v>
      </c>
      <c r="R141" s="114">
        <f>R142+R151+R162+R165+R171+R184+R194</f>
        <v>229.31401693999999</v>
      </c>
      <c r="T141" s="115">
        <f>T142+T151+T162+T165+T171+T184+T194</f>
        <v>0</v>
      </c>
      <c r="AR141" s="110" t="s">
        <v>83</v>
      </c>
      <c r="AT141" s="116" t="s">
        <v>74</v>
      </c>
      <c r="AU141" s="116" t="s">
        <v>75</v>
      </c>
      <c r="AY141" s="110" t="s">
        <v>147</v>
      </c>
      <c r="BK141" s="117">
        <f>BK142+BK151+BK162+BK165+BK171+BK184+BK194</f>
        <v>0</v>
      </c>
    </row>
    <row r="142" spans="2:65" s="11" customFormat="1" ht="22.75" customHeight="1">
      <c r="B142" s="109"/>
      <c r="D142" s="110" t="s">
        <v>74</v>
      </c>
      <c r="E142" s="118" t="s">
        <v>83</v>
      </c>
      <c r="F142" s="118" t="s">
        <v>148</v>
      </c>
      <c r="J142" s="119">
        <f>BK142</f>
        <v>0</v>
      </c>
      <c r="L142" s="109"/>
      <c r="M142" s="113"/>
      <c r="P142" s="114">
        <f>SUM(P143:P150)</f>
        <v>485.94296579999997</v>
      </c>
      <c r="R142" s="114">
        <f>SUM(R143:R150)</f>
        <v>0</v>
      </c>
      <c r="T142" s="115">
        <f>SUM(T143:T150)</f>
        <v>0</v>
      </c>
      <c r="AR142" s="110" t="s">
        <v>83</v>
      </c>
      <c r="AT142" s="116" t="s">
        <v>74</v>
      </c>
      <c r="AU142" s="116" t="s">
        <v>83</v>
      </c>
      <c r="AY142" s="110" t="s">
        <v>147</v>
      </c>
      <c r="BK142" s="117">
        <f>SUM(BK143:BK150)</f>
        <v>0</v>
      </c>
    </row>
    <row r="143" spans="2:65" s="1" customFormat="1" ht="26">
      <c r="B143" s="120"/>
      <c r="C143" s="121" t="s">
        <v>83</v>
      </c>
      <c r="D143" s="121" t="s">
        <v>149</v>
      </c>
      <c r="E143" s="122" t="s">
        <v>150</v>
      </c>
      <c r="F143" s="123" t="s">
        <v>151</v>
      </c>
      <c r="G143" s="124" t="s">
        <v>152</v>
      </c>
      <c r="H143" s="125">
        <v>62.527000000000001</v>
      </c>
      <c r="I143" s="126"/>
      <c r="J143" s="126">
        <f t="shared" ref="J143:J150" si="0">ROUND(I143*H143,2)</f>
        <v>0</v>
      </c>
      <c r="K143" s="127"/>
      <c r="L143" s="25"/>
      <c r="M143" s="128" t="s">
        <v>1</v>
      </c>
      <c r="N143" s="129" t="s">
        <v>41</v>
      </c>
      <c r="O143" s="130">
        <v>7.2869999999999999</v>
      </c>
      <c r="P143" s="130">
        <f t="shared" ref="P143:P150" si="1">O143*H143</f>
        <v>455.63424900000001</v>
      </c>
      <c r="Q143" s="130">
        <v>0</v>
      </c>
      <c r="R143" s="130">
        <f t="shared" ref="R143:R150" si="2">Q143*H143</f>
        <v>0</v>
      </c>
      <c r="S143" s="130">
        <v>0</v>
      </c>
      <c r="T143" s="131">
        <f t="shared" ref="T143:T150" si="3">S143*H143</f>
        <v>0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ref="BE143:BE150" si="4">IF(N143="základná",J143,0)</f>
        <v>0</v>
      </c>
      <c r="BF143" s="133">
        <f t="shared" ref="BF143:BF150" si="5">IF(N143="znížená",J143,0)</f>
        <v>0</v>
      </c>
      <c r="BG143" s="133">
        <f t="shared" ref="BG143:BG150" si="6">IF(N143="zákl. prenesená",J143,0)</f>
        <v>0</v>
      </c>
      <c r="BH143" s="133">
        <f t="shared" ref="BH143:BH150" si="7">IF(N143="zníž. prenesená",J143,0)</f>
        <v>0</v>
      </c>
      <c r="BI143" s="133">
        <f t="shared" ref="BI143:BI150" si="8">IF(N143="nulová",J143,0)</f>
        <v>0</v>
      </c>
      <c r="BJ143" s="13" t="s">
        <v>154</v>
      </c>
      <c r="BK143" s="133">
        <f t="shared" ref="BK143:BK150" si="9">ROUND(I143*H143,2)</f>
        <v>0</v>
      </c>
      <c r="BL143" s="13" t="s">
        <v>153</v>
      </c>
      <c r="BM143" s="132" t="s">
        <v>155</v>
      </c>
    </row>
    <row r="144" spans="2:65" s="1" customFormat="1" ht="37.75" customHeight="1">
      <c r="B144" s="120"/>
      <c r="C144" s="121" t="s">
        <v>154</v>
      </c>
      <c r="D144" s="121" t="s">
        <v>149</v>
      </c>
      <c r="E144" s="122" t="s">
        <v>156</v>
      </c>
      <c r="F144" s="123" t="s">
        <v>157</v>
      </c>
      <c r="G144" s="124" t="s">
        <v>152</v>
      </c>
      <c r="H144" s="125">
        <v>20.841999999999999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0.61299999999999999</v>
      </c>
      <c r="P144" s="130">
        <f t="shared" si="1"/>
        <v>12.776145999999999</v>
      </c>
      <c r="Q144" s="130">
        <v>0</v>
      </c>
      <c r="R144" s="130">
        <f t="shared" si="2"/>
        <v>0</v>
      </c>
      <c r="S144" s="130">
        <v>0</v>
      </c>
      <c r="T144" s="131">
        <f t="shared" si="3"/>
        <v>0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158</v>
      </c>
    </row>
    <row r="145" spans="2:65" s="1" customFormat="1" ht="24.25" customHeight="1">
      <c r="B145" s="120"/>
      <c r="C145" s="121" t="s">
        <v>159</v>
      </c>
      <c r="D145" s="121" t="s">
        <v>149</v>
      </c>
      <c r="E145" s="122" t="s">
        <v>160</v>
      </c>
      <c r="F145" s="123" t="s">
        <v>161</v>
      </c>
      <c r="G145" s="124" t="s">
        <v>152</v>
      </c>
      <c r="H145" s="125">
        <v>62.527000000000001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8.1000000000000003E-2</v>
      </c>
      <c r="P145" s="130">
        <f t="shared" si="1"/>
        <v>5.0646870000000002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162</v>
      </c>
    </row>
    <row r="146" spans="2:65" s="1" customFormat="1" ht="37.75" customHeight="1">
      <c r="B146" s="120"/>
      <c r="C146" s="121" t="s">
        <v>153</v>
      </c>
      <c r="D146" s="121" t="s">
        <v>149</v>
      </c>
      <c r="E146" s="122" t="s">
        <v>163</v>
      </c>
      <c r="F146" s="123" t="s">
        <v>164</v>
      </c>
      <c r="G146" s="124" t="s">
        <v>152</v>
      </c>
      <c r="H146" s="125">
        <v>62.527000000000001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5.4399999999999997E-2</v>
      </c>
      <c r="P146" s="130">
        <f t="shared" si="1"/>
        <v>3.4014688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165</v>
      </c>
    </row>
    <row r="147" spans="2:65" s="1" customFormat="1" ht="52">
      <c r="B147" s="120"/>
      <c r="C147" s="121" t="s">
        <v>166</v>
      </c>
      <c r="D147" s="121" t="s">
        <v>149</v>
      </c>
      <c r="E147" s="122" t="s">
        <v>167</v>
      </c>
      <c r="F147" s="123" t="s">
        <v>168</v>
      </c>
      <c r="G147" s="124" t="s">
        <v>152</v>
      </c>
      <c r="H147" s="125">
        <v>625.27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5.0000000000000001E-3</v>
      </c>
      <c r="P147" s="130">
        <f t="shared" si="1"/>
        <v>3.12635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169</v>
      </c>
    </row>
    <row r="148" spans="2:65" s="1" customFormat="1" ht="24.25" customHeight="1">
      <c r="B148" s="120"/>
      <c r="C148" s="121" t="s">
        <v>170</v>
      </c>
      <c r="D148" s="121" t="s">
        <v>149</v>
      </c>
      <c r="E148" s="122" t="s">
        <v>171</v>
      </c>
      <c r="F148" s="123" t="s">
        <v>172</v>
      </c>
      <c r="G148" s="124" t="s">
        <v>152</v>
      </c>
      <c r="H148" s="125">
        <v>62.527000000000001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8.6999999999999994E-2</v>
      </c>
      <c r="P148" s="130">
        <f t="shared" si="1"/>
        <v>5.4398489999999997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173</v>
      </c>
    </row>
    <row r="149" spans="2:65" s="1" customFormat="1" ht="26">
      <c r="B149" s="120"/>
      <c r="C149" s="121" t="s">
        <v>174</v>
      </c>
      <c r="D149" s="121" t="s">
        <v>149</v>
      </c>
      <c r="E149" s="122" t="s">
        <v>175</v>
      </c>
      <c r="F149" s="123" t="s">
        <v>176</v>
      </c>
      <c r="G149" s="124" t="s">
        <v>152</v>
      </c>
      <c r="H149" s="125">
        <v>62.527000000000001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8.0000000000000002E-3</v>
      </c>
      <c r="P149" s="130">
        <f t="shared" si="1"/>
        <v>0.50021599999999999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177</v>
      </c>
    </row>
    <row r="150" spans="2:65" s="1" customFormat="1" ht="24.25" customHeight="1">
      <c r="B150" s="120"/>
      <c r="C150" s="121" t="s">
        <v>178</v>
      </c>
      <c r="D150" s="121" t="s">
        <v>149</v>
      </c>
      <c r="E150" s="122" t="s">
        <v>179</v>
      </c>
      <c r="F150" s="123" t="s">
        <v>180</v>
      </c>
      <c r="G150" s="124" t="s">
        <v>181</v>
      </c>
      <c r="H150" s="125">
        <v>87.537999999999997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</v>
      </c>
      <c r="P150" s="130">
        <f t="shared" si="1"/>
        <v>0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182</v>
      </c>
    </row>
    <row r="151" spans="2:65" s="11" customFormat="1" ht="22.75" customHeight="1">
      <c r="B151" s="109"/>
      <c r="D151" s="110" t="s">
        <v>74</v>
      </c>
      <c r="E151" s="118" t="s">
        <v>154</v>
      </c>
      <c r="F151" s="118" t="s">
        <v>183</v>
      </c>
      <c r="J151" s="119">
        <f>SUM(J152:J161)</f>
        <v>0</v>
      </c>
      <c r="L151" s="109"/>
      <c r="M151" s="113"/>
      <c r="P151" s="114">
        <f>SUM(P152:P161)</f>
        <v>490.06798900000001</v>
      </c>
      <c r="R151" s="114">
        <f>SUM(R152:R161)</f>
        <v>116.59579898999999</v>
      </c>
      <c r="T151" s="115">
        <f>SUM(T152:T161)</f>
        <v>0</v>
      </c>
      <c r="AR151" s="110" t="s">
        <v>83</v>
      </c>
      <c r="AT151" s="116" t="s">
        <v>74</v>
      </c>
      <c r="AU151" s="116" t="s">
        <v>83</v>
      </c>
      <c r="AY151" s="110" t="s">
        <v>147</v>
      </c>
      <c r="BK151" s="117">
        <f>SUM(BK152:BK161)</f>
        <v>0</v>
      </c>
    </row>
    <row r="152" spans="2:65" s="1" customFormat="1" ht="24.25" customHeight="1">
      <c r="B152" s="120"/>
      <c r="C152" s="121" t="s">
        <v>184</v>
      </c>
      <c r="D152" s="121" t="s">
        <v>149</v>
      </c>
      <c r="E152" s="122" t="s">
        <v>185</v>
      </c>
      <c r="F152" s="123" t="s">
        <v>186</v>
      </c>
      <c r="G152" s="124" t="s">
        <v>152</v>
      </c>
      <c r="H152" s="125">
        <v>35.380000000000003</v>
      </c>
      <c r="I152" s="126"/>
      <c r="J152" s="126">
        <f t="shared" ref="J152:J155" si="10">ROUND(I152*H152,2)</f>
        <v>0</v>
      </c>
      <c r="K152" s="127"/>
      <c r="L152" s="25"/>
      <c r="M152" s="128" t="s">
        <v>1</v>
      </c>
      <c r="N152" s="129" t="s">
        <v>41</v>
      </c>
      <c r="O152" s="130">
        <v>1.097</v>
      </c>
      <c r="P152" s="130">
        <f t="shared" ref="P152:P161" si="11">O152*H152</f>
        <v>38.811860000000003</v>
      </c>
      <c r="Q152" s="130">
        <v>2.0699999999999998</v>
      </c>
      <c r="R152" s="130">
        <f t="shared" ref="R152:R161" si="12">Q152*H152</f>
        <v>73.236599999999996</v>
      </c>
      <c r="S152" s="130">
        <v>0</v>
      </c>
      <c r="T152" s="131">
        <f t="shared" ref="T152:T161" si="13">S152*H152</f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ref="BE152:BE161" si="14">IF(N152="základná",J152,0)</f>
        <v>0</v>
      </c>
      <c r="BF152" s="133">
        <f t="shared" ref="BF152:BF161" si="15">IF(N152="znížená",J152,0)</f>
        <v>0</v>
      </c>
      <c r="BG152" s="133">
        <f t="shared" ref="BG152:BG161" si="16">IF(N152="zákl. prenesená",J152,0)</f>
        <v>0</v>
      </c>
      <c r="BH152" s="133">
        <f t="shared" ref="BH152:BH161" si="17">IF(N152="zníž. prenesená",J152,0)</f>
        <v>0</v>
      </c>
      <c r="BI152" s="133">
        <f t="shared" ref="BI152:BI161" si="18">IF(N152="nulová",J152,0)</f>
        <v>0</v>
      </c>
      <c r="BJ152" s="13" t="s">
        <v>154</v>
      </c>
      <c r="BK152" s="133">
        <f t="shared" ref="BK152:BK161" si="19">ROUND(I152*H152,2)</f>
        <v>0</v>
      </c>
      <c r="BL152" s="13" t="s">
        <v>153</v>
      </c>
      <c r="BM152" s="132" t="s">
        <v>187</v>
      </c>
    </row>
    <row r="153" spans="2:65" s="1" customFormat="1" ht="24.25" customHeight="1">
      <c r="B153" s="120"/>
      <c r="C153" s="121" t="s">
        <v>188</v>
      </c>
      <c r="D153" s="121" t="s">
        <v>149</v>
      </c>
      <c r="E153" s="122" t="s">
        <v>189</v>
      </c>
      <c r="F153" s="123" t="s">
        <v>190</v>
      </c>
      <c r="G153" s="124" t="s">
        <v>152</v>
      </c>
      <c r="H153" s="125">
        <v>21.582999999999998</v>
      </c>
      <c r="I153" s="126"/>
      <c r="J153" s="126">
        <f t="shared" si="10"/>
        <v>0</v>
      </c>
      <c r="K153" s="127"/>
      <c r="L153" s="25"/>
      <c r="M153" s="128" t="s">
        <v>1</v>
      </c>
      <c r="N153" s="129" t="s">
        <v>41</v>
      </c>
      <c r="O153" s="130">
        <v>1.0720000000000001</v>
      </c>
      <c r="P153" s="130">
        <f t="shared" si="11"/>
        <v>23.136976000000001</v>
      </c>
      <c r="Q153" s="130">
        <v>0.20799999999999999</v>
      </c>
      <c r="R153" s="130">
        <f t="shared" si="12"/>
        <v>4.4892639999999995</v>
      </c>
      <c r="S153" s="130">
        <v>0</v>
      </c>
      <c r="T153" s="131">
        <f t="shared" si="13"/>
        <v>0</v>
      </c>
      <c r="AR153" s="132" t="s">
        <v>153</v>
      </c>
      <c r="AT153" s="132" t="s">
        <v>149</v>
      </c>
      <c r="AU153" s="132" t="s">
        <v>154</v>
      </c>
      <c r="AY153" s="13" t="s">
        <v>147</v>
      </c>
      <c r="BE153" s="133">
        <f t="shared" si="14"/>
        <v>0</v>
      </c>
      <c r="BF153" s="133">
        <f t="shared" si="15"/>
        <v>0</v>
      </c>
      <c r="BG153" s="133">
        <f t="shared" si="16"/>
        <v>0</v>
      </c>
      <c r="BH153" s="133">
        <f t="shared" si="17"/>
        <v>0</v>
      </c>
      <c r="BI153" s="133">
        <f t="shared" si="18"/>
        <v>0</v>
      </c>
      <c r="BJ153" s="13" t="s">
        <v>154</v>
      </c>
      <c r="BK153" s="133">
        <f t="shared" si="19"/>
        <v>0</v>
      </c>
      <c r="BL153" s="13" t="s">
        <v>153</v>
      </c>
      <c r="BM153" s="132" t="s">
        <v>191</v>
      </c>
    </row>
    <row r="154" spans="2:65" s="1" customFormat="1" ht="24.25" customHeight="1">
      <c r="B154" s="120"/>
      <c r="C154" s="121" t="s">
        <v>192</v>
      </c>
      <c r="D154" s="121" t="s">
        <v>149</v>
      </c>
      <c r="E154" s="122" t="s">
        <v>193</v>
      </c>
      <c r="F154" s="123" t="s">
        <v>194</v>
      </c>
      <c r="G154" s="124" t="s">
        <v>195</v>
      </c>
      <c r="H154" s="125">
        <v>225.833</v>
      </c>
      <c r="I154" s="126"/>
      <c r="J154" s="126">
        <f t="shared" si="10"/>
        <v>0</v>
      </c>
      <c r="K154" s="127"/>
      <c r="L154" s="25"/>
      <c r="M154" s="128" t="s">
        <v>1</v>
      </c>
      <c r="N154" s="129" t="s">
        <v>41</v>
      </c>
      <c r="O154" s="130">
        <v>4.1000000000000002E-2</v>
      </c>
      <c r="P154" s="130">
        <f t="shared" si="11"/>
        <v>9.2591529999999995</v>
      </c>
      <c r="Q154" s="130">
        <v>3.0000000000000001E-5</v>
      </c>
      <c r="R154" s="130">
        <f t="shared" si="12"/>
        <v>6.7749899999999998E-3</v>
      </c>
      <c r="S154" s="130">
        <v>0</v>
      </c>
      <c r="T154" s="131">
        <f t="shared" si="13"/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si="14"/>
        <v>0</v>
      </c>
      <c r="BF154" s="133">
        <f t="shared" si="15"/>
        <v>0</v>
      </c>
      <c r="BG154" s="133">
        <f t="shared" si="16"/>
        <v>0</v>
      </c>
      <c r="BH154" s="133">
        <f t="shared" si="17"/>
        <v>0</v>
      </c>
      <c r="BI154" s="133">
        <f t="shared" si="18"/>
        <v>0</v>
      </c>
      <c r="BJ154" s="13" t="s">
        <v>154</v>
      </c>
      <c r="BK154" s="133">
        <f t="shared" si="19"/>
        <v>0</v>
      </c>
      <c r="BL154" s="13" t="s">
        <v>153</v>
      </c>
      <c r="BM154" s="132" t="s">
        <v>196</v>
      </c>
    </row>
    <row r="155" spans="2:65" s="1" customFormat="1" ht="14.5" customHeight="1">
      <c r="B155" s="120"/>
      <c r="C155" s="134" t="s">
        <v>197</v>
      </c>
      <c r="D155" s="134" t="s">
        <v>198</v>
      </c>
      <c r="E155" s="135" t="s">
        <v>199</v>
      </c>
      <c r="F155" s="136" t="s">
        <v>200</v>
      </c>
      <c r="G155" s="137" t="s">
        <v>195</v>
      </c>
      <c r="H155" s="138">
        <v>271</v>
      </c>
      <c r="I155" s="139"/>
      <c r="J155" s="139">
        <f t="shared" si="10"/>
        <v>0</v>
      </c>
      <c r="K155" s="140"/>
      <c r="L155" s="141"/>
      <c r="M155" s="142" t="s">
        <v>1</v>
      </c>
      <c r="N155" s="143" t="s">
        <v>41</v>
      </c>
      <c r="O155" s="130">
        <v>0</v>
      </c>
      <c r="P155" s="130">
        <f t="shared" si="11"/>
        <v>0</v>
      </c>
      <c r="Q155" s="130">
        <v>2.0000000000000001E-4</v>
      </c>
      <c r="R155" s="130">
        <f t="shared" si="12"/>
        <v>5.4200000000000005E-2</v>
      </c>
      <c r="S155" s="130">
        <v>0</v>
      </c>
      <c r="T155" s="131">
        <f t="shared" si="13"/>
        <v>0</v>
      </c>
      <c r="AR155" s="132" t="s">
        <v>178</v>
      </c>
      <c r="AT155" s="132" t="s">
        <v>198</v>
      </c>
      <c r="AU155" s="132" t="s">
        <v>154</v>
      </c>
      <c r="AY155" s="13" t="s">
        <v>147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154</v>
      </c>
      <c r="BK155" s="133">
        <f t="shared" si="19"/>
        <v>0</v>
      </c>
      <c r="BL155" s="13" t="s">
        <v>153</v>
      </c>
      <c r="BM155" s="132" t="s">
        <v>201</v>
      </c>
    </row>
    <row r="156" spans="2:65" s="1" customFormat="1" ht="26">
      <c r="B156" s="120"/>
      <c r="C156" s="121" t="s">
        <v>202</v>
      </c>
      <c r="D156" s="121" t="s">
        <v>149</v>
      </c>
      <c r="E156" s="122" t="s">
        <v>203</v>
      </c>
      <c r="F156" s="123" t="s">
        <v>204</v>
      </c>
      <c r="G156" s="124" t="s">
        <v>152</v>
      </c>
      <c r="H156" s="125">
        <v>1.002</v>
      </c>
      <c r="I156" s="126"/>
      <c r="J156" s="126">
        <f t="shared" ref="J156:J161" si="20">ROUND(I156*H156,2)</f>
        <v>0</v>
      </c>
      <c r="K156" s="140"/>
      <c r="L156" s="141"/>
      <c r="M156" s="142"/>
      <c r="N156" s="143"/>
      <c r="O156" s="130"/>
      <c r="P156" s="130"/>
      <c r="Q156" s="130"/>
      <c r="R156" s="130"/>
      <c r="S156" s="130"/>
      <c r="T156" s="131"/>
      <c r="AR156" s="132"/>
      <c r="AT156" s="132"/>
      <c r="AU156" s="132"/>
      <c r="AY156" s="13"/>
      <c r="BE156" s="133"/>
      <c r="BF156" s="133"/>
      <c r="BG156" s="133"/>
      <c r="BH156" s="133"/>
      <c r="BI156" s="133"/>
      <c r="BJ156" s="13"/>
      <c r="BK156" s="133"/>
      <c r="BL156" s="13"/>
      <c r="BM156" s="132"/>
    </row>
    <row r="157" spans="2:65" s="1" customFormat="1" ht="14.5" customHeight="1">
      <c r="B157" s="120"/>
      <c r="C157" s="121" t="s">
        <v>206</v>
      </c>
      <c r="D157" s="121" t="s">
        <v>149</v>
      </c>
      <c r="E157" s="122" t="s">
        <v>207</v>
      </c>
      <c r="F157" s="123" t="s">
        <v>208</v>
      </c>
      <c r="G157" s="124" t="s">
        <v>181</v>
      </c>
      <c r="H157" s="125">
        <v>0.06</v>
      </c>
      <c r="I157" s="126"/>
      <c r="J157" s="126">
        <f t="shared" si="20"/>
        <v>0</v>
      </c>
      <c r="K157" s="140"/>
      <c r="L157" s="141"/>
      <c r="M157" s="142"/>
      <c r="N157" s="143"/>
      <c r="O157" s="130"/>
      <c r="P157" s="130"/>
      <c r="Q157" s="130"/>
      <c r="R157" s="130"/>
      <c r="S157" s="130"/>
      <c r="T157" s="131"/>
      <c r="AR157" s="132"/>
      <c r="AT157" s="132"/>
      <c r="AU157" s="132"/>
      <c r="AY157" s="13"/>
      <c r="BE157" s="133"/>
      <c r="BF157" s="133"/>
      <c r="BG157" s="133"/>
      <c r="BH157" s="133"/>
      <c r="BI157" s="133"/>
      <c r="BJ157" s="13"/>
      <c r="BK157" s="133"/>
      <c r="BL157" s="13"/>
      <c r="BM157" s="132"/>
    </row>
    <row r="158" spans="2:65" s="1" customFormat="1" ht="26">
      <c r="B158" s="120"/>
      <c r="C158" s="121">
        <v>15</v>
      </c>
      <c r="D158" s="121" t="s">
        <v>149</v>
      </c>
      <c r="E158" s="122" t="s">
        <v>203</v>
      </c>
      <c r="F158" s="123" t="s">
        <v>204</v>
      </c>
      <c r="G158" s="124" t="s">
        <v>152</v>
      </c>
      <c r="H158" s="125">
        <v>1.002</v>
      </c>
      <c r="I158" s="126"/>
      <c r="J158" s="126">
        <f t="shared" si="20"/>
        <v>0</v>
      </c>
      <c r="K158" s="140"/>
      <c r="L158" s="141"/>
      <c r="M158" s="142"/>
      <c r="N158" s="143"/>
      <c r="O158" s="130"/>
      <c r="P158" s="130"/>
      <c r="Q158" s="130"/>
      <c r="R158" s="130"/>
      <c r="S158" s="130"/>
      <c r="T158" s="131"/>
      <c r="AR158" s="132"/>
      <c r="AT158" s="132"/>
      <c r="AU158" s="132"/>
      <c r="AY158" s="13"/>
      <c r="BE158" s="133"/>
      <c r="BF158" s="133"/>
      <c r="BG158" s="133"/>
      <c r="BH158" s="133"/>
      <c r="BI158" s="133"/>
      <c r="BJ158" s="13"/>
      <c r="BK158" s="133"/>
      <c r="BL158" s="13"/>
      <c r="BM158" s="132"/>
    </row>
    <row r="159" spans="2:65" s="1" customFormat="1" ht="14.5" customHeight="1">
      <c r="B159" s="120"/>
      <c r="C159" s="121">
        <v>16</v>
      </c>
      <c r="D159" s="121" t="s">
        <v>149</v>
      </c>
      <c r="E159" s="122" t="s">
        <v>207</v>
      </c>
      <c r="F159" s="123" t="s">
        <v>208</v>
      </c>
      <c r="G159" s="124" t="s">
        <v>181</v>
      </c>
      <c r="H159" s="125">
        <v>0.06</v>
      </c>
      <c r="I159" s="126"/>
      <c r="J159" s="126">
        <f t="shared" si="20"/>
        <v>0</v>
      </c>
      <c r="K159" s="140"/>
      <c r="L159" s="141"/>
      <c r="M159" s="142"/>
      <c r="N159" s="143"/>
      <c r="O159" s="130"/>
      <c r="P159" s="130"/>
      <c r="Q159" s="130"/>
      <c r="R159" s="130"/>
      <c r="S159" s="130"/>
      <c r="T159" s="131"/>
      <c r="AR159" s="132"/>
      <c r="AT159" s="132"/>
      <c r="AU159" s="132"/>
      <c r="AY159" s="13"/>
      <c r="BE159" s="133"/>
      <c r="BF159" s="133"/>
      <c r="BG159" s="133"/>
      <c r="BH159" s="133"/>
      <c r="BI159" s="133"/>
      <c r="BJ159" s="13"/>
      <c r="BK159" s="133"/>
      <c r="BL159" s="13"/>
      <c r="BM159" s="132"/>
    </row>
    <row r="160" spans="2:65" s="1" customFormat="1" ht="24.25" customHeight="1">
      <c r="B160" s="120"/>
      <c r="C160" s="121">
        <v>17</v>
      </c>
      <c r="D160" s="121" t="s">
        <v>149</v>
      </c>
      <c r="E160" s="122" t="s">
        <v>2303</v>
      </c>
      <c r="F160" s="123" t="s">
        <v>2304</v>
      </c>
      <c r="G160" s="124" t="s">
        <v>247</v>
      </c>
      <c r="H160" s="125">
        <v>12</v>
      </c>
      <c r="I160" s="126"/>
      <c r="J160" s="126">
        <f t="shared" si="20"/>
        <v>0</v>
      </c>
      <c r="K160" s="127"/>
      <c r="L160" s="25"/>
      <c r="M160" s="128" t="s">
        <v>1</v>
      </c>
      <c r="N160" s="129" t="s">
        <v>41</v>
      </c>
      <c r="O160" s="130">
        <v>0.58299999999999996</v>
      </c>
      <c r="P160" s="130">
        <f t="shared" si="11"/>
        <v>6.9959999999999996</v>
      </c>
      <c r="Q160" s="130">
        <v>2.2151299999999998</v>
      </c>
      <c r="R160" s="130">
        <f t="shared" si="12"/>
        <v>26.581559999999996</v>
      </c>
      <c r="S160" s="130">
        <v>0</v>
      </c>
      <c r="T160" s="131">
        <f t="shared" si="13"/>
        <v>0</v>
      </c>
      <c r="AR160" s="132" t="s">
        <v>153</v>
      </c>
      <c r="AT160" s="132" t="s">
        <v>149</v>
      </c>
      <c r="AU160" s="132" t="s">
        <v>154</v>
      </c>
      <c r="AY160" s="13" t="s">
        <v>147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154</v>
      </c>
      <c r="BK160" s="133">
        <f t="shared" si="19"/>
        <v>0</v>
      </c>
      <c r="BL160" s="13" t="s">
        <v>153</v>
      </c>
      <c r="BM160" s="132" t="s">
        <v>205</v>
      </c>
    </row>
    <row r="161" spans="2:65" s="1" customFormat="1" ht="26">
      <c r="B161" s="120"/>
      <c r="C161" s="134">
        <v>18</v>
      </c>
      <c r="D161" s="134" t="s">
        <v>198</v>
      </c>
      <c r="E161" s="135" t="s">
        <v>2305</v>
      </c>
      <c r="F161" s="136" t="s">
        <v>2306</v>
      </c>
      <c r="G161" s="137" t="s">
        <v>247</v>
      </c>
      <c r="H161" s="138">
        <v>12</v>
      </c>
      <c r="I161" s="139"/>
      <c r="J161" s="139">
        <f t="shared" si="20"/>
        <v>0</v>
      </c>
      <c r="K161" s="127"/>
      <c r="L161" s="25"/>
      <c r="M161" s="128" t="s">
        <v>1</v>
      </c>
      <c r="N161" s="129" t="s">
        <v>41</v>
      </c>
      <c r="O161" s="130">
        <v>34.322000000000003</v>
      </c>
      <c r="P161" s="130">
        <f t="shared" si="11"/>
        <v>411.86400000000003</v>
      </c>
      <c r="Q161" s="130">
        <v>1.01895</v>
      </c>
      <c r="R161" s="130">
        <f t="shared" si="12"/>
        <v>12.227399999999999</v>
      </c>
      <c r="S161" s="130">
        <v>0</v>
      </c>
      <c r="T161" s="131">
        <f t="shared" si="13"/>
        <v>0</v>
      </c>
      <c r="AR161" s="132" t="s">
        <v>153</v>
      </c>
      <c r="AT161" s="132" t="s">
        <v>149</v>
      </c>
      <c r="AU161" s="132" t="s">
        <v>154</v>
      </c>
      <c r="AY161" s="13" t="s">
        <v>147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154</v>
      </c>
      <c r="BK161" s="133">
        <f t="shared" si="19"/>
        <v>0</v>
      </c>
      <c r="BL161" s="13" t="s">
        <v>153</v>
      </c>
      <c r="BM161" s="132" t="s">
        <v>209</v>
      </c>
    </row>
    <row r="162" spans="2:65" s="11" customFormat="1" ht="22.75" customHeight="1">
      <c r="B162" s="109"/>
      <c r="D162" s="110" t="s">
        <v>74</v>
      </c>
      <c r="E162" s="118" t="s">
        <v>159</v>
      </c>
      <c r="F162" s="118" t="s">
        <v>210</v>
      </c>
      <c r="J162" s="119">
        <f>BK162</f>
        <v>0</v>
      </c>
      <c r="L162" s="109"/>
      <c r="M162" s="113"/>
      <c r="P162" s="114">
        <f>SUM(P163:P164)</f>
        <v>57.983153000000001</v>
      </c>
      <c r="R162" s="114">
        <f>SUM(R163:R164)</f>
        <v>7.4651254600000003</v>
      </c>
      <c r="T162" s="115">
        <f>SUM(T163:T164)</f>
        <v>0</v>
      </c>
      <c r="AR162" s="110" t="s">
        <v>83</v>
      </c>
      <c r="AT162" s="116" t="s">
        <v>74</v>
      </c>
      <c r="AU162" s="116" t="s">
        <v>83</v>
      </c>
      <c r="AY162" s="110" t="s">
        <v>147</v>
      </c>
      <c r="BK162" s="117">
        <f>SUM(BK163:BK164)</f>
        <v>0</v>
      </c>
    </row>
    <row r="163" spans="2:65" s="1" customFormat="1" ht="24.25" customHeight="1">
      <c r="B163" s="120"/>
      <c r="C163" s="121">
        <v>19</v>
      </c>
      <c r="D163" s="121" t="s">
        <v>149</v>
      </c>
      <c r="E163" s="122" t="s">
        <v>212</v>
      </c>
      <c r="F163" s="123" t="s">
        <v>213</v>
      </c>
      <c r="G163" s="124" t="s">
        <v>152</v>
      </c>
      <c r="H163" s="125">
        <v>1.7270000000000001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41</v>
      </c>
      <c r="O163" s="130">
        <v>4.6390000000000002</v>
      </c>
      <c r="P163" s="130">
        <f>O163*H163</f>
        <v>8.011553000000001</v>
      </c>
      <c r="Q163" s="130">
        <v>1.69598</v>
      </c>
      <c r="R163" s="130">
        <f>Q163*H163</f>
        <v>2.9289574600000003</v>
      </c>
      <c r="S163" s="130">
        <v>0</v>
      </c>
      <c r="T163" s="131">
        <f>S163*H163</f>
        <v>0</v>
      </c>
      <c r="AR163" s="132" t="s">
        <v>153</v>
      </c>
      <c r="AT163" s="132" t="s">
        <v>149</v>
      </c>
      <c r="AU163" s="132" t="s">
        <v>154</v>
      </c>
      <c r="AY163" s="13" t="s">
        <v>147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154</v>
      </c>
      <c r="BK163" s="133">
        <f>ROUND(I163*H163,2)</f>
        <v>0</v>
      </c>
      <c r="BL163" s="13" t="s">
        <v>153</v>
      </c>
      <c r="BM163" s="132" t="s">
        <v>214</v>
      </c>
    </row>
    <row r="164" spans="2:65" s="1" customFormat="1" ht="24.25" customHeight="1">
      <c r="B164" s="120"/>
      <c r="C164" s="121">
        <v>20</v>
      </c>
      <c r="D164" s="121" t="s">
        <v>149</v>
      </c>
      <c r="E164" s="122" t="s">
        <v>216</v>
      </c>
      <c r="F164" s="123" t="s">
        <v>217</v>
      </c>
      <c r="G164" s="124" t="s">
        <v>218</v>
      </c>
      <c r="H164" s="125">
        <v>8.4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5.9489999999999998</v>
      </c>
      <c r="P164" s="130">
        <f>O164*H164</f>
        <v>49.971600000000002</v>
      </c>
      <c r="Q164" s="130">
        <v>0.54001999999999994</v>
      </c>
      <c r="R164" s="130">
        <f>Q164*H164</f>
        <v>4.536168</v>
      </c>
      <c r="S164" s="130">
        <v>0</v>
      </c>
      <c r="T164" s="131">
        <f>S164*H164</f>
        <v>0</v>
      </c>
      <c r="AR164" s="132" t="s">
        <v>153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153</v>
      </c>
      <c r="BM164" s="132" t="s">
        <v>219</v>
      </c>
    </row>
    <row r="165" spans="2:65" s="11" customFormat="1" ht="22.75" customHeight="1">
      <c r="B165" s="109"/>
      <c r="D165" s="110" t="s">
        <v>74</v>
      </c>
      <c r="E165" s="118" t="s">
        <v>166</v>
      </c>
      <c r="F165" s="118" t="s">
        <v>220</v>
      </c>
      <c r="J165" s="119">
        <f>SUM(J166:J170)</f>
        <v>0</v>
      </c>
      <c r="L165" s="109"/>
      <c r="M165" s="113"/>
      <c r="P165" s="114">
        <f>SUM(P166:P170)</f>
        <v>68.773473999999993</v>
      </c>
      <c r="R165" s="114">
        <f>SUM(R166:R170)</f>
        <v>51.235386099999999</v>
      </c>
      <c r="T165" s="115">
        <f>SUM(T166:T170)</f>
        <v>0</v>
      </c>
      <c r="AR165" s="110" t="s">
        <v>83</v>
      </c>
      <c r="AT165" s="116" t="s">
        <v>74</v>
      </c>
      <c r="AU165" s="116" t="s">
        <v>83</v>
      </c>
      <c r="AY165" s="110" t="s">
        <v>147</v>
      </c>
      <c r="BK165" s="117">
        <f>SUM(BK166:BK170)</f>
        <v>0</v>
      </c>
    </row>
    <row r="166" spans="2:65" s="1" customFormat="1" ht="14.5" customHeight="1">
      <c r="B166" s="120"/>
      <c r="C166" s="121">
        <v>21</v>
      </c>
      <c r="D166" s="121" t="s">
        <v>149</v>
      </c>
      <c r="E166" s="122" t="s">
        <v>222</v>
      </c>
      <c r="F166" s="123" t="s">
        <v>223</v>
      </c>
      <c r="G166" s="124" t="s">
        <v>152</v>
      </c>
      <c r="H166" s="125">
        <v>11.813000000000001</v>
      </c>
      <c r="I166" s="126"/>
      <c r="J166" s="126">
        <f t="shared" ref="J166:J170" si="21">ROUND(I166*H166,2)</f>
        <v>0</v>
      </c>
      <c r="K166" s="127"/>
      <c r="L166" s="25"/>
      <c r="M166" s="128" t="s">
        <v>1</v>
      </c>
      <c r="N166" s="129" t="s">
        <v>41</v>
      </c>
      <c r="O166" s="130">
        <v>1.042</v>
      </c>
      <c r="P166" s="130">
        <f t="shared" ref="P166" si="22">O166*H166</f>
        <v>12.309146000000002</v>
      </c>
      <c r="Q166" s="130">
        <v>2.0659999999999998</v>
      </c>
      <c r="R166" s="130">
        <f t="shared" ref="R166" si="23">Q166*H166</f>
        <v>24.405657999999999</v>
      </c>
      <c r="S166" s="130">
        <v>0</v>
      </c>
      <c r="T166" s="131">
        <f t="shared" ref="T166" si="24">S166*H166</f>
        <v>0</v>
      </c>
      <c r="AR166" s="132" t="s">
        <v>153</v>
      </c>
      <c r="AT166" s="132" t="s">
        <v>149</v>
      </c>
      <c r="AU166" s="132" t="s">
        <v>154</v>
      </c>
      <c r="AY166" s="13" t="s">
        <v>147</v>
      </c>
      <c r="BE166" s="133">
        <f t="shared" ref="BE166" si="25">IF(N166="základná",J166,0)</f>
        <v>0</v>
      </c>
      <c r="BF166" s="133">
        <f t="shared" ref="BF166" si="26">IF(N166="znížená",J166,0)</f>
        <v>0</v>
      </c>
      <c r="BG166" s="133">
        <f t="shared" ref="BG166" si="27">IF(N166="zákl. prenesená",J166,0)</f>
        <v>0</v>
      </c>
      <c r="BH166" s="133">
        <f t="shared" ref="BH166" si="28">IF(N166="zníž. prenesená",J166,0)</f>
        <v>0</v>
      </c>
      <c r="BI166" s="133">
        <f t="shared" ref="BI166" si="29">IF(N166="nulová",J166,0)</f>
        <v>0</v>
      </c>
      <c r="BJ166" s="13" t="s">
        <v>154</v>
      </c>
      <c r="BK166" s="133">
        <f t="shared" ref="BK166" si="30">ROUND(I166*H166,2)</f>
        <v>0</v>
      </c>
      <c r="BL166" s="13" t="s">
        <v>153</v>
      </c>
      <c r="BM166" s="132" t="s">
        <v>224</v>
      </c>
    </row>
    <row r="167" spans="2:65" s="1" customFormat="1" ht="24.25" customHeight="1">
      <c r="B167" s="120"/>
      <c r="C167" s="121">
        <v>22</v>
      </c>
      <c r="D167" s="121" t="s">
        <v>149</v>
      </c>
      <c r="E167" s="122" t="s">
        <v>229</v>
      </c>
      <c r="F167" s="123" t="s">
        <v>230</v>
      </c>
      <c r="G167" s="124" t="s">
        <v>152</v>
      </c>
      <c r="H167" s="125">
        <v>11.37</v>
      </c>
      <c r="I167" s="126"/>
      <c r="J167" s="126">
        <f t="shared" si="21"/>
        <v>0</v>
      </c>
      <c r="K167" s="127"/>
      <c r="L167" s="25"/>
      <c r="M167" s="128" t="s">
        <v>1</v>
      </c>
      <c r="N167" s="129" t="s">
        <v>41</v>
      </c>
      <c r="O167" s="130">
        <v>2.093</v>
      </c>
      <c r="P167" s="130">
        <f>O167*H167</f>
        <v>23.797409999999999</v>
      </c>
      <c r="Q167" s="130">
        <v>2.2968999999999999</v>
      </c>
      <c r="R167" s="130">
        <f>Q167*H167</f>
        <v>26.115752999999998</v>
      </c>
      <c r="S167" s="130">
        <v>0</v>
      </c>
      <c r="T167" s="131">
        <f>S167*H167</f>
        <v>0</v>
      </c>
      <c r="AR167" s="132" t="s">
        <v>153</v>
      </c>
      <c r="AT167" s="132" t="s">
        <v>149</v>
      </c>
      <c r="AU167" s="132" t="s">
        <v>154</v>
      </c>
      <c r="AY167" s="13" t="s">
        <v>147</v>
      </c>
      <c r="BE167" s="133">
        <f>IF(N167="základná",J167,0)</f>
        <v>0</v>
      </c>
      <c r="BF167" s="133">
        <f>IF(N167="znížená",J167,0)</f>
        <v>0</v>
      </c>
      <c r="BG167" s="133">
        <f>IF(N167="zákl. prenesená",J167,0)</f>
        <v>0</v>
      </c>
      <c r="BH167" s="133">
        <f>IF(N167="zníž. prenesená",J167,0)</f>
        <v>0</v>
      </c>
      <c r="BI167" s="133">
        <f>IF(N167="nulová",J167,0)</f>
        <v>0</v>
      </c>
      <c r="BJ167" s="13" t="s">
        <v>154</v>
      </c>
      <c r="BK167" s="133">
        <f>ROUND(I167*H167,2)</f>
        <v>0</v>
      </c>
      <c r="BL167" s="13" t="s">
        <v>153</v>
      </c>
      <c r="BM167" s="132" t="s">
        <v>231</v>
      </c>
    </row>
    <row r="168" spans="2:65" s="1" customFormat="1" ht="26">
      <c r="B168" s="120"/>
      <c r="C168" s="121">
        <v>23</v>
      </c>
      <c r="D168" s="121" t="s">
        <v>149</v>
      </c>
      <c r="E168" s="122" t="s">
        <v>233</v>
      </c>
      <c r="F168" s="123" t="s">
        <v>234</v>
      </c>
      <c r="G168" s="124" t="s">
        <v>181</v>
      </c>
      <c r="H168" s="125">
        <v>0.68200000000000005</v>
      </c>
      <c r="I168" s="126"/>
      <c r="J168" s="126">
        <v>0</v>
      </c>
      <c r="K168" s="127"/>
      <c r="L168" s="25"/>
      <c r="M168" s="128" t="s">
        <v>1</v>
      </c>
      <c r="N168" s="129" t="s">
        <v>41</v>
      </c>
      <c r="O168" s="130">
        <v>40.198999999999998</v>
      </c>
      <c r="P168" s="130">
        <f>O168*H168</f>
        <v>27.415718000000002</v>
      </c>
      <c r="Q168" s="130">
        <v>1.0165500000000001</v>
      </c>
      <c r="R168" s="130">
        <f>Q168*H168</f>
        <v>0.69328710000000004</v>
      </c>
      <c r="S168" s="130">
        <v>0</v>
      </c>
      <c r="T168" s="131">
        <f>S168*H168</f>
        <v>0</v>
      </c>
      <c r="AR168" s="132" t="s">
        <v>153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153</v>
      </c>
      <c r="BM168" s="132" t="s">
        <v>235</v>
      </c>
    </row>
    <row r="169" spans="2:65" s="1" customFormat="1" ht="26">
      <c r="B169" s="120"/>
      <c r="C169" s="121">
        <v>24</v>
      </c>
      <c r="D169" s="121" t="s">
        <v>149</v>
      </c>
      <c r="E169" s="122" t="s">
        <v>237</v>
      </c>
      <c r="F169" s="123" t="s">
        <v>238</v>
      </c>
      <c r="G169" s="124" t="s">
        <v>195</v>
      </c>
      <c r="H169" s="125">
        <v>4.8</v>
      </c>
      <c r="I169" s="126"/>
      <c r="J169" s="126">
        <f t="shared" si="21"/>
        <v>0</v>
      </c>
      <c r="K169" s="127"/>
      <c r="L169" s="25"/>
      <c r="M169" s="128" t="s">
        <v>1</v>
      </c>
      <c r="N169" s="129" t="s">
        <v>41</v>
      </c>
      <c r="O169" s="130">
        <v>0.83499999999999996</v>
      </c>
      <c r="P169" s="130">
        <f>O169*H169</f>
        <v>4.008</v>
      </c>
      <c r="Q169" s="130">
        <v>4.3099999999999996E-3</v>
      </c>
      <c r="R169" s="130">
        <f>Q169*H169</f>
        <v>2.0687999999999998E-2</v>
      </c>
      <c r="S169" s="130">
        <v>0</v>
      </c>
      <c r="T169" s="131">
        <f>S169*H169</f>
        <v>0</v>
      </c>
      <c r="AR169" s="132" t="s">
        <v>153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153</v>
      </c>
      <c r="BM169" s="132" t="s">
        <v>239</v>
      </c>
    </row>
    <row r="170" spans="2:65" s="1" customFormat="1" ht="26">
      <c r="B170" s="120"/>
      <c r="C170" s="121">
        <v>25</v>
      </c>
      <c r="D170" s="121" t="s">
        <v>149</v>
      </c>
      <c r="E170" s="122" t="s">
        <v>241</v>
      </c>
      <c r="F170" s="123" t="s">
        <v>242</v>
      </c>
      <c r="G170" s="124" t="s">
        <v>195</v>
      </c>
      <c r="H170" s="125">
        <v>4.8</v>
      </c>
      <c r="I170" s="126"/>
      <c r="J170" s="126">
        <f t="shared" si="21"/>
        <v>0</v>
      </c>
      <c r="K170" s="127"/>
      <c r="L170" s="25"/>
      <c r="M170" s="128" t="s">
        <v>1</v>
      </c>
      <c r="N170" s="129" t="s">
        <v>41</v>
      </c>
      <c r="O170" s="130">
        <v>0.25900000000000001</v>
      </c>
      <c r="P170" s="130">
        <f>O170*H170</f>
        <v>1.2432000000000001</v>
      </c>
      <c r="Q170" s="130">
        <v>0</v>
      </c>
      <c r="R170" s="130">
        <f>Q170*H170</f>
        <v>0</v>
      </c>
      <c r="S170" s="130">
        <v>0</v>
      </c>
      <c r="T170" s="131">
        <f>S170*H170</f>
        <v>0</v>
      </c>
      <c r="AR170" s="132" t="s">
        <v>153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153</v>
      </c>
      <c r="BM170" s="132" t="s">
        <v>243</v>
      </c>
    </row>
    <row r="171" spans="2:65" s="11" customFormat="1" ht="22.75" customHeight="1">
      <c r="B171" s="109"/>
      <c r="D171" s="110" t="s">
        <v>74</v>
      </c>
      <c r="E171" s="118" t="s">
        <v>170</v>
      </c>
      <c r="F171" s="118" t="s">
        <v>248</v>
      </c>
      <c r="J171" s="119">
        <f>BK171</f>
        <v>0</v>
      </c>
      <c r="L171" s="109"/>
      <c r="M171" s="113"/>
      <c r="P171" s="114">
        <f>SUM(P172:P183)</f>
        <v>865.76216468999985</v>
      </c>
      <c r="R171" s="114">
        <f>SUM(R172:R183)</f>
        <v>49.170989389999995</v>
      </c>
      <c r="T171" s="115">
        <f>SUM(T172:T183)</f>
        <v>0</v>
      </c>
      <c r="AR171" s="110" t="s">
        <v>83</v>
      </c>
      <c r="AT171" s="116" t="s">
        <v>74</v>
      </c>
      <c r="AU171" s="116" t="s">
        <v>83</v>
      </c>
      <c r="AY171" s="110" t="s">
        <v>147</v>
      </c>
      <c r="BK171" s="117">
        <f>SUM(BK172:BK183)</f>
        <v>0</v>
      </c>
    </row>
    <row r="172" spans="2:65" s="1" customFormat="1" ht="24.25" customHeight="1">
      <c r="B172" s="120"/>
      <c r="C172" s="121">
        <v>26</v>
      </c>
      <c r="D172" s="121" t="s">
        <v>149</v>
      </c>
      <c r="E172" s="122" t="s">
        <v>250</v>
      </c>
      <c r="F172" s="123" t="s">
        <v>251</v>
      </c>
      <c r="G172" s="124" t="s">
        <v>195</v>
      </c>
      <c r="H172" s="125">
        <v>22.097000000000001</v>
      </c>
      <c r="I172" s="126"/>
      <c r="J172" s="126">
        <f t="shared" ref="J172:J183" si="31">ROUND(I172*H172,2)</f>
        <v>0</v>
      </c>
      <c r="K172" s="127"/>
      <c r="L172" s="25"/>
      <c r="M172" s="128" t="s">
        <v>1</v>
      </c>
      <c r="N172" s="129" t="s">
        <v>41</v>
      </c>
      <c r="O172" s="130">
        <v>8.2000000000000003E-2</v>
      </c>
      <c r="P172" s="130">
        <f t="shared" ref="P172:P183" si="32">O172*H172</f>
        <v>1.8119540000000003</v>
      </c>
      <c r="Q172" s="130">
        <v>1.9000000000000001E-4</v>
      </c>
      <c r="R172" s="130">
        <f t="shared" ref="R172:R183" si="33">Q172*H172</f>
        <v>4.1984300000000004E-3</v>
      </c>
      <c r="S172" s="130">
        <v>0</v>
      </c>
      <c r="T172" s="131">
        <f t="shared" ref="T172:T183" si="34">S172*H172</f>
        <v>0</v>
      </c>
      <c r="AR172" s="132" t="s">
        <v>153</v>
      </c>
      <c r="AT172" s="132" t="s">
        <v>149</v>
      </c>
      <c r="AU172" s="132" t="s">
        <v>154</v>
      </c>
      <c r="AY172" s="13" t="s">
        <v>147</v>
      </c>
      <c r="BE172" s="133">
        <f t="shared" ref="BE172:BE183" si="35">IF(N172="základná",J172,0)</f>
        <v>0</v>
      </c>
      <c r="BF172" s="133">
        <f t="shared" ref="BF172:BF183" si="36">IF(N172="znížená",J172,0)</f>
        <v>0</v>
      </c>
      <c r="BG172" s="133">
        <f t="shared" ref="BG172:BG183" si="37">IF(N172="zákl. prenesená",J172,0)</f>
        <v>0</v>
      </c>
      <c r="BH172" s="133">
        <f t="shared" ref="BH172:BH183" si="38">IF(N172="zníž. prenesená",J172,0)</f>
        <v>0</v>
      </c>
      <c r="BI172" s="133">
        <f t="shared" ref="BI172:BI183" si="39">IF(N172="nulová",J172,0)</f>
        <v>0</v>
      </c>
      <c r="BJ172" s="13" t="s">
        <v>154</v>
      </c>
      <c r="BK172" s="133">
        <f t="shared" ref="BK172:BK183" si="40">ROUND(I172*H172,2)</f>
        <v>0</v>
      </c>
      <c r="BL172" s="13" t="s">
        <v>153</v>
      </c>
      <c r="BM172" s="132" t="s">
        <v>252</v>
      </c>
    </row>
    <row r="173" spans="2:65" s="1" customFormat="1" ht="24.25" customHeight="1">
      <c r="B173" s="120"/>
      <c r="C173" s="121">
        <v>27</v>
      </c>
      <c r="D173" s="121" t="s">
        <v>149</v>
      </c>
      <c r="E173" s="122" t="s">
        <v>254</v>
      </c>
      <c r="F173" s="123" t="s">
        <v>255</v>
      </c>
      <c r="G173" s="124" t="s">
        <v>195</v>
      </c>
      <c r="H173" s="125">
        <v>225.06399999999999</v>
      </c>
      <c r="I173" s="126"/>
      <c r="J173" s="126">
        <f t="shared" si="31"/>
        <v>0</v>
      </c>
      <c r="K173" s="127"/>
      <c r="L173" s="25"/>
      <c r="M173" s="128" t="s">
        <v>1</v>
      </c>
      <c r="N173" s="129" t="s">
        <v>41</v>
      </c>
      <c r="O173" s="130">
        <v>0.05</v>
      </c>
      <c r="P173" s="130">
        <f t="shared" si="32"/>
        <v>11.2532</v>
      </c>
      <c r="Q173" s="130">
        <v>6.9999999999999994E-5</v>
      </c>
      <c r="R173" s="130">
        <f t="shared" si="33"/>
        <v>1.5754479999999998E-2</v>
      </c>
      <c r="S173" s="130">
        <v>0</v>
      </c>
      <c r="T173" s="131">
        <f t="shared" si="34"/>
        <v>0</v>
      </c>
      <c r="AR173" s="132" t="s">
        <v>153</v>
      </c>
      <c r="AT173" s="132" t="s">
        <v>149</v>
      </c>
      <c r="AU173" s="132" t="s">
        <v>154</v>
      </c>
      <c r="AY173" s="13" t="s">
        <v>147</v>
      </c>
      <c r="BE173" s="133">
        <f t="shared" si="35"/>
        <v>0</v>
      </c>
      <c r="BF173" s="133">
        <f t="shared" si="36"/>
        <v>0</v>
      </c>
      <c r="BG173" s="133">
        <f t="shared" si="37"/>
        <v>0</v>
      </c>
      <c r="BH173" s="133">
        <f t="shared" si="38"/>
        <v>0</v>
      </c>
      <c r="BI173" s="133">
        <f t="shared" si="39"/>
        <v>0</v>
      </c>
      <c r="BJ173" s="13" t="s">
        <v>154</v>
      </c>
      <c r="BK173" s="133">
        <f t="shared" si="40"/>
        <v>0</v>
      </c>
      <c r="BL173" s="13" t="s">
        <v>153</v>
      </c>
      <c r="BM173" s="132" t="s">
        <v>256</v>
      </c>
    </row>
    <row r="174" spans="2:65" s="1" customFormat="1" ht="24.25" customHeight="1">
      <c r="B174" s="120"/>
      <c r="C174" s="121">
        <v>28</v>
      </c>
      <c r="D174" s="121" t="s">
        <v>149</v>
      </c>
      <c r="E174" s="122" t="s">
        <v>258</v>
      </c>
      <c r="F174" s="123" t="s">
        <v>259</v>
      </c>
      <c r="G174" s="124" t="s">
        <v>195</v>
      </c>
      <c r="H174" s="125">
        <v>225.06399999999999</v>
      </c>
      <c r="I174" s="126"/>
      <c r="J174" s="126">
        <f t="shared" si="31"/>
        <v>0</v>
      </c>
      <c r="K174" s="127"/>
      <c r="L174" s="25"/>
      <c r="M174" s="128" t="s">
        <v>1</v>
      </c>
      <c r="N174" s="129" t="s">
        <v>41</v>
      </c>
      <c r="O174" s="130">
        <v>0.56311999999999995</v>
      </c>
      <c r="P174" s="130">
        <f t="shared" si="32"/>
        <v>126.73803967999999</v>
      </c>
      <c r="Q174" s="130">
        <v>3.465E-2</v>
      </c>
      <c r="R174" s="130">
        <f t="shared" si="33"/>
        <v>7.7984675999999995</v>
      </c>
      <c r="S174" s="130">
        <v>0</v>
      </c>
      <c r="T174" s="131">
        <f t="shared" si="34"/>
        <v>0</v>
      </c>
      <c r="AR174" s="132" t="s">
        <v>153</v>
      </c>
      <c r="AT174" s="132" t="s">
        <v>149</v>
      </c>
      <c r="AU174" s="132" t="s">
        <v>154</v>
      </c>
      <c r="AY174" s="13" t="s">
        <v>147</v>
      </c>
      <c r="BE174" s="133">
        <f t="shared" si="35"/>
        <v>0</v>
      </c>
      <c r="BF174" s="133">
        <f t="shared" si="36"/>
        <v>0</v>
      </c>
      <c r="BG174" s="133">
        <f t="shared" si="37"/>
        <v>0</v>
      </c>
      <c r="BH174" s="133">
        <f t="shared" si="38"/>
        <v>0</v>
      </c>
      <c r="BI174" s="133">
        <f t="shared" si="39"/>
        <v>0</v>
      </c>
      <c r="BJ174" s="13" t="s">
        <v>154</v>
      </c>
      <c r="BK174" s="133">
        <f t="shared" si="40"/>
        <v>0</v>
      </c>
      <c r="BL174" s="13" t="s">
        <v>153</v>
      </c>
      <c r="BM174" s="132" t="s">
        <v>260</v>
      </c>
    </row>
    <row r="175" spans="2:65" s="1" customFormat="1" ht="24.25" customHeight="1">
      <c r="B175" s="120"/>
      <c r="C175" s="121">
        <v>29</v>
      </c>
      <c r="D175" s="121" t="s">
        <v>149</v>
      </c>
      <c r="E175" s="122" t="s">
        <v>262</v>
      </c>
      <c r="F175" s="123" t="s">
        <v>263</v>
      </c>
      <c r="G175" s="124" t="s">
        <v>195</v>
      </c>
      <c r="H175" s="125">
        <v>225.06399999999999</v>
      </c>
      <c r="I175" s="126"/>
      <c r="J175" s="126">
        <f t="shared" si="31"/>
        <v>0</v>
      </c>
      <c r="K175" s="127"/>
      <c r="L175" s="25"/>
      <c r="M175" s="128" t="s">
        <v>1</v>
      </c>
      <c r="N175" s="129" t="s">
        <v>41</v>
      </c>
      <c r="O175" s="130">
        <v>0.34738000000000002</v>
      </c>
      <c r="P175" s="130">
        <f t="shared" si="32"/>
        <v>78.18273232</v>
      </c>
      <c r="Q175" s="130">
        <v>6.7200000000000003E-3</v>
      </c>
      <c r="R175" s="130">
        <f t="shared" si="33"/>
        <v>1.5124300800000001</v>
      </c>
      <c r="S175" s="130">
        <v>0</v>
      </c>
      <c r="T175" s="131">
        <f t="shared" si="34"/>
        <v>0</v>
      </c>
      <c r="AR175" s="132" t="s">
        <v>153</v>
      </c>
      <c r="AT175" s="132" t="s">
        <v>149</v>
      </c>
      <c r="AU175" s="132" t="s">
        <v>154</v>
      </c>
      <c r="AY175" s="13" t="s">
        <v>147</v>
      </c>
      <c r="BE175" s="133">
        <f t="shared" si="35"/>
        <v>0</v>
      </c>
      <c r="BF175" s="133">
        <f t="shared" si="36"/>
        <v>0</v>
      </c>
      <c r="BG175" s="133">
        <f t="shared" si="37"/>
        <v>0</v>
      </c>
      <c r="BH175" s="133">
        <f t="shared" si="38"/>
        <v>0</v>
      </c>
      <c r="BI175" s="133">
        <f t="shared" si="39"/>
        <v>0</v>
      </c>
      <c r="BJ175" s="13" t="s">
        <v>154</v>
      </c>
      <c r="BK175" s="133">
        <f t="shared" si="40"/>
        <v>0</v>
      </c>
      <c r="BL175" s="13" t="s">
        <v>153</v>
      </c>
      <c r="BM175" s="132" t="s">
        <v>264</v>
      </c>
    </row>
    <row r="176" spans="2:65" s="1" customFormat="1" ht="14.5" customHeight="1">
      <c r="B176" s="120"/>
      <c r="C176" s="121">
        <v>30</v>
      </c>
      <c r="D176" s="121" t="s">
        <v>149</v>
      </c>
      <c r="E176" s="122" t="s">
        <v>266</v>
      </c>
      <c r="F176" s="123" t="s">
        <v>267</v>
      </c>
      <c r="G176" s="124" t="s">
        <v>195</v>
      </c>
      <c r="H176" s="125">
        <v>226.43100000000001</v>
      </c>
      <c r="I176" s="126"/>
      <c r="J176" s="126">
        <f t="shared" si="31"/>
        <v>0</v>
      </c>
      <c r="K176" s="127"/>
      <c r="L176" s="25"/>
      <c r="M176" s="128" t="s">
        <v>1</v>
      </c>
      <c r="N176" s="129" t="s">
        <v>41</v>
      </c>
      <c r="O176" s="130">
        <v>9.1999999999999998E-2</v>
      </c>
      <c r="P176" s="130">
        <f t="shared" si="32"/>
        <v>20.831652000000002</v>
      </c>
      <c r="Q176" s="130">
        <v>1.8000000000000001E-4</v>
      </c>
      <c r="R176" s="130">
        <f t="shared" si="33"/>
        <v>4.0757580000000002E-2</v>
      </c>
      <c r="S176" s="130">
        <v>0</v>
      </c>
      <c r="T176" s="131">
        <f t="shared" si="34"/>
        <v>0</v>
      </c>
      <c r="AR176" s="132" t="s">
        <v>153</v>
      </c>
      <c r="AT176" s="132" t="s">
        <v>149</v>
      </c>
      <c r="AU176" s="132" t="s">
        <v>154</v>
      </c>
      <c r="AY176" s="13" t="s">
        <v>147</v>
      </c>
      <c r="BE176" s="133">
        <f t="shared" si="35"/>
        <v>0</v>
      </c>
      <c r="BF176" s="133">
        <f t="shared" si="36"/>
        <v>0</v>
      </c>
      <c r="BG176" s="133">
        <f t="shared" si="37"/>
        <v>0</v>
      </c>
      <c r="BH176" s="133">
        <f t="shared" si="38"/>
        <v>0</v>
      </c>
      <c r="BI176" s="133">
        <f t="shared" si="39"/>
        <v>0</v>
      </c>
      <c r="BJ176" s="13" t="s">
        <v>154</v>
      </c>
      <c r="BK176" s="133">
        <f t="shared" si="40"/>
        <v>0</v>
      </c>
      <c r="BL176" s="13" t="s">
        <v>153</v>
      </c>
      <c r="BM176" s="132" t="s">
        <v>268</v>
      </c>
    </row>
    <row r="177" spans="2:65" s="1" customFormat="1" ht="24.25" customHeight="1">
      <c r="B177" s="120"/>
      <c r="C177" s="121">
        <v>31</v>
      </c>
      <c r="D177" s="121" t="s">
        <v>149</v>
      </c>
      <c r="E177" s="122" t="s">
        <v>270</v>
      </c>
      <c r="F177" s="123" t="s">
        <v>271</v>
      </c>
      <c r="G177" s="124" t="s">
        <v>195</v>
      </c>
      <c r="H177" s="125">
        <v>226.43100000000001</v>
      </c>
      <c r="I177" s="126"/>
      <c r="J177" s="126">
        <f t="shared" si="31"/>
        <v>0</v>
      </c>
      <c r="K177" s="127"/>
      <c r="L177" s="25"/>
      <c r="M177" s="128" t="s">
        <v>1</v>
      </c>
      <c r="N177" s="129" t="s">
        <v>41</v>
      </c>
      <c r="O177" s="130">
        <v>1.2279899999999999</v>
      </c>
      <c r="P177" s="130">
        <f t="shared" si="32"/>
        <v>278.05500368999998</v>
      </c>
      <c r="Q177" s="130">
        <v>4.8300000000000001E-3</v>
      </c>
      <c r="R177" s="130">
        <f t="shared" si="33"/>
        <v>1.09366173</v>
      </c>
      <c r="S177" s="130">
        <v>0</v>
      </c>
      <c r="T177" s="131">
        <f t="shared" si="34"/>
        <v>0</v>
      </c>
      <c r="AR177" s="132" t="s">
        <v>153</v>
      </c>
      <c r="AT177" s="132" t="s">
        <v>149</v>
      </c>
      <c r="AU177" s="132" t="s">
        <v>154</v>
      </c>
      <c r="AY177" s="13" t="s">
        <v>147</v>
      </c>
      <c r="BE177" s="133">
        <f t="shared" si="35"/>
        <v>0</v>
      </c>
      <c r="BF177" s="133">
        <f t="shared" si="36"/>
        <v>0</v>
      </c>
      <c r="BG177" s="133">
        <f t="shared" si="37"/>
        <v>0</v>
      </c>
      <c r="BH177" s="133">
        <f t="shared" si="38"/>
        <v>0</v>
      </c>
      <c r="BI177" s="133">
        <f t="shared" si="39"/>
        <v>0</v>
      </c>
      <c r="BJ177" s="13" t="s">
        <v>154</v>
      </c>
      <c r="BK177" s="133">
        <f t="shared" si="40"/>
        <v>0</v>
      </c>
      <c r="BL177" s="13" t="s">
        <v>153</v>
      </c>
      <c r="BM177" s="132" t="s">
        <v>272</v>
      </c>
    </row>
    <row r="178" spans="2:65" s="1" customFormat="1" ht="24.25" customHeight="1">
      <c r="B178" s="120"/>
      <c r="C178" s="121">
        <v>32</v>
      </c>
      <c r="D178" s="121" t="s">
        <v>149</v>
      </c>
      <c r="E178" s="122" t="s">
        <v>274</v>
      </c>
      <c r="F178" s="123" t="s">
        <v>275</v>
      </c>
      <c r="G178" s="124" t="s">
        <v>195</v>
      </c>
      <c r="H178" s="125">
        <v>226.43100000000001</v>
      </c>
      <c r="I178" s="126"/>
      <c r="J178" s="126">
        <f t="shared" si="31"/>
        <v>0</v>
      </c>
      <c r="K178" s="127"/>
      <c r="L178" s="25"/>
      <c r="M178" s="128" t="s">
        <v>1</v>
      </c>
      <c r="N178" s="129" t="s">
        <v>41</v>
      </c>
      <c r="O178" s="130">
        <v>0.111</v>
      </c>
      <c r="P178" s="130">
        <f t="shared" si="32"/>
        <v>25.133841</v>
      </c>
      <c r="Q178" s="130">
        <v>4.15E-3</v>
      </c>
      <c r="R178" s="130">
        <f t="shared" si="33"/>
        <v>0.93968865000000001</v>
      </c>
      <c r="S178" s="130">
        <v>0</v>
      </c>
      <c r="T178" s="131">
        <f t="shared" si="34"/>
        <v>0</v>
      </c>
      <c r="AR178" s="132" t="s">
        <v>153</v>
      </c>
      <c r="AT178" s="132" t="s">
        <v>149</v>
      </c>
      <c r="AU178" s="132" t="s">
        <v>154</v>
      </c>
      <c r="AY178" s="13" t="s">
        <v>147</v>
      </c>
      <c r="BE178" s="133">
        <f t="shared" si="35"/>
        <v>0</v>
      </c>
      <c r="BF178" s="133">
        <f t="shared" si="36"/>
        <v>0</v>
      </c>
      <c r="BG178" s="133">
        <f t="shared" si="37"/>
        <v>0</v>
      </c>
      <c r="BH178" s="133">
        <f t="shared" si="38"/>
        <v>0</v>
      </c>
      <c r="BI178" s="133">
        <f t="shared" si="39"/>
        <v>0</v>
      </c>
      <c r="BJ178" s="13" t="s">
        <v>154</v>
      </c>
      <c r="BK178" s="133">
        <f t="shared" si="40"/>
        <v>0</v>
      </c>
      <c r="BL178" s="13" t="s">
        <v>153</v>
      </c>
      <c r="BM178" s="132" t="s">
        <v>276</v>
      </c>
    </row>
    <row r="179" spans="2:65" s="1" customFormat="1" ht="24.25" customHeight="1">
      <c r="B179" s="120"/>
      <c r="C179" s="121">
        <v>33</v>
      </c>
      <c r="D179" s="121" t="s">
        <v>149</v>
      </c>
      <c r="E179" s="122" t="s">
        <v>278</v>
      </c>
      <c r="F179" s="123" t="s">
        <v>279</v>
      </c>
      <c r="G179" s="124" t="s">
        <v>195</v>
      </c>
      <c r="H179" s="125">
        <v>212.26900000000001</v>
      </c>
      <c r="I179" s="126"/>
      <c r="J179" s="126">
        <f t="shared" si="31"/>
        <v>0</v>
      </c>
      <c r="K179" s="127"/>
      <c r="L179" s="25"/>
      <c r="M179" s="128" t="s">
        <v>1</v>
      </c>
      <c r="N179" s="129" t="s">
        <v>41</v>
      </c>
      <c r="O179" s="130">
        <v>0.91600000000000004</v>
      </c>
      <c r="P179" s="130">
        <f t="shared" si="32"/>
        <v>194.43840400000002</v>
      </c>
      <c r="Q179" s="130">
        <v>7.1470000000000006E-2</v>
      </c>
      <c r="R179" s="130">
        <f t="shared" si="33"/>
        <v>15.170865430000001</v>
      </c>
      <c r="S179" s="130">
        <v>0</v>
      </c>
      <c r="T179" s="131">
        <f t="shared" si="34"/>
        <v>0</v>
      </c>
      <c r="AR179" s="132" t="s">
        <v>153</v>
      </c>
      <c r="AT179" s="132" t="s">
        <v>149</v>
      </c>
      <c r="AU179" s="132" t="s">
        <v>154</v>
      </c>
      <c r="AY179" s="13" t="s">
        <v>147</v>
      </c>
      <c r="BE179" s="133">
        <f t="shared" si="35"/>
        <v>0</v>
      </c>
      <c r="BF179" s="133">
        <f t="shared" si="36"/>
        <v>0</v>
      </c>
      <c r="BG179" s="133">
        <f t="shared" si="37"/>
        <v>0</v>
      </c>
      <c r="BH179" s="133">
        <f t="shared" si="38"/>
        <v>0</v>
      </c>
      <c r="BI179" s="133">
        <f t="shared" si="39"/>
        <v>0</v>
      </c>
      <c r="BJ179" s="13" t="s">
        <v>154</v>
      </c>
      <c r="BK179" s="133">
        <f t="shared" si="40"/>
        <v>0</v>
      </c>
      <c r="BL179" s="13" t="s">
        <v>153</v>
      </c>
      <c r="BM179" s="132" t="s">
        <v>280</v>
      </c>
    </row>
    <row r="180" spans="2:65" s="1" customFormat="1" ht="37.75" customHeight="1">
      <c r="B180" s="120"/>
      <c r="C180" s="121">
        <v>34</v>
      </c>
      <c r="D180" s="121" t="s">
        <v>149</v>
      </c>
      <c r="E180" s="122" t="s">
        <v>282</v>
      </c>
      <c r="F180" s="123" t="s">
        <v>283</v>
      </c>
      <c r="G180" s="124" t="s">
        <v>195</v>
      </c>
      <c r="H180" s="125">
        <v>98.01</v>
      </c>
      <c r="I180" s="126"/>
      <c r="J180" s="126">
        <f t="shared" si="31"/>
        <v>0</v>
      </c>
      <c r="K180" s="127"/>
      <c r="L180" s="25"/>
      <c r="M180" s="128" t="s">
        <v>1</v>
      </c>
      <c r="N180" s="129" t="s">
        <v>41</v>
      </c>
      <c r="O180" s="130">
        <v>0.92200000000000004</v>
      </c>
      <c r="P180" s="130">
        <f t="shared" si="32"/>
        <v>90.365220000000008</v>
      </c>
      <c r="Q180" s="130">
        <v>3.5049999999999998E-2</v>
      </c>
      <c r="R180" s="130">
        <f t="shared" si="33"/>
        <v>3.4352505</v>
      </c>
      <c r="S180" s="130">
        <v>0</v>
      </c>
      <c r="T180" s="131">
        <f t="shared" si="34"/>
        <v>0</v>
      </c>
      <c r="AR180" s="132" t="s">
        <v>153</v>
      </c>
      <c r="AT180" s="132" t="s">
        <v>149</v>
      </c>
      <c r="AU180" s="132" t="s">
        <v>154</v>
      </c>
      <c r="AY180" s="13" t="s">
        <v>147</v>
      </c>
      <c r="BE180" s="133">
        <f t="shared" si="35"/>
        <v>0</v>
      </c>
      <c r="BF180" s="133">
        <f t="shared" si="36"/>
        <v>0</v>
      </c>
      <c r="BG180" s="133">
        <f t="shared" si="37"/>
        <v>0</v>
      </c>
      <c r="BH180" s="133">
        <f t="shared" si="38"/>
        <v>0</v>
      </c>
      <c r="BI180" s="133">
        <f t="shared" si="39"/>
        <v>0</v>
      </c>
      <c r="BJ180" s="13" t="s">
        <v>154</v>
      </c>
      <c r="BK180" s="133">
        <f t="shared" si="40"/>
        <v>0</v>
      </c>
      <c r="BL180" s="13" t="s">
        <v>153</v>
      </c>
      <c r="BM180" s="132" t="s">
        <v>284</v>
      </c>
    </row>
    <row r="181" spans="2:65" s="1" customFormat="1" ht="24.25" customHeight="1">
      <c r="B181" s="120"/>
      <c r="C181" s="121">
        <v>35</v>
      </c>
      <c r="D181" s="121" t="s">
        <v>149</v>
      </c>
      <c r="E181" s="122" t="s">
        <v>286</v>
      </c>
      <c r="F181" s="123" t="s">
        <v>287</v>
      </c>
      <c r="G181" s="124" t="s">
        <v>195</v>
      </c>
      <c r="H181" s="125">
        <v>119.73699999999999</v>
      </c>
      <c r="I181" s="126"/>
      <c r="J181" s="126">
        <f t="shared" si="31"/>
        <v>0</v>
      </c>
      <c r="K181" s="127"/>
      <c r="L181" s="25"/>
      <c r="M181" s="128" t="s">
        <v>1</v>
      </c>
      <c r="N181" s="129" t="s">
        <v>41</v>
      </c>
      <c r="O181" s="130">
        <v>0.222</v>
      </c>
      <c r="P181" s="130">
        <f t="shared" si="32"/>
        <v>26.581613999999998</v>
      </c>
      <c r="Q181" s="130">
        <v>0.15359</v>
      </c>
      <c r="R181" s="130">
        <f t="shared" si="33"/>
        <v>18.390405829999999</v>
      </c>
      <c r="S181" s="130">
        <v>0</v>
      </c>
      <c r="T181" s="131">
        <f t="shared" si="34"/>
        <v>0</v>
      </c>
      <c r="AR181" s="132" t="s">
        <v>153</v>
      </c>
      <c r="AT181" s="132" t="s">
        <v>149</v>
      </c>
      <c r="AU181" s="132" t="s">
        <v>154</v>
      </c>
      <c r="AY181" s="13" t="s">
        <v>147</v>
      </c>
      <c r="BE181" s="133">
        <f t="shared" si="35"/>
        <v>0</v>
      </c>
      <c r="BF181" s="133">
        <f t="shared" si="36"/>
        <v>0</v>
      </c>
      <c r="BG181" s="133">
        <f t="shared" si="37"/>
        <v>0</v>
      </c>
      <c r="BH181" s="133">
        <f t="shared" si="38"/>
        <v>0</v>
      </c>
      <c r="BI181" s="133">
        <f t="shared" si="39"/>
        <v>0</v>
      </c>
      <c r="BJ181" s="13" t="s">
        <v>154</v>
      </c>
      <c r="BK181" s="133">
        <f t="shared" si="40"/>
        <v>0</v>
      </c>
      <c r="BL181" s="13" t="s">
        <v>153</v>
      </c>
      <c r="BM181" s="132" t="s">
        <v>288</v>
      </c>
    </row>
    <row r="182" spans="2:65" s="1" customFormat="1" ht="37.75" customHeight="1">
      <c r="B182" s="120"/>
      <c r="C182" s="121">
        <v>36</v>
      </c>
      <c r="D182" s="121" t="s">
        <v>149</v>
      </c>
      <c r="E182" s="122" t="s">
        <v>290</v>
      </c>
      <c r="F182" s="123" t="s">
        <v>291</v>
      </c>
      <c r="G182" s="124" t="s">
        <v>195</v>
      </c>
      <c r="H182" s="125">
        <v>143.684</v>
      </c>
      <c r="I182" s="126"/>
      <c r="J182" s="126">
        <f t="shared" si="31"/>
        <v>0</v>
      </c>
      <c r="K182" s="127"/>
      <c r="L182" s="25"/>
      <c r="M182" s="128" t="s">
        <v>1</v>
      </c>
      <c r="N182" s="129" t="s">
        <v>41</v>
      </c>
      <c r="O182" s="130">
        <v>4.1000000000000002E-2</v>
      </c>
      <c r="P182" s="130">
        <f t="shared" si="32"/>
        <v>5.8910439999999999</v>
      </c>
      <c r="Q182" s="130">
        <v>3.5200000000000001E-3</v>
      </c>
      <c r="R182" s="130">
        <f t="shared" si="33"/>
        <v>0.50576768000000005</v>
      </c>
      <c r="S182" s="130">
        <v>0</v>
      </c>
      <c r="T182" s="131">
        <f t="shared" si="34"/>
        <v>0</v>
      </c>
      <c r="AR182" s="132" t="s">
        <v>153</v>
      </c>
      <c r="AT182" s="132" t="s">
        <v>149</v>
      </c>
      <c r="AU182" s="132" t="s">
        <v>154</v>
      </c>
      <c r="AY182" s="13" t="s">
        <v>147</v>
      </c>
      <c r="BE182" s="133">
        <f t="shared" si="35"/>
        <v>0</v>
      </c>
      <c r="BF182" s="133">
        <f t="shared" si="36"/>
        <v>0</v>
      </c>
      <c r="BG182" s="133">
        <f t="shared" si="37"/>
        <v>0</v>
      </c>
      <c r="BH182" s="133">
        <f t="shared" si="38"/>
        <v>0</v>
      </c>
      <c r="BI182" s="133">
        <f t="shared" si="39"/>
        <v>0</v>
      </c>
      <c r="BJ182" s="13" t="s">
        <v>154</v>
      </c>
      <c r="BK182" s="133">
        <f t="shared" si="40"/>
        <v>0</v>
      </c>
      <c r="BL182" s="13" t="s">
        <v>153</v>
      </c>
      <c r="BM182" s="132" t="s">
        <v>292</v>
      </c>
    </row>
    <row r="183" spans="2:65" s="1" customFormat="1" ht="14.5" customHeight="1">
      <c r="B183" s="120"/>
      <c r="C183" s="121">
        <v>37</v>
      </c>
      <c r="D183" s="121" t="s">
        <v>149</v>
      </c>
      <c r="E183" s="122" t="s">
        <v>294</v>
      </c>
      <c r="F183" s="123" t="s">
        <v>295</v>
      </c>
      <c r="G183" s="124" t="s">
        <v>195</v>
      </c>
      <c r="H183" s="125">
        <v>30.42</v>
      </c>
      <c r="I183" s="126"/>
      <c r="J183" s="126">
        <f t="shared" si="31"/>
        <v>0</v>
      </c>
      <c r="K183" s="127"/>
      <c r="L183" s="25"/>
      <c r="M183" s="128" t="s">
        <v>1</v>
      </c>
      <c r="N183" s="129" t="s">
        <v>41</v>
      </c>
      <c r="O183" s="130">
        <v>0.21299999999999999</v>
      </c>
      <c r="P183" s="130">
        <f t="shared" si="32"/>
        <v>6.4794600000000004</v>
      </c>
      <c r="Q183" s="130">
        <v>8.6700000000000006E-3</v>
      </c>
      <c r="R183" s="130">
        <f t="shared" si="33"/>
        <v>0.26374140000000001</v>
      </c>
      <c r="S183" s="130">
        <v>0</v>
      </c>
      <c r="T183" s="131">
        <f t="shared" si="34"/>
        <v>0</v>
      </c>
      <c r="AR183" s="132" t="s">
        <v>153</v>
      </c>
      <c r="AT183" s="132" t="s">
        <v>149</v>
      </c>
      <c r="AU183" s="132" t="s">
        <v>154</v>
      </c>
      <c r="AY183" s="13" t="s">
        <v>147</v>
      </c>
      <c r="BE183" s="133">
        <f t="shared" si="35"/>
        <v>0</v>
      </c>
      <c r="BF183" s="133">
        <f t="shared" si="36"/>
        <v>0</v>
      </c>
      <c r="BG183" s="133">
        <f t="shared" si="37"/>
        <v>0</v>
      </c>
      <c r="BH183" s="133">
        <f t="shared" si="38"/>
        <v>0</v>
      </c>
      <c r="BI183" s="133">
        <f t="shared" si="39"/>
        <v>0</v>
      </c>
      <c r="BJ183" s="13" t="s">
        <v>154</v>
      </c>
      <c r="BK183" s="133">
        <f t="shared" si="40"/>
        <v>0</v>
      </c>
      <c r="BL183" s="13" t="s">
        <v>153</v>
      </c>
      <c r="BM183" s="132" t="s">
        <v>296</v>
      </c>
    </row>
    <row r="184" spans="2:65" s="11" customFormat="1" ht="22.75" customHeight="1">
      <c r="B184" s="109"/>
      <c r="D184" s="110" t="s">
        <v>74</v>
      </c>
      <c r="E184" s="118" t="s">
        <v>184</v>
      </c>
      <c r="F184" s="118" t="s">
        <v>297</v>
      </c>
      <c r="J184" s="119">
        <f>BK184</f>
        <v>0</v>
      </c>
      <c r="L184" s="109"/>
      <c r="M184" s="113"/>
      <c r="P184" s="114">
        <f>SUM(P185:P193)</f>
        <v>124.87287000000001</v>
      </c>
      <c r="R184" s="114">
        <f>SUM(R185:R193)</f>
        <v>4.8467170000000008</v>
      </c>
      <c r="T184" s="115">
        <f>SUM(T185:T193)</f>
        <v>0</v>
      </c>
      <c r="AR184" s="110" t="s">
        <v>83</v>
      </c>
      <c r="AT184" s="116" t="s">
        <v>74</v>
      </c>
      <c r="AU184" s="116" t="s">
        <v>83</v>
      </c>
      <c r="AY184" s="110" t="s">
        <v>147</v>
      </c>
      <c r="BK184" s="117">
        <f>SUM(BK185:BK193)</f>
        <v>0</v>
      </c>
    </row>
    <row r="185" spans="2:65" s="1" customFormat="1" ht="24.25" customHeight="1">
      <c r="B185" s="120"/>
      <c r="C185" s="121">
        <v>38</v>
      </c>
      <c r="D185" s="121" t="s">
        <v>149</v>
      </c>
      <c r="E185" s="122" t="s">
        <v>299</v>
      </c>
      <c r="F185" s="123" t="s">
        <v>300</v>
      </c>
      <c r="G185" s="124" t="s">
        <v>195</v>
      </c>
      <c r="H185" s="125">
        <v>278</v>
      </c>
      <c r="I185" s="126"/>
      <c r="J185" s="126">
        <f t="shared" ref="J185:J193" si="41">ROUND(I185*H185,2)</f>
        <v>0</v>
      </c>
      <c r="K185" s="127"/>
      <c r="L185" s="25"/>
      <c r="M185" s="128" t="s">
        <v>1</v>
      </c>
      <c r="N185" s="129" t="s">
        <v>41</v>
      </c>
      <c r="O185" s="130">
        <v>7.6999999999999999E-2</v>
      </c>
      <c r="P185" s="130">
        <f t="shared" ref="P185:P193" si="42">O185*H185</f>
        <v>21.405999999999999</v>
      </c>
      <c r="Q185" s="130">
        <v>1.653E-2</v>
      </c>
      <c r="R185" s="130">
        <f t="shared" ref="R185:R193" si="43">Q185*H185</f>
        <v>4.5953400000000002</v>
      </c>
      <c r="S185" s="130">
        <v>0</v>
      </c>
      <c r="T185" s="131">
        <f t="shared" ref="T185:T193" si="44">S185*H185</f>
        <v>0</v>
      </c>
      <c r="AR185" s="132" t="s">
        <v>153</v>
      </c>
      <c r="AT185" s="132" t="s">
        <v>149</v>
      </c>
      <c r="AU185" s="132" t="s">
        <v>154</v>
      </c>
      <c r="AY185" s="13" t="s">
        <v>147</v>
      </c>
      <c r="BE185" s="133">
        <f t="shared" ref="BE185:BE193" si="45">IF(N185="základná",J185,0)</f>
        <v>0</v>
      </c>
      <c r="BF185" s="133">
        <f t="shared" ref="BF185:BF193" si="46">IF(N185="znížená",J185,0)</f>
        <v>0</v>
      </c>
      <c r="BG185" s="133">
        <f t="shared" ref="BG185:BG193" si="47">IF(N185="zákl. prenesená",J185,0)</f>
        <v>0</v>
      </c>
      <c r="BH185" s="133">
        <f t="shared" ref="BH185:BH193" si="48">IF(N185="zníž. prenesená",J185,0)</f>
        <v>0</v>
      </c>
      <c r="BI185" s="133">
        <f t="shared" ref="BI185:BI193" si="49">IF(N185="nulová",J185,0)</f>
        <v>0</v>
      </c>
      <c r="BJ185" s="13" t="s">
        <v>154</v>
      </c>
      <c r="BK185" s="133">
        <f t="shared" ref="BK185:BK193" si="50">ROUND(I185*H185,2)</f>
        <v>0</v>
      </c>
      <c r="BL185" s="13" t="s">
        <v>153</v>
      </c>
      <c r="BM185" s="132" t="s">
        <v>301</v>
      </c>
    </row>
    <row r="186" spans="2:65" s="1" customFormat="1" ht="37.75" customHeight="1">
      <c r="B186" s="120"/>
      <c r="C186" s="121">
        <v>39</v>
      </c>
      <c r="D186" s="121" t="s">
        <v>149</v>
      </c>
      <c r="E186" s="122" t="s">
        <v>303</v>
      </c>
      <c r="F186" s="123" t="s">
        <v>304</v>
      </c>
      <c r="G186" s="124" t="s">
        <v>195</v>
      </c>
      <c r="H186" s="125">
        <v>556</v>
      </c>
      <c r="I186" s="126"/>
      <c r="J186" s="126">
        <f t="shared" si="41"/>
        <v>0</v>
      </c>
      <c r="K186" s="127"/>
      <c r="L186" s="25"/>
      <c r="M186" s="128" t="s">
        <v>1</v>
      </c>
      <c r="N186" s="129" t="s">
        <v>41</v>
      </c>
      <c r="O186" s="130">
        <v>2E-3</v>
      </c>
      <c r="P186" s="130">
        <f t="shared" si="42"/>
        <v>1.1120000000000001</v>
      </c>
      <c r="Q186" s="130">
        <v>0</v>
      </c>
      <c r="R186" s="130">
        <f t="shared" si="43"/>
        <v>0</v>
      </c>
      <c r="S186" s="130">
        <v>0</v>
      </c>
      <c r="T186" s="131">
        <f t="shared" si="44"/>
        <v>0</v>
      </c>
      <c r="AR186" s="132" t="s">
        <v>153</v>
      </c>
      <c r="AT186" s="132" t="s">
        <v>149</v>
      </c>
      <c r="AU186" s="132" t="s">
        <v>154</v>
      </c>
      <c r="AY186" s="13" t="s">
        <v>147</v>
      </c>
      <c r="BE186" s="133">
        <f t="shared" si="45"/>
        <v>0</v>
      </c>
      <c r="BF186" s="133">
        <f t="shared" si="46"/>
        <v>0</v>
      </c>
      <c r="BG186" s="133">
        <f t="shared" si="47"/>
        <v>0</v>
      </c>
      <c r="BH186" s="133">
        <f t="shared" si="48"/>
        <v>0</v>
      </c>
      <c r="BI186" s="133">
        <f t="shared" si="49"/>
        <v>0</v>
      </c>
      <c r="BJ186" s="13" t="s">
        <v>154</v>
      </c>
      <c r="BK186" s="133">
        <f t="shared" si="50"/>
        <v>0</v>
      </c>
      <c r="BL186" s="13" t="s">
        <v>153</v>
      </c>
      <c r="BM186" s="132" t="s">
        <v>305</v>
      </c>
    </row>
    <row r="187" spans="2:65" s="1" customFormat="1" ht="24.25" customHeight="1">
      <c r="B187" s="120"/>
      <c r="C187" s="121">
        <v>40</v>
      </c>
      <c r="D187" s="121" t="s">
        <v>149</v>
      </c>
      <c r="E187" s="122" t="s">
        <v>307</v>
      </c>
      <c r="F187" s="123" t="s">
        <v>308</v>
      </c>
      <c r="G187" s="124" t="s">
        <v>195</v>
      </c>
      <c r="H187" s="125">
        <v>278</v>
      </c>
      <c r="I187" s="126"/>
      <c r="J187" s="126">
        <f t="shared" si="41"/>
        <v>0</v>
      </c>
      <c r="K187" s="127"/>
      <c r="L187" s="25"/>
      <c r="M187" s="128" t="s">
        <v>1</v>
      </c>
      <c r="N187" s="129" t="s">
        <v>41</v>
      </c>
      <c r="O187" s="130">
        <v>6.4000000000000001E-2</v>
      </c>
      <c r="P187" s="130">
        <f t="shared" si="42"/>
        <v>17.792000000000002</v>
      </c>
      <c r="Q187" s="130">
        <v>0</v>
      </c>
      <c r="R187" s="130">
        <f t="shared" si="43"/>
        <v>0</v>
      </c>
      <c r="S187" s="130">
        <v>0</v>
      </c>
      <c r="T187" s="131">
        <f t="shared" si="44"/>
        <v>0</v>
      </c>
      <c r="AR187" s="132" t="s">
        <v>153</v>
      </c>
      <c r="AT187" s="132" t="s">
        <v>149</v>
      </c>
      <c r="AU187" s="132" t="s">
        <v>154</v>
      </c>
      <c r="AY187" s="13" t="s">
        <v>147</v>
      </c>
      <c r="BE187" s="133">
        <f t="shared" si="45"/>
        <v>0</v>
      </c>
      <c r="BF187" s="133">
        <f t="shared" si="46"/>
        <v>0</v>
      </c>
      <c r="BG187" s="133">
        <f t="shared" si="47"/>
        <v>0</v>
      </c>
      <c r="BH187" s="133">
        <f t="shared" si="48"/>
        <v>0</v>
      </c>
      <c r="BI187" s="133">
        <f t="shared" si="49"/>
        <v>0</v>
      </c>
      <c r="BJ187" s="13" t="s">
        <v>154</v>
      </c>
      <c r="BK187" s="133">
        <f t="shared" si="50"/>
        <v>0</v>
      </c>
      <c r="BL187" s="13" t="s">
        <v>153</v>
      </c>
      <c r="BM187" s="132" t="s">
        <v>309</v>
      </c>
    </row>
    <row r="188" spans="2:65" s="1" customFormat="1" ht="24.25" customHeight="1">
      <c r="B188" s="120"/>
      <c r="C188" s="121">
        <v>41</v>
      </c>
      <c r="D188" s="121" t="s">
        <v>149</v>
      </c>
      <c r="E188" s="122" t="s">
        <v>311</v>
      </c>
      <c r="F188" s="123" t="s">
        <v>312</v>
      </c>
      <c r="G188" s="124" t="s">
        <v>195</v>
      </c>
      <c r="H188" s="125">
        <v>127.21</v>
      </c>
      <c r="I188" s="126"/>
      <c r="J188" s="126">
        <f t="shared" si="41"/>
        <v>0</v>
      </c>
      <c r="K188" s="127"/>
      <c r="L188" s="25"/>
      <c r="M188" s="128" t="s">
        <v>1</v>
      </c>
      <c r="N188" s="129" t="s">
        <v>41</v>
      </c>
      <c r="O188" s="130">
        <v>9.9000000000000005E-2</v>
      </c>
      <c r="P188" s="130">
        <f t="shared" si="42"/>
        <v>12.59379</v>
      </c>
      <c r="Q188" s="130">
        <v>1.5299999999999999E-3</v>
      </c>
      <c r="R188" s="130">
        <f t="shared" si="43"/>
        <v>0.19463129999999998</v>
      </c>
      <c r="S188" s="130">
        <v>0</v>
      </c>
      <c r="T188" s="131">
        <f t="shared" si="44"/>
        <v>0</v>
      </c>
      <c r="AR188" s="132" t="s">
        <v>153</v>
      </c>
      <c r="AT188" s="132" t="s">
        <v>149</v>
      </c>
      <c r="AU188" s="132" t="s">
        <v>154</v>
      </c>
      <c r="AY188" s="13" t="s">
        <v>147</v>
      </c>
      <c r="BE188" s="133">
        <f t="shared" si="45"/>
        <v>0</v>
      </c>
      <c r="BF188" s="133">
        <f t="shared" si="46"/>
        <v>0</v>
      </c>
      <c r="BG188" s="133">
        <f t="shared" si="47"/>
        <v>0</v>
      </c>
      <c r="BH188" s="133">
        <f t="shared" si="48"/>
        <v>0</v>
      </c>
      <c r="BI188" s="133">
        <f t="shared" si="49"/>
        <v>0</v>
      </c>
      <c r="BJ188" s="13" t="s">
        <v>154</v>
      </c>
      <c r="BK188" s="133">
        <f t="shared" si="50"/>
        <v>0</v>
      </c>
      <c r="BL188" s="13" t="s">
        <v>153</v>
      </c>
      <c r="BM188" s="132" t="s">
        <v>313</v>
      </c>
    </row>
    <row r="189" spans="2:65" s="1" customFormat="1" ht="14.5" customHeight="1">
      <c r="B189" s="120"/>
      <c r="C189" s="121">
        <v>42</v>
      </c>
      <c r="D189" s="121" t="s">
        <v>149</v>
      </c>
      <c r="E189" s="122" t="s">
        <v>315</v>
      </c>
      <c r="F189" s="123" t="s">
        <v>316</v>
      </c>
      <c r="G189" s="124" t="s">
        <v>195</v>
      </c>
      <c r="H189" s="125">
        <v>127.21</v>
      </c>
      <c r="I189" s="126"/>
      <c r="J189" s="126">
        <f t="shared" si="41"/>
        <v>0</v>
      </c>
      <c r="K189" s="127"/>
      <c r="L189" s="25"/>
      <c r="M189" s="128" t="s">
        <v>1</v>
      </c>
      <c r="N189" s="129" t="s">
        <v>41</v>
      </c>
      <c r="O189" s="130">
        <v>0.32400000000000001</v>
      </c>
      <c r="P189" s="130">
        <f t="shared" si="42"/>
        <v>41.21604</v>
      </c>
      <c r="Q189" s="130">
        <v>5.0000000000000002E-5</v>
      </c>
      <c r="R189" s="130">
        <f t="shared" si="43"/>
        <v>6.3604999999999998E-3</v>
      </c>
      <c r="S189" s="130">
        <v>0</v>
      </c>
      <c r="T189" s="131">
        <f t="shared" si="44"/>
        <v>0</v>
      </c>
      <c r="AR189" s="132" t="s">
        <v>153</v>
      </c>
      <c r="AT189" s="132" t="s">
        <v>149</v>
      </c>
      <c r="AU189" s="132" t="s">
        <v>154</v>
      </c>
      <c r="AY189" s="13" t="s">
        <v>147</v>
      </c>
      <c r="BE189" s="133">
        <f t="shared" si="45"/>
        <v>0</v>
      </c>
      <c r="BF189" s="133">
        <f t="shared" si="46"/>
        <v>0</v>
      </c>
      <c r="BG189" s="133">
        <f t="shared" si="47"/>
        <v>0</v>
      </c>
      <c r="BH189" s="133">
        <f t="shared" si="48"/>
        <v>0</v>
      </c>
      <c r="BI189" s="133">
        <f t="shared" si="49"/>
        <v>0</v>
      </c>
      <c r="BJ189" s="13" t="s">
        <v>154</v>
      </c>
      <c r="BK189" s="133">
        <f t="shared" si="50"/>
        <v>0</v>
      </c>
      <c r="BL189" s="13" t="s">
        <v>153</v>
      </c>
      <c r="BM189" s="132" t="s">
        <v>317</v>
      </c>
    </row>
    <row r="190" spans="2:65" s="1" customFormat="1" ht="14.5" customHeight="1">
      <c r="B190" s="120"/>
      <c r="C190" s="121">
        <v>43</v>
      </c>
      <c r="D190" s="121" t="s">
        <v>149</v>
      </c>
      <c r="E190" s="122" t="s">
        <v>319</v>
      </c>
      <c r="F190" s="123" t="s">
        <v>320</v>
      </c>
      <c r="G190" s="124" t="s">
        <v>218</v>
      </c>
      <c r="H190" s="125">
        <v>55.42</v>
      </c>
      <c r="I190" s="126"/>
      <c r="J190" s="126">
        <f t="shared" si="41"/>
        <v>0</v>
      </c>
      <c r="K190" s="127"/>
      <c r="L190" s="25"/>
      <c r="M190" s="128" t="s">
        <v>1</v>
      </c>
      <c r="N190" s="129" t="s">
        <v>41</v>
      </c>
      <c r="O190" s="130">
        <v>0.188</v>
      </c>
      <c r="P190" s="130">
        <f t="shared" si="42"/>
        <v>10.41896</v>
      </c>
      <c r="Q190" s="130">
        <v>5.0000000000000001E-4</v>
      </c>
      <c r="R190" s="130">
        <f t="shared" si="43"/>
        <v>2.7710000000000002E-2</v>
      </c>
      <c r="S190" s="130">
        <v>0</v>
      </c>
      <c r="T190" s="131">
        <f t="shared" si="44"/>
        <v>0</v>
      </c>
      <c r="AR190" s="132" t="s">
        <v>153</v>
      </c>
      <c r="AT190" s="132" t="s">
        <v>149</v>
      </c>
      <c r="AU190" s="132" t="s">
        <v>154</v>
      </c>
      <c r="AY190" s="13" t="s">
        <v>147</v>
      </c>
      <c r="BE190" s="133">
        <f t="shared" si="45"/>
        <v>0</v>
      </c>
      <c r="BF190" s="133">
        <f t="shared" si="46"/>
        <v>0</v>
      </c>
      <c r="BG190" s="133">
        <f t="shared" si="47"/>
        <v>0</v>
      </c>
      <c r="BH190" s="133">
        <f t="shared" si="48"/>
        <v>0</v>
      </c>
      <c r="BI190" s="133">
        <f t="shared" si="49"/>
        <v>0</v>
      </c>
      <c r="BJ190" s="13" t="s">
        <v>154</v>
      </c>
      <c r="BK190" s="133">
        <f t="shared" si="50"/>
        <v>0</v>
      </c>
      <c r="BL190" s="13" t="s">
        <v>153</v>
      </c>
      <c r="BM190" s="132" t="s">
        <v>321</v>
      </c>
    </row>
    <row r="191" spans="2:65" s="1" customFormat="1" ht="26">
      <c r="B191" s="120"/>
      <c r="C191" s="121">
        <v>44</v>
      </c>
      <c r="D191" s="121" t="s">
        <v>149</v>
      </c>
      <c r="E191" s="122" t="s">
        <v>323</v>
      </c>
      <c r="F191" s="123" t="s">
        <v>324</v>
      </c>
      <c r="G191" s="124" t="s">
        <v>218</v>
      </c>
      <c r="H191" s="125">
        <v>67.44</v>
      </c>
      <c r="I191" s="126"/>
      <c r="J191" s="126">
        <f t="shared" si="41"/>
        <v>0</v>
      </c>
      <c r="K191" s="127"/>
      <c r="L191" s="25"/>
      <c r="M191" s="128" t="s">
        <v>1</v>
      </c>
      <c r="N191" s="129" t="s">
        <v>41</v>
      </c>
      <c r="O191" s="130">
        <v>9.4E-2</v>
      </c>
      <c r="P191" s="130">
        <f t="shared" si="42"/>
        <v>6.3393600000000001</v>
      </c>
      <c r="Q191" s="130">
        <v>2.3000000000000001E-4</v>
      </c>
      <c r="R191" s="130">
        <f t="shared" si="43"/>
        <v>1.5511199999999999E-2</v>
      </c>
      <c r="S191" s="130">
        <v>0</v>
      </c>
      <c r="T191" s="131">
        <f t="shared" si="44"/>
        <v>0</v>
      </c>
      <c r="AR191" s="132" t="s">
        <v>153</v>
      </c>
      <c r="AT191" s="132" t="s">
        <v>149</v>
      </c>
      <c r="AU191" s="132" t="s">
        <v>154</v>
      </c>
      <c r="AY191" s="13" t="s">
        <v>147</v>
      </c>
      <c r="BE191" s="133">
        <f t="shared" si="45"/>
        <v>0</v>
      </c>
      <c r="BF191" s="133">
        <f t="shared" si="46"/>
        <v>0</v>
      </c>
      <c r="BG191" s="133">
        <f t="shared" si="47"/>
        <v>0</v>
      </c>
      <c r="BH191" s="133">
        <f t="shared" si="48"/>
        <v>0</v>
      </c>
      <c r="BI191" s="133">
        <f t="shared" si="49"/>
        <v>0</v>
      </c>
      <c r="BJ191" s="13" t="s">
        <v>154</v>
      </c>
      <c r="BK191" s="133">
        <f t="shared" si="50"/>
        <v>0</v>
      </c>
      <c r="BL191" s="13" t="s">
        <v>153</v>
      </c>
      <c r="BM191" s="132" t="s">
        <v>325</v>
      </c>
    </row>
    <row r="192" spans="2:65" s="1" customFormat="1" ht="14.5" customHeight="1">
      <c r="B192" s="120"/>
      <c r="C192" s="121">
        <v>45</v>
      </c>
      <c r="D192" s="121" t="s">
        <v>149</v>
      </c>
      <c r="E192" s="122" t="s">
        <v>327</v>
      </c>
      <c r="F192" s="123" t="s">
        <v>328</v>
      </c>
      <c r="G192" s="124" t="s">
        <v>218</v>
      </c>
      <c r="H192" s="125">
        <v>81.44</v>
      </c>
      <c r="I192" s="126"/>
      <c r="J192" s="126">
        <f t="shared" si="41"/>
        <v>0</v>
      </c>
      <c r="K192" s="127"/>
      <c r="L192" s="25"/>
      <c r="M192" s="128" t="s">
        <v>1</v>
      </c>
      <c r="N192" s="129" t="s">
        <v>41</v>
      </c>
      <c r="O192" s="130">
        <v>9.4E-2</v>
      </c>
      <c r="P192" s="130">
        <f t="shared" si="42"/>
        <v>7.6553599999999999</v>
      </c>
      <c r="Q192" s="130">
        <v>3.0000000000000001E-5</v>
      </c>
      <c r="R192" s="130">
        <f t="shared" si="43"/>
        <v>2.4432E-3</v>
      </c>
      <c r="S192" s="130">
        <v>0</v>
      </c>
      <c r="T192" s="131">
        <f t="shared" si="44"/>
        <v>0</v>
      </c>
      <c r="AR192" s="132" t="s">
        <v>153</v>
      </c>
      <c r="AT192" s="132" t="s">
        <v>149</v>
      </c>
      <c r="AU192" s="132" t="s">
        <v>154</v>
      </c>
      <c r="AY192" s="13" t="s">
        <v>147</v>
      </c>
      <c r="BE192" s="133">
        <f t="shared" si="45"/>
        <v>0</v>
      </c>
      <c r="BF192" s="133">
        <f t="shared" si="46"/>
        <v>0</v>
      </c>
      <c r="BG192" s="133">
        <f t="shared" si="47"/>
        <v>0</v>
      </c>
      <c r="BH192" s="133">
        <f t="shared" si="48"/>
        <v>0</v>
      </c>
      <c r="BI192" s="133">
        <f t="shared" si="49"/>
        <v>0</v>
      </c>
      <c r="BJ192" s="13" t="s">
        <v>154</v>
      </c>
      <c r="BK192" s="133">
        <f t="shared" si="50"/>
        <v>0</v>
      </c>
      <c r="BL192" s="13" t="s">
        <v>153</v>
      </c>
      <c r="BM192" s="132" t="s">
        <v>329</v>
      </c>
    </row>
    <row r="193" spans="2:65" s="1" customFormat="1" ht="14.5" customHeight="1">
      <c r="B193" s="120"/>
      <c r="C193" s="121">
        <v>46</v>
      </c>
      <c r="D193" s="121" t="s">
        <v>149</v>
      </c>
      <c r="E193" s="122" t="s">
        <v>331</v>
      </c>
      <c r="F193" s="123" t="s">
        <v>332</v>
      </c>
      <c r="G193" s="124" t="s">
        <v>218</v>
      </c>
      <c r="H193" s="125">
        <v>67.44</v>
      </c>
      <c r="I193" s="126"/>
      <c r="J193" s="126">
        <f t="shared" si="41"/>
        <v>0</v>
      </c>
      <c r="K193" s="127"/>
      <c r="L193" s="25"/>
      <c r="M193" s="128" t="s">
        <v>1</v>
      </c>
      <c r="N193" s="129" t="s">
        <v>41</v>
      </c>
      <c r="O193" s="130">
        <v>9.4E-2</v>
      </c>
      <c r="P193" s="130">
        <f t="shared" si="42"/>
        <v>6.3393600000000001</v>
      </c>
      <c r="Q193" s="130">
        <v>6.9999999999999994E-5</v>
      </c>
      <c r="R193" s="130">
        <f t="shared" si="43"/>
        <v>4.7207999999999998E-3</v>
      </c>
      <c r="S193" s="130">
        <v>0</v>
      </c>
      <c r="T193" s="131">
        <f t="shared" si="44"/>
        <v>0</v>
      </c>
      <c r="AR193" s="132" t="s">
        <v>153</v>
      </c>
      <c r="AT193" s="132" t="s">
        <v>149</v>
      </c>
      <c r="AU193" s="132" t="s">
        <v>154</v>
      </c>
      <c r="AY193" s="13" t="s">
        <v>147</v>
      </c>
      <c r="BE193" s="133">
        <f t="shared" si="45"/>
        <v>0</v>
      </c>
      <c r="BF193" s="133">
        <f t="shared" si="46"/>
        <v>0</v>
      </c>
      <c r="BG193" s="133">
        <f t="shared" si="47"/>
        <v>0</v>
      </c>
      <c r="BH193" s="133">
        <f t="shared" si="48"/>
        <v>0</v>
      </c>
      <c r="BI193" s="133">
        <f t="shared" si="49"/>
        <v>0</v>
      </c>
      <c r="BJ193" s="13" t="s">
        <v>154</v>
      </c>
      <c r="BK193" s="133">
        <f t="shared" si="50"/>
        <v>0</v>
      </c>
      <c r="BL193" s="13" t="s">
        <v>153</v>
      </c>
      <c r="BM193" s="132" t="s">
        <v>333</v>
      </c>
    </row>
    <row r="194" spans="2:65" s="11" customFormat="1" ht="22.75" customHeight="1">
      <c r="B194" s="109"/>
      <c r="D194" s="110" t="s">
        <v>74</v>
      </c>
      <c r="E194" s="118" t="s">
        <v>334</v>
      </c>
      <c r="F194" s="118" t="s">
        <v>335</v>
      </c>
      <c r="J194" s="119">
        <f>BK194</f>
        <v>0</v>
      </c>
      <c r="L194" s="109"/>
      <c r="M194" s="113"/>
      <c r="P194" s="114">
        <f>P195</f>
        <v>130.98317799999998</v>
      </c>
      <c r="R194" s="114">
        <f>R195</f>
        <v>0</v>
      </c>
      <c r="T194" s="115">
        <f>T195</f>
        <v>0</v>
      </c>
      <c r="AR194" s="110" t="s">
        <v>83</v>
      </c>
      <c r="AT194" s="116" t="s">
        <v>74</v>
      </c>
      <c r="AU194" s="116" t="s">
        <v>83</v>
      </c>
      <c r="AY194" s="110" t="s">
        <v>147</v>
      </c>
      <c r="BK194" s="117">
        <f>BK195</f>
        <v>0</v>
      </c>
    </row>
    <row r="195" spans="2:65" s="1" customFormat="1" ht="24.25" customHeight="1">
      <c r="B195" s="120"/>
      <c r="C195" s="121">
        <v>47</v>
      </c>
      <c r="D195" s="121" t="s">
        <v>149</v>
      </c>
      <c r="E195" s="122" t="s">
        <v>337</v>
      </c>
      <c r="F195" s="123" t="s">
        <v>338</v>
      </c>
      <c r="G195" s="124" t="s">
        <v>181</v>
      </c>
      <c r="H195" s="125">
        <v>145.86099999999999</v>
      </c>
      <c r="I195" s="126"/>
      <c r="J195" s="126">
        <f>ROUND(I195*H195,2)</f>
        <v>0</v>
      </c>
      <c r="K195" s="127"/>
      <c r="L195" s="25"/>
      <c r="M195" s="128" t="s">
        <v>1</v>
      </c>
      <c r="N195" s="129" t="s">
        <v>41</v>
      </c>
      <c r="O195" s="130">
        <v>0.89800000000000002</v>
      </c>
      <c r="P195" s="130">
        <f>O195*H195</f>
        <v>130.98317799999998</v>
      </c>
      <c r="Q195" s="130">
        <v>0</v>
      </c>
      <c r="R195" s="130">
        <f>Q195*H195</f>
        <v>0</v>
      </c>
      <c r="S195" s="130">
        <v>0</v>
      </c>
      <c r="T195" s="131">
        <f>S195*H195</f>
        <v>0</v>
      </c>
      <c r="AR195" s="132" t="s">
        <v>153</v>
      </c>
      <c r="AT195" s="132" t="s">
        <v>149</v>
      </c>
      <c r="AU195" s="132" t="s">
        <v>154</v>
      </c>
      <c r="AY195" s="13" t="s">
        <v>147</v>
      </c>
      <c r="BE195" s="133">
        <f>IF(N195="základná",J195,0)</f>
        <v>0</v>
      </c>
      <c r="BF195" s="133">
        <f>IF(N195="znížená",J195,0)</f>
        <v>0</v>
      </c>
      <c r="BG195" s="133">
        <f>IF(N195="zákl. prenesená",J195,0)</f>
        <v>0</v>
      </c>
      <c r="BH195" s="133">
        <f>IF(N195="zníž. prenesená",J195,0)</f>
        <v>0</v>
      </c>
      <c r="BI195" s="133">
        <f>IF(N195="nulová",J195,0)</f>
        <v>0</v>
      </c>
      <c r="BJ195" s="13" t="s">
        <v>154</v>
      </c>
      <c r="BK195" s="133">
        <f>ROUND(I195*H195,2)</f>
        <v>0</v>
      </c>
      <c r="BL195" s="13" t="s">
        <v>153</v>
      </c>
      <c r="BM195" s="132" t="s">
        <v>339</v>
      </c>
    </row>
    <row r="196" spans="2:65" s="11" customFormat="1" ht="26" customHeight="1">
      <c r="B196" s="109"/>
      <c r="D196" s="110" t="s">
        <v>74</v>
      </c>
      <c r="E196" s="111" t="s">
        <v>340</v>
      </c>
      <c r="F196" s="111" t="s">
        <v>341</v>
      </c>
      <c r="J196" s="112">
        <f>J197+J202+J211+J227+J240+J248+J255+J282+J290+J294+J304+J308+J312+J316</f>
        <v>0</v>
      </c>
      <c r="L196" s="109"/>
      <c r="M196" s="113"/>
      <c r="P196" s="114">
        <f>P197+P202+P211+P227+P240+P248+P255+P282+P290+P294+P304+P308+P312+P316+P323</f>
        <v>2056.23448766</v>
      </c>
      <c r="R196" s="114">
        <f>R197+R202+R211+R227+R240+R248+R255+R282+R290+R294+R304+R308+R312+R316+R323</f>
        <v>424.13182451160009</v>
      </c>
      <c r="T196" s="115">
        <f>T197+T202+T211+T227+T240+T248+T255+T282+T290+T294+T304+T308+T312+T316+T323</f>
        <v>0</v>
      </c>
      <c r="AR196" s="110" t="s">
        <v>154</v>
      </c>
      <c r="AT196" s="116" t="s">
        <v>74</v>
      </c>
      <c r="AU196" s="116" t="s">
        <v>75</v>
      </c>
      <c r="AY196" s="110" t="s">
        <v>147</v>
      </c>
      <c r="BK196" s="117">
        <f>BK197+BK202+BK211+BK227+BK240+BK248+BK255+BK282+BK290+BK294+BK304+BK308+BK312+BK316+BK323</f>
        <v>0</v>
      </c>
    </row>
    <row r="197" spans="2:65" s="11" customFormat="1" ht="22.75" customHeight="1">
      <c r="B197" s="109"/>
      <c r="D197" s="110" t="s">
        <v>74</v>
      </c>
      <c r="E197" s="118" t="s">
        <v>342</v>
      </c>
      <c r="F197" s="118" t="s">
        <v>343</v>
      </c>
      <c r="J197" s="119">
        <f>BK197</f>
        <v>0</v>
      </c>
      <c r="L197" s="109"/>
      <c r="M197" s="113"/>
      <c r="P197" s="114">
        <f>SUM(P198:P201)</f>
        <v>15.939770000000003</v>
      </c>
      <c r="R197" s="114">
        <f>SUM(R198:R201)</f>
        <v>0.1350008</v>
      </c>
      <c r="T197" s="115">
        <f>SUM(T198:T201)</f>
        <v>0</v>
      </c>
      <c r="AR197" s="110" t="s">
        <v>154</v>
      </c>
      <c r="AT197" s="116" t="s">
        <v>74</v>
      </c>
      <c r="AU197" s="116" t="s">
        <v>83</v>
      </c>
      <c r="AY197" s="110" t="s">
        <v>147</v>
      </c>
      <c r="BK197" s="117">
        <f>SUM(BK198:BK201)</f>
        <v>0</v>
      </c>
    </row>
    <row r="198" spans="2:65" s="1" customFormat="1" ht="24.25" customHeight="1">
      <c r="B198" s="120"/>
      <c r="C198" s="121">
        <v>48</v>
      </c>
      <c r="D198" s="121" t="s">
        <v>149</v>
      </c>
      <c r="E198" s="122" t="s">
        <v>345</v>
      </c>
      <c r="F198" s="123" t="s">
        <v>346</v>
      </c>
      <c r="G198" s="124" t="s">
        <v>195</v>
      </c>
      <c r="H198" s="125">
        <v>98.01</v>
      </c>
      <c r="I198" s="126"/>
      <c r="J198" s="126">
        <f>ROUND(I198*H198,2)</f>
        <v>0</v>
      </c>
      <c r="K198" s="127"/>
      <c r="L198" s="25"/>
      <c r="M198" s="128" t="s">
        <v>1</v>
      </c>
      <c r="N198" s="129" t="s">
        <v>41</v>
      </c>
      <c r="O198" s="130">
        <v>0.13300000000000001</v>
      </c>
      <c r="P198" s="130">
        <f>O198*H198</f>
        <v>13.035330000000002</v>
      </c>
      <c r="Q198" s="130">
        <v>1.08E-3</v>
      </c>
      <c r="R198" s="130">
        <f>Q198*H198</f>
        <v>0.10585080000000001</v>
      </c>
      <c r="S198" s="130">
        <v>0</v>
      </c>
      <c r="T198" s="131">
        <f>S198*H198</f>
        <v>0</v>
      </c>
      <c r="AR198" s="132" t="s">
        <v>215</v>
      </c>
      <c r="AT198" s="132" t="s">
        <v>149</v>
      </c>
      <c r="AU198" s="132" t="s">
        <v>154</v>
      </c>
      <c r="AY198" s="13" t="s">
        <v>147</v>
      </c>
      <c r="BE198" s="133">
        <f>IF(N198="základná",J198,0)</f>
        <v>0</v>
      </c>
      <c r="BF198" s="133">
        <f>IF(N198="znížená",J198,0)</f>
        <v>0</v>
      </c>
      <c r="BG198" s="133">
        <f>IF(N198="zákl. prenesená",J198,0)</f>
        <v>0</v>
      </c>
      <c r="BH198" s="133">
        <f>IF(N198="zníž. prenesená",J198,0)</f>
        <v>0</v>
      </c>
      <c r="BI198" s="133">
        <f>IF(N198="nulová",J198,0)</f>
        <v>0</v>
      </c>
      <c r="BJ198" s="13" t="s">
        <v>154</v>
      </c>
      <c r="BK198" s="133">
        <f>ROUND(I198*H198,2)</f>
        <v>0</v>
      </c>
      <c r="BL198" s="13" t="s">
        <v>215</v>
      </c>
      <c r="BM198" s="132" t="s">
        <v>347</v>
      </c>
    </row>
    <row r="199" spans="2:65" s="1" customFormat="1" ht="24.25" customHeight="1">
      <c r="B199" s="120"/>
      <c r="C199" s="121">
        <v>49</v>
      </c>
      <c r="D199" s="121" t="s">
        <v>149</v>
      </c>
      <c r="E199" s="122" t="s">
        <v>349</v>
      </c>
      <c r="F199" s="123" t="s">
        <v>350</v>
      </c>
      <c r="G199" s="124" t="s">
        <v>195</v>
      </c>
      <c r="H199" s="125">
        <v>26.404</v>
      </c>
      <c r="I199" s="126"/>
      <c r="J199" s="126">
        <f>ROUND(I199*H199,2)</f>
        <v>0</v>
      </c>
      <c r="K199" s="127"/>
      <c r="L199" s="25"/>
      <c r="M199" s="128" t="s">
        <v>1</v>
      </c>
      <c r="N199" s="129" t="s">
        <v>41</v>
      </c>
      <c r="O199" s="130">
        <v>0.11</v>
      </c>
      <c r="P199" s="130">
        <f>O199*H199</f>
        <v>2.9044400000000001</v>
      </c>
      <c r="Q199" s="130">
        <v>0</v>
      </c>
      <c r="R199" s="130">
        <f>Q199*H199</f>
        <v>0</v>
      </c>
      <c r="S199" s="130">
        <v>0</v>
      </c>
      <c r="T199" s="131">
        <f>S199*H199</f>
        <v>0</v>
      </c>
      <c r="AR199" s="132" t="s">
        <v>215</v>
      </c>
      <c r="AT199" s="132" t="s">
        <v>149</v>
      </c>
      <c r="AU199" s="132" t="s">
        <v>154</v>
      </c>
      <c r="AY199" s="13" t="s">
        <v>147</v>
      </c>
      <c r="BE199" s="133">
        <f>IF(N199="základná",J199,0)</f>
        <v>0</v>
      </c>
      <c r="BF199" s="133">
        <f>IF(N199="znížená",J199,0)</f>
        <v>0</v>
      </c>
      <c r="BG199" s="133">
        <f>IF(N199="zákl. prenesená",J199,0)</f>
        <v>0</v>
      </c>
      <c r="BH199" s="133">
        <f>IF(N199="zníž. prenesená",J199,0)</f>
        <v>0</v>
      </c>
      <c r="BI199" s="133">
        <f>IF(N199="nulová",J199,0)</f>
        <v>0</v>
      </c>
      <c r="BJ199" s="13" t="s">
        <v>154</v>
      </c>
      <c r="BK199" s="133">
        <f>ROUND(I199*H199,2)</f>
        <v>0</v>
      </c>
      <c r="BL199" s="13" t="s">
        <v>215</v>
      </c>
      <c r="BM199" s="132" t="s">
        <v>351</v>
      </c>
    </row>
    <row r="200" spans="2:65" s="1" customFormat="1" ht="24.25" customHeight="1">
      <c r="B200" s="120"/>
      <c r="C200" s="134">
        <v>50</v>
      </c>
      <c r="D200" s="134" t="s">
        <v>198</v>
      </c>
      <c r="E200" s="135" t="s">
        <v>353</v>
      </c>
      <c r="F200" s="136" t="s">
        <v>354</v>
      </c>
      <c r="G200" s="137" t="s">
        <v>355</v>
      </c>
      <c r="H200" s="138">
        <v>29.15</v>
      </c>
      <c r="I200" s="139"/>
      <c r="J200" s="139">
        <f>ROUND(I200*H200,2)</f>
        <v>0</v>
      </c>
      <c r="K200" s="140"/>
      <c r="L200" s="141"/>
      <c r="M200" s="142" t="s">
        <v>1</v>
      </c>
      <c r="N200" s="143" t="s">
        <v>41</v>
      </c>
      <c r="O200" s="130">
        <v>0</v>
      </c>
      <c r="P200" s="130">
        <f>O200*H200</f>
        <v>0</v>
      </c>
      <c r="Q200" s="130">
        <v>1E-3</v>
      </c>
      <c r="R200" s="130">
        <f>Q200*H200</f>
        <v>2.9149999999999999E-2</v>
      </c>
      <c r="S200" s="130">
        <v>0</v>
      </c>
      <c r="T200" s="131">
        <f>S200*H200</f>
        <v>0</v>
      </c>
      <c r="AR200" s="132" t="s">
        <v>269</v>
      </c>
      <c r="AT200" s="132" t="s">
        <v>198</v>
      </c>
      <c r="AU200" s="132" t="s">
        <v>154</v>
      </c>
      <c r="AY200" s="13" t="s">
        <v>147</v>
      </c>
      <c r="BE200" s="133">
        <f>IF(N200="základná",J200,0)</f>
        <v>0</v>
      </c>
      <c r="BF200" s="133">
        <f>IF(N200="znížená",J200,0)</f>
        <v>0</v>
      </c>
      <c r="BG200" s="133">
        <f>IF(N200="zákl. prenesená",J200,0)</f>
        <v>0</v>
      </c>
      <c r="BH200" s="133">
        <f>IF(N200="zníž. prenesená",J200,0)</f>
        <v>0</v>
      </c>
      <c r="BI200" s="133">
        <f>IF(N200="nulová",J200,0)</f>
        <v>0</v>
      </c>
      <c r="BJ200" s="13" t="s">
        <v>154</v>
      </c>
      <c r="BK200" s="133">
        <f>ROUND(I200*H200,2)</f>
        <v>0</v>
      </c>
      <c r="BL200" s="13" t="s">
        <v>215</v>
      </c>
      <c r="BM200" s="132" t="s">
        <v>356</v>
      </c>
    </row>
    <row r="201" spans="2:65" s="1" customFormat="1" ht="24.25" customHeight="1">
      <c r="B201" s="120"/>
      <c r="C201" s="121">
        <v>51</v>
      </c>
      <c r="D201" s="121" t="s">
        <v>149</v>
      </c>
      <c r="E201" s="122" t="s">
        <v>358</v>
      </c>
      <c r="F201" s="123" t="s">
        <v>359</v>
      </c>
      <c r="G201" s="124" t="s">
        <v>360</v>
      </c>
      <c r="H201" s="125"/>
      <c r="I201" s="126"/>
      <c r="J201" s="126">
        <f>ROUND(I201*H201,2)</f>
        <v>0</v>
      </c>
      <c r="K201" s="127"/>
      <c r="L201" s="25"/>
      <c r="M201" s="128" t="s">
        <v>1</v>
      </c>
      <c r="N201" s="129" t="s">
        <v>41</v>
      </c>
      <c r="O201" s="130">
        <v>0</v>
      </c>
      <c r="P201" s="130">
        <f>O201*H201</f>
        <v>0</v>
      </c>
      <c r="Q201" s="130">
        <v>0</v>
      </c>
      <c r="R201" s="130">
        <f>Q201*H201</f>
        <v>0</v>
      </c>
      <c r="S201" s="130">
        <v>0</v>
      </c>
      <c r="T201" s="131">
        <f>S201*H201</f>
        <v>0</v>
      </c>
      <c r="AR201" s="132" t="s">
        <v>215</v>
      </c>
      <c r="AT201" s="132" t="s">
        <v>149</v>
      </c>
      <c r="AU201" s="132" t="s">
        <v>154</v>
      </c>
      <c r="AY201" s="13" t="s">
        <v>147</v>
      </c>
      <c r="BE201" s="133">
        <f>IF(N201="základná",J201,0)</f>
        <v>0</v>
      </c>
      <c r="BF201" s="133">
        <f>IF(N201="znížená",J201,0)</f>
        <v>0</v>
      </c>
      <c r="BG201" s="133">
        <f>IF(N201="zákl. prenesená",J201,0)</f>
        <v>0</v>
      </c>
      <c r="BH201" s="133">
        <f>IF(N201="zníž. prenesená",J201,0)</f>
        <v>0</v>
      </c>
      <c r="BI201" s="133">
        <f>IF(N201="nulová",J201,0)</f>
        <v>0</v>
      </c>
      <c r="BJ201" s="13" t="s">
        <v>154</v>
      </c>
      <c r="BK201" s="133">
        <f>ROUND(I201*H201,2)</f>
        <v>0</v>
      </c>
      <c r="BL201" s="13" t="s">
        <v>215</v>
      </c>
      <c r="BM201" s="132" t="s">
        <v>361</v>
      </c>
    </row>
    <row r="202" spans="2:65" s="11" customFormat="1" ht="22.75" customHeight="1">
      <c r="B202" s="109"/>
      <c r="D202" s="110" t="s">
        <v>74</v>
      </c>
      <c r="E202" s="118" t="s">
        <v>362</v>
      </c>
      <c r="F202" s="118" t="s">
        <v>363</v>
      </c>
      <c r="J202" s="119">
        <f>BK202</f>
        <v>0</v>
      </c>
      <c r="L202" s="109"/>
      <c r="M202" s="113"/>
      <c r="P202" s="114">
        <f>SUM(P203:P210)</f>
        <v>103.93490800000001</v>
      </c>
      <c r="R202" s="114">
        <f>SUM(R203:R210)</f>
        <v>10.774370399999999</v>
      </c>
      <c r="T202" s="115">
        <f>SUM(T203:T210)</f>
        <v>0</v>
      </c>
      <c r="AR202" s="110" t="s">
        <v>154</v>
      </c>
      <c r="AT202" s="116" t="s">
        <v>74</v>
      </c>
      <c r="AU202" s="116" t="s">
        <v>83</v>
      </c>
      <c r="AY202" s="110" t="s">
        <v>147</v>
      </c>
      <c r="BK202" s="117">
        <f>SUM(BK203:BK210)</f>
        <v>0</v>
      </c>
    </row>
    <row r="203" spans="2:65" s="1" customFormat="1" ht="24.25" customHeight="1">
      <c r="B203" s="120"/>
      <c r="C203" s="121">
        <v>52</v>
      </c>
      <c r="D203" s="121" t="s">
        <v>149</v>
      </c>
      <c r="E203" s="122" t="s">
        <v>365</v>
      </c>
      <c r="F203" s="123" t="s">
        <v>366</v>
      </c>
      <c r="G203" s="124" t="s">
        <v>195</v>
      </c>
      <c r="H203" s="125">
        <v>94.17</v>
      </c>
      <c r="I203" s="126"/>
      <c r="J203" s="126">
        <f t="shared" ref="J203:J210" si="51">ROUND(I203*H203,2)</f>
        <v>0</v>
      </c>
      <c r="K203" s="127"/>
      <c r="L203" s="25"/>
      <c r="M203" s="128" t="s">
        <v>1</v>
      </c>
      <c r="N203" s="129" t="s">
        <v>41</v>
      </c>
      <c r="O203" s="130">
        <v>0.122</v>
      </c>
      <c r="P203" s="130">
        <f t="shared" ref="P203:P210" si="52">O203*H203</f>
        <v>11.48874</v>
      </c>
      <c r="Q203" s="130">
        <v>0</v>
      </c>
      <c r="R203" s="130">
        <f t="shared" ref="R203:R210" si="53">Q203*H203</f>
        <v>0</v>
      </c>
      <c r="S203" s="130">
        <v>0</v>
      </c>
      <c r="T203" s="131">
        <f t="shared" ref="T203:T210" si="54">S203*H203</f>
        <v>0</v>
      </c>
      <c r="AR203" s="132" t="s">
        <v>215</v>
      </c>
      <c r="AT203" s="132" t="s">
        <v>149</v>
      </c>
      <c r="AU203" s="132" t="s">
        <v>154</v>
      </c>
      <c r="AY203" s="13" t="s">
        <v>147</v>
      </c>
      <c r="BE203" s="133">
        <f t="shared" ref="BE203:BE210" si="55">IF(N203="základná",J203,0)</f>
        <v>0</v>
      </c>
      <c r="BF203" s="133">
        <f t="shared" ref="BF203:BF210" si="56">IF(N203="znížená",J203,0)</f>
        <v>0</v>
      </c>
      <c r="BG203" s="133">
        <f t="shared" ref="BG203:BG210" si="57">IF(N203="zákl. prenesená",J203,0)</f>
        <v>0</v>
      </c>
      <c r="BH203" s="133">
        <f t="shared" ref="BH203:BH210" si="58">IF(N203="zníž. prenesená",J203,0)</f>
        <v>0</v>
      </c>
      <c r="BI203" s="133">
        <f t="shared" ref="BI203:BI210" si="59">IF(N203="nulová",J203,0)</f>
        <v>0</v>
      </c>
      <c r="BJ203" s="13" t="s">
        <v>154</v>
      </c>
      <c r="BK203" s="133">
        <f t="shared" ref="BK203:BK210" si="60">ROUND(I203*H203,2)</f>
        <v>0</v>
      </c>
      <c r="BL203" s="13" t="s">
        <v>215</v>
      </c>
      <c r="BM203" s="132" t="s">
        <v>367</v>
      </c>
    </row>
    <row r="204" spans="2:65" s="1" customFormat="1" ht="24.25" customHeight="1">
      <c r="B204" s="120"/>
      <c r="C204" s="134">
        <v>53</v>
      </c>
      <c r="D204" s="134" t="s">
        <v>198</v>
      </c>
      <c r="E204" s="135" t="s">
        <v>369</v>
      </c>
      <c r="F204" s="136" t="s">
        <v>2316</v>
      </c>
      <c r="G204" s="137" t="s">
        <v>195</v>
      </c>
      <c r="H204" s="138">
        <v>98.879000000000005</v>
      </c>
      <c r="I204" s="139"/>
      <c r="J204" s="139">
        <f t="shared" si="51"/>
        <v>0</v>
      </c>
      <c r="K204" s="140"/>
      <c r="L204" s="141"/>
      <c r="M204" s="142" t="s">
        <v>1</v>
      </c>
      <c r="N204" s="143" t="s">
        <v>41</v>
      </c>
      <c r="O204" s="130">
        <v>0</v>
      </c>
      <c r="P204" s="130">
        <f t="shared" si="52"/>
        <v>0</v>
      </c>
      <c r="Q204" s="130">
        <v>3.5999999999999999E-3</v>
      </c>
      <c r="R204" s="130">
        <f t="shared" si="53"/>
        <v>0.35596440000000001</v>
      </c>
      <c r="S204" s="130">
        <v>0</v>
      </c>
      <c r="T204" s="131">
        <f t="shared" si="54"/>
        <v>0</v>
      </c>
      <c r="AR204" s="132" t="s">
        <v>269</v>
      </c>
      <c r="AT204" s="132" t="s">
        <v>198</v>
      </c>
      <c r="AU204" s="132" t="s">
        <v>154</v>
      </c>
      <c r="AY204" s="13" t="s">
        <v>147</v>
      </c>
      <c r="BE204" s="133">
        <f t="shared" si="55"/>
        <v>0</v>
      </c>
      <c r="BF204" s="133">
        <f t="shared" si="56"/>
        <v>0</v>
      </c>
      <c r="BG204" s="133">
        <f t="shared" si="57"/>
        <v>0</v>
      </c>
      <c r="BH204" s="133">
        <f t="shared" si="58"/>
        <v>0</v>
      </c>
      <c r="BI204" s="133">
        <f t="shared" si="59"/>
        <v>0</v>
      </c>
      <c r="BJ204" s="13" t="s">
        <v>154</v>
      </c>
      <c r="BK204" s="133">
        <f t="shared" si="60"/>
        <v>0</v>
      </c>
      <c r="BL204" s="13" t="s">
        <v>215</v>
      </c>
      <c r="BM204" s="132" t="s">
        <v>370</v>
      </c>
    </row>
    <row r="205" spans="2:65" s="1" customFormat="1" ht="39">
      <c r="B205" s="120"/>
      <c r="C205" s="121">
        <v>54</v>
      </c>
      <c r="D205" s="121" t="s">
        <v>149</v>
      </c>
      <c r="E205" s="122" t="s">
        <v>372</v>
      </c>
      <c r="F205" s="123" t="s">
        <v>2317</v>
      </c>
      <c r="G205" s="124" t="s">
        <v>152</v>
      </c>
      <c r="H205" s="125">
        <v>30.436</v>
      </c>
      <c r="I205" s="126"/>
      <c r="J205" s="126">
        <f t="shared" si="51"/>
        <v>0</v>
      </c>
      <c r="K205" s="127"/>
      <c r="L205" s="25"/>
      <c r="M205" s="128" t="s">
        <v>1</v>
      </c>
      <c r="N205" s="129" t="s">
        <v>41</v>
      </c>
      <c r="O205" s="130">
        <v>0.53800000000000003</v>
      </c>
      <c r="P205" s="130">
        <f t="shared" si="52"/>
        <v>16.374568</v>
      </c>
      <c r="Q205" s="130">
        <v>0</v>
      </c>
      <c r="R205" s="130">
        <f t="shared" si="53"/>
        <v>0</v>
      </c>
      <c r="S205" s="130">
        <v>0</v>
      </c>
      <c r="T205" s="131">
        <f t="shared" si="54"/>
        <v>0</v>
      </c>
      <c r="AR205" s="132" t="s">
        <v>215</v>
      </c>
      <c r="AT205" s="132" t="s">
        <v>149</v>
      </c>
      <c r="AU205" s="132" t="s">
        <v>154</v>
      </c>
      <c r="AY205" s="13" t="s">
        <v>147</v>
      </c>
      <c r="BE205" s="133">
        <f t="shared" si="55"/>
        <v>0</v>
      </c>
      <c r="BF205" s="133">
        <f t="shared" si="56"/>
        <v>0</v>
      </c>
      <c r="BG205" s="133">
        <f t="shared" si="57"/>
        <v>0</v>
      </c>
      <c r="BH205" s="133">
        <f t="shared" si="58"/>
        <v>0</v>
      </c>
      <c r="BI205" s="133">
        <f t="shared" si="59"/>
        <v>0</v>
      </c>
      <c r="BJ205" s="13" t="s">
        <v>154</v>
      </c>
      <c r="BK205" s="133">
        <f t="shared" si="60"/>
        <v>0</v>
      </c>
      <c r="BL205" s="13" t="s">
        <v>215</v>
      </c>
      <c r="BM205" s="132" t="s">
        <v>373</v>
      </c>
    </row>
    <row r="206" spans="2:65" s="1" customFormat="1" ht="26">
      <c r="B206" s="120"/>
      <c r="C206" s="134">
        <v>55</v>
      </c>
      <c r="D206" s="134" t="s">
        <v>198</v>
      </c>
      <c r="E206" s="135" t="s">
        <v>375</v>
      </c>
      <c r="F206" s="136" t="s">
        <v>2318</v>
      </c>
      <c r="G206" s="137" t="s">
        <v>152</v>
      </c>
      <c r="H206" s="138">
        <v>33.479999999999997</v>
      </c>
      <c r="I206" s="139"/>
      <c r="J206" s="139">
        <f t="shared" si="51"/>
        <v>0</v>
      </c>
      <c r="K206" s="140"/>
      <c r="L206" s="141"/>
      <c r="M206" s="142" t="s">
        <v>1</v>
      </c>
      <c r="N206" s="143" t="s">
        <v>41</v>
      </c>
      <c r="O206" s="130">
        <v>0</v>
      </c>
      <c r="P206" s="130">
        <f t="shared" si="52"/>
        <v>0</v>
      </c>
      <c r="Q206" s="130">
        <v>1E-3</v>
      </c>
      <c r="R206" s="130">
        <f t="shared" si="53"/>
        <v>3.3479999999999996E-2</v>
      </c>
      <c r="S206" s="130">
        <v>0</v>
      </c>
      <c r="T206" s="131">
        <f t="shared" si="54"/>
        <v>0</v>
      </c>
      <c r="AR206" s="132" t="s">
        <v>269</v>
      </c>
      <c r="AT206" s="132" t="s">
        <v>198</v>
      </c>
      <c r="AU206" s="132" t="s">
        <v>154</v>
      </c>
      <c r="AY206" s="13" t="s">
        <v>147</v>
      </c>
      <c r="BE206" s="133">
        <f t="shared" si="55"/>
        <v>0</v>
      </c>
      <c r="BF206" s="133">
        <f t="shared" si="56"/>
        <v>0</v>
      </c>
      <c r="BG206" s="133">
        <f t="shared" si="57"/>
        <v>0</v>
      </c>
      <c r="BH206" s="133">
        <f t="shared" si="58"/>
        <v>0</v>
      </c>
      <c r="BI206" s="133">
        <f t="shared" si="59"/>
        <v>0</v>
      </c>
      <c r="BJ206" s="13" t="s">
        <v>154</v>
      </c>
      <c r="BK206" s="133">
        <f t="shared" si="60"/>
        <v>0</v>
      </c>
      <c r="BL206" s="13" t="s">
        <v>215</v>
      </c>
      <c r="BM206" s="132" t="s">
        <v>376</v>
      </c>
    </row>
    <row r="207" spans="2:65" s="1" customFormat="1" ht="52">
      <c r="B207" s="120"/>
      <c r="C207" s="121">
        <v>56</v>
      </c>
      <c r="D207" s="121" t="s">
        <v>149</v>
      </c>
      <c r="E207" s="122" t="s">
        <v>378</v>
      </c>
      <c r="F207" s="123" t="s">
        <v>2320</v>
      </c>
      <c r="G207" s="124" t="s">
        <v>195</v>
      </c>
      <c r="H207" s="125">
        <v>230.52</v>
      </c>
      <c r="I207" s="126"/>
      <c r="J207" s="126">
        <f t="shared" si="51"/>
        <v>0</v>
      </c>
      <c r="K207" s="127"/>
      <c r="L207" s="25"/>
      <c r="M207" s="128" t="s">
        <v>1</v>
      </c>
      <c r="N207" s="129" t="s">
        <v>41</v>
      </c>
      <c r="O207" s="130">
        <v>0.33</v>
      </c>
      <c r="P207" s="130">
        <f t="shared" si="52"/>
        <v>76.071600000000004</v>
      </c>
      <c r="Q207" s="130">
        <v>5.2999999999999998E-4</v>
      </c>
      <c r="R207" s="130">
        <f t="shared" si="53"/>
        <v>0.1221756</v>
      </c>
      <c r="S207" s="130">
        <v>0</v>
      </c>
      <c r="T207" s="131">
        <f t="shared" si="54"/>
        <v>0</v>
      </c>
      <c r="AR207" s="132" t="s">
        <v>215</v>
      </c>
      <c r="AT207" s="132" t="s">
        <v>149</v>
      </c>
      <c r="AU207" s="132" t="s">
        <v>154</v>
      </c>
      <c r="AY207" s="13" t="s">
        <v>147</v>
      </c>
      <c r="BE207" s="133">
        <f t="shared" si="55"/>
        <v>0</v>
      </c>
      <c r="BF207" s="133">
        <f t="shared" si="56"/>
        <v>0</v>
      </c>
      <c r="BG207" s="133">
        <f t="shared" si="57"/>
        <v>0</v>
      </c>
      <c r="BH207" s="133">
        <f t="shared" si="58"/>
        <v>0</v>
      </c>
      <c r="BI207" s="133">
        <f t="shared" si="59"/>
        <v>0</v>
      </c>
      <c r="BJ207" s="13" t="s">
        <v>154</v>
      </c>
      <c r="BK207" s="133">
        <f t="shared" si="60"/>
        <v>0</v>
      </c>
      <c r="BL207" s="13" t="s">
        <v>215</v>
      </c>
      <c r="BM207" s="132" t="s">
        <v>379</v>
      </c>
    </row>
    <row r="208" spans="2:65" s="1" customFormat="1" ht="24.25" customHeight="1">
      <c r="B208" s="120"/>
      <c r="C208" s="134">
        <v>57</v>
      </c>
      <c r="D208" s="134" t="s">
        <v>198</v>
      </c>
      <c r="E208" s="135" t="s">
        <v>381</v>
      </c>
      <c r="F208" s="136" t="s">
        <v>2319</v>
      </c>
      <c r="G208" s="137" t="s">
        <v>195</v>
      </c>
      <c r="H208" s="138">
        <v>242.04599999999999</v>
      </c>
      <c r="I208" s="139"/>
      <c r="J208" s="139">
        <f t="shared" si="51"/>
        <v>0</v>
      </c>
      <c r="K208" s="140"/>
      <c r="L208" s="141"/>
      <c r="M208" s="142" t="s">
        <v>1</v>
      </c>
      <c r="N208" s="143" t="s">
        <v>41</v>
      </c>
      <c r="O208" s="130">
        <v>0</v>
      </c>
      <c r="P208" s="130">
        <f t="shared" si="52"/>
        <v>0</v>
      </c>
      <c r="Q208" s="130">
        <v>2.8000000000000001E-2</v>
      </c>
      <c r="R208" s="130">
        <f t="shared" si="53"/>
        <v>6.7772879999999995</v>
      </c>
      <c r="S208" s="130">
        <v>0</v>
      </c>
      <c r="T208" s="131">
        <f t="shared" si="54"/>
        <v>0</v>
      </c>
      <c r="AR208" s="132" t="s">
        <v>269</v>
      </c>
      <c r="AT208" s="132" t="s">
        <v>198</v>
      </c>
      <c r="AU208" s="132" t="s">
        <v>154</v>
      </c>
      <c r="AY208" s="13" t="s">
        <v>147</v>
      </c>
      <c r="BE208" s="133">
        <f t="shared" si="55"/>
        <v>0</v>
      </c>
      <c r="BF208" s="133">
        <f t="shared" si="56"/>
        <v>0</v>
      </c>
      <c r="BG208" s="133">
        <f t="shared" si="57"/>
        <v>0</v>
      </c>
      <c r="BH208" s="133">
        <f t="shared" si="58"/>
        <v>0</v>
      </c>
      <c r="BI208" s="133">
        <f t="shared" si="59"/>
        <v>0</v>
      </c>
      <c r="BJ208" s="13" t="s">
        <v>154</v>
      </c>
      <c r="BK208" s="133">
        <f t="shared" si="60"/>
        <v>0</v>
      </c>
      <c r="BL208" s="13" t="s">
        <v>215</v>
      </c>
      <c r="BM208" s="132" t="s">
        <v>382</v>
      </c>
    </row>
    <row r="209" spans="2:65" s="1" customFormat="1" ht="26">
      <c r="B209" s="120"/>
      <c r="C209" s="121">
        <v>58</v>
      </c>
      <c r="D209" s="134" t="s">
        <v>198</v>
      </c>
      <c r="E209" s="135" t="s">
        <v>384</v>
      </c>
      <c r="F209" s="136" t="s">
        <v>2324</v>
      </c>
      <c r="G209" s="137" t="s">
        <v>195</v>
      </c>
      <c r="H209" s="138">
        <v>242.04599999999999</v>
      </c>
      <c r="I209" s="139"/>
      <c r="J209" s="139">
        <f t="shared" si="51"/>
        <v>0</v>
      </c>
      <c r="K209" s="140"/>
      <c r="L209" s="141"/>
      <c r="M209" s="142" t="s">
        <v>1</v>
      </c>
      <c r="N209" s="143" t="s">
        <v>41</v>
      </c>
      <c r="O209" s="130">
        <v>0</v>
      </c>
      <c r="P209" s="130">
        <f t="shared" si="52"/>
        <v>0</v>
      </c>
      <c r="Q209" s="130">
        <v>1.44E-2</v>
      </c>
      <c r="R209" s="130">
        <f t="shared" si="53"/>
        <v>3.4854623999999998</v>
      </c>
      <c r="S209" s="130">
        <v>0</v>
      </c>
      <c r="T209" s="131">
        <f t="shared" si="54"/>
        <v>0</v>
      </c>
      <c r="AR209" s="132" t="s">
        <v>269</v>
      </c>
      <c r="AT209" s="132" t="s">
        <v>198</v>
      </c>
      <c r="AU209" s="132" t="s">
        <v>154</v>
      </c>
      <c r="AY209" s="13" t="s">
        <v>147</v>
      </c>
      <c r="BE209" s="133">
        <f t="shared" si="55"/>
        <v>0</v>
      </c>
      <c r="BF209" s="133">
        <f t="shared" si="56"/>
        <v>0</v>
      </c>
      <c r="BG209" s="133">
        <f t="shared" si="57"/>
        <v>0</v>
      </c>
      <c r="BH209" s="133">
        <f t="shared" si="58"/>
        <v>0</v>
      </c>
      <c r="BI209" s="133">
        <f t="shared" si="59"/>
        <v>0</v>
      </c>
      <c r="BJ209" s="13" t="s">
        <v>154</v>
      </c>
      <c r="BK209" s="133">
        <f t="shared" si="60"/>
        <v>0</v>
      </c>
      <c r="BL209" s="13" t="s">
        <v>215</v>
      </c>
      <c r="BM209" s="132" t="s">
        <v>385</v>
      </c>
    </row>
    <row r="210" spans="2:65" s="1" customFormat="1" ht="24.25" customHeight="1">
      <c r="B210" s="120"/>
      <c r="C210" s="134">
        <v>59</v>
      </c>
      <c r="D210" s="121" t="s">
        <v>149</v>
      </c>
      <c r="E210" s="122" t="s">
        <v>387</v>
      </c>
      <c r="F210" s="123" t="s">
        <v>388</v>
      </c>
      <c r="G210" s="124" t="s">
        <v>360</v>
      </c>
      <c r="H210" s="125"/>
      <c r="I210" s="126"/>
      <c r="J210" s="126">
        <f t="shared" si="51"/>
        <v>0</v>
      </c>
      <c r="K210" s="127"/>
      <c r="L210" s="25"/>
      <c r="M210" s="128" t="s">
        <v>1</v>
      </c>
      <c r="N210" s="129" t="s">
        <v>41</v>
      </c>
      <c r="O210" s="130">
        <v>0</v>
      </c>
      <c r="P210" s="130">
        <f t="shared" si="52"/>
        <v>0</v>
      </c>
      <c r="Q210" s="130">
        <v>0</v>
      </c>
      <c r="R210" s="130">
        <f t="shared" si="53"/>
        <v>0</v>
      </c>
      <c r="S210" s="130">
        <v>0</v>
      </c>
      <c r="T210" s="131">
        <f t="shared" si="54"/>
        <v>0</v>
      </c>
      <c r="AR210" s="132" t="s">
        <v>215</v>
      </c>
      <c r="AT210" s="132" t="s">
        <v>149</v>
      </c>
      <c r="AU210" s="132" t="s">
        <v>154</v>
      </c>
      <c r="AY210" s="13" t="s">
        <v>147</v>
      </c>
      <c r="BE210" s="133">
        <f t="shared" si="55"/>
        <v>0</v>
      </c>
      <c r="BF210" s="133">
        <f t="shared" si="56"/>
        <v>0</v>
      </c>
      <c r="BG210" s="133">
        <f t="shared" si="57"/>
        <v>0</v>
      </c>
      <c r="BH210" s="133">
        <f t="shared" si="58"/>
        <v>0</v>
      </c>
      <c r="BI210" s="133">
        <f t="shared" si="59"/>
        <v>0</v>
      </c>
      <c r="BJ210" s="13" t="s">
        <v>154</v>
      </c>
      <c r="BK210" s="133">
        <f t="shared" si="60"/>
        <v>0</v>
      </c>
      <c r="BL210" s="13" t="s">
        <v>215</v>
      </c>
      <c r="BM210" s="132" t="s">
        <v>389</v>
      </c>
    </row>
    <row r="211" spans="2:65" s="11" customFormat="1" ht="22.75" customHeight="1">
      <c r="B211" s="109"/>
      <c r="D211" s="110" t="s">
        <v>74</v>
      </c>
      <c r="E211" s="118" t="s">
        <v>390</v>
      </c>
      <c r="F211" s="118" t="s">
        <v>391</v>
      </c>
      <c r="J211" s="119">
        <f>SUM(J212:J226)</f>
        <v>0</v>
      </c>
      <c r="L211" s="109"/>
      <c r="M211" s="113"/>
      <c r="P211" s="114">
        <f>SUM(P212:P226)</f>
        <v>104.18024471000001</v>
      </c>
      <c r="R211" s="114">
        <f>SUM(R212:R226)</f>
        <v>369.3999906816</v>
      </c>
      <c r="T211" s="115">
        <f>SUM(T212:T226)</f>
        <v>0</v>
      </c>
      <c r="AR211" s="110" t="s">
        <v>154</v>
      </c>
      <c r="AT211" s="116" t="s">
        <v>74</v>
      </c>
      <c r="AU211" s="116" t="s">
        <v>83</v>
      </c>
      <c r="AY211" s="110" t="s">
        <v>147</v>
      </c>
      <c r="BK211" s="117">
        <f>SUM(BK212:BK226)</f>
        <v>0</v>
      </c>
    </row>
    <row r="212" spans="2:65" s="1" customFormat="1" ht="24.25" customHeight="1">
      <c r="B212" s="120"/>
      <c r="C212" s="121">
        <v>60</v>
      </c>
      <c r="D212" s="121" t="s">
        <v>149</v>
      </c>
      <c r="E212" s="122" t="s">
        <v>393</v>
      </c>
      <c r="F212" s="123" t="s">
        <v>394</v>
      </c>
      <c r="G212" s="124" t="s">
        <v>218</v>
      </c>
      <c r="H212" s="125">
        <v>58.2</v>
      </c>
      <c r="I212" s="126"/>
      <c r="J212" s="126">
        <f t="shared" ref="J212:J226" si="61">ROUND(I212*H212,2)</f>
        <v>0</v>
      </c>
      <c r="K212" s="127"/>
      <c r="L212" s="25"/>
      <c r="M212" s="128" t="s">
        <v>1</v>
      </c>
      <c r="N212" s="129" t="s">
        <v>41</v>
      </c>
      <c r="O212" s="130">
        <v>0.39700000000000002</v>
      </c>
      <c r="P212" s="130">
        <f>O212*H212</f>
        <v>23.105400000000003</v>
      </c>
      <c r="Q212" s="130">
        <v>2.5999999999999998E-4</v>
      </c>
      <c r="R212" s="130">
        <f>Q212*H212</f>
        <v>1.5132E-2</v>
      </c>
      <c r="S212" s="130">
        <v>0</v>
      </c>
      <c r="T212" s="131">
        <f>S212*H212</f>
        <v>0</v>
      </c>
      <c r="AR212" s="132" t="s">
        <v>215</v>
      </c>
      <c r="AT212" s="132" t="s">
        <v>149</v>
      </c>
      <c r="AU212" s="132" t="s">
        <v>154</v>
      </c>
      <c r="AY212" s="13" t="s">
        <v>147</v>
      </c>
      <c r="BE212" s="133">
        <f>IF(N212="základná",J212,0)</f>
        <v>0</v>
      </c>
      <c r="BF212" s="133">
        <f>IF(N212="znížená",J212,0)</f>
        <v>0</v>
      </c>
      <c r="BG212" s="133">
        <f>IF(N212="zákl. prenesená",J212,0)</f>
        <v>0</v>
      </c>
      <c r="BH212" s="133">
        <f>IF(N212="zníž. prenesená",J212,0)</f>
        <v>0</v>
      </c>
      <c r="BI212" s="133">
        <f>IF(N212="nulová",J212,0)</f>
        <v>0</v>
      </c>
      <c r="BJ212" s="13" t="s">
        <v>154</v>
      </c>
      <c r="BK212" s="133">
        <f>ROUND(I212*H212,2)</f>
        <v>0</v>
      </c>
      <c r="BL212" s="13" t="s">
        <v>215</v>
      </c>
      <c r="BM212" s="132" t="s">
        <v>395</v>
      </c>
    </row>
    <row r="213" spans="2:65" s="1" customFormat="1" ht="24.25" customHeight="1">
      <c r="B213" s="120"/>
      <c r="C213" s="134">
        <v>61</v>
      </c>
      <c r="D213" s="134" t="s">
        <v>198</v>
      </c>
      <c r="E213" s="135" t="s">
        <v>397</v>
      </c>
      <c r="F213" s="136" t="s">
        <v>398</v>
      </c>
      <c r="G213" s="137" t="s">
        <v>152</v>
      </c>
      <c r="H213" s="138">
        <v>3.5409999999999999</v>
      </c>
      <c r="I213" s="139"/>
      <c r="J213" s="139">
        <f t="shared" ref="J213:J225" si="62">ROUND(I213*H213,2)</f>
        <v>0</v>
      </c>
      <c r="K213" s="127"/>
      <c r="L213" s="25"/>
      <c r="M213" s="128"/>
      <c r="N213" s="129"/>
      <c r="O213" s="130"/>
      <c r="P213" s="130"/>
      <c r="Q213" s="130"/>
      <c r="R213" s="130"/>
      <c r="S213" s="130"/>
      <c r="T213" s="131"/>
      <c r="AR213" s="132"/>
      <c r="AT213" s="132"/>
      <c r="AU213" s="132"/>
      <c r="AY213" s="13"/>
      <c r="BE213" s="133"/>
      <c r="BF213" s="133"/>
      <c r="BG213" s="133"/>
      <c r="BH213" s="133"/>
      <c r="BI213" s="133"/>
      <c r="BJ213" s="13"/>
      <c r="BK213" s="133"/>
      <c r="BL213" s="13"/>
      <c r="BM213" s="132"/>
    </row>
    <row r="214" spans="2:65" s="1" customFormat="1" ht="24.25" customHeight="1">
      <c r="B214" s="120"/>
      <c r="C214" s="121">
        <v>62</v>
      </c>
      <c r="D214" s="121" t="s">
        <v>149</v>
      </c>
      <c r="E214" s="122" t="s">
        <v>401</v>
      </c>
      <c r="F214" s="123" t="s">
        <v>402</v>
      </c>
      <c r="G214" s="124" t="s">
        <v>247</v>
      </c>
      <c r="H214" s="125">
        <v>2500</v>
      </c>
      <c r="I214" s="126"/>
      <c r="J214" s="126">
        <f t="shared" si="62"/>
        <v>0</v>
      </c>
      <c r="K214" s="127"/>
      <c r="L214" s="25"/>
      <c r="M214" s="128"/>
      <c r="N214" s="129"/>
      <c r="O214" s="130"/>
      <c r="P214" s="130"/>
      <c r="Q214" s="130"/>
      <c r="R214" s="130"/>
      <c r="S214" s="130"/>
      <c r="T214" s="131"/>
      <c r="AR214" s="132"/>
      <c r="AT214" s="132"/>
      <c r="AU214" s="132"/>
      <c r="AY214" s="13"/>
      <c r="BE214" s="133"/>
      <c r="BF214" s="133"/>
      <c r="BG214" s="133"/>
      <c r="BH214" s="133"/>
      <c r="BI214" s="133"/>
      <c r="BJ214" s="13"/>
      <c r="BK214" s="133"/>
      <c r="BL214" s="13"/>
      <c r="BM214" s="132"/>
    </row>
    <row r="215" spans="2:65" s="1" customFormat="1" ht="24.25" customHeight="1">
      <c r="B215" s="120"/>
      <c r="C215" s="134">
        <v>63</v>
      </c>
      <c r="D215" s="121" t="s">
        <v>149</v>
      </c>
      <c r="E215" s="122" t="s">
        <v>405</v>
      </c>
      <c r="F215" s="123" t="s">
        <v>406</v>
      </c>
      <c r="G215" s="124" t="s">
        <v>218</v>
      </c>
      <c r="H215" s="125">
        <v>655.20000000000005</v>
      </c>
      <c r="I215" s="126"/>
      <c r="J215" s="126">
        <f t="shared" si="62"/>
        <v>0</v>
      </c>
      <c r="K215" s="127"/>
      <c r="L215" s="25"/>
      <c r="M215" s="128"/>
      <c r="N215" s="129"/>
      <c r="O215" s="130"/>
      <c r="P215" s="130"/>
      <c r="Q215" s="130"/>
      <c r="R215" s="130"/>
      <c r="S215" s="130"/>
      <c r="T215" s="131"/>
      <c r="AR215" s="132"/>
      <c r="AT215" s="132"/>
      <c r="AU215" s="132"/>
      <c r="AY215" s="13"/>
      <c r="BE215" s="133"/>
      <c r="BF215" s="133"/>
      <c r="BG215" s="133"/>
      <c r="BH215" s="133"/>
      <c r="BI215" s="133"/>
      <c r="BJ215" s="13"/>
      <c r="BK215" s="133"/>
      <c r="BL215" s="13"/>
      <c r="BM215" s="132"/>
    </row>
    <row r="216" spans="2:65" s="1" customFormat="1" ht="24.25" customHeight="1">
      <c r="B216" s="120"/>
      <c r="C216" s="121">
        <v>64</v>
      </c>
      <c r="D216" s="134" t="s">
        <v>198</v>
      </c>
      <c r="E216" s="135" t="s">
        <v>409</v>
      </c>
      <c r="F216" s="136" t="s">
        <v>410</v>
      </c>
      <c r="G216" s="137" t="s">
        <v>152</v>
      </c>
      <c r="H216" s="138">
        <v>1.103</v>
      </c>
      <c r="I216" s="139"/>
      <c r="J216" s="139">
        <f t="shared" si="62"/>
        <v>0</v>
      </c>
      <c r="K216" s="127"/>
      <c r="L216" s="25"/>
      <c r="M216" s="128"/>
      <c r="N216" s="129"/>
      <c r="O216" s="130"/>
      <c r="P216" s="130"/>
      <c r="Q216" s="130"/>
      <c r="R216" s="130"/>
      <c r="S216" s="130"/>
      <c r="T216" s="131"/>
      <c r="AR216" s="132"/>
      <c r="AT216" s="132"/>
      <c r="AU216" s="132"/>
      <c r="AY216" s="13"/>
      <c r="BE216" s="133"/>
      <c r="BF216" s="133"/>
      <c r="BG216" s="133"/>
      <c r="BH216" s="133"/>
      <c r="BI216" s="133"/>
      <c r="BJ216" s="13"/>
      <c r="BK216" s="133"/>
      <c r="BL216" s="13"/>
      <c r="BM216" s="132"/>
    </row>
    <row r="217" spans="2:65" s="1" customFormat="1" ht="24.25" customHeight="1">
      <c r="B217" s="120"/>
      <c r="C217" s="134">
        <v>65</v>
      </c>
      <c r="D217" s="121" t="s">
        <v>149</v>
      </c>
      <c r="E217" s="122" t="s">
        <v>413</v>
      </c>
      <c r="F217" s="123" t="s">
        <v>414</v>
      </c>
      <c r="G217" s="124" t="s">
        <v>218</v>
      </c>
      <c r="H217" s="125">
        <v>240</v>
      </c>
      <c r="I217" s="126"/>
      <c r="J217" s="126">
        <f t="shared" si="62"/>
        <v>0</v>
      </c>
      <c r="K217" s="140"/>
      <c r="L217" s="141"/>
      <c r="M217" s="142" t="s">
        <v>1</v>
      </c>
      <c r="N217" s="143" t="s">
        <v>41</v>
      </c>
      <c r="O217" s="130">
        <v>0</v>
      </c>
      <c r="P217" s="130">
        <f t="shared" ref="P217:P223" si="63">O217*H217</f>
        <v>0</v>
      </c>
      <c r="Q217" s="130">
        <v>0.55000000000000004</v>
      </c>
      <c r="R217" s="130">
        <f t="shared" ref="R217:R223" si="64">Q217*H217</f>
        <v>132</v>
      </c>
      <c r="S217" s="130">
        <v>0</v>
      </c>
      <c r="T217" s="131">
        <f t="shared" ref="T217:T223" si="65">S217*H217</f>
        <v>0</v>
      </c>
      <c r="AR217" s="132" t="s">
        <v>269</v>
      </c>
      <c r="AT217" s="132" t="s">
        <v>198</v>
      </c>
      <c r="AU217" s="132" t="s">
        <v>154</v>
      </c>
      <c r="AY217" s="13" t="s">
        <v>147</v>
      </c>
      <c r="BE217" s="133">
        <f t="shared" ref="BE217:BE223" si="66">IF(N217="základná",J217,0)</f>
        <v>0</v>
      </c>
      <c r="BF217" s="133">
        <f t="shared" ref="BF217:BF223" si="67">IF(N217="znížená",J217,0)</f>
        <v>0</v>
      </c>
      <c r="BG217" s="133">
        <f t="shared" ref="BG217:BG223" si="68">IF(N217="zákl. prenesená",J217,0)</f>
        <v>0</v>
      </c>
      <c r="BH217" s="133">
        <f t="shared" ref="BH217:BH223" si="69">IF(N217="zníž. prenesená",J217,0)</f>
        <v>0</v>
      </c>
      <c r="BI217" s="133">
        <f t="shared" ref="BI217:BI223" si="70">IF(N217="nulová",J217,0)</f>
        <v>0</v>
      </c>
      <c r="BJ217" s="13" t="s">
        <v>154</v>
      </c>
      <c r="BK217" s="133">
        <f t="shared" ref="BK217:BK223" si="71">ROUND(I217*H217,2)</f>
        <v>0</v>
      </c>
      <c r="BL217" s="13" t="s">
        <v>215</v>
      </c>
      <c r="BM217" s="132" t="s">
        <v>399</v>
      </c>
    </row>
    <row r="218" spans="2:65" s="1" customFormat="1" ht="24.25" customHeight="1">
      <c r="B218" s="120"/>
      <c r="C218" s="121">
        <v>66</v>
      </c>
      <c r="D218" s="134" t="s">
        <v>198</v>
      </c>
      <c r="E218" s="135" t="s">
        <v>409</v>
      </c>
      <c r="F218" s="136" t="s">
        <v>410</v>
      </c>
      <c r="G218" s="137" t="s">
        <v>152</v>
      </c>
      <c r="H218" s="138">
        <v>0.84499999999999997</v>
      </c>
      <c r="I218" s="139"/>
      <c r="J218" s="139">
        <f t="shared" si="62"/>
        <v>0</v>
      </c>
      <c r="K218" s="127"/>
      <c r="L218" s="25"/>
      <c r="M218" s="128" t="s">
        <v>1</v>
      </c>
      <c r="N218" s="129" t="s">
        <v>41</v>
      </c>
      <c r="O218" s="130">
        <v>0.13800000000000001</v>
      </c>
      <c r="P218" s="130">
        <f t="shared" si="63"/>
        <v>0.11661000000000001</v>
      </c>
      <c r="Q218" s="130">
        <v>0</v>
      </c>
      <c r="R218" s="130">
        <f t="shared" si="64"/>
        <v>0</v>
      </c>
      <c r="S218" s="130">
        <v>0</v>
      </c>
      <c r="T218" s="131">
        <f t="shared" si="65"/>
        <v>0</v>
      </c>
      <c r="AR218" s="132" t="s">
        <v>215</v>
      </c>
      <c r="AT218" s="132" t="s">
        <v>149</v>
      </c>
      <c r="AU218" s="132" t="s">
        <v>154</v>
      </c>
      <c r="AY218" s="13" t="s">
        <v>147</v>
      </c>
      <c r="BE218" s="133">
        <f t="shared" si="66"/>
        <v>0</v>
      </c>
      <c r="BF218" s="133">
        <f t="shared" si="67"/>
        <v>0</v>
      </c>
      <c r="BG218" s="133">
        <f t="shared" si="68"/>
        <v>0</v>
      </c>
      <c r="BH218" s="133">
        <f t="shared" si="69"/>
        <v>0</v>
      </c>
      <c r="BI218" s="133">
        <f t="shared" si="70"/>
        <v>0</v>
      </c>
      <c r="BJ218" s="13" t="s">
        <v>154</v>
      </c>
      <c r="BK218" s="133">
        <f t="shared" si="71"/>
        <v>0</v>
      </c>
      <c r="BL218" s="13" t="s">
        <v>215</v>
      </c>
      <c r="BM218" s="132" t="s">
        <v>403</v>
      </c>
    </row>
    <row r="219" spans="2:65" s="1" customFormat="1" ht="24.25" customHeight="1">
      <c r="B219" s="120"/>
      <c r="C219" s="134">
        <v>67</v>
      </c>
      <c r="D219" s="121" t="s">
        <v>149</v>
      </c>
      <c r="E219" s="122" t="s">
        <v>419</v>
      </c>
      <c r="F219" s="123" t="s">
        <v>420</v>
      </c>
      <c r="G219" s="124" t="s">
        <v>195</v>
      </c>
      <c r="H219" s="125">
        <v>17.690000000000001</v>
      </c>
      <c r="I219" s="126"/>
      <c r="J219" s="126">
        <f t="shared" si="62"/>
        <v>0</v>
      </c>
      <c r="K219" s="127"/>
      <c r="L219" s="25"/>
      <c r="M219" s="128" t="s">
        <v>1</v>
      </c>
      <c r="N219" s="129" t="s">
        <v>41</v>
      </c>
      <c r="O219" s="130">
        <v>4.5999999999999999E-2</v>
      </c>
      <c r="P219" s="130">
        <f t="shared" si="63"/>
        <v>0.81374000000000002</v>
      </c>
      <c r="Q219" s="130">
        <v>0</v>
      </c>
      <c r="R219" s="130">
        <f t="shared" si="64"/>
        <v>0</v>
      </c>
      <c r="S219" s="130">
        <v>0</v>
      </c>
      <c r="T219" s="131">
        <f t="shared" si="65"/>
        <v>0</v>
      </c>
      <c r="AR219" s="132" t="s">
        <v>215</v>
      </c>
      <c r="AT219" s="132" t="s">
        <v>149</v>
      </c>
      <c r="AU219" s="132" t="s">
        <v>154</v>
      </c>
      <c r="AY219" s="13" t="s">
        <v>147</v>
      </c>
      <c r="BE219" s="133">
        <f t="shared" si="66"/>
        <v>0</v>
      </c>
      <c r="BF219" s="133">
        <f t="shared" si="67"/>
        <v>0</v>
      </c>
      <c r="BG219" s="133">
        <f t="shared" si="68"/>
        <v>0</v>
      </c>
      <c r="BH219" s="133">
        <f t="shared" si="69"/>
        <v>0</v>
      </c>
      <c r="BI219" s="133">
        <f t="shared" si="70"/>
        <v>0</v>
      </c>
      <c r="BJ219" s="13" t="s">
        <v>154</v>
      </c>
      <c r="BK219" s="133">
        <f t="shared" si="71"/>
        <v>0</v>
      </c>
      <c r="BL219" s="13" t="s">
        <v>215</v>
      </c>
      <c r="BM219" s="132" t="s">
        <v>407</v>
      </c>
    </row>
    <row r="220" spans="2:65" s="1" customFormat="1" ht="24.25" customHeight="1">
      <c r="B220" s="120"/>
      <c r="C220" s="121">
        <v>68</v>
      </c>
      <c r="D220" s="121" t="s">
        <v>149</v>
      </c>
      <c r="E220" s="122" t="s">
        <v>906</v>
      </c>
      <c r="F220" s="123" t="s">
        <v>2297</v>
      </c>
      <c r="G220" s="124" t="s">
        <v>218</v>
      </c>
      <c r="H220" s="125">
        <v>51.31</v>
      </c>
      <c r="I220" s="126"/>
      <c r="J220" s="126">
        <f t="shared" si="62"/>
        <v>0</v>
      </c>
      <c r="K220" s="140"/>
      <c r="L220" s="460"/>
      <c r="M220" s="142" t="s">
        <v>1</v>
      </c>
      <c r="N220" s="143" t="s">
        <v>41</v>
      </c>
      <c r="O220" s="130">
        <v>0</v>
      </c>
      <c r="P220" s="130">
        <f t="shared" si="63"/>
        <v>0</v>
      </c>
      <c r="Q220" s="130">
        <v>0.55000000000000004</v>
      </c>
      <c r="R220" s="130">
        <f t="shared" si="64"/>
        <v>28.220500000000005</v>
      </c>
      <c r="S220" s="130">
        <v>0</v>
      </c>
      <c r="T220" s="131">
        <f t="shared" si="65"/>
        <v>0</v>
      </c>
      <c r="AR220" s="132" t="s">
        <v>269</v>
      </c>
      <c r="AT220" s="132" t="s">
        <v>198</v>
      </c>
      <c r="AU220" s="132" t="s">
        <v>154</v>
      </c>
      <c r="AY220" s="13" t="s">
        <v>147</v>
      </c>
      <c r="BE220" s="133">
        <f t="shared" si="66"/>
        <v>0</v>
      </c>
      <c r="BF220" s="133">
        <f t="shared" si="67"/>
        <v>0</v>
      </c>
      <c r="BG220" s="133">
        <f t="shared" si="68"/>
        <v>0</v>
      </c>
      <c r="BH220" s="133">
        <f t="shared" si="69"/>
        <v>0</v>
      </c>
      <c r="BI220" s="133">
        <f t="shared" si="70"/>
        <v>0</v>
      </c>
      <c r="BJ220" s="13" t="s">
        <v>154</v>
      </c>
      <c r="BK220" s="133">
        <f t="shared" si="71"/>
        <v>0</v>
      </c>
      <c r="BL220" s="13" t="s">
        <v>215</v>
      </c>
      <c r="BM220" s="132" t="s">
        <v>411</v>
      </c>
    </row>
    <row r="221" spans="2:65" s="1" customFormat="1" ht="39">
      <c r="B221" s="120"/>
      <c r="C221" s="134">
        <v>69</v>
      </c>
      <c r="D221" s="134" t="s">
        <v>198</v>
      </c>
      <c r="E221" s="135" t="s">
        <v>2298</v>
      </c>
      <c r="F221" s="136" t="s">
        <v>398</v>
      </c>
      <c r="G221" s="137" t="s">
        <v>152</v>
      </c>
      <c r="H221" s="138">
        <v>0.64100000000000001</v>
      </c>
      <c r="I221" s="139"/>
      <c r="J221" s="139">
        <f t="shared" si="62"/>
        <v>0</v>
      </c>
      <c r="K221" s="127"/>
      <c r="L221" s="461"/>
      <c r="M221" s="128" t="s">
        <v>1</v>
      </c>
      <c r="N221" s="129" t="s">
        <v>41</v>
      </c>
      <c r="O221" s="130">
        <v>7.0000000000000007E-2</v>
      </c>
      <c r="P221" s="130">
        <f t="shared" si="63"/>
        <v>4.4870000000000007E-2</v>
      </c>
      <c r="Q221" s="130">
        <v>0</v>
      </c>
      <c r="R221" s="130">
        <f t="shared" si="64"/>
        <v>0</v>
      </c>
      <c r="S221" s="130">
        <v>0</v>
      </c>
      <c r="T221" s="131">
        <f t="shared" si="65"/>
        <v>0</v>
      </c>
      <c r="AR221" s="132" t="s">
        <v>215</v>
      </c>
      <c r="AT221" s="132" t="s">
        <v>149</v>
      </c>
      <c r="AU221" s="132" t="s">
        <v>154</v>
      </c>
      <c r="AY221" s="13" t="s">
        <v>147</v>
      </c>
      <c r="BE221" s="133">
        <f t="shared" si="66"/>
        <v>0</v>
      </c>
      <c r="BF221" s="133">
        <f t="shared" si="67"/>
        <v>0</v>
      </c>
      <c r="BG221" s="133">
        <f t="shared" si="68"/>
        <v>0</v>
      </c>
      <c r="BH221" s="133">
        <f t="shared" si="69"/>
        <v>0</v>
      </c>
      <c r="BI221" s="133">
        <f t="shared" si="70"/>
        <v>0</v>
      </c>
      <c r="BJ221" s="13" t="s">
        <v>154</v>
      </c>
      <c r="BK221" s="133">
        <f t="shared" si="71"/>
        <v>0</v>
      </c>
      <c r="BL221" s="13" t="s">
        <v>215</v>
      </c>
      <c r="BM221" s="132" t="s">
        <v>415</v>
      </c>
    </row>
    <row r="222" spans="2:65" s="1" customFormat="1" ht="24.25" customHeight="1">
      <c r="B222" s="120"/>
      <c r="C222" s="121">
        <v>70</v>
      </c>
      <c r="D222" s="121" t="s">
        <v>149</v>
      </c>
      <c r="E222" s="122" t="s">
        <v>2299</v>
      </c>
      <c r="F222" s="123" t="s">
        <v>2300</v>
      </c>
      <c r="G222" s="124" t="s">
        <v>218</v>
      </c>
      <c r="H222" s="125">
        <v>373.303</v>
      </c>
      <c r="I222" s="126"/>
      <c r="J222" s="126">
        <f t="shared" si="62"/>
        <v>0</v>
      </c>
      <c r="K222" s="140"/>
      <c r="L222" s="460"/>
      <c r="M222" s="142" t="s">
        <v>1</v>
      </c>
      <c r="N222" s="143" t="s">
        <v>41</v>
      </c>
      <c r="O222" s="130">
        <v>0</v>
      </c>
      <c r="P222" s="130">
        <f t="shared" si="63"/>
        <v>0</v>
      </c>
      <c r="Q222" s="130">
        <v>0.55000000000000004</v>
      </c>
      <c r="R222" s="130">
        <f t="shared" si="64"/>
        <v>205.31665000000001</v>
      </c>
      <c r="S222" s="130">
        <v>0</v>
      </c>
      <c r="T222" s="131">
        <f t="shared" si="65"/>
        <v>0</v>
      </c>
      <c r="AR222" s="132" t="s">
        <v>269</v>
      </c>
      <c r="AT222" s="132" t="s">
        <v>198</v>
      </c>
      <c r="AU222" s="132" t="s">
        <v>154</v>
      </c>
      <c r="AY222" s="13" t="s">
        <v>147</v>
      </c>
      <c r="BE222" s="133">
        <f t="shared" si="66"/>
        <v>0</v>
      </c>
      <c r="BF222" s="133">
        <f t="shared" si="67"/>
        <v>0</v>
      </c>
      <c r="BG222" s="133">
        <f t="shared" si="68"/>
        <v>0</v>
      </c>
      <c r="BH222" s="133">
        <f t="shared" si="69"/>
        <v>0</v>
      </c>
      <c r="BI222" s="133">
        <f t="shared" si="70"/>
        <v>0</v>
      </c>
      <c r="BJ222" s="13" t="s">
        <v>154</v>
      </c>
      <c r="BK222" s="133">
        <f t="shared" si="71"/>
        <v>0</v>
      </c>
      <c r="BL222" s="13" t="s">
        <v>215</v>
      </c>
      <c r="BM222" s="132" t="s">
        <v>417</v>
      </c>
    </row>
    <row r="223" spans="2:65" s="1" customFormat="1" ht="24.25" customHeight="1">
      <c r="B223" s="120"/>
      <c r="C223" s="134">
        <v>71</v>
      </c>
      <c r="D223" s="134" t="s">
        <v>198</v>
      </c>
      <c r="E223" s="135" t="s">
        <v>2301</v>
      </c>
      <c r="F223" s="136" t="s">
        <v>2302</v>
      </c>
      <c r="G223" s="137" t="s">
        <v>218</v>
      </c>
      <c r="H223" s="138">
        <v>373.303</v>
      </c>
      <c r="I223" s="139"/>
      <c r="J223" s="139">
        <f t="shared" si="62"/>
        <v>0</v>
      </c>
      <c r="K223" s="127"/>
      <c r="L223" s="461"/>
      <c r="M223" s="128" t="s">
        <v>1</v>
      </c>
      <c r="N223" s="129" t="s">
        <v>41</v>
      </c>
      <c r="O223" s="130">
        <v>0.21457000000000001</v>
      </c>
      <c r="P223" s="130">
        <f t="shared" si="63"/>
        <v>80.099624710000001</v>
      </c>
      <c r="Q223" s="130">
        <v>1.0307200000000001E-2</v>
      </c>
      <c r="R223" s="130">
        <f t="shared" si="64"/>
        <v>3.8477086816000003</v>
      </c>
      <c r="S223" s="130">
        <v>0</v>
      </c>
      <c r="T223" s="131">
        <f t="shared" si="65"/>
        <v>0</v>
      </c>
      <c r="AR223" s="132" t="s">
        <v>215</v>
      </c>
      <c r="AT223" s="132" t="s">
        <v>149</v>
      </c>
      <c r="AU223" s="132" t="s">
        <v>154</v>
      </c>
      <c r="AY223" s="13" t="s">
        <v>147</v>
      </c>
      <c r="BE223" s="133">
        <f t="shared" si="66"/>
        <v>0</v>
      </c>
      <c r="BF223" s="133">
        <f t="shared" si="67"/>
        <v>0</v>
      </c>
      <c r="BG223" s="133">
        <f t="shared" si="68"/>
        <v>0</v>
      </c>
      <c r="BH223" s="133">
        <f t="shared" si="69"/>
        <v>0</v>
      </c>
      <c r="BI223" s="133">
        <f t="shared" si="70"/>
        <v>0</v>
      </c>
      <c r="BJ223" s="13" t="s">
        <v>154</v>
      </c>
      <c r="BK223" s="133">
        <f t="shared" si="71"/>
        <v>0</v>
      </c>
      <c r="BL223" s="13" t="s">
        <v>215</v>
      </c>
      <c r="BM223" s="132" t="s">
        <v>421</v>
      </c>
    </row>
    <row r="224" spans="2:65" s="1" customFormat="1" ht="24.25" customHeight="1">
      <c r="B224" s="120"/>
      <c r="C224" s="121">
        <v>72</v>
      </c>
      <c r="D224" s="121" t="s">
        <v>149</v>
      </c>
      <c r="E224" s="122" t="s">
        <v>2307</v>
      </c>
      <c r="F224" s="123" t="s">
        <v>2308</v>
      </c>
      <c r="G224" s="124" t="s">
        <v>195</v>
      </c>
      <c r="H224" s="125">
        <v>76.638000000000005</v>
      </c>
      <c r="I224" s="126"/>
      <c r="J224" s="126">
        <f t="shared" si="62"/>
        <v>0</v>
      </c>
      <c r="K224" s="127"/>
      <c r="L224" s="461"/>
      <c r="M224" s="128"/>
      <c r="N224" s="129"/>
      <c r="O224" s="130"/>
      <c r="P224" s="130"/>
      <c r="Q224" s="130"/>
      <c r="R224" s="130"/>
      <c r="S224" s="130"/>
      <c r="T224" s="131"/>
      <c r="AR224" s="132"/>
      <c r="AT224" s="132"/>
      <c r="AU224" s="132"/>
      <c r="AY224" s="13"/>
      <c r="BE224" s="133"/>
      <c r="BF224" s="133"/>
      <c r="BG224" s="133"/>
      <c r="BH224" s="133"/>
      <c r="BI224" s="133"/>
      <c r="BJ224" s="13"/>
      <c r="BK224" s="133"/>
      <c r="BL224" s="13"/>
      <c r="BM224" s="132"/>
    </row>
    <row r="225" spans="2:65" s="1" customFormat="1" ht="24.25" customHeight="1">
      <c r="B225" s="120"/>
      <c r="C225" s="134">
        <v>73</v>
      </c>
      <c r="D225" s="134" t="s">
        <v>198</v>
      </c>
      <c r="E225" s="135" t="s">
        <v>2309</v>
      </c>
      <c r="F225" s="136" t="s">
        <v>2310</v>
      </c>
      <c r="G225" s="137" t="s">
        <v>195</v>
      </c>
      <c r="H225" s="138">
        <v>76.638000000000005</v>
      </c>
      <c r="I225" s="139"/>
      <c r="J225" s="139">
        <f t="shared" si="62"/>
        <v>0</v>
      </c>
      <c r="K225" s="127"/>
      <c r="L225" s="461"/>
      <c r="M225" s="128"/>
      <c r="N225" s="129"/>
      <c r="O225" s="130"/>
      <c r="P225" s="130"/>
      <c r="Q225" s="130"/>
      <c r="R225" s="130"/>
      <c r="S225" s="130"/>
      <c r="T225" s="131"/>
      <c r="AR225" s="132"/>
      <c r="AT225" s="132"/>
      <c r="AU225" s="132"/>
      <c r="AY225" s="13"/>
      <c r="BE225" s="133"/>
      <c r="BF225" s="133"/>
      <c r="BG225" s="133"/>
      <c r="BH225" s="133"/>
      <c r="BI225" s="133"/>
      <c r="BJ225" s="13"/>
      <c r="BK225" s="133"/>
      <c r="BL225" s="13"/>
      <c r="BM225" s="132"/>
    </row>
    <row r="226" spans="2:65" s="1" customFormat="1" ht="24.25" customHeight="1">
      <c r="B226" s="120"/>
      <c r="C226" s="121">
        <v>74</v>
      </c>
      <c r="D226" s="121" t="s">
        <v>149</v>
      </c>
      <c r="E226" s="122" t="s">
        <v>423</v>
      </c>
      <c r="F226" s="123" t="s">
        <v>424</v>
      </c>
      <c r="G226" s="124" t="s">
        <v>360</v>
      </c>
      <c r="H226" s="125"/>
      <c r="I226" s="126"/>
      <c r="J226" s="126">
        <f t="shared" si="61"/>
        <v>0</v>
      </c>
      <c r="K226" s="127"/>
      <c r="L226" s="25"/>
      <c r="M226" s="128" t="s">
        <v>1</v>
      </c>
      <c r="N226" s="129" t="s">
        <v>41</v>
      </c>
      <c r="O226" s="130">
        <v>0</v>
      </c>
      <c r="P226" s="130">
        <f>O226*H226</f>
        <v>0</v>
      </c>
      <c r="Q226" s="130">
        <v>0</v>
      </c>
      <c r="R226" s="130">
        <f>Q226*H226</f>
        <v>0</v>
      </c>
      <c r="S226" s="130">
        <v>0</v>
      </c>
      <c r="T226" s="131">
        <f>S226*H226</f>
        <v>0</v>
      </c>
      <c r="AR226" s="132" t="s">
        <v>215</v>
      </c>
      <c r="AT226" s="132" t="s">
        <v>149</v>
      </c>
      <c r="AU226" s="132" t="s">
        <v>154</v>
      </c>
      <c r="AY226" s="13" t="s">
        <v>147</v>
      </c>
      <c r="BE226" s="133">
        <f>IF(N226="základná",J226,0)</f>
        <v>0</v>
      </c>
      <c r="BF226" s="133">
        <f>IF(N226="znížená",J226,0)</f>
        <v>0</v>
      </c>
      <c r="BG226" s="133">
        <f>IF(N226="zákl. prenesená",J226,0)</f>
        <v>0</v>
      </c>
      <c r="BH226" s="133">
        <f>IF(N226="zníž. prenesená",J226,0)</f>
        <v>0</v>
      </c>
      <c r="BI226" s="133">
        <f>IF(N226="nulová",J226,0)</f>
        <v>0</v>
      </c>
      <c r="BJ226" s="13" t="s">
        <v>154</v>
      </c>
      <c r="BK226" s="133">
        <f>ROUND(I226*H226,2)</f>
        <v>0</v>
      </c>
      <c r="BL226" s="13" t="s">
        <v>215</v>
      </c>
      <c r="BM226" s="132" t="s">
        <v>425</v>
      </c>
    </row>
    <row r="227" spans="2:65" s="11" customFormat="1" ht="22.75" customHeight="1">
      <c r="B227" s="109"/>
      <c r="D227" s="110" t="s">
        <v>74</v>
      </c>
      <c r="E227" s="118" t="s">
        <v>426</v>
      </c>
      <c r="F227" s="118" t="s">
        <v>427</v>
      </c>
      <c r="J227" s="119">
        <f>BK227</f>
        <v>0</v>
      </c>
      <c r="L227" s="109"/>
      <c r="M227" s="113"/>
      <c r="P227" s="114">
        <f>SUM(P228:P239)</f>
        <v>662.84529699999996</v>
      </c>
      <c r="R227" s="114">
        <f>SUM(R228:R239)</f>
        <v>17.986014700000002</v>
      </c>
      <c r="T227" s="115">
        <f>SUM(T228:T239)</f>
        <v>0</v>
      </c>
      <c r="AR227" s="110" t="s">
        <v>154</v>
      </c>
      <c r="AT227" s="116" t="s">
        <v>74</v>
      </c>
      <c r="AU227" s="116" t="s">
        <v>83</v>
      </c>
      <c r="AY227" s="110" t="s">
        <v>147</v>
      </c>
      <c r="BK227" s="117">
        <f>SUM(BK228:BK239)</f>
        <v>0</v>
      </c>
    </row>
    <row r="228" spans="2:65" s="1" customFormat="1" ht="37.75" customHeight="1">
      <c r="B228" s="120"/>
      <c r="C228" s="121">
        <v>75</v>
      </c>
      <c r="D228" s="121" t="s">
        <v>149</v>
      </c>
      <c r="E228" s="122" t="s">
        <v>429</v>
      </c>
      <c r="F228" s="123" t="s">
        <v>430</v>
      </c>
      <c r="G228" s="124" t="s">
        <v>195</v>
      </c>
      <c r="H228" s="125">
        <v>51.085999999999999</v>
      </c>
      <c r="I228" s="126"/>
      <c r="J228" s="126">
        <f t="shared" ref="J228:J239" si="72">ROUND(I228*H228,2)</f>
        <v>0</v>
      </c>
      <c r="K228" s="127"/>
      <c r="L228" s="25"/>
      <c r="M228" s="128" t="s">
        <v>1</v>
      </c>
      <c r="N228" s="129" t="s">
        <v>41</v>
      </c>
      <c r="O228" s="130">
        <v>1.4870000000000001</v>
      </c>
      <c r="P228" s="130">
        <f t="shared" ref="P228:P239" si="73">O228*H228</f>
        <v>75.964882000000003</v>
      </c>
      <c r="Q228" s="130">
        <v>5.4420000000000003E-2</v>
      </c>
      <c r="R228" s="130">
        <f t="shared" ref="R228:R239" si="74">Q228*H228</f>
        <v>2.7801001200000002</v>
      </c>
      <c r="S228" s="130">
        <v>0</v>
      </c>
      <c r="T228" s="131">
        <f t="shared" ref="T228:T239" si="75">S228*H228</f>
        <v>0</v>
      </c>
      <c r="AR228" s="132" t="s">
        <v>215</v>
      </c>
      <c r="AT228" s="132" t="s">
        <v>149</v>
      </c>
      <c r="AU228" s="132" t="s">
        <v>154</v>
      </c>
      <c r="AY228" s="13" t="s">
        <v>147</v>
      </c>
      <c r="BE228" s="133">
        <f t="shared" ref="BE228:BE239" si="76">IF(N228="základná",J228,0)</f>
        <v>0</v>
      </c>
      <c r="BF228" s="133">
        <f t="shared" ref="BF228:BF239" si="77">IF(N228="znížená",J228,0)</f>
        <v>0</v>
      </c>
      <c r="BG228" s="133">
        <f t="shared" ref="BG228:BG239" si="78">IF(N228="zákl. prenesená",J228,0)</f>
        <v>0</v>
      </c>
      <c r="BH228" s="133">
        <f t="shared" ref="BH228:BH239" si="79">IF(N228="zníž. prenesená",J228,0)</f>
        <v>0</v>
      </c>
      <c r="BI228" s="133">
        <f t="shared" ref="BI228:BI239" si="80">IF(N228="nulová",J228,0)</f>
        <v>0</v>
      </c>
      <c r="BJ228" s="13" t="s">
        <v>154</v>
      </c>
      <c r="BK228" s="133">
        <f t="shared" ref="BK228:BK239" si="81">ROUND(I228*H228,2)</f>
        <v>0</v>
      </c>
      <c r="BL228" s="13" t="s">
        <v>215</v>
      </c>
      <c r="BM228" s="132" t="s">
        <v>431</v>
      </c>
    </row>
    <row r="229" spans="2:65" s="1" customFormat="1" ht="37.75" customHeight="1">
      <c r="B229" s="120"/>
      <c r="C229" s="121">
        <v>76</v>
      </c>
      <c r="D229" s="121" t="s">
        <v>149</v>
      </c>
      <c r="E229" s="122" t="s">
        <v>433</v>
      </c>
      <c r="F229" s="123" t="s">
        <v>434</v>
      </c>
      <c r="G229" s="124" t="s">
        <v>195</v>
      </c>
      <c r="H229" s="125">
        <v>17.335000000000001</v>
      </c>
      <c r="I229" s="126"/>
      <c r="J229" s="126">
        <f t="shared" si="72"/>
        <v>0</v>
      </c>
      <c r="K229" s="127"/>
      <c r="L229" s="25"/>
      <c r="M229" s="128" t="s">
        <v>1</v>
      </c>
      <c r="N229" s="129" t="s">
        <v>41</v>
      </c>
      <c r="O229" s="130">
        <v>1.49</v>
      </c>
      <c r="P229" s="130">
        <f t="shared" si="73"/>
        <v>25.829150000000002</v>
      </c>
      <c r="Q229" s="130">
        <v>5.5789999999999999E-2</v>
      </c>
      <c r="R229" s="130">
        <f t="shared" si="74"/>
        <v>0.96711965</v>
      </c>
      <c r="S229" s="130">
        <v>0</v>
      </c>
      <c r="T229" s="131">
        <f t="shared" si="75"/>
        <v>0</v>
      </c>
      <c r="AR229" s="132" t="s">
        <v>215</v>
      </c>
      <c r="AT229" s="132" t="s">
        <v>149</v>
      </c>
      <c r="AU229" s="132" t="s">
        <v>154</v>
      </c>
      <c r="AY229" s="13" t="s">
        <v>147</v>
      </c>
      <c r="BE229" s="133">
        <f t="shared" si="76"/>
        <v>0</v>
      </c>
      <c r="BF229" s="133">
        <f t="shared" si="77"/>
        <v>0</v>
      </c>
      <c r="BG229" s="133">
        <f t="shared" si="78"/>
        <v>0</v>
      </c>
      <c r="BH229" s="133">
        <f t="shared" si="79"/>
        <v>0</v>
      </c>
      <c r="BI229" s="133">
        <f t="shared" si="80"/>
        <v>0</v>
      </c>
      <c r="BJ229" s="13" t="s">
        <v>154</v>
      </c>
      <c r="BK229" s="133">
        <f t="shared" si="81"/>
        <v>0</v>
      </c>
      <c r="BL229" s="13" t="s">
        <v>215</v>
      </c>
      <c r="BM229" s="132" t="s">
        <v>435</v>
      </c>
    </row>
    <row r="230" spans="2:65" s="1" customFormat="1" ht="37.75" customHeight="1">
      <c r="B230" s="120"/>
      <c r="C230" s="121">
        <v>77</v>
      </c>
      <c r="D230" s="121" t="s">
        <v>149</v>
      </c>
      <c r="E230" s="122" t="s">
        <v>437</v>
      </c>
      <c r="F230" s="123" t="s">
        <v>438</v>
      </c>
      <c r="G230" s="124" t="s">
        <v>195</v>
      </c>
      <c r="H230" s="125">
        <v>49.749000000000002</v>
      </c>
      <c r="I230" s="126"/>
      <c r="J230" s="126">
        <f t="shared" si="72"/>
        <v>0</v>
      </c>
      <c r="K230" s="127"/>
      <c r="L230" s="25"/>
      <c r="M230" s="128" t="s">
        <v>1</v>
      </c>
      <c r="N230" s="129" t="s">
        <v>41</v>
      </c>
      <c r="O230" s="130">
        <v>1.371</v>
      </c>
      <c r="P230" s="130">
        <f t="shared" si="73"/>
        <v>68.205878999999996</v>
      </c>
      <c r="Q230" s="130">
        <v>5.2650000000000002E-2</v>
      </c>
      <c r="R230" s="130">
        <f t="shared" si="74"/>
        <v>2.6192848500000001</v>
      </c>
      <c r="S230" s="130">
        <v>0</v>
      </c>
      <c r="T230" s="131">
        <f t="shared" si="75"/>
        <v>0</v>
      </c>
      <c r="AR230" s="132" t="s">
        <v>215</v>
      </c>
      <c r="AT230" s="132" t="s">
        <v>149</v>
      </c>
      <c r="AU230" s="132" t="s">
        <v>154</v>
      </c>
      <c r="AY230" s="13" t="s">
        <v>147</v>
      </c>
      <c r="BE230" s="133">
        <f t="shared" si="76"/>
        <v>0</v>
      </c>
      <c r="BF230" s="133">
        <f t="shared" si="77"/>
        <v>0</v>
      </c>
      <c r="BG230" s="133">
        <f t="shared" si="78"/>
        <v>0</v>
      </c>
      <c r="BH230" s="133">
        <f t="shared" si="79"/>
        <v>0</v>
      </c>
      <c r="BI230" s="133">
        <f t="shared" si="80"/>
        <v>0</v>
      </c>
      <c r="BJ230" s="13" t="s">
        <v>154</v>
      </c>
      <c r="BK230" s="133">
        <f t="shared" si="81"/>
        <v>0</v>
      </c>
      <c r="BL230" s="13" t="s">
        <v>215</v>
      </c>
      <c r="BM230" s="132" t="s">
        <v>439</v>
      </c>
    </row>
    <row r="231" spans="2:65" s="1" customFormat="1" ht="24.25" customHeight="1">
      <c r="B231" s="120"/>
      <c r="C231" s="121">
        <v>78</v>
      </c>
      <c r="D231" s="121" t="s">
        <v>149</v>
      </c>
      <c r="E231" s="122" t="s">
        <v>441</v>
      </c>
      <c r="F231" s="123" t="s">
        <v>442</v>
      </c>
      <c r="G231" s="124" t="s">
        <v>195</v>
      </c>
      <c r="H231" s="125">
        <v>47.81</v>
      </c>
      <c r="I231" s="126"/>
      <c r="J231" s="126">
        <f t="shared" si="72"/>
        <v>0</v>
      </c>
      <c r="K231" s="127"/>
      <c r="L231" s="25"/>
      <c r="M231" s="128" t="s">
        <v>1</v>
      </c>
      <c r="N231" s="129" t="s">
        <v>41</v>
      </c>
      <c r="O231" s="130">
        <v>1.268</v>
      </c>
      <c r="P231" s="130">
        <f t="shared" si="73"/>
        <v>60.623080000000002</v>
      </c>
      <c r="Q231" s="130">
        <v>2.1520000000000001E-2</v>
      </c>
      <c r="R231" s="130">
        <f t="shared" si="74"/>
        <v>1.0288712</v>
      </c>
      <c r="S231" s="130">
        <v>0</v>
      </c>
      <c r="T231" s="131">
        <f t="shared" si="75"/>
        <v>0</v>
      </c>
      <c r="AR231" s="132" t="s">
        <v>215</v>
      </c>
      <c r="AT231" s="132" t="s">
        <v>149</v>
      </c>
      <c r="AU231" s="132" t="s">
        <v>154</v>
      </c>
      <c r="AY231" s="13" t="s">
        <v>147</v>
      </c>
      <c r="BE231" s="133">
        <f t="shared" si="76"/>
        <v>0</v>
      </c>
      <c r="BF231" s="133">
        <f t="shared" si="77"/>
        <v>0</v>
      </c>
      <c r="BG231" s="133">
        <f t="shared" si="78"/>
        <v>0</v>
      </c>
      <c r="BH231" s="133">
        <f t="shared" si="79"/>
        <v>0</v>
      </c>
      <c r="BI231" s="133">
        <f t="shared" si="80"/>
        <v>0</v>
      </c>
      <c r="BJ231" s="13" t="s">
        <v>154</v>
      </c>
      <c r="BK231" s="133">
        <f t="shared" si="81"/>
        <v>0</v>
      </c>
      <c r="BL231" s="13" t="s">
        <v>215</v>
      </c>
      <c r="BM231" s="132" t="s">
        <v>443</v>
      </c>
    </row>
    <row r="232" spans="2:65" s="1" customFormat="1" ht="24.25" customHeight="1">
      <c r="B232" s="120"/>
      <c r="C232" s="121">
        <v>79</v>
      </c>
      <c r="D232" s="121" t="s">
        <v>149</v>
      </c>
      <c r="E232" s="122" t="s">
        <v>445</v>
      </c>
      <c r="F232" s="123" t="s">
        <v>446</v>
      </c>
      <c r="G232" s="124" t="s">
        <v>195</v>
      </c>
      <c r="H232" s="125">
        <v>30.42</v>
      </c>
      <c r="I232" s="126"/>
      <c r="J232" s="126">
        <f t="shared" si="72"/>
        <v>0</v>
      </c>
      <c r="K232" s="127"/>
      <c r="L232" s="25"/>
      <c r="M232" s="128" t="s">
        <v>1</v>
      </c>
      <c r="N232" s="129" t="s">
        <v>41</v>
      </c>
      <c r="O232" s="130">
        <v>0.95499999999999996</v>
      </c>
      <c r="P232" s="130">
        <f t="shared" si="73"/>
        <v>29.051100000000002</v>
      </c>
      <c r="Q232" s="130">
        <v>1.2149999999999999E-2</v>
      </c>
      <c r="R232" s="130">
        <f t="shared" si="74"/>
        <v>0.36960300000000001</v>
      </c>
      <c r="S232" s="130">
        <v>0</v>
      </c>
      <c r="T232" s="131">
        <f t="shared" si="75"/>
        <v>0</v>
      </c>
      <c r="AR232" s="132" t="s">
        <v>215</v>
      </c>
      <c r="AT232" s="132" t="s">
        <v>149</v>
      </c>
      <c r="AU232" s="132" t="s">
        <v>154</v>
      </c>
      <c r="AY232" s="13" t="s">
        <v>147</v>
      </c>
      <c r="BE232" s="133">
        <f t="shared" si="76"/>
        <v>0</v>
      </c>
      <c r="BF232" s="133">
        <f t="shared" si="77"/>
        <v>0</v>
      </c>
      <c r="BG232" s="133">
        <f t="shared" si="78"/>
        <v>0</v>
      </c>
      <c r="BH232" s="133">
        <f t="shared" si="79"/>
        <v>0</v>
      </c>
      <c r="BI232" s="133">
        <f t="shared" si="80"/>
        <v>0</v>
      </c>
      <c r="BJ232" s="13" t="s">
        <v>154</v>
      </c>
      <c r="BK232" s="133">
        <f t="shared" si="81"/>
        <v>0</v>
      </c>
      <c r="BL232" s="13" t="s">
        <v>215</v>
      </c>
      <c r="BM232" s="132" t="s">
        <v>447</v>
      </c>
    </row>
    <row r="233" spans="2:65" s="1" customFormat="1" ht="24.25" customHeight="1">
      <c r="B233" s="120"/>
      <c r="C233" s="121">
        <v>80</v>
      </c>
      <c r="D233" s="121" t="s">
        <v>149</v>
      </c>
      <c r="E233" s="122" t="s">
        <v>449</v>
      </c>
      <c r="F233" s="123" t="s">
        <v>450</v>
      </c>
      <c r="G233" s="124" t="s">
        <v>195</v>
      </c>
      <c r="H233" s="125">
        <v>131.93</v>
      </c>
      <c r="I233" s="126"/>
      <c r="J233" s="126">
        <f t="shared" si="72"/>
        <v>0</v>
      </c>
      <c r="K233" s="127"/>
      <c r="L233" s="25"/>
      <c r="M233" s="128" t="s">
        <v>1</v>
      </c>
      <c r="N233" s="129" t="s">
        <v>41</v>
      </c>
      <c r="O233" s="130">
        <v>1.3009999999999999</v>
      </c>
      <c r="P233" s="130">
        <f t="shared" si="73"/>
        <v>171.64093</v>
      </c>
      <c r="Q233" s="130">
        <v>2.1180000000000001E-2</v>
      </c>
      <c r="R233" s="130">
        <f t="shared" si="74"/>
        <v>2.7942774000000004</v>
      </c>
      <c r="S233" s="130">
        <v>0</v>
      </c>
      <c r="T233" s="131">
        <f t="shared" si="75"/>
        <v>0</v>
      </c>
      <c r="AR233" s="132" t="s">
        <v>215</v>
      </c>
      <c r="AT233" s="132" t="s">
        <v>149</v>
      </c>
      <c r="AU233" s="132" t="s">
        <v>154</v>
      </c>
      <c r="AY233" s="13" t="s">
        <v>147</v>
      </c>
      <c r="BE233" s="133">
        <f t="shared" si="76"/>
        <v>0</v>
      </c>
      <c r="BF233" s="133">
        <f t="shared" si="77"/>
        <v>0</v>
      </c>
      <c r="BG233" s="133">
        <f t="shared" si="78"/>
        <v>0</v>
      </c>
      <c r="BH233" s="133">
        <f t="shared" si="79"/>
        <v>0</v>
      </c>
      <c r="BI233" s="133">
        <f t="shared" si="80"/>
        <v>0</v>
      </c>
      <c r="BJ233" s="13" t="s">
        <v>154</v>
      </c>
      <c r="BK233" s="133">
        <f t="shared" si="81"/>
        <v>0</v>
      </c>
      <c r="BL233" s="13" t="s">
        <v>215</v>
      </c>
      <c r="BM233" s="132" t="s">
        <v>451</v>
      </c>
    </row>
    <row r="234" spans="2:65" s="1" customFormat="1" ht="24.25" customHeight="1">
      <c r="B234" s="120"/>
      <c r="C234" s="121">
        <v>81</v>
      </c>
      <c r="D234" s="121" t="s">
        <v>149</v>
      </c>
      <c r="E234" s="122" t="s">
        <v>453</v>
      </c>
      <c r="F234" s="123" t="s">
        <v>454</v>
      </c>
      <c r="G234" s="124" t="s">
        <v>195</v>
      </c>
      <c r="H234" s="125">
        <v>103.14400000000001</v>
      </c>
      <c r="I234" s="126"/>
      <c r="J234" s="126">
        <f t="shared" si="72"/>
        <v>0</v>
      </c>
      <c r="K234" s="127"/>
      <c r="L234" s="25"/>
      <c r="M234" s="128" t="s">
        <v>1</v>
      </c>
      <c r="N234" s="129" t="s">
        <v>41</v>
      </c>
      <c r="O234" s="130">
        <v>1.0269999999999999</v>
      </c>
      <c r="P234" s="130">
        <f t="shared" si="73"/>
        <v>105.928888</v>
      </c>
      <c r="Q234" s="130">
        <v>2.504E-2</v>
      </c>
      <c r="R234" s="130">
        <f t="shared" si="74"/>
        <v>2.5827257600000002</v>
      </c>
      <c r="S234" s="130">
        <v>0</v>
      </c>
      <c r="T234" s="131">
        <f t="shared" si="75"/>
        <v>0</v>
      </c>
      <c r="AR234" s="132" t="s">
        <v>215</v>
      </c>
      <c r="AT234" s="132" t="s">
        <v>149</v>
      </c>
      <c r="AU234" s="132" t="s">
        <v>154</v>
      </c>
      <c r="AY234" s="13" t="s">
        <v>147</v>
      </c>
      <c r="BE234" s="133">
        <f t="shared" si="76"/>
        <v>0</v>
      </c>
      <c r="BF234" s="133">
        <f t="shared" si="77"/>
        <v>0</v>
      </c>
      <c r="BG234" s="133">
        <f t="shared" si="78"/>
        <v>0</v>
      </c>
      <c r="BH234" s="133">
        <f t="shared" si="79"/>
        <v>0</v>
      </c>
      <c r="BI234" s="133">
        <f t="shared" si="80"/>
        <v>0</v>
      </c>
      <c r="BJ234" s="13" t="s">
        <v>154</v>
      </c>
      <c r="BK234" s="133">
        <f t="shared" si="81"/>
        <v>0</v>
      </c>
      <c r="BL234" s="13" t="s">
        <v>215</v>
      </c>
      <c r="BM234" s="132" t="s">
        <v>455</v>
      </c>
    </row>
    <row r="235" spans="2:65" s="1" customFormat="1" ht="24.25" customHeight="1">
      <c r="B235" s="120"/>
      <c r="C235" s="121">
        <v>82</v>
      </c>
      <c r="D235" s="121" t="s">
        <v>149</v>
      </c>
      <c r="E235" s="122" t="s">
        <v>457</v>
      </c>
      <c r="F235" s="123" t="s">
        <v>458</v>
      </c>
      <c r="G235" s="124" t="s">
        <v>195</v>
      </c>
      <c r="H235" s="125">
        <v>103.14400000000001</v>
      </c>
      <c r="I235" s="126"/>
      <c r="J235" s="126">
        <f t="shared" si="72"/>
        <v>0</v>
      </c>
      <c r="K235" s="127"/>
      <c r="L235" s="25"/>
      <c r="M235" s="128" t="s">
        <v>1</v>
      </c>
      <c r="N235" s="129" t="s">
        <v>41</v>
      </c>
      <c r="O235" s="130">
        <v>1.0469999999999999</v>
      </c>
      <c r="P235" s="130">
        <f t="shared" si="73"/>
        <v>107.99176799999999</v>
      </c>
      <c r="Q235" s="130">
        <v>8.4799999999999997E-3</v>
      </c>
      <c r="R235" s="130">
        <f t="shared" si="74"/>
        <v>0.87466112000000007</v>
      </c>
      <c r="S235" s="130">
        <v>0</v>
      </c>
      <c r="T235" s="131">
        <f t="shared" si="75"/>
        <v>0</v>
      </c>
      <c r="AR235" s="132" t="s">
        <v>215</v>
      </c>
      <c r="AT235" s="132" t="s">
        <v>149</v>
      </c>
      <c r="AU235" s="132" t="s">
        <v>154</v>
      </c>
      <c r="AY235" s="13" t="s">
        <v>147</v>
      </c>
      <c r="BE235" s="133">
        <f t="shared" si="76"/>
        <v>0</v>
      </c>
      <c r="BF235" s="133">
        <f t="shared" si="77"/>
        <v>0</v>
      </c>
      <c r="BG235" s="133">
        <f t="shared" si="78"/>
        <v>0</v>
      </c>
      <c r="BH235" s="133">
        <f t="shared" si="79"/>
        <v>0</v>
      </c>
      <c r="BI235" s="133">
        <f t="shared" si="80"/>
        <v>0</v>
      </c>
      <c r="BJ235" s="13" t="s">
        <v>154</v>
      </c>
      <c r="BK235" s="133">
        <f t="shared" si="81"/>
        <v>0</v>
      </c>
      <c r="BL235" s="13" t="s">
        <v>215</v>
      </c>
      <c r="BM235" s="132" t="s">
        <v>459</v>
      </c>
    </row>
    <row r="236" spans="2:65" s="1" customFormat="1" ht="24.25" customHeight="1">
      <c r="B236" s="120"/>
      <c r="C236" s="121">
        <v>83</v>
      </c>
      <c r="D236" s="134" t="s">
        <v>198</v>
      </c>
      <c r="E236" s="135" t="s">
        <v>461</v>
      </c>
      <c r="F236" s="136" t="s">
        <v>462</v>
      </c>
      <c r="G236" s="137" t="s">
        <v>195</v>
      </c>
      <c r="H236" s="138">
        <v>216.602</v>
      </c>
      <c r="I236" s="139"/>
      <c r="J236" s="139">
        <f t="shared" si="72"/>
        <v>0</v>
      </c>
      <c r="K236" s="140"/>
      <c r="L236" s="141"/>
      <c r="M236" s="142" t="s">
        <v>1</v>
      </c>
      <c r="N236" s="143" t="s">
        <v>41</v>
      </c>
      <c r="O236" s="130">
        <v>0</v>
      </c>
      <c r="P236" s="130">
        <f t="shared" si="73"/>
        <v>0</v>
      </c>
      <c r="Q236" s="130">
        <v>1.2500000000000001E-2</v>
      </c>
      <c r="R236" s="130">
        <f t="shared" si="74"/>
        <v>2.7075250000000004</v>
      </c>
      <c r="S236" s="130">
        <v>0</v>
      </c>
      <c r="T236" s="131">
        <f t="shared" si="75"/>
        <v>0</v>
      </c>
      <c r="AR236" s="132" t="s">
        <v>269</v>
      </c>
      <c r="AT236" s="132" t="s">
        <v>198</v>
      </c>
      <c r="AU236" s="132" t="s">
        <v>154</v>
      </c>
      <c r="AY236" s="13" t="s">
        <v>147</v>
      </c>
      <c r="BE236" s="133">
        <f t="shared" si="76"/>
        <v>0</v>
      </c>
      <c r="BF236" s="133">
        <f t="shared" si="77"/>
        <v>0</v>
      </c>
      <c r="BG236" s="133">
        <f t="shared" si="78"/>
        <v>0</v>
      </c>
      <c r="BH236" s="133">
        <f t="shared" si="79"/>
        <v>0</v>
      </c>
      <c r="BI236" s="133">
        <f t="shared" si="80"/>
        <v>0</v>
      </c>
      <c r="BJ236" s="13" t="s">
        <v>154</v>
      </c>
      <c r="BK236" s="133">
        <f t="shared" si="81"/>
        <v>0</v>
      </c>
      <c r="BL236" s="13" t="s">
        <v>215</v>
      </c>
      <c r="BM236" s="132" t="s">
        <v>463</v>
      </c>
    </row>
    <row r="237" spans="2:65" s="1" customFormat="1" ht="14.5" customHeight="1">
      <c r="B237" s="120"/>
      <c r="C237" s="121">
        <v>84</v>
      </c>
      <c r="D237" s="121" t="s">
        <v>149</v>
      </c>
      <c r="E237" s="122" t="s">
        <v>465</v>
      </c>
      <c r="F237" s="123" t="s">
        <v>466</v>
      </c>
      <c r="G237" s="124" t="s">
        <v>195</v>
      </c>
      <c r="H237" s="125">
        <v>21.14</v>
      </c>
      <c r="I237" s="126"/>
      <c r="J237" s="126">
        <f t="shared" si="72"/>
        <v>0</v>
      </c>
      <c r="K237" s="127"/>
      <c r="L237" s="25"/>
      <c r="M237" s="128" t="s">
        <v>1</v>
      </c>
      <c r="N237" s="129" t="s">
        <v>41</v>
      </c>
      <c r="O237" s="130">
        <v>0.83299999999999996</v>
      </c>
      <c r="P237" s="130">
        <f t="shared" si="73"/>
        <v>17.60962</v>
      </c>
      <c r="Q237" s="130">
        <v>2.504E-2</v>
      </c>
      <c r="R237" s="130">
        <f t="shared" si="74"/>
        <v>0.52934559999999997</v>
      </c>
      <c r="S237" s="130">
        <v>0</v>
      </c>
      <c r="T237" s="131">
        <f t="shared" si="75"/>
        <v>0</v>
      </c>
      <c r="AR237" s="132" t="s">
        <v>215</v>
      </c>
      <c r="AT237" s="132" t="s">
        <v>149</v>
      </c>
      <c r="AU237" s="132" t="s">
        <v>154</v>
      </c>
      <c r="AY237" s="13" t="s">
        <v>147</v>
      </c>
      <c r="BE237" s="133">
        <f t="shared" si="76"/>
        <v>0</v>
      </c>
      <c r="BF237" s="133">
        <f t="shared" si="77"/>
        <v>0</v>
      </c>
      <c r="BG237" s="133">
        <f t="shared" si="78"/>
        <v>0</v>
      </c>
      <c r="BH237" s="133">
        <f t="shared" si="79"/>
        <v>0</v>
      </c>
      <c r="BI237" s="133">
        <f t="shared" si="80"/>
        <v>0</v>
      </c>
      <c r="BJ237" s="13" t="s">
        <v>154</v>
      </c>
      <c r="BK237" s="133">
        <f t="shared" si="81"/>
        <v>0</v>
      </c>
      <c r="BL237" s="13" t="s">
        <v>215</v>
      </c>
      <c r="BM237" s="132" t="s">
        <v>467</v>
      </c>
    </row>
    <row r="238" spans="2:65" s="1" customFormat="1" ht="37.75" customHeight="1">
      <c r="B238" s="120"/>
      <c r="C238" s="121">
        <v>85</v>
      </c>
      <c r="D238" s="134" t="s">
        <v>198</v>
      </c>
      <c r="E238" s="135" t="s">
        <v>469</v>
      </c>
      <c r="F238" s="136" t="s">
        <v>470</v>
      </c>
      <c r="G238" s="137" t="s">
        <v>195</v>
      </c>
      <c r="H238" s="138">
        <v>22.196999999999999</v>
      </c>
      <c r="I238" s="139"/>
      <c r="J238" s="139">
        <f t="shared" si="72"/>
        <v>0</v>
      </c>
      <c r="K238" s="140"/>
      <c r="L238" s="141"/>
      <c r="M238" s="142" t="s">
        <v>1</v>
      </c>
      <c r="N238" s="143" t="s">
        <v>41</v>
      </c>
      <c r="O238" s="130">
        <v>0</v>
      </c>
      <c r="P238" s="130">
        <f t="shared" si="73"/>
        <v>0</v>
      </c>
      <c r="Q238" s="130">
        <v>3.3000000000000002E-2</v>
      </c>
      <c r="R238" s="130">
        <f t="shared" si="74"/>
        <v>0.73250099999999996</v>
      </c>
      <c r="S238" s="130">
        <v>0</v>
      </c>
      <c r="T238" s="131">
        <f t="shared" si="75"/>
        <v>0</v>
      </c>
      <c r="AR238" s="132" t="s">
        <v>269</v>
      </c>
      <c r="AT238" s="132" t="s">
        <v>198</v>
      </c>
      <c r="AU238" s="132" t="s">
        <v>154</v>
      </c>
      <c r="AY238" s="13" t="s">
        <v>147</v>
      </c>
      <c r="BE238" s="133">
        <f t="shared" si="76"/>
        <v>0</v>
      </c>
      <c r="BF238" s="133">
        <f t="shared" si="77"/>
        <v>0</v>
      </c>
      <c r="BG238" s="133">
        <f t="shared" si="78"/>
        <v>0</v>
      </c>
      <c r="BH238" s="133">
        <f t="shared" si="79"/>
        <v>0</v>
      </c>
      <c r="BI238" s="133">
        <f t="shared" si="80"/>
        <v>0</v>
      </c>
      <c r="BJ238" s="13" t="s">
        <v>154</v>
      </c>
      <c r="BK238" s="133">
        <f t="shared" si="81"/>
        <v>0</v>
      </c>
      <c r="BL238" s="13" t="s">
        <v>215</v>
      </c>
      <c r="BM238" s="132" t="s">
        <v>471</v>
      </c>
    </row>
    <row r="239" spans="2:65" s="1" customFormat="1" ht="24.25" customHeight="1">
      <c r="B239" s="120"/>
      <c r="C239" s="121">
        <v>86</v>
      </c>
      <c r="D239" s="121" t="s">
        <v>149</v>
      </c>
      <c r="E239" s="122" t="s">
        <v>473</v>
      </c>
      <c r="F239" s="123" t="s">
        <v>474</v>
      </c>
      <c r="G239" s="124" t="s">
        <v>360</v>
      </c>
      <c r="H239" s="125"/>
      <c r="I239" s="126"/>
      <c r="J239" s="126">
        <f t="shared" si="72"/>
        <v>0</v>
      </c>
      <c r="K239" s="127"/>
      <c r="L239" s="25"/>
      <c r="M239" s="128" t="s">
        <v>1</v>
      </c>
      <c r="N239" s="129" t="s">
        <v>41</v>
      </c>
      <c r="O239" s="130">
        <v>0</v>
      </c>
      <c r="P239" s="130">
        <f t="shared" si="73"/>
        <v>0</v>
      </c>
      <c r="Q239" s="130">
        <v>0</v>
      </c>
      <c r="R239" s="130">
        <f t="shared" si="74"/>
        <v>0</v>
      </c>
      <c r="S239" s="130">
        <v>0</v>
      </c>
      <c r="T239" s="131">
        <f t="shared" si="75"/>
        <v>0</v>
      </c>
      <c r="AR239" s="132" t="s">
        <v>215</v>
      </c>
      <c r="AT239" s="132" t="s">
        <v>149</v>
      </c>
      <c r="AU239" s="132" t="s">
        <v>154</v>
      </c>
      <c r="AY239" s="13" t="s">
        <v>147</v>
      </c>
      <c r="BE239" s="133">
        <f t="shared" si="76"/>
        <v>0</v>
      </c>
      <c r="BF239" s="133">
        <f t="shared" si="77"/>
        <v>0</v>
      </c>
      <c r="BG239" s="133">
        <f t="shared" si="78"/>
        <v>0</v>
      </c>
      <c r="BH239" s="133">
        <f t="shared" si="79"/>
        <v>0</v>
      </c>
      <c r="BI239" s="133">
        <f t="shared" si="80"/>
        <v>0</v>
      </c>
      <c r="BJ239" s="13" t="s">
        <v>154</v>
      </c>
      <c r="BK239" s="133">
        <f t="shared" si="81"/>
        <v>0</v>
      </c>
      <c r="BL239" s="13" t="s">
        <v>215</v>
      </c>
      <c r="BM239" s="132" t="s">
        <v>475</v>
      </c>
    </row>
    <row r="240" spans="2:65" s="11" customFormat="1" ht="22.75" customHeight="1">
      <c r="B240" s="109"/>
      <c r="D240" s="110" t="s">
        <v>74</v>
      </c>
      <c r="E240" s="118" t="s">
        <v>476</v>
      </c>
      <c r="F240" s="118" t="s">
        <v>477</v>
      </c>
      <c r="J240" s="119">
        <f>BK240</f>
        <v>0</v>
      </c>
      <c r="L240" s="109"/>
      <c r="M240" s="113"/>
      <c r="P240" s="114">
        <f>SUM(P241:P247)</f>
        <v>100.71155693000001</v>
      </c>
      <c r="R240" s="114">
        <f>SUM(R241:R247)</f>
        <v>0.32962779000000003</v>
      </c>
      <c r="T240" s="115">
        <f>SUM(T241:T247)</f>
        <v>0</v>
      </c>
      <c r="AR240" s="110" t="s">
        <v>154</v>
      </c>
      <c r="AT240" s="116" t="s">
        <v>74</v>
      </c>
      <c r="AU240" s="116" t="s">
        <v>83</v>
      </c>
      <c r="AY240" s="110" t="s">
        <v>147</v>
      </c>
      <c r="BK240" s="117">
        <f>SUM(BK241:BK247)</f>
        <v>0</v>
      </c>
    </row>
    <row r="241" spans="2:65" s="1" customFormat="1" ht="24.25" customHeight="1">
      <c r="B241" s="120"/>
      <c r="C241" s="121">
        <v>87</v>
      </c>
      <c r="D241" s="121" t="s">
        <v>149</v>
      </c>
      <c r="E241" s="122" t="s">
        <v>479</v>
      </c>
      <c r="F241" s="123" t="s">
        <v>480</v>
      </c>
      <c r="G241" s="124" t="s">
        <v>218</v>
      </c>
      <c r="H241" s="125">
        <v>42.87</v>
      </c>
      <c r="I241" s="126"/>
      <c r="J241" s="126">
        <f t="shared" ref="J241:J247" si="82">ROUND(I241*H241,2)</f>
        <v>0</v>
      </c>
      <c r="K241" s="127"/>
      <c r="L241" s="25"/>
      <c r="M241" s="128" t="s">
        <v>1</v>
      </c>
      <c r="N241" s="129" t="s">
        <v>41</v>
      </c>
      <c r="O241" s="130">
        <v>0.89468000000000003</v>
      </c>
      <c r="P241" s="130">
        <f t="shared" ref="P241:P247" si="83">O241*H241</f>
        <v>38.3549316</v>
      </c>
      <c r="Q241" s="130">
        <v>2.0699999999999998E-3</v>
      </c>
      <c r="R241" s="130">
        <f t="shared" ref="R241:R247" si="84">Q241*H241</f>
        <v>8.8740899999999984E-2</v>
      </c>
      <c r="S241" s="130">
        <v>0</v>
      </c>
      <c r="T241" s="131">
        <f t="shared" ref="T241:T247" si="85">S241*H241</f>
        <v>0</v>
      </c>
      <c r="AR241" s="132" t="s">
        <v>215</v>
      </c>
      <c r="AT241" s="132" t="s">
        <v>149</v>
      </c>
      <c r="AU241" s="132" t="s">
        <v>154</v>
      </c>
      <c r="AY241" s="13" t="s">
        <v>147</v>
      </c>
      <c r="BE241" s="133">
        <f t="shared" ref="BE241:BE247" si="86">IF(N241="základná",J241,0)</f>
        <v>0</v>
      </c>
      <c r="BF241" s="133">
        <f t="shared" ref="BF241:BF247" si="87">IF(N241="znížená",J241,0)</f>
        <v>0</v>
      </c>
      <c r="BG241" s="133">
        <f t="shared" ref="BG241:BG247" si="88">IF(N241="zákl. prenesená",J241,0)</f>
        <v>0</v>
      </c>
      <c r="BH241" s="133">
        <f t="shared" ref="BH241:BH247" si="89">IF(N241="zníž. prenesená",J241,0)</f>
        <v>0</v>
      </c>
      <c r="BI241" s="133">
        <f t="shared" ref="BI241:BI247" si="90">IF(N241="nulová",J241,0)</f>
        <v>0</v>
      </c>
      <c r="BJ241" s="13" t="s">
        <v>154</v>
      </c>
      <c r="BK241" s="133">
        <f t="shared" ref="BK241:BK247" si="91">ROUND(I241*H241,2)</f>
        <v>0</v>
      </c>
      <c r="BL241" s="13" t="s">
        <v>215</v>
      </c>
      <c r="BM241" s="132" t="s">
        <v>481</v>
      </c>
    </row>
    <row r="242" spans="2:65" s="1" customFormat="1" ht="24.25" customHeight="1">
      <c r="B242" s="120"/>
      <c r="C242" s="121">
        <v>88</v>
      </c>
      <c r="D242" s="121" t="s">
        <v>149</v>
      </c>
      <c r="E242" s="122" t="s">
        <v>483</v>
      </c>
      <c r="F242" s="123" t="s">
        <v>484</v>
      </c>
      <c r="G242" s="124" t="s">
        <v>247</v>
      </c>
      <c r="H242" s="125">
        <v>4</v>
      </c>
      <c r="I242" s="126"/>
      <c r="J242" s="126">
        <f t="shared" si="82"/>
        <v>0</v>
      </c>
      <c r="K242" s="127"/>
      <c r="L242" s="25"/>
      <c r="M242" s="128" t="s">
        <v>1</v>
      </c>
      <c r="N242" s="129" t="s">
        <v>41</v>
      </c>
      <c r="O242" s="130">
        <v>1.23525</v>
      </c>
      <c r="P242" s="130">
        <f t="shared" si="83"/>
        <v>4.9409999999999998</v>
      </c>
      <c r="Q242" s="130">
        <v>1.58E-3</v>
      </c>
      <c r="R242" s="130">
        <f t="shared" si="84"/>
        <v>6.3200000000000001E-3</v>
      </c>
      <c r="S242" s="130">
        <v>0</v>
      </c>
      <c r="T242" s="131">
        <f t="shared" si="85"/>
        <v>0</v>
      </c>
      <c r="AR242" s="132" t="s">
        <v>215</v>
      </c>
      <c r="AT242" s="132" t="s">
        <v>149</v>
      </c>
      <c r="AU242" s="132" t="s">
        <v>154</v>
      </c>
      <c r="AY242" s="13" t="s">
        <v>147</v>
      </c>
      <c r="BE242" s="133">
        <f t="shared" si="86"/>
        <v>0</v>
      </c>
      <c r="BF242" s="133">
        <f t="shared" si="87"/>
        <v>0</v>
      </c>
      <c r="BG242" s="133">
        <f t="shared" si="88"/>
        <v>0</v>
      </c>
      <c r="BH242" s="133">
        <f t="shared" si="89"/>
        <v>0</v>
      </c>
      <c r="BI242" s="133">
        <f t="shared" si="90"/>
        <v>0</v>
      </c>
      <c r="BJ242" s="13" t="s">
        <v>154</v>
      </c>
      <c r="BK242" s="133">
        <f t="shared" si="91"/>
        <v>0</v>
      </c>
      <c r="BL242" s="13" t="s">
        <v>215</v>
      </c>
      <c r="BM242" s="132" t="s">
        <v>485</v>
      </c>
    </row>
    <row r="243" spans="2:65" s="1" customFormat="1" ht="24.25" customHeight="1">
      <c r="B243" s="120"/>
      <c r="C243" s="121">
        <v>89</v>
      </c>
      <c r="D243" s="121" t="s">
        <v>149</v>
      </c>
      <c r="E243" s="122" t="s">
        <v>487</v>
      </c>
      <c r="F243" s="123" t="s">
        <v>488</v>
      </c>
      <c r="G243" s="124" t="s">
        <v>218</v>
      </c>
      <c r="H243" s="125">
        <v>12.68</v>
      </c>
      <c r="I243" s="126"/>
      <c r="J243" s="126">
        <f t="shared" si="82"/>
        <v>0</v>
      </c>
      <c r="K243" s="127"/>
      <c r="L243" s="25"/>
      <c r="M243" s="128" t="s">
        <v>1</v>
      </c>
      <c r="N243" s="129" t="s">
        <v>41</v>
      </c>
      <c r="O243" s="130">
        <v>0.65900000000000003</v>
      </c>
      <c r="P243" s="130">
        <f t="shared" si="83"/>
        <v>8.3561200000000007</v>
      </c>
      <c r="Q243" s="130">
        <v>2.0200000000000001E-3</v>
      </c>
      <c r="R243" s="130">
        <f t="shared" si="84"/>
        <v>2.56136E-2</v>
      </c>
      <c r="S243" s="130">
        <v>0</v>
      </c>
      <c r="T243" s="131">
        <f t="shared" si="85"/>
        <v>0</v>
      </c>
      <c r="AR243" s="132" t="s">
        <v>215</v>
      </c>
      <c r="AT243" s="132" t="s">
        <v>149</v>
      </c>
      <c r="AU243" s="132" t="s">
        <v>154</v>
      </c>
      <c r="AY243" s="13" t="s">
        <v>147</v>
      </c>
      <c r="BE243" s="133">
        <f t="shared" si="86"/>
        <v>0</v>
      </c>
      <c r="BF243" s="133">
        <f t="shared" si="87"/>
        <v>0</v>
      </c>
      <c r="BG243" s="133">
        <f t="shared" si="88"/>
        <v>0</v>
      </c>
      <c r="BH243" s="133">
        <f t="shared" si="89"/>
        <v>0</v>
      </c>
      <c r="BI243" s="133">
        <f t="shared" si="90"/>
        <v>0</v>
      </c>
      <c r="BJ243" s="13" t="s">
        <v>154</v>
      </c>
      <c r="BK243" s="133">
        <f t="shared" si="91"/>
        <v>0</v>
      </c>
      <c r="BL243" s="13" t="s">
        <v>215</v>
      </c>
      <c r="BM243" s="132" t="s">
        <v>489</v>
      </c>
    </row>
    <row r="244" spans="2:65" s="1" customFormat="1" ht="24.25" customHeight="1">
      <c r="B244" s="120"/>
      <c r="C244" s="121">
        <v>90</v>
      </c>
      <c r="D244" s="121" t="s">
        <v>149</v>
      </c>
      <c r="E244" s="122" t="s">
        <v>491</v>
      </c>
      <c r="F244" s="123" t="s">
        <v>492</v>
      </c>
      <c r="G244" s="124" t="s">
        <v>218</v>
      </c>
      <c r="H244" s="125">
        <v>26.823</v>
      </c>
      <c r="I244" s="126"/>
      <c r="J244" s="126">
        <f t="shared" si="82"/>
        <v>0</v>
      </c>
      <c r="K244" s="127"/>
      <c r="L244" s="25"/>
      <c r="M244" s="128" t="s">
        <v>1</v>
      </c>
      <c r="N244" s="129" t="s">
        <v>41</v>
      </c>
      <c r="O244" s="130">
        <v>0.83970999999999996</v>
      </c>
      <c r="P244" s="130">
        <f t="shared" si="83"/>
        <v>22.52354133</v>
      </c>
      <c r="Q244" s="130">
        <v>4.2900000000000004E-3</v>
      </c>
      <c r="R244" s="130">
        <f t="shared" si="84"/>
        <v>0.11507067000000001</v>
      </c>
      <c r="S244" s="130">
        <v>0</v>
      </c>
      <c r="T244" s="131">
        <f t="shared" si="85"/>
        <v>0</v>
      </c>
      <c r="AR244" s="132" t="s">
        <v>215</v>
      </c>
      <c r="AT244" s="132" t="s">
        <v>149</v>
      </c>
      <c r="AU244" s="132" t="s">
        <v>154</v>
      </c>
      <c r="AY244" s="13" t="s">
        <v>147</v>
      </c>
      <c r="BE244" s="133">
        <f t="shared" si="86"/>
        <v>0</v>
      </c>
      <c r="BF244" s="133">
        <f t="shared" si="87"/>
        <v>0</v>
      </c>
      <c r="BG244" s="133">
        <f t="shared" si="88"/>
        <v>0</v>
      </c>
      <c r="BH244" s="133">
        <f t="shared" si="89"/>
        <v>0</v>
      </c>
      <c r="BI244" s="133">
        <f t="shared" si="90"/>
        <v>0</v>
      </c>
      <c r="BJ244" s="13" t="s">
        <v>154</v>
      </c>
      <c r="BK244" s="133">
        <f t="shared" si="91"/>
        <v>0</v>
      </c>
      <c r="BL244" s="13" t="s">
        <v>215</v>
      </c>
      <c r="BM244" s="132" t="s">
        <v>493</v>
      </c>
    </row>
    <row r="245" spans="2:65" s="1" customFormat="1" ht="24.25" customHeight="1">
      <c r="B245" s="120"/>
      <c r="C245" s="121">
        <v>91</v>
      </c>
      <c r="D245" s="121" t="s">
        <v>149</v>
      </c>
      <c r="E245" s="122" t="s">
        <v>495</v>
      </c>
      <c r="F245" s="123" t="s">
        <v>496</v>
      </c>
      <c r="G245" s="124" t="s">
        <v>218</v>
      </c>
      <c r="H245" s="125">
        <v>26.823</v>
      </c>
      <c r="I245" s="126"/>
      <c r="J245" s="126">
        <f t="shared" si="82"/>
        <v>0</v>
      </c>
      <c r="K245" s="127"/>
      <c r="L245" s="25"/>
      <c r="M245" s="128" t="s">
        <v>1</v>
      </c>
      <c r="N245" s="129" t="s">
        <v>41</v>
      </c>
      <c r="O245" s="130">
        <v>0.86799999999999999</v>
      </c>
      <c r="P245" s="130">
        <f t="shared" si="83"/>
        <v>23.282364000000001</v>
      </c>
      <c r="Q245" s="130">
        <v>2.9399999999999999E-3</v>
      </c>
      <c r="R245" s="130">
        <f t="shared" si="84"/>
        <v>7.8859620000000005E-2</v>
      </c>
      <c r="S245" s="130">
        <v>0</v>
      </c>
      <c r="T245" s="131">
        <f t="shared" si="85"/>
        <v>0</v>
      </c>
      <c r="AR245" s="132" t="s">
        <v>215</v>
      </c>
      <c r="AT245" s="132" t="s">
        <v>149</v>
      </c>
      <c r="AU245" s="132" t="s">
        <v>154</v>
      </c>
      <c r="AY245" s="13" t="s">
        <v>147</v>
      </c>
      <c r="BE245" s="133">
        <f t="shared" si="86"/>
        <v>0</v>
      </c>
      <c r="BF245" s="133">
        <f t="shared" si="87"/>
        <v>0</v>
      </c>
      <c r="BG245" s="133">
        <f t="shared" si="88"/>
        <v>0</v>
      </c>
      <c r="BH245" s="133">
        <f t="shared" si="89"/>
        <v>0</v>
      </c>
      <c r="BI245" s="133">
        <f t="shared" si="90"/>
        <v>0</v>
      </c>
      <c r="BJ245" s="13" t="s">
        <v>154</v>
      </c>
      <c r="BK245" s="133">
        <f t="shared" si="91"/>
        <v>0</v>
      </c>
      <c r="BL245" s="13" t="s">
        <v>215</v>
      </c>
      <c r="BM245" s="132" t="s">
        <v>497</v>
      </c>
    </row>
    <row r="246" spans="2:65" s="1" customFormat="1" ht="24.25" customHeight="1">
      <c r="B246" s="120"/>
      <c r="C246" s="121">
        <v>92</v>
      </c>
      <c r="D246" s="121" t="s">
        <v>149</v>
      </c>
      <c r="E246" s="122" t="s">
        <v>499</v>
      </c>
      <c r="F246" s="123" t="s">
        <v>500</v>
      </c>
      <c r="G246" s="124" t="s">
        <v>218</v>
      </c>
      <c r="H246" s="125">
        <v>8.3000000000000007</v>
      </c>
      <c r="I246" s="126"/>
      <c r="J246" s="126">
        <f t="shared" si="82"/>
        <v>0</v>
      </c>
      <c r="K246" s="127"/>
      <c r="L246" s="25"/>
      <c r="M246" s="128" t="s">
        <v>1</v>
      </c>
      <c r="N246" s="129" t="s">
        <v>41</v>
      </c>
      <c r="O246" s="130">
        <v>0.39200000000000002</v>
      </c>
      <c r="P246" s="130">
        <f t="shared" si="83"/>
        <v>3.2536000000000005</v>
      </c>
      <c r="Q246" s="130">
        <v>1.81E-3</v>
      </c>
      <c r="R246" s="130">
        <f t="shared" si="84"/>
        <v>1.5023000000000002E-2</v>
      </c>
      <c r="S246" s="130">
        <v>0</v>
      </c>
      <c r="T246" s="131">
        <f t="shared" si="85"/>
        <v>0</v>
      </c>
      <c r="AR246" s="132" t="s">
        <v>215</v>
      </c>
      <c r="AT246" s="132" t="s">
        <v>149</v>
      </c>
      <c r="AU246" s="132" t="s">
        <v>154</v>
      </c>
      <c r="AY246" s="13" t="s">
        <v>147</v>
      </c>
      <c r="BE246" s="133">
        <f t="shared" si="86"/>
        <v>0</v>
      </c>
      <c r="BF246" s="133">
        <f t="shared" si="87"/>
        <v>0</v>
      </c>
      <c r="BG246" s="133">
        <f t="shared" si="88"/>
        <v>0</v>
      </c>
      <c r="BH246" s="133">
        <f t="shared" si="89"/>
        <v>0</v>
      </c>
      <c r="BI246" s="133">
        <f t="shared" si="90"/>
        <v>0</v>
      </c>
      <c r="BJ246" s="13" t="s">
        <v>154</v>
      </c>
      <c r="BK246" s="133">
        <f t="shared" si="91"/>
        <v>0</v>
      </c>
      <c r="BL246" s="13" t="s">
        <v>215</v>
      </c>
      <c r="BM246" s="132" t="s">
        <v>501</v>
      </c>
    </row>
    <row r="247" spans="2:65" s="1" customFormat="1" ht="24.25" customHeight="1">
      <c r="B247" s="120"/>
      <c r="C247" s="121">
        <v>93</v>
      </c>
      <c r="D247" s="121" t="s">
        <v>149</v>
      </c>
      <c r="E247" s="122" t="s">
        <v>503</v>
      </c>
      <c r="F247" s="123" t="s">
        <v>504</v>
      </c>
      <c r="G247" s="124" t="s">
        <v>360</v>
      </c>
      <c r="H247" s="125"/>
      <c r="I247" s="126"/>
      <c r="J247" s="126">
        <f t="shared" si="82"/>
        <v>0</v>
      </c>
      <c r="K247" s="127"/>
      <c r="L247" s="25"/>
      <c r="M247" s="128" t="s">
        <v>1</v>
      </c>
      <c r="N247" s="129" t="s">
        <v>41</v>
      </c>
      <c r="O247" s="130">
        <v>0</v>
      </c>
      <c r="P247" s="130">
        <f t="shared" si="83"/>
        <v>0</v>
      </c>
      <c r="Q247" s="130">
        <v>0</v>
      </c>
      <c r="R247" s="130">
        <f t="shared" si="84"/>
        <v>0</v>
      </c>
      <c r="S247" s="130">
        <v>0</v>
      </c>
      <c r="T247" s="131">
        <f t="shared" si="85"/>
        <v>0</v>
      </c>
      <c r="AR247" s="132" t="s">
        <v>215</v>
      </c>
      <c r="AT247" s="132" t="s">
        <v>149</v>
      </c>
      <c r="AU247" s="132" t="s">
        <v>154</v>
      </c>
      <c r="AY247" s="13" t="s">
        <v>147</v>
      </c>
      <c r="BE247" s="133">
        <f t="shared" si="86"/>
        <v>0</v>
      </c>
      <c r="BF247" s="133">
        <f t="shared" si="87"/>
        <v>0</v>
      </c>
      <c r="BG247" s="133">
        <f t="shared" si="88"/>
        <v>0</v>
      </c>
      <c r="BH247" s="133">
        <f t="shared" si="89"/>
        <v>0</v>
      </c>
      <c r="BI247" s="133">
        <f t="shared" si="90"/>
        <v>0</v>
      </c>
      <c r="BJ247" s="13" t="s">
        <v>154</v>
      </c>
      <c r="BK247" s="133">
        <f t="shared" si="91"/>
        <v>0</v>
      </c>
      <c r="BL247" s="13" t="s">
        <v>215</v>
      </c>
      <c r="BM247" s="132" t="s">
        <v>505</v>
      </c>
    </row>
    <row r="248" spans="2:65" s="11" customFormat="1" ht="22.75" customHeight="1">
      <c r="B248" s="109"/>
      <c r="D248" s="110" t="s">
        <v>74</v>
      </c>
      <c r="E248" s="118" t="s">
        <v>506</v>
      </c>
      <c r="F248" s="118" t="s">
        <v>507</v>
      </c>
      <c r="J248" s="119">
        <f>BK248</f>
        <v>0</v>
      </c>
      <c r="L248" s="109"/>
      <c r="M248" s="113"/>
      <c r="P248" s="114">
        <f>SUM(P249:P254)</f>
        <v>237.80140800000001</v>
      </c>
      <c r="R248" s="114">
        <f>SUM(R249:R254)</f>
        <v>10.31028899</v>
      </c>
      <c r="T248" s="115">
        <f>SUM(T249:T254)</f>
        <v>0</v>
      </c>
      <c r="AR248" s="110" t="s">
        <v>154</v>
      </c>
      <c r="AT248" s="116" t="s">
        <v>74</v>
      </c>
      <c r="AU248" s="116" t="s">
        <v>83</v>
      </c>
      <c r="AY248" s="110" t="s">
        <v>147</v>
      </c>
      <c r="BK248" s="117">
        <f>SUM(BK249:BK254)</f>
        <v>0</v>
      </c>
    </row>
    <row r="249" spans="2:65" s="1" customFormat="1" ht="24.25" customHeight="1">
      <c r="B249" s="120"/>
      <c r="C249" s="121">
        <v>94</v>
      </c>
      <c r="D249" s="121" t="s">
        <v>149</v>
      </c>
      <c r="E249" s="122" t="s">
        <v>508</v>
      </c>
      <c r="F249" s="123" t="s">
        <v>509</v>
      </c>
      <c r="G249" s="124" t="s">
        <v>195</v>
      </c>
      <c r="H249" s="125">
        <v>230.52</v>
      </c>
      <c r="I249" s="126"/>
      <c r="J249" s="126">
        <f t="shared" ref="J249:J254" si="92">ROUND(I249*H249,2)</f>
        <v>0</v>
      </c>
      <c r="K249" s="127"/>
      <c r="L249" s="25"/>
      <c r="M249" s="128" t="s">
        <v>1</v>
      </c>
      <c r="N249" s="129" t="s">
        <v>41</v>
      </c>
      <c r="O249" s="130">
        <v>0.79700000000000004</v>
      </c>
      <c r="P249" s="130">
        <f t="shared" ref="P249:P254" si="93">O249*H249</f>
        <v>183.72444000000002</v>
      </c>
      <c r="Q249" s="130">
        <v>4.2959999999999998E-2</v>
      </c>
      <c r="R249" s="130">
        <f t="shared" ref="R249:R254" si="94">Q249*H249</f>
        <v>9.9031392</v>
      </c>
      <c r="S249" s="130">
        <v>0</v>
      </c>
      <c r="T249" s="131">
        <f t="shared" ref="T249:T254" si="95">S249*H249</f>
        <v>0</v>
      </c>
      <c r="AR249" s="132" t="s">
        <v>215</v>
      </c>
      <c r="AT249" s="132" t="s">
        <v>149</v>
      </c>
      <c r="AU249" s="132" t="s">
        <v>154</v>
      </c>
      <c r="AY249" s="13" t="s">
        <v>147</v>
      </c>
      <c r="BE249" s="133">
        <f t="shared" ref="BE249:BE254" si="96">IF(N249="základná",J249,0)</f>
        <v>0</v>
      </c>
      <c r="BF249" s="133">
        <f t="shared" ref="BF249:BF254" si="97">IF(N249="znížená",J249,0)</f>
        <v>0</v>
      </c>
      <c r="BG249" s="133">
        <f t="shared" ref="BG249:BG254" si="98">IF(N249="zákl. prenesená",J249,0)</f>
        <v>0</v>
      </c>
      <c r="BH249" s="133">
        <f t="shared" ref="BH249:BH254" si="99">IF(N249="zníž. prenesená",J249,0)</f>
        <v>0</v>
      </c>
      <c r="BI249" s="133">
        <f t="shared" ref="BI249:BI254" si="100">IF(N249="nulová",J249,0)</f>
        <v>0</v>
      </c>
      <c r="BJ249" s="13" t="s">
        <v>154</v>
      </c>
      <c r="BK249" s="133">
        <f t="shared" ref="BK249:BK254" si="101">ROUND(I249*H249,2)</f>
        <v>0</v>
      </c>
      <c r="BL249" s="13" t="s">
        <v>215</v>
      </c>
      <c r="BM249" s="132" t="s">
        <v>510</v>
      </c>
    </row>
    <row r="250" spans="2:65" s="1" customFormat="1" ht="24.25" customHeight="1">
      <c r="B250" s="120"/>
      <c r="C250" s="121">
        <v>95</v>
      </c>
      <c r="D250" s="121" t="s">
        <v>149</v>
      </c>
      <c r="E250" s="122" t="s">
        <v>511</v>
      </c>
      <c r="F250" s="123" t="s">
        <v>512</v>
      </c>
      <c r="G250" s="124" t="s">
        <v>218</v>
      </c>
      <c r="H250" s="125">
        <v>17.7</v>
      </c>
      <c r="I250" s="126"/>
      <c r="J250" s="126">
        <f t="shared" si="92"/>
        <v>0</v>
      </c>
      <c r="K250" s="127"/>
      <c r="L250" s="25"/>
      <c r="M250" s="128" t="s">
        <v>1</v>
      </c>
      <c r="N250" s="129" t="s">
        <v>41</v>
      </c>
      <c r="O250" s="130">
        <v>0.71499999999999997</v>
      </c>
      <c r="P250" s="130">
        <f t="shared" si="93"/>
        <v>12.655499999999998</v>
      </c>
      <c r="Q250" s="130">
        <v>8.3800000000000003E-3</v>
      </c>
      <c r="R250" s="130">
        <f t="shared" si="94"/>
        <v>0.14832599999999999</v>
      </c>
      <c r="S250" s="130">
        <v>0</v>
      </c>
      <c r="T250" s="131">
        <f t="shared" si="95"/>
        <v>0</v>
      </c>
      <c r="AR250" s="132" t="s">
        <v>215</v>
      </c>
      <c r="AT250" s="132" t="s">
        <v>149</v>
      </c>
      <c r="AU250" s="132" t="s">
        <v>154</v>
      </c>
      <c r="AY250" s="13" t="s">
        <v>147</v>
      </c>
      <c r="BE250" s="133">
        <f t="shared" si="96"/>
        <v>0</v>
      </c>
      <c r="BF250" s="133">
        <f t="shared" si="97"/>
        <v>0</v>
      </c>
      <c r="BG250" s="133">
        <f t="shared" si="98"/>
        <v>0</v>
      </c>
      <c r="BH250" s="133">
        <f t="shared" si="99"/>
        <v>0</v>
      </c>
      <c r="BI250" s="133">
        <f t="shared" si="100"/>
        <v>0</v>
      </c>
      <c r="BJ250" s="13" t="s">
        <v>154</v>
      </c>
      <c r="BK250" s="133">
        <f t="shared" si="101"/>
        <v>0</v>
      </c>
      <c r="BL250" s="13" t="s">
        <v>215</v>
      </c>
      <c r="BM250" s="132" t="s">
        <v>513</v>
      </c>
    </row>
    <row r="251" spans="2:65" s="1" customFormat="1" ht="24.25" customHeight="1">
      <c r="B251" s="120"/>
      <c r="C251" s="121">
        <v>96</v>
      </c>
      <c r="D251" s="121" t="s">
        <v>149</v>
      </c>
      <c r="E251" s="122" t="s">
        <v>515</v>
      </c>
      <c r="F251" s="123" t="s">
        <v>516</v>
      </c>
      <c r="G251" s="124" t="s">
        <v>218</v>
      </c>
      <c r="H251" s="125">
        <v>42.87</v>
      </c>
      <c r="I251" s="126"/>
      <c r="J251" s="126">
        <f t="shared" si="92"/>
        <v>0</v>
      </c>
      <c r="K251" s="127"/>
      <c r="L251" s="25"/>
      <c r="M251" s="128" t="s">
        <v>1</v>
      </c>
      <c r="N251" s="129" t="s">
        <v>41</v>
      </c>
      <c r="O251" s="130">
        <v>0.25600000000000001</v>
      </c>
      <c r="P251" s="130">
        <f t="shared" si="93"/>
        <v>10.97472</v>
      </c>
      <c r="Q251" s="130">
        <v>3.5799999999999998E-3</v>
      </c>
      <c r="R251" s="130">
        <f t="shared" si="94"/>
        <v>0.15347459999999999</v>
      </c>
      <c r="S251" s="130">
        <v>0</v>
      </c>
      <c r="T251" s="131">
        <f t="shared" si="95"/>
        <v>0</v>
      </c>
      <c r="AR251" s="132" t="s">
        <v>215</v>
      </c>
      <c r="AT251" s="132" t="s">
        <v>149</v>
      </c>
      <c r="AU251" s="132" t="s">
        <v>154</v>
      </c>
      <c r="AY251" s="13" t="s">
        <v>147</v>
      </c>
      <c r="BE251" s="133">
        <f t="shared" si="96"/>
        <v>0</v>
      </c>
      <c r="BF251" s="133">
        <f t="shared" si="97"/>
        <v>0</v>
      </c>
      <c r="BG251" s="133">
        <f t="shared" si="98"/>
        <v>0</v>
      </c>
      <c r="BH251" s="133">
        <f t="shared" si="99"/>
        <v>0</v>
      </c>
      <c r="BI251" s="133">
        <f t="shared" si="100"/>
        <v>0</v>
      </c>
      <c r="BJ251" s="13" t="s">
        <v>154</v>
      </c>
      <c r="BK251" s="133">
        <f t="shared" si="101"/>
        <v>0</v>
      </c>
      <c r="BL251" s="13" t="s">
        <v>215</v>
      </c>
      <c r="BM251" s="132" t="s">
        <v>517</v>
      </c>
    </row>
    <row r="252" spans="2:65" s="1" customFormat="1" ht="14.5" customHeight="1">
      <c r="B252" s="120"/>
      <c r="C252" s="121">
        <v>97</v>
      </c>
      <c r="D252" s="121" t="s">
        <v>149</v>
      </c>
      <c r="E252" s="122" t="s">
        <v>519</v>
      </c>
      <c r="F252" s="123" t="s">
        <v>520</v>
      </c>
      <c r="G252" s="124" t="s">
        <v>218</v>
      </c>
      <c r="H252" s="125">
        <v>2.4529999999999998</v>
      </c>
      <c r="I252" s="126"/>
      <c r="J252" s="126">
        <f t="shared" si="92"/>
        <v>0</v>
      </c>
      <c r="K252" s="127"/>
      <c r="L252" s="25"/>
      <c r="M252" s="128" t="s">
        <v>1</v>
      </c>
      <c r="N252" s="129" t="s">
        <v>41</v>
      </c>
      <c r="O252" s="130">
        <v>0.68400000000000005</v>
      </c>
      <c r="P252" s="130">
        <f t="shared" si="93"/>
        <v>1.6778520000000001</v>
      </c>
      <c r="Q252" s="130">
        <v>2.3500000000000001E-3</v>
      </c>
      <c r="R252" s="130">
        <f t="shared" si="94"/>
        <v>5.7645500000000002E-3</v>
      </c>
      <c r="S252" s="130">
        <v>0</v>
      </c>
      <c r="T252" s="131">
        <f t="shared" si="95"/>
        <v>0</v>
      </c>
      <c r="AR252" s="132" t="s">
        <v>215</v>
      </c>
      <c r="AT252" s="132" t="s">
        <v>149</v>
      </c>
      <c r="AU252" s="132" t="s">
        <v>154</v>
      </c>
      <c r="AY252" s="13" t="s">
        <v>147</v>
      </c>
      <c r="BE252" s="133">
        <f t="shared" si="96"/>
        <v>0</v>
      </c>
      <c r="BF252" s="133">
        <f t="shared" si="97"/>
        <v>0</v>
      </c>
      <c r="BG252" s="133">
        <f t="shared" si="98"/>
        <v>0</v>
      </c>
      <c r="BH252" s="133">
        <f t="shared" si="99"/>
        <v>0</v>
      </c>
      <c r="BI252" s="133">
        <f t="shared" si="100"/>
        <v>0</v>
      </c>
      <c r="BJ252" s="13" t="s">
        <v>154</v>
      </c>
      <c r="BK252" s="133">
        <f t="shared" si="101"/>
        <v>0</v>
      </c>
      <c r="BL252" s="13" t="s">
        <v>215</v>
      </c>
      <c r="BM252" s="132" t="s">
        <v>521</v>
      </c>
    </row>
    <row r="253" spans="2:65" s="1" customFormat="1" ht="14.5" customHeight="1">
      <c r="B253" s="120"/>
      <c r="C253" s="121">
        <v>98</v>
      </c>
      <c r="D253" s="121" t="s">
        <v>149</v>
      </c>
      <c r="E253" s="122" t="s">
        <v>523</v>
      </c>
      <c r="F253" s="123" t="s">
        <v>524</v>
      </c>
      <c r="G253" s="124" t="s">
        <v>195</v>
      </c>
      <c r="H253" s="125">
        <v>276.62400000000002</v>
      </c>
      <c r="I253" s="126"/>
      <c r="J253" s="126">
        <f t="shared" si="92"/>
        <v>0</v>
      </c>
      <c r="K253" s="127"/>
      <c r="L253" s="25"/>
      <c r="M253" s="128" t="s">
        <v>1</v>
      </c>
      <c r="N253" s="129" t="s">
        <v>41</v>
      </c>
      <c r="O253" s="130">
        <v>0.104</v>
      </c>
      <c r="P253" s="130">
        <f t="shared" si="93"/>
        <v>28.768896000000002</v>
      </c>
      <c r="Q253" s="130">
        <v>3.6000000000000002E-4</v>
      </c>
      <c r="R253" s="130">
        <f t="shared" si="94"/>
        <v>9.9584640000000016E-2</v>
      </c>
      <c r="S253" s="130">
        <v>0</v>
      </c>
      <c r="T253" s="131">
        <f t="shared" si="95"/>
        <v>0</v>
      </c>
      <c r="AR253" s="132" t="s">
        <v>215</v>
      </c>
      <c r="AT253" s="132" t="s">
        <v>149</v>
      </c>
      <c r="AU253" s="132" t="s">
        <v>154</v>
      </c>
      <c r="AY253" s="13" t="s">
        <v>147</v>
      </c>
      <c r="BE253" s="133">
        <f t="shared" si="96"/>
        <v>0</v>
      </c>
      <c r="BF253" s="133">
        <f t="shared" si="97"/>
        <v>0</v>
      </c>
      <c r="BG253" s="133">
        <f t="shared" si="98"/>
        <v>0</v>
      </c>
      <c r="BH253" s="133">
        <f t="shared" si="99"/>
        <v>0</v>
      </c>
      <c r="BI253" s="133">
        <f t="shared" si="100"/>
        <v>0</v>
      </c>
      <c r="BJ253" s="13" t="s">
        <v>154</v>
      </c>
      <c r="BK253" s="133">
        <f t="shared" si="101"/>
        <v>0</v>
      </c>
      <c r="BL253" s="13" t="s">
        <v>215</v>
      </c>
      <c r="BM253" s="132" t="s">
        <v>525</v>
      </c>
    </row>
    <row r="254" spans="2:65" s="1" customFormat="1" ht="24.25" customHeight="1">
      <c r="B254" s="120"/>
      <c r="C254" s="121">
        <v>99</v>
      </c>
      <c r="D254" s="121" t="s">
        <v>149</v>
      </c>
      <c r="E254" s="122" t="s">
        <v>527</v>
      </c>
      <c r="F254" s="123" t="s">
        <v>528</v>
      </c>
      <c r="G254" s="124" t="s">
        <v>360</v>
      </c>
      <c r="H254" s="125"/>
      <c r="I254" s="126"/>
      <c r="J254" s="126">
        <f t="shared" si="92"/>
        <v>0</v>
      </c>
      <c r="K254" s="127"/>
      <c r="L254" s="25"/>
      <c r="M254" s="128" t="s">
        <v>1</v>
      </c>
      <c r="N254" s="129" t="s">
        <v>41</v>
      </c>
      <c r="O254" s="130">
        <v>0</v>
      </c>
      <c r="P254" s="130">
        <f t="shared" si="93"/>
        <v>0</v>
      </c>
      <c r="Q254" s="130">
        <v>0</v>
      </c>
      <c r="R254" s="130">
        <f t="shared" si="94"/>
        <v>0</v>
      </c>
      <c r="S254" s="130">
        <v>0</v>
      </c>
      <c r="T254" s="131">
        <f t="shared" si="95"/>
        <v>0</v>
      </c>
      <c r="AR254" s="132" t="s">
        <v>215</v>
      </c>
      <c r="AT254" s="132" t="s">
        <v>149</v>
      </c>
      <c r="AU254" s="132" t="s">
        <v>154</v>
      </c>
      <c r="AY254" s="13" t="s">
        <v>147</v>
      </c>
      <c r="BE254" s="133">
        <f t="shared" si="96"/>
        <v>0</v>
      </c>
      <c r="BF254" s="133">
        <f t="shared" si="97"/>
        <v>0</v>
      </c>
      <c r="BG254" s="133">
        <f t="shared" si="98"/>
        <v>0</v>
      </c>
      <c r="BH254" s="133">
        <f t="shared" si="99"/>
        <v>0</v>
      </c>
      <c r="BI254" s="133">
        <f t="shared" si="100"/>
        <v>0</v>
      </c>
      <c r="BJ254" s="13" t="s">
        <v>154</v>
      </c>
      <c r="BK254" s="133">
        <f t="shared" si="101"/>
        <v>0</v>
      </c>
      <c r="BL254" s="13" t="s">
        <v>215</v>
      </c>
      <c r="BM254" s="132" t="s">
        <v>529</v>
      </c>
    </row>
    <row r="255" spans="2:65" s="11" customFormat="1" ht="22.75" customHeight="1">
      <c r="B255" s="109"/>
      <c r="D255" s="110" t="s">
        <v>74</v>
      </c>
      <c r="E255" s="118" t="s">
        <v>530</v>
      </c>
      <c r="F255" s="118" t="s">
        <v>531</v>
      </c>
      <c r="J255" s="119">
        <f>BK255</f>
        <v>0</v>
      </c>
      <c r="L255" s="109"/>
      <c r="M255" s="113"/>
      <c r="P255" s="114">
        <f>SUM(P256:P281)</f>
        <v>119.13935000000001</v>
      </c>
      <c r="R255" s="114">
        <f>SUM(R256:R281)</f>
        <v>1.5123702000000001</v>
      </c>
      <c r="T255" s="115">
        <f>SUM(T256:T281)</f>
        <v>0</v>
      </c>
      <c r="AR255" s="110" t="s">
        <v>154</v>
      </c>
      <c r="AT255" s="116" t="s">
        <v>74</v>
      </c>
      <c r="AU255" s="116" t="s">
        <v>83</v>
      </c>
      <c r="AY255" s="110" t="s">
        <v>147</v>
      </c>
      <c r="BK255" s="117">
        <f>SUM(BK256:BK281)</f>
        <v>0</v>
      </c>
    </row>
    <row r="256" spans="2:65" s="1" customFormat="1" ht="14.5" customHeight="1">
      <c r="B256" s="120"/>
      <c r="C256" s="121">
        <v>100</v>
      </c>
      <c r="D256" s="121" t="s">
        <v>149</v>
      </c>
      <c r="E256" s="122" t="s">
        <v>533</v>
      </c>
      <c r="F256" s="123" t="s">
        <v>534</v>
      </c>
      <c r="G256" s="124" t="s">
        <v>218</v>
      </c>
      <c r="H256" s="125">
        <v>51.16</v>
      </c>
      <c r="I256" s="126"/>
      <c r="J256" s="126">
        <f t="shared" ref="J256:J281" si="102">ROUND(I256*H256,2)</f>
        <v>0</v>
      </c>
      <c r="K256" s="127"/>
      <c r="L256" s="25"/>
      <c r="M256" s="128" t="s">
        <v>1</v>
      </c>
      <c r="N256" s="129" t="s">
        <v>41</v>
      </c>
      <c r="O256" s="130">
        <v>0.36499999999999999</v>
      </c>
      <c r="P256" s="130">
        <f t="shared" ref="P256:P281" si="103">O256*H256</f>
        <v>18.673399999999997</v>
      </c>
      <c r="Q256" s="130">
        <v>1.8000000000000001E-4</v>
      </c>
      <c r="R256" s="130">
        <f t="shared" ref="R256:R281" si="104">Q256*H256</f>
        <v>9.2087999999999996E-3</v>
      </c>
      <c r="S256" s="130">
        <v>0</v>
      </c>
      <c r="T256" s="131">
        <f t="shared" ref="T256:T281" si="105">S256*H256</f>
        <v>0</v>
      </c>
      <c r="AR256" s="132" t="s">
        <v>215</v>
      </c>
      <c r="AT256" s="132" t="s">
        <v>149</v>
      </c>
      <c r="AU256" s="132" t="s">
        <v>154</v>
      </c>
      <c r="AY256" s="13" t="s">
        <v>147</v>
      </c>
      <c r="BE256" s="133">
        <f t="shared" ref="BE256:BE281" si="106">IF(N256="základná",J256,0)</f>
        <v>0</v>
      </c>
      <c r="BF256" s="133">
        <f t="shared" ref="BF256:BF281" si="107">IF(N256="znížená",J256,0)</f>
        <v>0</v>
      </c>
      <c r="BG256" s="133">
        <f t="shared" ref="BG256:BG281" si="108">IF(N256="zákl. prenesená",J256,0)</f>
        <v>0</v>
      </c>
      <c r="BH256" s="133">
        <f t="shared" ref="BH256:BH281" si="109">IF(N256="zníž. prenesená",J256,0)</f>
        <v>0</v>
      </c>
      <c r="BI256" s="133">
        <f t="shared" ref="BI256:BI281" si="110">IF(N256="nulová",J256,0)</f>
        <v>0</v>
      </c>
      <c r="BJ256" s="13" t="s">
        <v>154</v>
      </c>
      <c r="BK256" s="133">
        <f t="shared" ref="BK256:BK281" si="111">ROUND(I256*H256,2)</f>
        <v>0</v>
      </c>
      <c r="BL256" s="13" t="s">
        <v>215</v>
      </c>
      <c r="BM256" s="132" t="s">
        <v>535</v>
      </c>
    </row>
    <row r="257" spans="2:66" s="1" customFormat="1" ht="52">
      <c r="B257" s="120"/>
      <c r="C257" s="134">
        <v>101</v>
      </c>
      <c r="D257" s="134" t="s">
        <v>198</v>
      </c>
      <c r="E257" s="135" t="s">
        <v>537</v>
      </c>
      <c r="F257" s="136" t="s">
        <v>2329</v>
      </c>
      <c r="G257" s="137" t="s">
        <v>247</v>
      </c>
      <c r="H257" s="138">
        <v>2</v>
      </c>
      <c r="I257" s="139"/>
      <c r="J257" s="139">
        <f t="shared" si="102"/>
        <v>0</v>
      </c>
      <c r="K257" s="127"/>
      <c r="L257" s="25"/>
      <c r="M257" s="128" t="s">
        <v>1</v>
      </c>
      <c r="N257" s="143" t="s">
        <v>41</v>
      </c>
      <c r="O257" s="130">
        <v>0</v>
      </c>
      <c r="P257" s="130">
        <f t="shared" si="103"/>
        <v>0</v>
      </c>
      <c r="Q257" s="130">
        <v>2.4E-2</v>
      </c>
      <c r="R257" s="130">
        <f t="shared" si="104"/>
        <v>4.8000000000000001E-2</v>
      </c>
      <c r="S257" s="130">
        <v>0</v>
      </c>
      <c r="T257" s="131">
        <f t="shared" si="105"/>
        <v>0</v>
      </c>
      <c r="AR257" s="132" t="s">
        <v>269</v>
      </c>
      <c r="AT257" s="132" t="s">
        <v>198</v>
      </c>
      <c r="AU257" s="132" t="s">
        <v>154</v>
      </c>
      <c r="AY257" s="13" t="s">
        <v>147</v>
      </c>
      <c r="BE257" s="133">
        <f t="shared" si="106"/>
        <v>0</v>
      </c>
      <c r="BF257" s="133">
        <f t="shared" si="107"/>
        <v>0</v>
      </c>
      <c r="BG257" s="133">
        <f t="shared" si="108"/>
        <v>0</v>
      </c>
      <c r="BH257" s="133">
        <f t="shared" si="109"/>
        <v>0</v>
      </c>
      <c r="BI257" s="133">
        <f t="shared" si="110"/>
        <v>0</v>
      </c>
      <c r="BJ257" s="13" t="s">
        <v>154</v>
      </c>
      <c r="BK257" s="133">
        <f t="shared" si="111"/>
        <v>0</v>
      </c>
      <c r="BL257" s="13" t="s">
        <v>215</v>
      </c>
      <c r="BM257" s="132" t="s">
        <v>539</v>
      </c>
    </row>
    <row r="258" spans="2:66" s="1" customFormat="1" ht="52">
      <c r="B258" s="120"/>
      <c r="C258" s="134">
        <v>102</v>
      </c>
      <c r="D258" s="134" t="s">
        <v>198</v>
      </c>
      <c r="E258" s="135" t="s">
        <v>537</v>
      </c>
      <c r="F258" s="136" t="s">
        <v>2330</v>
      </c>
      <c r="G258" s="137" t="s">
        <v>247</v>
      </c>
      <c r="H258" s="138">
        <v>1</v>
      </c>
      <c r="I258" s="139"/>
      <c r="J258" s="139">
        <f t="shared" si="102"/>
        <v>0</v>
      </c>
      <c r="K258" s="127"/>
      <c r="L258" s="25"/>
      <c r="M258" s="128" t="s">
        <v>1</v>
      </c>
      <c r="N258" s="143" t="s">
        <v>41</v>
      </c>
      <c r="O258" s="130">
        <v>0</v>
      </c>
      <c r="P258" s="130">
        <f t="shared" si="103"/>
        <v>0</v>
      </c>
      <c r="Q258" s="130">
        <v>2.4E-2</v>
      </c>
      <c r="R258" s="130">
        <f t="shared" si="104"/>
        <v>2.4E-2</v>
      </c>
      <c r="S258" s="130">
        <v>0</v>
      </c>
      <c r="T258" s="131">
        <f t="shared" si="105"/>
        <v>0</v>
      </c>
      <c r="AR258" s="132" t="s">
        <v>269</v>
      </c>
      <c r="AT258" s="132" t="s">
        <v>198</v>
      </c>
      <c r="AU258" s="132" t="s">
        <v>154</v>
      </c>
      <c r="AY258" s="13" t="s">
        <v>147</v>
      </c>
      <c r="BE258" s="133">
        <f t="shared" si="106"/>
        <v>0</v>
      </c>
      <c r="BF258" s="133">
        <f t="shared" si="107"/>
        <v>0</v>
      </c>
      <c r="BG258" s="133">
        <f t="shared" si="108"/>
        <v>0</v>
      </c>
      <c r="BH258" s="133">
        <f t="shared" si="109"/>
        <v>0</v>
      </c>
      <c r="BI258" s="133">
        <f t="shared" si="110"/>
        <v>0</v>
      </c>
      <c r="BJ258" s="13" t="s">
        <v>154</v>
      </c>
      <c r="BK258" s="133">
        <f t="shared" si="111"/>
        <v>0</v>
      </c>
      <c r="BL258" s="13" t="s">
        <v>215</v>
      </c>
      <c r="BM258" s="132" t="s">
        <v>539</v>
      </c>
    </row>
    <row r="259" spans="2:66" s="1" customFormat="1" ht="26">
      <c r="B259" s="120"/>
      <c r="C259" s="134">
        <v>103</v>
      </c>
      <c r="D259" s="134" t="s">
        <v>198</v>
      </c>
      <c r="E259" s="135" t="s">
        <v>537</v>
      </c>
      <c r="F259" s="136" t="s">
        <v>538</v>
      </c>
      <c r="G259" s="137" t="s">
        <v>247</v>
      </c>
      <c r="H259" s="138">
        <v>2</v>
      </c>
      <c r="I259" s="139"/>
      <c r="J259" s="139">
        <f t="shared" si="102"/>
        <v>0</v>
      </c>
      <c r="K259" s="127"/>
      <c r="L259" s="25"/>
      <c r="M259" s="128" t="s">
        <v>1</v>
      </c>
      <c r="N259" s="143" t="s">
        <v>41</v>
      </c>
      <c r="O259" s="130">
        <v>0</v>
      </c>
      <c r="P259" s="130">
        <f t="shared" si="103"/>
        <v>0</v>
      </c>
      <c r="Q259" s="130">
        <v>2.4E-2</v>
      </c>
      <c r="R259" s="130">
        <f t="shared" si="104"/>
        <v>4.8000000000000001E-2</v>
      </c>
      <c r="S259" s="130">
        <v>0</v>
      </c>
      <c r="T259" s="131">
        <f t="shared" si="105"/>
        <v>0</v>
      </c>
      <c r="AR259" s="132" t="s">
        <v>269</v>
      </c>
      <c r="AT259" s="132" t="s">
        <v>198</v>
      </c>
      <c r="AU259" s="132" t="s">
        <v>154</v>
      </c>
      <c r="AY259" s="13" t="s">
        <v>147</v>
      </c>
      <c r="BE259" s="133">
        <f t="shared" si="106"/>
        <v>0</v>
      </c>
      <c r="BF259" s="133">
        <f t="shared" si="107"/>
        <v>0</v>
      </c>
      <c r="BG259" s="133">
        <f t="shared" si="108"/>
        <v>0</v>
      </c>
      <c r="BH259" s="133">
        <f t="shared" si="109"/>
        <v>0</v>
      </c>
      <c r="BI259" s="133">
        <f t="shared" si="110"/>
        <v>0</v>
      </c>
      <c r="BJ259" s="13" t="s">
        <v>154</v>
      </c>
      <c r="BK259" s="133">
        <f t="shared" si="111"/>
        <v>0</v>
      </c>
      <c r="BL259" s="13" t="s">
        <v>215</v>
      </c>
      <c r="BM259" s="132" t="s">
        <v>539</v>
      </c>
    </row>
    <row r="260" spans="2:66" s="1" customFormat="1" ht="52">
      <c r="B260" s="120"/>
      <c r="C260" s="134">
        <v>104</v>
      </c>
      <c r="D260" s="134" t="s">
        <v>198</v>
      </c>
      <c r="E260" s="135" t="s">
        <v>537</v>
      </c>
      <c r="F260" s="136" t="s">
        <v>2331</v>
      </c>
      <c r="G260" s="137" t="s">
        <v>247</v>
      </c>
      <c r="H260" s="138">
        <v>1</v>
      </c>
      <c r="I260" s="139"/>
      <c r="J260" s="139">
        <f t="shared" si="102"/>
        <v>0</v>
      </c>
      <c r="K260" s="127"/>
      <c r="L260" s="25"/>
      <c r="M260" s="128" t="s">
        <v>1</v>
      </c>
      <c r="N260" s="143" t="s">
        <v>41</v>
      </c>
      <c r="O260" s="130">
        <v>0</v>
      </c>
      <c r="P260" s="130">
        <f t="shared" si="103"/>
        <v>0</v>
      </c>
      <c r="Q260" s="130">
        <v>2.4E-2</v>
      </c>
      <c r="R260" s="130">
        <f t="shared" si="104"/>
        <v>2.4E-2</v>
      </c>
      <c r="S260" s="130">
        <v>0</v>
      </c>
      <c r="T260" s="131">
        <f t="shared" si="105"/>
        <v>0</v>
      </c>
      <c r="AR260" s="132" t="s">
        <v>269</v>
      </c>
      <c r="AT260" s="132" t="s">
        <v>198</v>
      </c>
      <c r="AU260" s="132" t="s">
        <v>154</v>
      </c>
      <c r="AY260" s="13" t="s">
        <v>147</v>
      </c>
      <c r="BE260" s="133">
        <f t="shared" si="106"/>
        <v>0</v>
      </c>
      <c r="BF260" s="133">
        <f t="shared" si="107"/>
        <v>0</v>
      </c>
      <c r="BG260" s="133">
        <f t="shared" si="108"/>
        <v>0</v>
      </c>
      <c r="BH260" s="133">
        <f t="shared" si="109"/>
        <v>0</v>
      </c>
      <c r="BI260" s="133">
        <f t="shared" si="110"/>
        <v>0</v>
      </c>
      <c r="BJ260" s="13" t="s">
        <v>154</v>
      </c>
      <c r="BK260" s="133">
        <f t="shared" si="111"/>
        <v>0</v>
      </c>
      <c r="BL260" s="13" t="s">
        <v>215</v>
      </c>
      <c r="BM260" s="132" t="s">
        <v>539</v>
      </c>
    </row>
    <row r="261" spans="2:66" s="1" customFormat="1" ht="39">
      <c r="B261" s="120"/>
      <c r="C261" s="134">
        <v>105</v>
      </c>
      <c r="D261" s="134" t="s">
        <v>198</v>
      </c>
      <c r="E261" s="135" t="s">
        <v>541</v>
      </c>
      <c r="F261" s="136" t="s">
        <v>542</v>
      </c>
      <c r="G261" s="137" t="s">
        <v>247</v>
      </c>
      <c r="H261" s="138">
        <v>1</v>
      </c>
      <c r="I261" s="139"/>
      <c r="J261" s="139">
        <f t="shared" si="102"/>
        <v>0</v>
      </c>
      <c r="K261" s="127"/>
      <c r="L261" s="25"/>
      <c r="M261" s="128" t="s">
        <v>1</v>
      </c>
      <c r="N261" s="143" t="s">
        <v>41</v>
      </c>
      <c r="O261" s="130">
        <v>0</v>
      </c>
      <c r="P261" s="130">
        <f t="shared" si="103"/>
        <v>0</v>
      </c>
      <c r="Q261" s="130">
        <v>2.4E-2</v>
      </c>
      <c r="R261" s="130">
        <f t="shared" si="104"/>
        <v>2.4E-2</v>
      </c>
      <c r="S261" s="130">
        <v>0</v>
      </c>
      <c r="T261" s="131">
        <f t="shared" si="105"/>
        <v>0</v>
      </c>
      <c r="AR261" s="132" t="s">
        <v>269</v>
      </c>
      <c r="AT261" s="132" t="s">
        <v>198</v>
      </c>
      <c r="AU261" s="132" t="s">
        <v>154</v>
      </c>
      <c r="AY261" s="13" t="s">
        <v>147</v>
      </c>
      <c r="BE261" s="133">
        <f t="shared" si="106"/>
        <v>0</v>
      </c>
      <c r="BF261" s="133">
        <f t="shared" si="107"/>
        <v>0</v>
      </c>
      <c r="BG261" s="133">
        <f t="shared" si="108"/>
        <v>0</v>
      </c>
      <c r="BH261" s="133">
        <f t="shared" si="109"/>
        <v>0</v>
      </c>
      <c r="BI261" s="133">
        <f t="shared" si="110"/>
        <v>0</v>
      </c>
      <c r="BJ261" s="13" t="s">
        <v>154</v>
      </c>
      <c r="BK261" s="133">
        <f t="shared" si="111"/>
        <v>0</v>
      </c>
      <c r="BL261" s="13" t="s">
        <v>215</v>
      </c>
      <c r="BM261" s="132" t="s">
        <v>543</v>
      </c>
    </row>
    <row r="262" spans="2:66" s="1" customFormat="1" ht="24.25" customHeight="1">
      <c r="B262" s="120"/>
      <c r="C262" s="134">
        <v>106</v>
      </c>
      <c r="D262" s="134" t="s">
        <v>198</v>
      </c>
      <c r="E262" s="135" t="s">
        <v>545</v>
      </c>
      <c r="F262" s="136" t="s">
        <v>546</v>
      </c>
      <c r="G262" s="137" t="s">
        <v>247</v>
      </c>
      <c r="H262" s="138">
        <v>2</v>
      </c>
      <c r="I262" s="139"/>
      <c r="J262" s="139">
        <f t="shared" si="102"/>
        <v>0</v>
      </c>
      <c r="K262" s="127"/>
      <c r="L262" s="25"/>
      <c r="M262" s="128" t="s">
        <v>1</v>
      </c>
      <c r="N262" s="143" t="s">
        <v>41</v>
      </c>
      <c r="O262" s="130">
        <v>0</v>
      </c>
      <c r="P262" s="130">
        <f t="shared" si="103"/>
        <v>0</v>
      </c>
      <c r="Q262" s="130">
        <v>2.4E-2</v>
      </c>
      <c r="R262" s="130">
        <f t="shared" si="104"/>
        <v>4.8000000000000001E-2</v>
      </c>
      <c r="S262" s="130">
        <v>0</v>
      </c>
      <c r="T262" s="131">
        <f t="shared" si="105"/>
        <v>0</v>
      </c>
      <c r="AR262" s="132" t="s">
        <v>269</v>
      </c>
      <c r="AT262" s="132" t="s">
        <v>198</v>
      </c>
      <c r="AU262" s="132" t="s">
        <v>154</v>
      </c>
      <c r="AY262" s="13" t="s">
        <v>147</v>
      </c>
      <c r="BE262" s="133">
        <f t="shared" si="106"/>
        <v>0</v>
      </c>
      <c r="BF262" s="133">
        <f t="shared" si="107"/>
        <v>0</v>
      </c>
      <c r="BG262" s="133">
        <f t="shared" si="108"/>
        <v>0</v>
      </c>
      <c r="BH262" s="133">
        <f t="shared" si="109"/>
        <v>0</v>
      </c>
      <c r="BI262" s="133">
        <f t="shared" si="110"/>
        <v>0</v>
      </c>
      <c r="BJ262" s="13" t="s">
        <v>154</v>
      </c>
      <c r="BK262" s="133">
        <f t="shared" si="111"/>
        <v>0</v>
      </c>
      <c r="BL262" s="13" t="s">
        <v>215</v>
      </c>
      <c r="BM262" s="132" t="s">
        <v>547</v>
      </c>
    </row>
    <row r="263" spans="2:66" s="11" customFormat="1" ht="26">
      <c r="B263" s="109"/>
      <c r="C263" s="134">
        <v>107</v>
      </c>
      <c r="D263" s="134" t="s">
        <v>198</v>
      </c>
      <c r="E263" s="135" t="s">
        <v>548</v>
      </c>
      <c r="F263" s="136" t="s">
        <v>549</v>
      </c>
      <c r="G263" s="137" t="s">
        <v>247</v>
      </c>
      <c r="H263" s="138">
        <v>3</v>
      </c>
      <c r="I263" s="139"/>
      <c r="J263" s="139">
        <f t="shared" si="102"/>
        <v>0</v>
      </c>
      <c r="L263" s="109"/>
      <c r="M263" s="113"/>
      <c r="N263" s="143" t="s">
        <v>41</v>
      </c>
      <c r="O263" s="130">
        <v>0</v>
      </c>
      <c r="P263" s="130">
        <f t="shared" si="103"/>
        <v>0</v>
      </c>
      <c r="Q263" s="130">
        <v>8.4000000000000005E-2</v>
      </c>
      <c r="R263" s="130">
        <f t="shared" si="104"/>
        <v>0.252</v>
      </c>
      <c r="S263" s="130">
        <v>0</v>
      </c>
      <c r="T263" s="131">
        <f t="shared" si="105"/>
        <v>0</v>
      </c>
      <c r="AR263" s="132" t="s">
        <v>269</v>
      </c>
      <c r="AS263" s="1"/>
      <c r="AT263" s="132" t="s">
        <v>198</v>
      </c>
      <c r="AU263" s="132" t="s">
        <v>154</v>
      </c>
      <c r="AV263" s="1"/>
      <c r="AW263" s="1"/>
      <c r="AX263" s="1"/>
      <c r="AY263" s="13" t="s">
        <v>147</v>
      </c>
      <c r="AZ263" s="1"/>
      <c r="BA263" s="1"/>
      <c r="BB263" s="1"/>
      <c r="BC263" s="1"/>
      <c r="BD263" s="1"/>
      <c r="BE263" s="133">
        <f t="shared" si="106"/>
        <v>0</v>
      </c>
      <c r="BF263" s="133">
        <f t="shared" si="107"/>
        <v>0</v>
      </c>
      <c r="BG263" s="133">
        <f t="shared" si="108"/>
        <v>0</v>
      </c>
      <c r="BH263" s="133">
        <f t="shared" si="109"/>
        <v>0</v>
      </c>
      <c r="BI263" s="133">
        <f t="shared" si="110"/>
        <v>0</v>
      </c>
      <c r="BJ263" s="13" t="s">
        <v>154</v>
      </c>
      <c r="BK263" s="133">
        <f t="shared" si="111"/>
        <v>0</v>
      </c>
      <c r="BL263" s="13" t="s">
        <v>215</v>
      </c>
      <c r="BM263" s="132" t="s">
        <v>550</v>
      </c>
      <c r="BN263" s="1"/>
    </row>
    <row r="264" spans="2:66" s="1" customFormat="1" ht="26">
      <c r="B264" s="120"/>
      <c r="C264" s="134">
        <v>108</v>
      </c>
      <c r="D264" s="121" t="s">
        <v>149</v>
      </c>
      <c r="E264" s="122" t="s">
        <v>552</v>
      </c>
      <c r="F264" s="123" t="s">
        <v>553</v>
      </c>
      <c r="G264" s="124" t="s">
        <v>218</v>
      </c>
      <c r="H264" s="125">
        <v>33.549999999999997</v>
      </c>
      <c r="I264" s="126"/>
      <c r="J264" s="126">
        <f t="shared" si="102"/>
        <v>0</v>
      </c>
      <c r="K264" s="127"/>
      <c r="L264" s="25"/>
      <c r="M264" s="128" t="s">
        <v>1</v>
      </c>
      <c r="N264" s="129" t="s">
        <v>41</v>
      </c>
      <c r="O264" s="130">
        <v>0.28100000000000003</v>
      </c>
      <c r="P264" s="130">
        <f t="shared" si="103"/>
        <v>9.4275500000000001</v>
      </c>
      <c r="Q264" s="130">
        <v>4.2000000000000002E-4</v>
      </c>
      <c r="R264" s="130">
        <f t="shared" si="104"/>
        <v>1.4090999999999999E-2</v>
      </c>
      <c r="S264" s="130">
        <v>0</v>
      </c>
      <c r="T264" s="131">
        <f t="shared" si="105"/>
        <v>0</v>
      </c>
      <c r="AR264" s="132" t="s">
        <v>215</v>
      </c>
      <c r="AT264" s="132" t="s">
        <v>149</v>
      </c>
      <c r="AU264" s="132" t="s">
        <v>154</v>
      </c>
      <c r="AY264" s="13" t="s">
        <v>147</v>
      </c>
      <c r="BE264" s="133">
        <f t="shared" si="106"/>
        <v>0</v>
      </c>
      <c r="BF264" s="133">
        <f t="shared" si="107"/>
        <v>0</v>
      </c>
      <c r="BG264" s="133">
        <f t="shared" si="108"/>
        <v>0</v>
      </c>
      <c r="BH264" s="133">
        <f t="shared" si="109"/>
        <v>0</v>
      </c>
      <c r="BI264" s="133">
        <f t="shared" si="110"/>
        <v>0</v>
      </c>
      <c r="BJ264" s="13" t="s">
        <v>154</v>
      </c>
      <c r="BK264" s="133">
        <f t="shared" si="111"/>
        <v>0</v>
      </c>
      <c r="BL264" s="13" t="s">
        <v>215</v>
      </c>
      <c r="BM264" s="132" t="s">
        <v>554</v>
      </c>
    </row>
    <row r="265" spans="2:66" s="1" customFormat="1" ht="37.75" customHeight="1">
      <c r="B265" s="120"/>
      <c r="C265" s="134">
        <v>109</v>
      </c>
      <c r="D265" s="134" t="s">
        <v>198</v>
      </c>
      <c r="E265" s="135" t="s">
        <v>556</v>
      </c>
      <c r="F265" s="136" t="s">
        <v>557</v>
      </c>
      <c r="G265" s="137" t="s">
        <v>247</v>
      </c>
      <c r="H265" s="138">
        <v>1</v>
      </c>
      <c r="I265" s="139"/>
      <c r="J265" s="139">
        <f t="shared" si="102"/>
        <v>0</v>
      </c>
      <c r="K265" s="140"/>
      <c r="L265" s="141"/>
      <c r="M265" s="142" t="s">
        <v>1</v>
      </c>
      <c r="N265" s="143" t="s">
        <v>41</v>
      </c>
      <c r="O265" s="130">
        <v>0</v>
      </c>
      <c r="P265" s="130">
        <f t="shared" si="103"/>
        <v>0</v>
      </c>
      <c r="Q265" s="130">
        <v>3.7999999999999999E-2</v>
      </c>
      <c r="R265" s="130">
        <f t="shared" si="104"/>
        <v>3.7999999999999999E-2</v>
      </c>
      <c r="S265" s="130">
        <v>0</v>
      </c>
      <c r="T265" s="131">
        <f t="shared" si="105"/>
        <v>0</v>
      </c>
      <c r="AR265" s="132" t="s">
        <v>269</v>
      </c>
      <c r="AT265" s="132" t="s">
        <v>198</v>
      </c>
      <c r="AU265" s="132" t="s">
        <v>154</v>
      </c>
      <c r="AY265" s="13" t="s">
        <v>147</v>
      </c>
      <c r="BE265" s="133">
        <f t="shared" si="106"/>
        <v>0</v>
      </c>
      <c r="BF265" s="133">
        <f t="shared" si="107"/>
        <v>0</v>
      </c>
      <c r="BG265" s="133">
        <f t="shared" si="108"/>
        <v>0</v>
      </c>
      <c r="BH265" s="133">
        <f t="shared" si="109"/>
        <v>0</v>
      </c>
      <c r="BI265" s="133">
        <f t="shared" si="110"/>
        <v>0</v>
      </c>
      <c r="BJ265" s="13" t="s">
        <v>154</v>
      </c>
      <c r="BK265" s="133">
        <f t="shared" si="111"/>
        <v>0</v>
      </c>
      <c r="BL265" s="13" t="s">
        <v>215</v>
      </c>
      <c r="BM265" s="132" t="s">
        <v>558</v>
      </c>
    </row>
    <row r="266" spans="2:66" s="1" customFormat="1" ht="37.75" customHeight="1">
      <c r="B266" s="120"/>
      <c r="C266" s="134">
        <v>110</v>
      </c>
      <c r="D266" s="134" t="s">
        <v>198</v>
      </c>
      <c r="E266" s="135" t="s">
        <v>560</v>
      </c>
      <c r="F266" s="136" t="s">
        <v>561</v>
      </c>
      <c r="G266" s="137" t="s">
        <v>247</v>
      </c>
      <c r="H266" s="138">
        <v>1</v>
      </c>
      <c r="I266" s="139"/>
      <c r="J266" s="139">
        <f t="shared" si="102"/>
        <v>0</v>
      </c>
      <c r="K266" s="140"/>
      <c r="L266" s="141"/>
      <c r="M266" s="142" t="s">
        <v>1</v>
      </c>
      <c r="N266" s="143" t="s">
        <v>41</v>
      </c>
      <c r="O266" s="130">
        <v>0</v>
      </c>
      <c r="P266" s="130">
        <f t="shared" si="103"/>
        <v>0</v>
      </c>
      <c r="Q266" s="130">
        <v>3.7999999999999999E-2</v>
      </c>
      <c r="R266" s="130">
        <f t="shared" si="104"/>
        <v>3.7999999999999999E-2</v>
      </c>
      <c r="S266" s="130">
        <v>0</v>
      </c>
      <c r="T266" s="131">
        <f t="shared" si="105"/>
        <v>0</v>
      </c>
      <c r="AR266" s="132" t="s">
        <v>269</v>
      </c>
      <c r="AT266" s="132" t="s">
        <v>198</v>
      </c>
      <c r="AU266" s="132" t="s">
        <v>154</v>
      </c>
      <c r="AY266" s="13" t="s">
        <v>147</v>
      </c>
      <c r="BE266" s="133">
        <f t="shared" si="106"/>
        <v>0</v>
      </c>
      <c r="BF266" s="133">
        <f t="shared" si="107"/>
        <v>0</v>
      </c>
      <c r="BG266" s="133">
        <f t="shared" si="108"/>
        <v>0</v>
      </c>
      <c r="BH266" s="133">
        <f t="shared" si="109"/>
        <v>0</v>
      </c>
      <c r="BI266" s="133">
        <f t="shared" si="110"/>
        <v>0</v>
      </c>
      <c r="BJ266" s="13" t="s">
        <v>154</v>
      </c>
      <c r="BK266" s="133">
        <f t="shared" si="111"/>
        <v>0</v>
      </c>
      <c r="BL266" s="13" t="s">
        <v>215</v>
      </c>
      <c r="BM266" s="132" t="s">
        <v>562</v>
      </c>
    </row>
    <row r="267" spans="2:66" s="1" customFormat="1" ht="37.75" customHeight="1">
      <c r="B267" s="120"/>
      <c r="C267" s="134">
        <v>111</v>
      </c>
      <c r="D267" s="134" t="s">
        <v>198</v>
      </c>
      <c r="E267" s="135" t="s">
        <v>564</v>
      </c>
      <c r="F267" s="136" t="s">
        <v>565</v>
      </c>
      <c r="G267" s="137" t="s">
        <v>247</v>
      </c>
      <c r="H267" s="138">
        <v>1</v>
      </c>
      <c r="I267" s="139"/>
      <c r="J267" s="139">
        <f t="shared" si="102"/>
        <v>0</v>
      </c>
      <c r="K267" s="140"/>
      <c r="L267" s="141"/>
      <c r="M267" s="142" t="s">
        <v>1</v>
      </c>
      <c r="N267" s="143" t="s">
        <v>41</v>
      </c>
      <c r="O267" s="130">
        <v>0</v>
      </c>
      <c r="P267" s="130">
        <f t="shared" si="103"/>
        <v>0</v>
      </c>
      <c r="Q267" s="130">
        <v>3.7999999999999999E-2</v>
      </c>
      <c r="R267" s="130">
        <f t="shared" si="104"/>
        <v>3.7999999999999999E-2</v>
      </c>
      <c r="S267" s="130">
        <v>0</v>
      </c>
      <c r="T267" s="131">
        <f t="shared" si="105"/>
        <v>0</v>
      </c>
      <c r="AR267" s="132" t="s">
        <v>269</v>
      </c>
      <c r="AT267" s="132" t="s">
        <v>198</v>
      </c>
      <c r="AU267" s="132" t="s">
        <v>154</v>
      </c>
      <c r="AY267" s="13" t="s">
        <v>147</v>
      </c>
      <c r="BE267" s="133">
        <f t="shared" si="106"/>
        <v>0</v>
      </c>
      <c r="BF267" s="133">
        <f t="shared" si="107"/>
        <v>0</v>
      </c>
      <c r="BG267" s="133">
        <f t="shared" si="108"/>
        <v>0</v>
      </c>
      <c r="BH267" s="133">
        <f t="shared" si="109"/>
        <v>0</v>
      </c>
      <c r="BI267" s="133">
        <f t="shared" si="110"/>
        <v>0</v>
      </c>
      <c r="BJ267" s="13" t="s">
        <v>154</v>
      </c>
      <c r="BK267" s="133">
        <f t="shared" si="111"/>
        <v>0</v>
      </c>
      <c r="BL267" s="13" t="s">
        <v>215</v>
      </c>
      <c r="BM267" s="132" t="s">
        <v>566</v>
      </c>
    </row>
    <row r="268" spans="2:66" s="1" customFormat="1" ht="37.75" customHeight="1">
      <c r="B268" s="120"/>
      <c r="C268" s="134">
        <v>112</v>
      </c>
      <c r="D268" s="134" t="s">
        <v>198</v>
      </c>
      <c r="E268" s="135" t="s">
        <v>568</v>
      </c>
      <c r="F268" s="136" t="s">
        <v>569</v>
      </c>
      <c r="G268" s="137" t="s">
        <v>247</v>
      </c>
      <c r="H268" s="138">
        <v>1</v>
      </c>
      <c r="I268" s="139"/>
      <c r="J268" s="139">
        <f t="shared" si="102"/>
        <v>0</v>
      </c>
      <c r="K268" s="140"/>
      <c r="L268" s="141"/>
      <c r="M268" s="142" t="s">
        <v>1</v>
      </c>
      <c r="N268" s="143" t="s">
        <v>41</v>
      </c>
      <c r="O268" s="130">
        <v>0</v>
      </c>
      <c r="P268" s="130">
        <f t="shared" si="103"/>
        <v>0</v>
      </c>
      <c r="Q268" s="130">
        <v>3.7999999999999999E-2</v>
      </c>
      <c r="R268" s="130">
        <f t="shared" si="104"/>
        <v>3.7999999999999999E-2</v>
      </c>
      <c r="S268" s="130">
        <v>0</v>
      </c>
      <c r="T268" s="131">
        <f t="shared" si="105"/>
        <v>0</v>
      </c>
      <c r="AR268" s="132" t="s">
        <v>269</v>
      </c>
      <c r="AT268" s="132" t="s">
        <v>198</v>
      </c>
      <c r="AU268" s="132" t="s">
        <v>154</v>
      </c>
      <c r="AY268" s="13" t="s">
        <v>147</v>
      </c>
      <c r="BE268" s="133">
        <f t="shared" si="106"/>
        <v>0</v>
      </c>
      <c r="BF268" s="133">
        <f t="shared" si="107"/>
        <v>0</v>
      </c>
      <c r="BG268" s="133">
        <f t="shared" si="108"/>
        <v>0</v>
      </c>
      <c r="BH268" s="133">
        <f t="shared" si="109"/>
        <v>0</v>
      </c>
      <c r="BI268" s="133">
        <f t="shared" si="110"/>
        <v>0</v>
      </c>
      <c r="BJ268" s="13" t="s">
        <v>154</v>
      </c>
      <c r="BK268" s="133">
        <f t="shared" si="111"/>
        <v>0</v>
      </c>
      <c r="BL268" s="13" t="s">
        <v>215</v>
      </c>
      <c r="BM268" s="132" t="s">
        <v>570</v>
      </c>
    </row>
    <row r="269" spans="2:66" s="1" customFormat="1" ht="37.75" customHeight="1">
      <c r="B269" s="120"/>
      <c r="C269" s="134">
        <v>113</v>
      </c>
      <c r="D269" s="134" t="s">
        <v>198</v>
      </c>
      <c r="E269" s="135" t="s">
        <v>572</v>
      </c>
      <c r="F269" s="136" t="s">
        <v>573</v>
      </c>
      <c r="G269" s="137" t="s">
        <v>247</v>
      </c>
      <c r="H269" s="138">
        <v>1</v>
      </c>
      <c r="I269" s="139"/>
      <c r="J269" s="139">
        <f t="shared" si="102"/>
        <v>0</v>
      </c>
      <c r="K269" s="140"/>
      <c r="L269" s="141"/>
      <c r="M269" s="142" t="s">
        <v>1</v>
      </c>
      <c r="N269" s="143" t="s">
        <v>41</v>
      </c>
      <c r="O269" s="130">
        <v>0</v>
      </c>
      <c r="P269" s="130">
        <f t="shared" si="103"/>
        <v>0</v>
      </c>
      <c r="Q269" s="130">
        <v>3.7999999999999999E-2</v>
      </c>
      <c r="R269" s="130">
        <f t="shared" si="104"/>
        <v>3.7999999999999999E-2</v>
      </c>
      <c r="S269" s="130">
        <v>0</v>
      </c>
      <c r="T269" s="131">
        <f t="shared" si="105"/>
        <v>0</v>
      </c>
      <c r="AR269" s="132" t="s">
        <v>269</v>
      </c>
      <c r="AT269" s="132" t="s">
        <v>198</v>
      </c>
      <c r="AU269" s="132" t="s">
        <v>154</v>
      </c>
      <c r="AY269" s="13" t="s">
        <v>147</v>
      </c>
      <c r="BE269" s="133">
        <f t="shared" si="106"/>
        <v>0</v>
      </c>
      <c r="BF269" s="133">
        <f t="shared" si="107"/>
        <v>0</v>
      </c>
      <c r="BG269" s="133">
        <f t="shared" si="108"/>
        <v>0</v>
      </c>
      <c r="BH269" s="133">
        <f t="shared" si="109"/>
        <v>0</v>
      </c>
      <c r="BI269" s="133">
        <f t="shared" si="110"/>
        <v>0</v>
      </c>
      <c r="BJ269" s="13" t="s">
        <v>154</v>
      </c>
      <c r="BK269" s="133">
        <f t="shared" si="111"/>
        <v>0</v>
      </c>
      <c r="BL269" s="13" t="s">
        <v>215</v>
      </c>
      <c r="BM269" s="132" t="s">
        <v>574</v>
      </c>
    </row>
    <row r="270" spans="2:66" s="1" customFormat="1" ht="24.25" customHeight="1">
      <c r="B270" s="120"/>
      <c r="C270" s="134">
        <v>114</v>
      </c>
      <c r="D270" s="121" t="s">
        <v>149</v>
      </c>
      <c r="E270" s="122" t="s">
        <v>576</v>
      </c>
      <c r="F270" s="123" t="s">
        <v>577</v>
      </c>
      <c r="G270" s="124" t="s">
        <v>247</v>
      </c>
      <c r="H270" s="125">
        <v>14</v>
      </c>
      <c r="I270" s="126"/>
      <c r="J270" s="126">
        <f t="shared" si="102"/>
        <v>0</v>
      </c>
      <c r="K270" s="127"/>
      <c r="L270" s="25"/>
      <c r="M270" s="128" t="s">
        <v>1</v>
      </c>
      <c r="N270" s="129" t="s">
        <v>41</v>
      </c>
      <c r="O270" s="130">
        <v>1.2250099999999999</v>
      </c>
      <c r="P270" s="130">
        <f t="shared" si="103"/>
        <v>17.15014</v>
      </c>
      <c r="Q270" s="130">
        <v>0</v>
      </c>
      <c r="R270" s="130">
        <f t="shared" si="104"/>
        <v>0</v>
      </c>
      <c r="S270" s="130">
        <v>0</v>
      </c>
      <c r="T270" s="131">
        <f t="shared" si="105"/>
        <v>0</v>
      </c>
      <c r="AR270" s="132" t="s">
        <v>215</v>
      </c>
      <c r="AT270" s="132" t="s">
        <v>149</v>
      </c>
      <c r="AU270" s="132" t="s">
        <v>154</v>
      </c>
      <c r="AY270" s="13" t="s">
        <v>147</v>
      </c>
      <c r="BE270" s="133">
        <f t="shared" si="106"/>
        <v>0</v>
      </c>
      <c r="BF270" s="133">
        <f t="shared" si="107"/>
        <v>0</v>
      </c>
      <c r="BG270" s="133">
        <f t="shared" si="108"/>
        <v>0</v>
      </c>
      <c r="BH270" s="133">
        <f t="shared" si="109"/>
        <v>0</v>
      </c>
      <c r="BI270" s="133">
        <f t="shared" si="110"/>
        <v>0</v>
      </c>
      <c r="BJ270" s="13" t="s">
        <v>154</v>
      </c>
      <c r="BK270" s="133">
        <f t="shared" si="111"/>
        <v>0</v>
      </c>
      <c r="BL270" s="13" t="s">
        <v>215</v>
      </c>
      <c r="BM270" s="132" t="s">
        <v>578</v>
      </c>
    </row>
    <row r="271" spans="2:66" s="1" customFormat="1" ht="24.25" customHeight="1">
      <c r="B271" s="120"/>
      <c r="C271" s="134">
        <v>115</v>
      </c>
      <c r="D271" s="134" t="s">
        <v>198</v>
      </c>
      <c r="E271" s="135" t="s">
        <v>580</v>
      </c>
      <c r="F271" s="136" t="s">
        <v>581</v>
      </c>
      <c r="G271" s="137" t="s">
        <v>247</v>
      </c>
      <c r="H271" s="138">
        <v>14</v>
      </c>
      <c r="I271" s="139"/>
      <c r="J271" s="139">
        <f t="shared" si="102"/>
        <v>0</v>
      </c>
      <c r="K271" s="140"/>
      <c r="L271" s="141"/>
      <c r="M271" s="142" t="s">
        <v>1</v>
      </c>
      <c r="N271" s="143" t="s">
        <v>41</v>
      </c>
      <c r="O271" s="130">
        <v>0</v>
      </c>
      <c r="P271" s="130">
        <f t="shared" si="103"/>
        <v>0</v>
      </c>
      <c r="Q271" s="130">
        <v>1E-3</v>
      </c>
      <c r="R271" s="130">
        <f t="shared" si="104"/>
        <v>1.4E-2</v>
      </c>
      <c r="S271" s="130">
        <v>0</v>
      </c>
      <c r="T271" s="131">
        <f t="shared" si="105"/>
        <v>0</v>
      </c>
      <c r="AR271" s="132" t="s">
        <v>269</v>
      </c>
      <c r="AT271" s="132" t="s">
        <v>198</v>
      </c>
      <c r="AU271" s="132" t="s">
        <v>154</v>
      </c>
      <c r="AY271" s="13" t="s">
        <v>147</v>
      </c>
      <c r="BE271" s="133">
        <f t="shared" si="106"/>
        <v>0</v>
      </c>
      <c r="BF271" s="133">
        <f t="shared" si="107"/>
        <v>0</v>
      </c>
      <c r="BG271" s="133">
        <f t="shared" si="108"/>
        <v>0</v>
      </c>
      <c r="BH271" s="133">
        <f t="shared" si="109"/>
        <v>0</v>
      </c>
      <c r="BI271" s="133">
        <f t="shared" si="110"/>
        <v>0</v>
      </c>
      <c r="BJ271" s="13" t="s">
        <v>154</v>
      </c>
      <c r="BK271" s="133">
        <f t="shared" si="111"/>
        <v>0</v>
      </c>
      <c r="BL271" s="13" t="s">
        <v>215</v>
      </c>
      <c r="BM271" s="132" t="s">
        <v>582</v>
      </c>
    </row>
    <row r="272" spans="2:66" s="1" customFormat="1" ht="37.75" customHeight="1">
      <c r="B272" s="120"/>
      <c r="C272" s="134">
        <v>116</v>
      </c>
      <c r="D272" s="134" t="s">
        <v>198</v>
      </c>
      <c r="E272" s="135" t="s">
        <v>584</v>
      </c>
      <c r="F272" s="136" t="s">
        <v>585</v>
      </c>
      <c r="G272" s="137" t="s">
        <v>247</v>
      </c>
      <c r="H272" s="138">
        <v>14</v>
      </c>
      <c r="I272" s="139"/>
      <c r="J272" s="139">
        <f t="shared" si="102"/>
        <v>0</v>
      </c>
      <c r="K272" s="140"/>
      <c r="L272" s="141"/>
      <c r="M272" s="142" t="s">
        <v>1</v>
      </c>
      <c r="N272" s="143" t="s">
        <v>41</v>
      </c>
      <c r="O272" s="130">
        <v>0</v>
      </c>
      <c r="P272" s="130">
        <f t="shared" si="103"/>
        <v>0</v>
      </c>
      <c r="Q272" s="130">
        <v>2.5000000000000001E-2</v>
      </c>
      <c r="R272" s="130">
        <f t="shared" si="104"/>
        <v>0.35000000000000003</v>
      </c>
      <c r="S272" s="130">
        <v>0</v>
      </c>
      <c r="T272" s="131">
        <f t="shared" si="105"/>
        <v>0</v>
      </c>
      <c r="AR272" s="132" t="s">
        <v>269</v>
      </c>
      <c r="AT272" s="132" t="s">
        <v>198</v>
      </c>
      <c r="AU272" s="132" t="s">
        <v>154</v>
      </c>
      <c r="AY272" s="13" t="s">
        <v>147</v>
      </c>
      <c r="BE272" s="133">
        <f t="shared" si="106"/>
        <v>0</v>
      </c>
      <c r="BF272" s="133">
        <f t="shared" si="107"/>
        <v>0</v>
      </c>
      <c r="BG272" s="133">
        <f t="shared" si="108"/>
        <v>0</v>
      </c>
      <c r="BH272" s="133">
        <f t="shared" si="109"/>
        <v>0</v>
      </c>
      <c r="BI272" s="133">
        <f t="shared" si="110"/>
        <v>0</v>
      </c>
      <c r="BJ272" s="13" t="s">
        <v>154</v>
      </c>
      <c r="BK272" s="133">
        <f t="shared" si="111"/>
        <v>0</v>
      </c>
      <c r="BL272" s="13" t="s">
        <v>215</v>
      </c>
      <c r="BM272" s="132" t="s">
        <v>586</v>
      </c>
    </row>
    <row r="273" spans="2:65" s="1" customFormat="1" ht="14.5" customHeight="1">
      <c r="B273" s="120"/>
      <c r="C273" s="134">
        <v>117</v>
      </c>
      <c r="D273" s="121" t="s">
        <v>149</v>
      </c>
      <c r="E273" s="122" t="s">
        <v>588</v>
      </c>
      <c r="F273" s="123" t="s">
        <v>589</v>
      </c>
      <c r="G273" s="124" t="s">
        <v>247</v>
      </c>
      <c r="H273" s="125">
        <v>14</v>
      </c>
      <c r="I273" s="126"/>
      <c r="J273" s="126">
        <f t="shared" si="102"/>
        <v>0</v>
      </c>
      <c r="K273" s="127"/>
      <c r="L273" s="25"/>
      <c r="M273" s="128" t="s">
        <v>1</v>
      </c>
      <c r="N273" s="129" t="s">
        <v>41</v>
      </c>
      <c r="O273" s="130">
        <v>3.0437599999999998</v>
      </c>
      <c r="P273" s="130">
        <f t="shared" si="103"/>
        <v>42.612639999999999</v>
      </c>
      <c r="Q273" s="130">
        <v>4.4999999999999999E-4</v>
      </c>
      <c r="R273" s="130">
        <f t="shared" si="104"/>
        <v>6.3E-3</v>
      </c>
      <c r="S273" s="130">
        <v>0</v>
      </c>
      <c r="T273" s="131">
        <f t="shared" si="105"/>
        <v>0</v>
      </c>
      <c r="AR273" s="132" t="s">
        <v>215</v>
      </c>
      <c r="AT273" s="132" t="s">
        <v>149</v>
      </c>
      <c r="AU273" s="132" t="s">
        <v>154</v>
      </c>
      <c r="AY273" s="13" t="s">
        <v>147</v>
      </c>
      <c r="BE273" s="133">
        <f t="shared" si="106"/>
        <v>0</v>
      </c>
      <c r="BF273" s="133">
        <f t="shared" si="107"/>
        <v>0</v>
      </c>
      <c r="BG273" s="133">
        <f t="shared" si="108"/>
        <v>0</v>
      </c>
      <c r="BH273" s="133">
        <f t="shared" si="109"/>
        <v>0</v>
      </c>
      <c r="BI273" s="133">
        <f t="shared" si="110"/>
        <v>0</v>
      </c>
      <c r="BJ273" s="13" t="s">
        <v>154</v>
      </c>
      <c r="BK273" s="133">
        <f t="shared" si="111"/>
        <v>0</v>
      </c>
      <c r="BL273" s="13" t="s">
        <v>215</v>
      </c>
      <c r="BM273" s="132" t="s">
        <v>590</v>
      </c>
    </row>
    <row r="274" spans="2:65" s="1" customFormat="1" ht="37.75" customHeight="1">
      <c r="B274" s="120"/>
      <c r="C274" s="134">
        <v>118</v>
      </c>
      <c r="D274" s="134" t="s">
        <v>198</v>
      </c>
      <c r="E274" s="135" t="s">
        <v>592</v>
      </c>
      <c r="F274" s="136" t="s">
        <v>593</v>
      </c>
      <c r="G274" s="137" t="s">
        <v>247</v>
      </c>
      <c r="H274" s="138">
        <v>14</v>
      </c>
      <c r="I274" s="139"/>
      <c r="J274" s="139">
        <f t="shared" si="102"/>
        <v>0</v>
      </c>
      <c r="K274" s="140"/>
      <c r="L274" s="141"/>
      <c r="M274" s="142" t="s">
        <v>1</v>
      </c>
      <c r="N274" s="143" t="s">
        <v>41</v>
      </c>
      <c r="O274" s="130">
        <v>0</v>
      </c>
      <c r="P274" s="130">
        <f t="shared" si="103"/>
        <v>0</v>
      </c>
      <c r="Q274" s="130">
        <v>1.7999999999999999E-2</v>
      </c>
      <c r="R274" s="130">
        <f t="shared" si="104"/>
        <v>0.252</v>
      </c>
      <c r="S274" s="130">
        <v>0</v>
      </c>
      <c r="T274" s="131">
        <f t="shared" si="105"/>
        <v>0</v>
      </c>
      <c r="AR274" s="132" t="s">
        <v>269</v>
      </c>
      <c r="AT274" s="132" t="s">
        <v>198</v>
      </c>
      <c r="AU274" s="132" t="s">
        <v>154</v>
      </c>
      <c r="AY274" s="13" t="s">
        <v>147</v>
      </c>
      <c r="BE274" s="133">
        <f t="shared" si="106"/>
        <v>0</v>
      </c>
      <c r="BF274" s="133">
        <f t="shared" si="107"/>
        <v>0</v>
      </c>
      <c r="BG274" s="133">
        <f t="shared" si="108"/>
        <v>0</v>
      </c>
      <c r="BH274" s="133">
        <f t="shared" si="109"/>
        <v>0</v>
      </c>
      <c r="BI274" s="133">
        <f t="shared" si="110"/>
        <v>0</v>
      </c>
      <c r="BJ274" s="13" t="s">
        <v>154</v>
      </c>
      <c r="BK274" s="133">
        <f t="shared" si="111"/>
        <v>0</v>
      </c>
      <c r="BL274" s="13" t="s">
        <v>215</v>
      </c>
      <c r="BM274" s="132" t="s">
        <v>594</v>
      </c>
    </row>
    <row r="275" spans="2:65" s="1" customFormat="1" ht="37.75" customHeight="1">
      <c r="B275" s="120"/>
      <c r="C275" s="134">
        <v>119</v>
      </c>
      <c r="D275" s="121" t="s">
        <v>149</v>
      </c>
      <c r="E275" s="122" t="s">
        <v>596</v>
      </c>
      <c r="F275" s="123" t="s">
        <v>597</v>
      </c>
      <c r="G275" s="124" t="s">
        <v>247</v>
      </c>
      <c r="H275" s="125">
        <v>4</v>
      </c>
      <c r="I275" s="126"/>
      <c r="J275" s="126">
        <f t="shared" si="102"/>
        <v>0</v>
      </c>
      <c r="K275" s="127"/>
      <c r="L275" s="25"/>
      <c r="M275" s="128" t="s">
        <v>1</v>
      </c>
      <c r="N275" s="129" t="s">
        <v>41</v>
      </c>
      <c r="O275" s="130">
        <v>4.9091199999999997</v>
      </c>
      <c r="P275" s="130">
        <f t="shared" si="103"/>
        <v>19.636479999999999</v>
      </c>
      <c r="Q275" s="130">
        <v>6.9999999999999994E-5</v>
      </c>
      <c r="R275" s="130">
        <f t="shared" si="104"/>
        <v>2.7999999999999998E-4</v>
      </c>
      <c r="S275" s="130">
        <v>0</v>
      </c>
      <c r="T275" s="131">
        <f t="shared" si="105"/>
        <v>0</v>
      </c>
      <c r="AR275" s="132" t="s">
        <v>215</v>
      </c>
      <c r="AT275" s="132" t="s">
        <v>149</v>
      </c>
      <c r="AU275" s="132" t="s">
        <v>154</v>
      </c>
      <c r="AY275" s="13" t="s">
        <v>147</v>
      </c>
      <c r="BE275" s="133">
        <f t="shared" si="106"/>
        <v>0</v>
      </c>
      <c r="BF275" s="133">
        <f t="shared" si="107"/>
        <v>0</v>
      </c>
      <c r="BG275" s="133">
        <f t="shared" si="108"/>
        <v>0</v>
      </c>
      <c r="BH275" s="133">
        <f t="shared" si="109"/>
        <v>0</v>
      </c>
      <c r="BI275" s="133">
        <f t="shared" si="110"/>
        <v>0</v>
      </c>
      <c r="BJ275" s="13" t="s">
        <v>154</v>
      </c>
      <c r="BK275" s="133">
        <f t="shared" si="111"/>
        <v>0</v>
      </c>
      <c r="BL275" s="13" t="s">
        <v>215</v>
      </c>
      <c r="BM275" s="132" t="s">
        <v>598</v>
      </c>
    </row>
    <row r="276" spans="2:65" s="1" customFormat="1" ht="24.25" customHeight="1">
      <c r="B276" s="120"/>
      <c r="C276" s="134">
        <v>120</v>
      </c>
      <c r="D276" s="134" t="s">
        <v>198</v>
      </c>
      <c r="E276" s="135" t="s">
        <v>600</v>
      </c>
      <c r="F276" s="136" t="s">
        <v>601</v>
      </c>
      <c r="G276" s="137" t="s">
        <v>247</v>
      </c>
      <c r="H276" s="138">
        <v>4</v>
      </c>
      <c r="I276" s="139"/>
      <c r="J276" s="139">
        <f t="shared" si="102"/>
        <v>0</v>
      </c>
      <c r="K276" s="140"/>
      <c r="L276" s="141"/>
      <c r="M276" s="142" t="s">
        <v>1</v>
      </c>
      <c r="N276" s="143" t="s">
        <v>41</v>
      </c>
      <c r="O276" s="130">
        <v>0</v>
      </c>
      <c r="P276" s="130">
        <f t="shared" si="103"/>
        <v>0</v>
      </c>
      <c r="Q276" s="130">
        <v>3.6420000000000001E-2</v>
      </c>
      <c r="R276" s="130">
        <f t="shared" si="104"/>
        <v>0.14568</v>
      </c>
      <c r="S276" s="130">
        <v>0</v>
      </c>
      <c r="T276" s="131">
        <f t="shared" si="105"/>
        <v>0</v>
      </c>
      <c r="AR276" s="132" t="s">
        <v>269</v>
      </c>
      <c r="AT276" s="132" t="s">
        <v>198</v>
      </c>
      <c r="AU276" s="132" t="s">
        <v>154</v>
      </c>
      <c r="AY276" s="13" t="s">
        <v>147</v>
      </c>
      <c r="BE276" s="133">
        <f t="shared" si="106"/>
        <v>0</v>
      </c>
      <c r="BF276" s="133">
        <f t="shared" si="107"/>
        <v>0</v>
      </c>
      <c r="BG276" s="133">
        <f t="shared" si="108"/>
        <v>0</v>
      </c>
      <c r="BH276" s="133">
        <f t="shared" si="109"/>
        <v>0</v>
      </c>
      <c r="BI276" s="133">
        <f t="shared" si="110"/>
        <v>0</v>
      </c>
      <c r="BJ276" s="13" t="s">
        <v>154</v>
      </c>
      <c r="BK276" s="133">
        <f t="shared" si="111"/>
        <v>0</v>
      </c>
      <c r="BL276" s="13" t="s">
        <v>215</v>
      </c>
      <c r="BM276" s="132" t="s">
        <v>602</v>
      </c>
    </row>
    <row r="277" spans="2:65" s="1" customFormat="1" ht="37.75" customHeight="1">
      <c r="B277" s="120"/>
      <c r="C277" s="134">
        <v>121</v>
      </c>
      <c r="D277" s="134" t="s">
        <v>198</v>
      </c>
      <c r="E277" s="135" t="s">
        <v>604</v>
      </c>
      <c r="F277" s="136" t="s">
        <v>605</v>
      </c>
      <c r="G277" s="137" t="s">
        <v>247</v>
      </c>
      <c r="H277" s="138">
        <v>4</v>
      </c>
      <c r="I277" s="139"/>
      <c r="J277" s="139">
        <f t="shared" si="102"/>
        <v>0</v>
      </c>
      <c r="K277" s="140"/>
      <c r="L277" s="141"/>
      <c r="M277" s="142" t="s">
        <v>1</v>
      </c>
      <c r="N277" s="143" t="s">
        <v>41</v>
      </c>
      <c r="O277" s="130">
        <v>0</v>
      </c>
      <c r="P277" s="130">
        <f t="shared" si="103"/>
        <v>0</v>
      </c>
      <c r="Q277" s="130">
        <v>5.0000000000000001E-3</v>
      </c>
      <c r="R277" s="130">
        <f t="shared" si="104"/>
        <v>0.02</v>
      </c>
      <c r="S277" s="130">
        <v>0</v>
      </c>
      <c r="T277" s="131">
        <f t="shared" si="105"/>
        <v>0</v>
      </c>
      <c r="AR277" s="132" t="s">
        <v>269</v>
      </c>
      <c r="AT277" s="132" t="s">
        <v>198</v>
      </c>
      <c r="AU277" s="132" t="s">
        <v>154</v>
      </c>
      <c r="AY277" s="13" t="s">
        <v>147</v>
      </c>
      <c r="BE277" s="133">
        <f t="shared" si="106"/>
        <v>0</v>
      </c>
      <c r="BF277" s="133">
        <f t="shared" si="107"/>
        <v>0</v>
      </c>
      <c r="BG277" s="133">
        <f t="shared" si="108"/>
        <v>0</v>
      </c>
      <c r="BH277" s="133">
        <f t="shared" si="109"/>
        <v>0</v>
      </c>
      <c r="BI277" s="133">
        <f t="shared" si="110"/>
        <v>0</v>
      </c>
      <c r="BJ277" s="13" t="s">
        <v>154</v>
      </c>
      <c r="BK277" s="133">
        <f t="shared" si="111"/>
        <v>0</v>
      </c>
      <c r="BL277" s="13" t="s">
        <v>215</v>
      </c>
      <c r="BM277" s="132" t="s">
        <v>606</v>
      </c>
    </row>
    <row r="278" spans="2:65" s="1" customFormat="1" ht="24.25" customHeight="1">
      <c r="B278" s="120"/>
      <c r="C278" s="134">
        <v>122</v>
      </c>
      <c r="D278" s="134" t="s">
        <v>198</v>
      </c>
      <c r="E278" s="135" t="s">
        <v>608</v>
      </c>
      <c r="F278" s="136" t="s">
        <v>609</v>
      </c>
      <c r="G278" s="137" t="s">
        <v>247</v>
      </c>
      <c r="H278" s="138">
        <v>4</v>
      </c>
      <c r="I278" s="139"/>
      <c r="J278" s="139">
        <f t="shared" si="102"/>
        <v>0</v>
      </c>
      <c r="K278" s="140"/>
      <c r="L278" s="141"/>
      <c r="M278" s="142" t="s">
        <v>1</v>
      </c>
      <c r="N278" s="143" t="s">
        <v>41</v>
      </c>
      <c r="O278" s="130">
        <v>0</v>
      </c>
      <c r="P278" s="130">
        <f t="shared" si="103"/>
        <v>0</v>
      </c>
      <c r="Q278" s="130">
        <v>8.8000000000000003E-4</v>
      </c>
      <c r="R278" s="130">
        <f t="shared" si="104"/>
        <v>3.5200000000000001E-3</v>
      </c>
      <c r="S278" s="130">
        <v>0</v>
      </c>
      <c r="T278" s="131">
        <f t="shared" si="105"/>
        <v>0</v>
      </c>
      <c r="AR278" s="132" t="s">
        <v>269</v>
      </c>
      <c r="AT278" s="132" t="s">
        <v>198</v>
      </c>
      <c r="AU278" s="132" t="s">
        <v>154</v>
      </c>
      <c r="AY278" s="13" t="s">
        <v>147</v>
      </c>
      <c r="BE278" s="133">
        <f t="shared" si="106"/>
        <v>0</v>
      </c>
      <c r="BF278" s="133">
        <f t="shared" si="107"/>
        <v>0</v>
      </c>
      <c r="BG278" s="133">
        <f t="shared" si="108"/>
        <v>0</v>
      </c>
      <c r="BH278" s="133">
        <f t="shared" si="109"/>
        <v>0</v>
      </c>
      <c r="BI278" s="133">
        <f t="shared" si="110"/>
        <v>0</v>
      </c>
      <c r="BJ278" s="13" t="s">
        <v>154</v>
      </c>
      <c r="BK278" s="133">
        <f t="shared" si="111"/>
        <v>0</v>
      </c>
      <c r="BL278" s="13" t="s">
        <v>215</v>
      </c>
      <c r="BM278" s="132" t="s">
        <v>610</v>
      </c>
    </row>
    <row r="279" spans="2:65" s="1" customFormat="1" ht="24.25" customHeight="1">
      <c r="B279" s="120"/>
      <c r="C279" s="134">
        <v>123</v>
      </c>
      <c r="D279" s="121" t="s">
        <v>149</v>
      </c>
      <c r="E279" s="122" t="s">
        <v>612</v>
      </c>
      <c r="F279" s="123" t="s">
        <v>613</v>
      </c>
      <c r="G279" s="124" t="s">
        <v>218</v>
      </c>
      <c r="H279" s="125">
        <v>11.17</v>
      </c>
      <c r="I279" s="126"/>
      <c r="J279" s="126">
        <f t="shared" si="102"/>
        <v>0</v>
      </c>
      <c r="K279" s="127"/>
      <c r="L279" s="25"/>
      <c r="M279" s="128" t="s">
        <v>1</v>
      </c>
      <c r="N279" s="129" t="s">
        <v>41</v>
      </c>
      <c r="O279" s="130">
        <v>1.042</v>
      </c>
      <c r="P279" s="130">
        <f t="shared" si="103"/>
        <v>11.639140000000001</v>
      </c>
      <c r="Q279" s="130">
        <v>1.2E-4</v>
      </c>
      <c r="R279" s="130">
        <f t="shared" si="104"/>
        <v>1.3404000000000001E-3</v>
      </c>
      <c r="S279" s="130">
        <v>0</v>
      </c>
      <c r="T279" s="131">
        <f t="shared" si="105"/>
        <v>0</v>
      </c>
      <c r="AR279" s="132" t="s">
        <v>215</v>
      </c>
      <c r="AT279" s="132" t="s">
        <v>149</v>
      </c>
      <c r="AU279" s="132" t="s">
        <v>154</v>
      </c>
      <c r="AY279" s="13" t="s">
        <v>147</v>
      </c>
      <c r="BE279" s="133">
        <f t="shared" si="106"/>
        <v>0</v>
      </c>
      <c r="BF279" s="133">
        <f t="shared" si="107"/>
        <v>0</v>
      </c>
      <c r="BG279" s="133">
        <f t="shared" si="108"/>
        <v>0</v>
      </c>
      <c r="BH279" s="133">
        <f t="shared" si="109"/>
        <v>0</v>
      </c>
      <c r="BI279" s="133">
        <f t="shared" si="110"/>
        <v>0</v>
      </c>
      <c r="BJ279" s="13" t="s">
        <v>154</v>
      </c>
      <c r="BK279" s="133">
        <f t="shared" si="111"/>
        <v>0</v>
      </c>
      <c r="BL279" s="13" t="s">
        <v>215</v>
      </c>
      <c r="BM279" s="132" t="s">
        <v>614</v>
      </c>
    </row>
    <row r="280" spans="2:65" s="1" customFormat="1" ht="24.25" customHeight="1">
      <c r="B280" s="120"/>
      <c r="C280" s="134">
        <v>124</v>
      </c>
      <c r="D280" s="134" t="s">
        <v>198</v>
      </c>
      <c r="E280" s="135" t="s">
        <v>616</v>
      </c>
      <c r="F280" s="136" t="s">
        <v>617</v>
      </c>
      <c r="G280" s="137" t="s">
        <v>218</v>
      </c>
      <c r="H280" s="138">
        <v>11.5</v>
      </c>
      <c r="I280" s="139"/>
      <c r="J280" s="139">
        <f t="shared" si="102"/>
        <v>0</v>
      </c>
      <c r="K280" s="140"/>
      <c r="L280" s="141"/>
      <c r="M280" s="142" t="s">
        <v>1</v>
      </c>
      <c r="N280" s="143" t="s">
        <v>41</v>
      </c>
      <c r="O280" s="130">
        <v>0</v>
      </c>
      <c r="P280" s="130">
        <f t="shared" si="103"/>
        <v>0</v>
      </c>
      <c r="Q280" s="130">
        <v>3.3E-3</v>
      </c>
      <c r="R280" s="130">
        <f t="shared" si="104"/>
        <v>3.7949999999999998E-2</v>
      </c>
      <c r="S280" s="130">
        <v>0</v>
      </c>
      <c r="T280" s="131">
        <f t="shared" si="105"/>
        <v>0</v>
      </c>
      <c r="AR280" s="132" t="s">
        <v>269</v>
      </c>
      <c r="AT280" s="132" t="s">
        <v>198</v>
      </c>
      <c r="AU280" s="132" t="s">
        <v>154</v>
      </c>
      <c r="AY280" s="13" t="s">
        <v>147</v>
      </c>
      <c r="BE280" s="133">
        <f t="shared" si="106"/>
        <v>0</v>
      </c>
      <c r="BF280" s="133">
        <f t="shared" si="107"/>
        <v>0</v>
      </c>
      <c r="BG280" s="133">
        <f t="shared" si="108"/>
        <v>0</v>
      </c>
      <c r="BH280" s="133">
        <f t="shared" si="109"/>
        <v>0</v>
      </c>
      <c r="BI280" s="133">
        <f t="shared" si="110"/>
        <v>0</v>
      </c>
      <c r="BJ280" s="13" t="s">
        <v>154</v>
      </c>
      <c r="BK280" s="133">
        <f t="shared" si="111"/>
        <v>0</v>
      </c>
      <c r="BL280" s="13" t="s">
        <v>215</v>
      </c>
      <c r="BM280" s="132" t="s">
        <v>618</v>
      </c>
    </row>
    <row r="281" spans="2:65" s="1" customFormat="1" ht="24.25" customHeight="1">
      <c r="B281" s="120"/>
      <c r="C281" s="134">
        <v>125</v>
      </c>
      <c r="D281" s="121" t="s">
        <v>149</v>
      </c>
      <c r="E281" s="122" t="s">
        <v>620</v>
      </c>
      <c r="F281" s="123" t="s">
        <v>621</v>
      </c>
      <c r="G281" s="124" t="s">
        <v>360</v>
      </c>
      <c r="H281" s="125">
        <v>183.21600000000001</v>
      </c>
      <c r="I281" s="126"/>
      <c r="J281" s="126">
        <f t="shared" si="102"/>
        <v>0</v>
      </c>
      <c r="K281" s="127"/>
      <c r="L281" s="25"/>
      <c r="M281" s="128" t="s">
        <v>1</v>
      </c>
      <c r="N281" s="129" t="s">
        <v>41</v>
      </c>
      <c r="O281" s="130">
        <v>0</v>
      </c>
      <c r="P281" s="130">
        <f t="shared" si="103"/>
        <v>0</v>
      </c>
      <c r="Q281" s="130">
        <v>0</v>
      </c>
      <c r="R281" s="130">
        <f t="shared" si="104"/>
        <v>0</v>
      </c>
      <c r="S281" s="130">
        <v>0</v>
      </c>
      <c r="T281" s="131">
        <f t="shared" si="105"/>
        <v>0</v>
      </c>
      <c r="AR281" s="132" t="s">
        <v>215</v>
      </c>
      <c r="AT281" s="132" t="s">
        <v>149</v>
      </c>
      <c r="AU281" s="132" t="s">
        <v>154</v>
      </c>
      <c r="AY281" s="13" t="s">
        <v>147</v>
      </c>
      <c r="BE281" s="133">
        <f t="shared" si="106"/>
        <v>0</v>
      </c>
      <c r="BF281" s="133">
        <f t="shared" si="107"/>
        <v>0</v>
      </c>
      <c r="BG281" s="133">
        <f t="shared" si="108"/>
        <v>0</v>
      </c>
      <c r="BH281" s="133">
        <f t="shared" si="109"/>
        <v>0</v>
      </c>
      <c r="BI281" s="133">
        <f t="shared" si="110"/>
        <v>0</v>
      </c>
      <c r="BJ281" s="13" t="s">
        <v>154</v>
      </c>
      <c r="BK281" s="133">
        <f t="shared" si="111"/>
        <v>0</v>
      </c>
      <c r="BL281" s="13" t="s">
        <v>215</v>
      </c>
      <c r="BM281" s="132" t="s">
        <v>622</v>
      </c>
    </row>
    <row r="282" spans="2:65" s="11" customFormat="1" ht="22.75" customHeight="1">
      <c r="B282" s="109"/>
      <c r="D282" s="110" t="s">
        <v>74</v>
      </c>
      <c r="E282" s="118" t="s">
        <v>623</v>
      </c>
      <c r="F282" s="118" t="s">
        <v>624</v>
      </c>
      <c r="J282" s="119">
        <f>BK282</f>
        <v>0</v>
      </c>
      <c r="L282" s="109"/>
      <c r="M282" s="113"/>
      <c r="P282" s="114">
        <f>SUM(P283:P289)</f>
        <v>217.23700600000001</v>
      </c>
      <c r="R282" s="114">
        <f>SUM(R283:R289)</f>
        <v>0.11747850000000001</v>
      </c>
      <c r="T282" s="115">
        <f>SUM(T283:T289)</f>
        <v>0</v>
      </c>
      <c r="AR282" s="110" t="s">
        <v>154</v>
      </c>
      <c r="AT282" s="116" t="s">
        <v>74</v>
      </c>
      <c r="AU282" s="116" t="s">
        <v>83</v>
      </c>
      <c r="AY282" s="110" t="s">
        <v>147</v>
      </c>
      <c r="BK282" s="117">
        <f>SUM(BK283:BK289)</f>
        <v>0</v>
      </c>
    </row>
    <row r="283" spans="2:65" s="1" customFormat="1" ht="14.5" customHeight="1">
      <c r="B283" s="120"/>
      <c r="C283" s="121">
        <v>126</v>
      </c>
      <c r="D283" s="121" t="s">
        <v>149</v>
      </c>
      <c r="E283" s="122" t="s">
        <v>626</v>
      </c>
      <c r="F283" s="123" t="s">
        <v>627</v>
      </c>
      <c r="G283" s="124" t="s">
        <v>218</v>
      </c>
      <c r="H283" s="125">
        <v>4.8650000000000002</v>
      </c>
      <c r="I283" s="126"/>
      <c r="J283" s="126">
        <f t="shared" ref="J283:J289" si="112">ROUND(I283*H283,2)</f>
        <v>0</v>
      </c>
      <c r="K283" s="127"/>
      <c r="L283" s="25"/>
      <c r="M283" s="128" t="s">
        <v>1</v>
      </c>
      <c r="N283" s="129" t="s">
        <v>41</v>
      </c>
      <c r="O283" s="130">
        <v>2.0310000000000001</v>
      </c>
      <c r="P283" s="130">
        <f t="shared" ref="P283:P289" si="113">O283*H283</f>
        <v>9.8808150000000019</v>
      </c>
      <c r="Q283" s="130">
        <v>1.72E-3</v>
      </c>
      <c r="R283" s="130">
        <f t="shared" ref="R283:R289" si="114">Q283*H283</f>
        <v>8.3677999999999999E-3</v>
      </c>
      <c r="S283" s="130">
        <v>0</v>
      </c>
      <c r="T283" s="131">
        <f t="shared" ref="T283:T289" si="115">S283*H283</f>
        <v>0</v>
      </c>
      <c r="AR283" s="132" t="s">
        <v>215</v>
      </c>
      <c r="AT283" s="132" t="s">
        <v>149</v>
      </c>
      <c r="AU283" s="132" t="s">
        <v>154</v>
      </c>
      <c r="AY283" s="13" t="s">
        <v>147</v>
      </c>
      <c r="BE283" s="133">
        <f t="shared" ref="BE283:BE289" si="116">IF(N283="základná",J283,0)</f>
        <v>0</v>
      </c>
      <c r="BF283" s="133">
        <f t="shared" ref="BF283:BF289" si="117">IF(N283="znížená",J283,0)</f>
        <v>0</v>
      </c>
      <c r="BG283" s="133">
        <f t="shared" ref="BG283:BG289" si="118">IF(N283="zákl. prenesená",J283,0)</f>
        <v>0</v>
      </c>
      <c r="BH283" s="133">
        <f t="shared" ref="BH283:BH289" si="119">IF(N283="zníž. prenesená",J283,0)</f>
        <v>0</v>
      </c>
      <c r="BI283" s="133">
        <f t="shared" ref="BI283:BI289" si="120">IF(N283="nulová",J283,0)</f>
        <v>0</v>
      </c>
      <c r="BJ283" s="13" t="s">
        <v>154</v>
      </c>
      <c r="BK283" s="133">
        <f t="shared" ref="BK283:BK289" si="121">ROUND(I283*H283,2)</f>
        <v>0</v>
      </c>
      <c r="BL283" s="13" t="s">
        <v>215</v>
      </c>
      <c r="BM283" s="132" t="s">
        <v>628</v>
      </c>
    </row>
    <row r="284" spans="2:65" s="1" customFormat="1" ht="14.5" customHeight="1">
      <c r="B284" s="120"/>
      <c r="C284" s="134">
        <v>127</v>
      </c>
      <c r="D284" s="134" t="s">
        <v>198</v>
      </c>
      <c r="E284" s="135" t="s">
        <v>630</v>
      </c>
      <c r="F284" s="136" t="s">
        <v>631</v>
      </c>
      <c r="G284" s="137" t="s">
        <v>218</v>
      </c>
      <c r="H284" s="138">
        <v>4.9000000000000004</v>
      </c>
      <c r="I284" s="139"/>
      <c r="J284" s="139">
        <f t="shared" si="112"/>
        <v>0</v>
      </c>
      <c r="K284" s="140"/>
      <c r="L284" s="141"/>
      <c r="M284" s="142" t="s">
        <v>1</v>
      </c>
      <c r="N284" s="143" t="s">
        <v>41</v>
      </c>
      <c r="O284" s="130">
        <v>0</v>
      </c>
      <c r="P284" s="130">
        <f t="shared" si="113"/>
        <v>0</v>
      </c>
      <c r="Q284" s="130">
        <v>8.0000000000000002E-3</v>
      </c>
      <c r="R284" s="130">
        <f t="shared" si="114"/>
        <v>3.9200000000000006E-2</v>
      </c>
      <c r="S284" s="130">
        <v>0</v>
      </c>
      <c r="T284" s="131">
        <f t="shared" si="115"/>
        <v>0</v>
      </c>
      <c r="AR284" s="132" t="s">
        <v>269</v>
      </c>
      <c r="AT284" s="132" t="s">
        <v>198</v>
      </c>
      <c r="AU284" s="132" t="s">
        <v>154</v>
      </c>
      <c r="AY284" s="13" t="s">
        <v>147</v>
      </c>
      <c r="BE284" s="133">
        <f t="shared" si="116"/>
        <v>0</v>
      </c>
      <c r="BF284" s="133">
        <f t="shared" si="117"/>
        <v>0</v>
      </c>
      <c r="BG284" s="133">
        <f t="shared" si="118"/>
        <v>0</v>
      </c>
      <c r="BH284" s="133">
        <f t="shared" si="119"/>
        <v>0</v>
      </c>
      <c r="BI284" s="133">
        <f t="shared" si="120"/>
        <v>0</v>
      </c>
      <c r="BJ284" s="13" t="s">
        <v>154</v>
      </c>
      <c r="BK284" s="133">
        <f t="shared" si="121"/>
        <v>0</v>
      </c>
      <c r="BL284" s="13" t="s">
        <v>215</v>
      </c>
      <c r="BM284" s="132" t="s">
        <v>632</v>
      </c>
    </row>
    <row r="285" spans="2:65" s="1" customFormat="1" ht="24.25" customHeight="1">
      <c r="B285" s="120"/>
      <c r="C285" s="121">
        <v>128</v>
      </c>
      <c r="D285" s="121" t="s">
        <v>149</v>
      </c>
      <c r="E285" s="122" t="s">
        <v>634</v>
      </c>
      <c r="F285" s="123" t="s">
        <v>635</v>
      </c>
      <c r="G285" s="124" t="s">
        <v>355</v>
      </c>
      <c r="H285" s="125">
        <v>982.5</v>
      </c>
      <c r="I285" s="126"/>
      <c r="J285" s="126">
        <f t="shared" si="112"/>
        <v>0</v>
      </c>
      <c r="K285" s="127"/>
      <c r="L285" s="25"/>
      <c r="M285" s="128" t="s">
        <v>1</v>
      </c>
      <c r="N285" s="129" t="s">
        <v>41</v>
      </c>
      <c r="O285" s="130">
        <v>4.9000000000000002E-2</v>
      </c>
      <c r="P285" s="130">
        <f t="shared" si="113"/>
        <v>48.142500000000005</v>
      </c>
      <c r="Q285" s="130">
        <v>0</v>
      </c>
      <c r="R285" s="130">
        <f t="shared" si="114"/>
        <v>0</v>
      </c>
      <c r="S285" s="130">
        <v>0</v>
      </c>
      <c r="T285" s="131">
        <f t="shared" si="115"/>
        <v>0</v>
      </c>
      <c r="AR285" s="132" t="s">
        <v>215</v>
      </c>
      <c r="AT285" s="132" t="s">
        <v>149</v>
      </c>
      <c r="AU285" s="132" t="s">
        <v>154</v>
      </c>
      <c r="AY285" s="13" t="s">
        <v>147</v>
      </c>
      <c r="BE285" s="133">
        <f t="shared" si="116"/>
        <v>0</v>
      </c>
      <c r="BF285" s="133">
        <f t="shared" si="117"/>
        <v>0</v>
      </c>
      <c r="BG285" s="133">
        <f t="shared" si="118"/>
        <v>0</v>
      </c>
      <c r="BH285" s="133">
        <f t="shared" si="119"/>
        <v>0</v>
      </c>
      <c r="BI285" s="133">
        <f t="shared" si="120"/>
        <v>0</v>
      </c>
      <c r="BJ285" s="13" t="s">
        <v>154</v>
      </c>
      <c r="BK285" s="133">
        <f t="shared" si="121"/>
        <v>0</v>
      </c>
      <c r="BL285" s="13" t="s">
        <v>215</v>
      </c>
      <c r="BM285" s="132" t="s">
        <v>636</v>
      </c>
    </row>
    <row r="286" spans="2:65" s="1" customFormat="1" ht="24.25" customHeight="1">
      <c r="B286" s="120"/>
      <c r="C286" s="134">
        <v>129</v>
      </c>
      <c r="D286" s="121" t="s">
        <v>149</v>
      </c>
      <c r="E286" s="122" t="s">
        <v>638</v>
      </c>
      <c r="F286" s="123" t="s">
        <v>639</v>
      </c>
      <c r="G286" s="124" t="s">
        <v>355</v>
      </c>
      <c r="H286" s="125">
        <v>858.2</v>
      </c>
      <c r="I286" s="126"/>
      <c r="J286" s="126">
        <f t="shared" si="112"/>
        <v>0</v>
      </c>
      <c r="K286" s="127"/>
      <c r="L286" s="25"/>
      <c r="M286" s="128" t="s">
        <v>1</v>
      </c>
      <c r="N286" s="129" t="s">
        <v>41</v>
      </c>
      <c r="O286" s="130">
        <v>9.9000000000000005E-2</v>
      </c>
      <c r="P286" s="130">
        <f t="shared" si="113"/>
        <v>84.961800000000011</v>
      </c>
      <c r="Q286" s="130">
        <v>5.0000000000000002E-5</v>
      </c>
      <c r="R286" s="130">
        <f t="shared" si="114"/>
        <v>4.2910000000000004E-2</v>
      </c>
      <c r="S286" s="130">
        <v>0</v>
      </c>
      <c r="T286" s="131">
        <f t="shared" si="115"/>
        <v>0</v>
      </c>
      <c r="AR286" s="132" t="s">
        <v>215</v>
      </c>
      <c r="AT286" s="132" t="s">
        <v>149</v>
      </c>
      <c r="AU286" s="132" t="s">
        <v>154</v>
      </c>
      <c r="AY286" s="13" t="s">
        <v>147</v>
      </c>
      <c r="BE286" s="133">
        <f t="shared" si="116"/>
        <v>0</v>
      </c>
      <c r="BF286" s="133">
        <f t="shared" si="117"/>
        <v>0</v>
      </c>
      <c r="BG286" s="133">
        <f t="shared" si="118"/>
        <v>0</v>
      </c>
      <c r="BH286" s="133">
        <f t="shared" si="119"/>
        <v>0</v>
      </c>
      <c r="BI286" s="133">
        <f t="shared" si="120"/>
        <v>0</v>
      </c>
      <c r="BJ286" s="13" t="s">
        <v>154</v>
      </c>
      <c r="BK286" s="133">
        <f t="shared" si="121"/>
        <v>0</v>
      </c>
      <c r="BL286" s="13" t="s">
        <v>215</v>
      </c>
      <c r="BM286" s="132" t="s">
        <v>640</v>
      </c>
    </row>
    <row r="287" spans="2:65" s="1" customFormat="1" ht="24.25" customHeight="1">
      <c r="B287" s="120"/>
      <c r="C287" s="121">
        <v>130</v>
      </c>
      <c r="D287" s="121" t="s">
        <v>149</v>
      </c>
      <c r="E287" s="122" t="s">
        <v>642</v>
      </c>
      <c r="F287" s="123" t="s">
        <v>643</v>
      </c>
      <c r="G287" s="124" t="s">
        <v>355</v>
      </c>
      <c r="H287" s="125">
        <v>540.01400000000001</v>
      </c>
      <c r="I287" s="126"/>
      <c r="J287" s="126">
        <f t="shared" si="112"/>
        <v>0</v>
      </c>
      <c r="K287" s="127"/>
      <c r="L287" s="25"/>
      <c r="M287" s="128" t="s">
        <v>1</v>
      </c>
      <c r="N287" s="129" t="s">
        <v>41</v>
      </c>
      <c r="O287" s="130">
        <v>4.3999999999999997E-2</v>
      </c>
      <c r="P287" s="130">
        <f t="shared" si="113"/>
        <v>23.760615999999999</v>
      </c>
      <c r="Q287" s="130">
        <v>5.0000000000000002E-5</v>
      </c>
      <c r="R287" s="130">
        <f t="shared" si="114"/>
        <v>2.7000700000000002E-2</v>
      </c>
      <c r="S287" s="130">
        <v>0</v>
      </c>
      <c r="T287" s="131">
        <f t="shared" si="115"/>
        <v>0</v>
      </c>
      <c r="AR287" s="132" t="s">
        <v>215</v>
      </c>
      <c r="AT287" s="132" t="s">
        <v>149</v>
      </c>
      <c r="AU287" s="132" t="s">
        <v>154</v>
      </c>
      <c r="AY287" s="13" t="s">
        <v>147</v>
      </c>
      <c r="BE287" s="133">
        <f t="shared" si="116"/>
        <v>0</v>
      </c>
      <c r="BF287" s="133">
        <f t="shared" si="117"/>
        <v>0</v>
      </c>
      <c r="BG287" s="133">
        <f t="shared" si="118"/>
        <v>0</v>
      </c>
      <c r="BH287" s="133">
        <f t="shared" si="119"/>
        <v>0</v>
      </c>
      <c r="BI287" s="133">
        <f t="shared" si="120"/>
        <v>0</v>
      </c>
      <c r="BJ287" s="13" t="s">
        <v>154</v>
      </c>
      <c r="BK287" s="133">
        <f t="shared" si="121"/>
        <v>0</v>
      </c>
      <c r="BL287" s="13" t="s">
        <v>215</v>
      </c>
      <c r="BM287" s="132" t="s">
        <v>644</v>
      </c>
    </row>
    <row r="288" spans="2:65" s="1" customFormat="1" ht="24.25" customHeight="1">
      <c r="B288" s="120"/>
      <c r="C288" s="134">
        <v>131</v>
      </c>
      <c r="D288" s="121" t="s">
        <v>149</v>
      </c>
      <c r="E288" s="122" t="s">
        <v>646</v>
      </c>
      <c r="F288" s="123" t="s">
        <v>647</v>
      </c>
      <c r="G288" s="124" t="s">
        <v>355</v>
      </c>
      <c r="H288" s="125">
        <v>594.01499999999999</v>
      </c>
      <c r="I288" s="126"/>
      <c r="J288" s="126">
        <f t="shared" si="112"/>
        <v>0</v>
      </c>
      <c r="K288" s="127"/>
      <c r="L288" s="25"/>
      <c r="M288" s="128" t="s">
        <v>1</v>
      </c>
      <c r="N288" s="129" t="s">
        <v>41</v>
      </c>
      <c r="O288" s="130">
        <v>8.5000000000000006E-2</v>
      </c>
      <c r="P288" s="130">
        <f t="shared" si="113"/>
        <v>50.491275000000002</v>
      </c>
      <c r="Q288" s="130">
        <v>0</v>
      </c>
      <c r="R288" s="130">
        <f t="shared" si="114"/>
        <v>0</v>
      </c>
      <c r="S288" s="130">
        <v>0</v>
      </c>
      <c r="T288" s="131">
        <f t="shared" si="115"/>
        <v>0</v>
      </c>
      <c r="AR288" s="132" t="s">
        <v>215</v>
      </c>
      <c r="AT288" s="132" t="s">
        <v>149</v>
      </c>
      <c r="AU288" s="132" t="s">
        <v>154</v>
      </c>
      <c r="AY288" s="13" t="s">
        <v>147</v>
      </c>
      <c r="BE288" s="133">
        <f t="shared" si="116"/>
        <v>0</v>
      </c>
      <c r="BF288" s="133">
        <f t="shared" si="117"/>
        <v>0</v>
      </c>
      <c r="BG288" s="133">
        <f t="shared" si="118"/>
        <v>0</v>
      </c>
      <c r="BH288" s="133">
        <f t="shared" si="119"/>
        <v>0</v>
      </c>
      <c r="BI288" s="133">
        <f t="shared" si="120"/>
        <v>0</v>
      </c>
      <c r="BJ288" s="13" t="s">
        <v>154</v>
      </c>
      <c r="BK288" s="133">
        <f t="shared" si="121"/>
        <v>0</v>
      </c>
      <c r="BL288" s="13" t="s">
        <v>215</v>
      </c>
      <c r="BM288" s="132" t="s">
        <v>648</v>
      </c>
    </row>
    <row r="289" spans="2:65" s="1" customFormat="1" ht="24.25" customHeight="1">
      <c r="B289" s="120"/>
      <c r="C289" s="121">
        <v>132</v>
      </c>
      <c r="D289" s="121" t="s">
        <v>149</v>
      </c>
      <c r="E289" s="122" t="s">
        <v>650</v>
      </c>
      <c r="F289" s="123" t="s">
        <v>651</v>
      </c>
      <c r="G289" s="124" t="s">
        <v>360</v>
      </c>
      <c r="H289" s="125">
        <v>72.369</v>
      </c>
      <c r="I289" s="126"/>
      <c r="J289" s="126">
        <f t="shared" si="112"/>
        <v>0</v>
      </c>
      <c r="K289" s="127"/>
      <c r="L289" s="25"/>
      <c r="M289" s="128" t="s">
        <v>1</v>
      </c>
      <c r="N289" s="129" t="s">
        <v>41</v>
      </c>
      <c r="O289" s="130">
        <v>0</v>
      </c>
      <c r="P289" s="130">
        <f t="shared" si="113"/>
        <v>0</v>
      </c>
      <c r="Q289" s="130">
        <v>0</v>
      </c>
      <c r="R289" s="130">
        <f t="shared" si="114"/>
        <v>0</v>
      </c>
      <c r="S289" s="130">
        <v>0</v>
      </c>
      <c r="T289" s="131">
        <f t="shared" si="115"/>
        <v>0</v>
      </c>
      <c r="AR289" s="132" t="s">
        <v>215</v>
      </c>
      <c r="AT289" s="132" t="s">
        <v>149</v>
      </c>
      <c r="AU289" s="132" t="s">
        <v>154</v>
      </c>
      <c r="AY289" s="13" t="s">
        <v>147</v>
      </c>
      <c r="BE289" s="133">
        <f t="shared" si="116"/>
        <v>0</v>
      </c>
      <c r="BF289" s="133">
        <f t="shared" si="117"/>
        <v>0</v>
      </c>
      <c r="BG289" s="133">
        <f t="shared" si="118"/>
        <v>0</v>
      </c>
      <c r="BH289" s="133">
        <f t="shared" si="119"/>
        <v>0</v>
      </c>
      <c r="BI289" s="133">
        <f t="shared" si="120"/>
        <v>0</v>
      </c>
      <c r="BJ289" s="13" t="s">
        <v>154</v>
      </c>
      <c r="BK289" s="133">
        <f t="shared" si="121"/>
        <v>0</v>
      </c>
      <c r="BL289" s="13" t="s">
        <v>215</v>
      </c>
      <c r="BM289" s="132" t="s">
        <v>652</v>
      </c>
    </row>
    <row r="290" spans="2:65" s="11" customFormat="1" ht="22.75" customHeight="1">
      <c r="B290" s="109"/>
      <c r="D290" s="110" t="s">
        <v>74</v>
      </c>
      <c r="E290" s="118" t="s">
        <v>653</v>
      </c>
      <c r="F290" s="118" t="s">
        <v>654</v>
      </c>
      <c r="J290" s="119">
        <f>BK290</f>
        <v>0</v>
      </c>
      <c r="L290" s="109"/>
      <c r="M290" s="113"/>
      <c r="P290" s="114">
        <f>SUM(P291:P293)</f>
        <v>35.536620000000006</v>
      </c>
      <c r="R290" s="114">
        <f>SUM(R291:R293)</f>
        <v>0.69664181999999997</v>
      </c>
      <c r="T290" s="115">
        <f>SUM(T291:T293)</f>
        <v>0</v>
      </c>
      <c r="AR290" s="110" t="s">
        <v>154</v>
      </c>
      <c r="AT290" s="116" t="s">
        <v>74</v>
      </c>
      <c r="AU290" s="116" t="s">
        <v>83</v>
      </c>
      <c r="AY290" s="110" t="s">
        <v>147</v>
      </c>
      <c r="BK290" s="117">
        <f>SUM(BK291:BK293)</f>
        <v>0</v>
      </c>
    </row>
    <row r="291" spans="2:65" s="1" customFormat="1" ht="24.25" customHeight="1">
      <c r="B291" s="120"/>
      <c r="C291" s="121">
        <v>133</v>
      </c>
      <c r="D291" s="121" t="s">
        <v>149</v>
      </c>
      <c r="E291" s="122" t="s">
        <v>656</v>
      </c>
      <c r="F291" s="123" t="s">
        <v>657</v>
      </c>
      <c r="G291" s="124" t="s">
        <v>195</v>
      </c>
      <c r="H291" s="125">
        <v>44.31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41</v>
      </c>
      <c r="O291" s="130">
        <v>0.80200000000000005</v>
      </c>
      <c r="P291" s="130">
        <f>O291*H291</f>
        <v>35.536620000000006</v>
      </c>
      <c r="Q291" s="130">
        <v>3.2699999999999999E-3</v>
      </c>
      <c r="R291" s="130">
        <f>Q291*H291</f>
        <v>0.14489370000000001</v>
      </c>
      <c r="S291" s="130">
        <v>0</v>
      </c>
      <c r="T291" s="131">
        <f>S291*H291</f>
        <v>0</v>
      </c>
      <c r="AR291" s="132" t="s">
        <v>215</v>
      </c>
      <c r="AT291" s="132" t="s">
        <v>149</v>
      </c>
      <c r="AU291" s="132" t="s">
        <v>154</v>
      </c>
      <c r="AY291" s="13" t="s">
        <v>147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154</v>
      </c>
      <c r="BK291" s="133">
        <f>ROUND(I291*H291,2)</f>
        <v>0</v>
      </c>
      <c r="BL291" s="13" t="s">
        <v>215</v>
      </c>
      <c r="BM291" s="132" t="s">
        <v>658</v>
      </c>
    </row>
    <row r="292" spans="2:65" s="1" customFormat="1" ht="14.5" customHeight="1">
      <c r="B292" s="120"/>
      <c r="C292" s="134">
        <v>134</v>
      </c>
      <c r="D292" s="134" t="s">
        <v>198</v>
      </c>
      <c r="E292" s="135" t="s">
        <v>660</v>
      </c>
      <c r="F292" s="136" t="s">
        <v>661</v>
      </c>
      <c r="G292" s="137" t="s">
        <v>195</v>
      </c>
      <c r="H292" s="138">
        <v>48.741</v>
      </c>
      <c r="I292" s="139"/>
      <c r="J292" s="139">
        <f>ROUND(I292*H292,2)</f>
        <v>0</v>
      </c>
      <c r="K292" s="140"/>
      <c r="L292" s="141"/>
      <c r="M292" s="142" t="s">
        <v>1</v>
      </c>
      <c r="N292" s="143" t="s">
        <v>41</v>
      </c>
      <c r="O292" s="130">
        <v>0</v>
      </c>
      <c r="P292" s="130">
        <f>O292*H292</f>
        <v>0</v>
      </c>
      <c r="Q292" s="130">
        <v>1.132E-2</v>
      </c>
      <c r="R292" s="130">
        <f>Q292*H292</f>
        <v>0.55174811999999995</v>
      </c>
      <c r="S292" s="130">
        <v>0</v>
      </c>
      <c r="T292" s="131">
        <f>S292*H292</f>
        <v>0</v>
      </c>
      <c r="AR292" s="132" t="s">
        <v>269</v>
      </c>
      <c r="AT292" s="132" t="s">
        <v>198</v>
      </c>
      <c r="AU292" s="132" t="s">
        <v>154</v>
      </c>
      <c r="AY292" s="13" t="s">
        <v>147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154</v>
      </c>
      <c r="BK292" s="133">
        <f>ROUND(I292*H292,2)</f>
        <v>0</v>
      </c>
      <c r="BL292" s="13" t="s">
        <v>215</v>
      </c>
      <c r="BM292" s="132" t="s">
        <v>662</v>
      </c>
    </row>
    <row r="293" spans="2:65" s="1" customFormat="1" ht="24.25" customHeight="1">
      <c r="B293" s="120"/>
      <c r="C293" s="121">
        <v>135</v>
      </c>
      <c r="D293" s="121" t="s">
        <v>149</v>
      </c>
      <c r="E293" s="122" t="s">
        <v>664</v>
      </c>
      <c r="F293" s="123" t="s">
        <v>665</v>
      </c>
      <c r="G293" s="124" t="s">
        <v>360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41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215</v>
      </c>
      <c r="AT293" s="132" t="s">
        <v>149</v>
      </c>
      <c r="AU293" s="132" t="s">
        <v>154</v>
      </c>
      <c r="AY293" s="13" t="s">
        <v>147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154</v>
      </c>
      <c r="BK293" s="133">
        <f>ROUND(I293*H293,2)</f>
        <v>0</v>
      </c>
      <c r="BL293" s="13" t="s">
        <v>215</v>
      </c>
      <c r="BM293" s="132" t="s">
        <v>666</v>
      </c>
    </row>
    <row r="294" spans="2:65" s="11" customFormat="1" ht="22.75" customHeight="1">
      <c r="B294" s="109"/>
      <c r="D294" s="110" t="s">
        <v>74</v>
      </c>
      <c r="E294" s="118" t="s">
        <v>667</v>
      </c>
      <c r="F294" s="118" t="s">
        <v>668</v>
      </c>
      <c r="J294" s="119">
        <f>BK294</f>
        <v>0</v>
      </c>
      <c r="L294" s="109"/>
      <c r="M294" s="113"/>
      <c r="P294" s="114">
        <f>SUM(P295:P303)</f>
        <v>96.232234800000001</v>
      </c>
      <c r="R294" s="114">
        <f>SUM(R295:R303)</f>
        <v>0.14257922000000003</v>
      </c>
      <c r="T294" s="115">
        <f>SUM(T295:T303)</f>
        <v>0</v>
      </c>
      <c r="AR294" s="110" t="s">
        <v>154</v>
      </c>
      <c r="AT294" s="116" t="s">
        <v>74</v>
      </c>
      <c r="AU294" s="116" t="s">
        <v>83</v>
      </c>
      <c r="AY294" s="110" t="s">
        <v>147</v>
      </c>
      <c r="BK294" s="117">
        <f>SUM(BK295:BK303)</f>
        <v>0</v>
      </c>
    </row>
    <row r="295" spans="2:65" s="1" customFormat="1" ht="24.25" customHeight="1">
      <c r="B295" s="120"/>
      <c r="C295" s="121">
        <v>136</v>
      </c>
      <c r="D295" s="121" t="s">
        <v>149</v>
      </c>
      <c r="E295" s="122" t="s">
        <v>670</v>
      </c>
      <c r="F295" s="123" t="s">
        <v>671</v>
      </c>
      <c r="G295" s="124" t="s">
        <v>218</v>
      </c>
      <c r="H295" s="125">
        <v>98.55</v>
      </c>
      <c r="I295" s="126"/>
      <c r="J295" s="126">
        <f t="shared" ref="J295:J303" si="122">ROUND(I295*H295,2)</f>
        <v>0</v>
      </c>
      <c r="K295" s="127"/>
      <c r="L295" s="25"/>
      <c r="M295" s="128" t="s">
        <v>1</v>
      </c>
      <c r="N295" s="129" t="s">
        <v>41</v>
      </c>
      <c r="O295" s="130">
        <v>0.17499999999999999</v>
      </c>
      <c r="P295" s="130">
        <f t="shared" ref="P295:P303" si="123">O295*H295</f>
        <v>17.24625</v>
      </c>
      <c r="Q295" s="130">
        <v>2.0000000000000002E-5</v>
      </c>
      <c r="R295" s="130">
        <f t="shared" ref="R295:R303" si="124">Q295*H295</f>
        <v>1.9710000000000001E-3</v>
      </c>
      <c r="S295" s="130">
        <v>0</v>
      </c>
      <c r="T295" s="131">
        <f t="shared" ref="T295:T303" si="125">S295*H295</f>
        <v>0</v>
      </c>
      <c r="AR295" s="132" t="s">
        <v>215</v>
      </c>
      <c r="AT295" s="132" t="s">
        <v>149</v>
      </c>
      <c r="AU295" s="132" t="s">
        <v>154</v>
      </c>
      <c r="AY295" s="13" t="s">
        <v>147</v>
      </c>
      <c r="BE295" s="133">
        <f t="shared" ref="BE295:BE303" si="126">IF(N295="základná",J295,0)</f>
        <v>0</v>
      </c>
      <c r="BF295" s="133">
        <f t="shared" ref="BF295:BF303" si="127">IF(N295="znížená",J295,0)</f>
        <v>0</v>
      </c>
      <c r="BG295" s="133">
        <f t="shared" ref="BG295:BG303" si="128">IF(N295="zákl. prenesená",J295,0)</f>
        <v>0</v>
      </c>
      <c r="BH295" s="133">
        <f t="shared" ref="BH295:BH303" si="129">IF(N295="zníž. prenesená",J295,0)</f>
        <v>0</v>
      </c>
      <c r="BI295" s="133">
        <f t="shared" ref="BI295:BI303" si="130">IF(N295="nulová",J295,0)</f>
        <v>0</v>
      </c>
      <c r="BJ295" s="13" t="s">
        <v>154</v>
      </c>
      <c r="BK295" s="133">
        <f t="shared" ref="BK295:BK303" si="131">ROUND(I295*H295,2)</f>
        <v>0</v>
      </c>
      <c r="BL295" s="13" t="s">
        <v>215</v>
      </c>
      <c r="BM295" s="132" t="s">
        <v>672</v>
      </c>
    </row>
    <row r="296" spans="2:65" s="1" customFormat="1" ht="37.75" customHeight="1">
      <c r="B296" s="120"/>
      <c r="C296" s="134">
        <v>137</v>
      </c>
      <c r="D296" s="134" t="s">
        <v>198</v>
      </c>
      <c r="E296" s="135" t="s">
        <v>674</v>
      </c>
      <c r="F296" s="136" t="s">
        <v>675</v>
      </c>
      <c r="G296" s="137" t="s">
        <v>218</v>
      </c>
      <c r="H296" s="138">
        <v>100</v>
      </c>
      <c r="I296" s="139"/>
      <c r="J296" s="139">
        <f t="shared" si="122"/>
        <v>0</v>
      </c>
      <c r="K296" s="140"/>
      <c r="L296" s="141"/>
      <c r="M296" s="142" t="s">
        <v>1</v>
      </c>
      <c r="N296" s="143" t="s">
        <v>41</v>
      </c>
      <c r="O296" s="130">
        <v>0</v>
      </c>
      <c r="P296" s="130">
        <f t="shared" si="123"/>
        <v>0</v>
      </c>
      <c r="Q296" s="130">
        <v>5.0000000000000001E-4</v>
      </c>
      <c r="R296" s="130">
        <f t="shared" si="124"/>
        <v>0.05</v>
      </c>
      <c r="S296" s="130">
        <v>0</v>
      </c>
      <c r="T296" s="131">
        <f t="shared" si="125"/>
        <v>0</v>
      </c>
      <c r="AR296" s="132" t="s">
        <v>269</v>
      </c>
      <c r="AT296" s="132" t="s">
        <v>198</v>
      </c>
      <c r="AU296" s="132" t="s">
        <v>154</v>
      </c>
      <c r="AY296" s="13" t="s">
        <v>147</v>
      </c>
      <c r="BE296" s="133">
        <f t="shared" si="126"/>
        <v>0</v>
      </c>
      <c r="BF296" s="133">
        <f t="shared" si="127"/>
        <v>0</v>
      </c>
      <c r="BG296" s="133">
        <f t="shared" si="128"/>
        <v>0</v>
      </c>
      <c r="BH296" s="133">
        <f t="shared" si="129"/>
        <v>0</v>
      </c>
      <c r="BI296" s="133">
        <f t="shared" si="130"/>
        <v>0</v>
      </c>
      <c r="BJ296" s="13" t="s">
        <v>154</v>
      </c>
      <c r="BK296" s="133">
        <f t="shared" si="131"/>
        <v>0</v>
      </c>
      <c r="BL296" s="13" t="s">
        <v>215</v>
      </c>
      <c r="BM296" s="132" t="s">
        <v>676</v>
      </c>
    </row>
    <row r="297" spans="2:65" s="1" customFormat="1" ht="14.5" customHeight="1">
      <c r="B297" s="120"/>
      <c r="C297" s="121">
        <v>138</v>
      </c>
      <c r="D297" s="121" t="s">
        <v>149</v>
      </c>
      <c r="E297" s="122" t="s">
        <v>678</v>
      </c>
      <c r="F297" s="123" t="s">
        <v>679</v>
      </c>
      <c r="G297" s="124" t="s">
        <v>195</v>
      </c>
      <c r="H297" s="125">
        <v>96.65</v>
      </c>
      <c r="I297" s="126"/>
      <c r="J297" s="126">
        <f t="shared" si="122"/>
        <v>0</v>
      </c>
      <c r="K297" s="127"/>
      <c r="L297" s="25"/>
      <c r="M297" s="128" t="s">
        <v>1</v>
      </c>
      <c r="N297" s="129" t="s">
        <v>41</v>
      </c>
      <c r="O297" s="130">
        <v>0.375</v>
      </c>
      <c r="P297" s="130">
        <f t="shared" si="123"/>
        <v>36.243750000000006</v>
      </c>
      <c r="Q297" s="130">
        <v>8.7000000000000001E-4</v>
      </c>
      <c r="R297" s="130">
        <f t="shared" si="124"/>
        <v>8.4085500000000007E-2</v>
      </c>
      <c r="S297" s="130">
        <v>0</v>
      </c>
      <c r="T297" s="131">
        <f t="shared" si="125"/>
        <v>0</v>
      </c>
      <c r="AR297" s="132" t="s">
        <v>215</v>
      </c>
      <c r="AT297" s="132" t="s">
        <v>149</v>
      </c>
      <c r="AU297" s="132" t="s">
        <v>154</v>
      </c>
      <c r="AY297" s="13" t="s">
        <v>147</v>
      </c>
      <c r="BE297" s="133">
        <f t="shared" si="126"/>
        <v>0</v>
      </c>
      <c r="BF297" s="133">
        <f t="shared" si="127"/>
        <v>0</v>
      </c>
      <c r="BG297" s="133">
        <f t="shared" si="128"/>
        <v>0</v>
      </c>
      <c r="BH297" s="133">
        <f t="shared" si="129"/>
        <v>0</v>
      </c>
      <c r="BI297" s="133">
        <f t="shared" si="130"/>
        <v>0</v>
      </c>
      <c r="BJ297" s="13" t="s">
        <v>154</v>
      </c>
      <c r="BK297" s="133">
        <f t="shared" si="131"/>
        <v>0</v>
      </c>
      <c r="BL297" s="13" t="s">
        <v>215</v>
      </c>
      <c r="BM297" s="132" t="s">
        <v>680</v>
      </c>
    </row>
    <row r="298" spans="2:65" s="1" customFormat="1" ht="14.5" customHeight="1">
      <c r="B298" s="120"/>
      <c r="C298" s="134">
        <v>139</v>
      </c>
      <c r="D298" s="134" t="s">
        <v>198</v>
      </c>
      <c r="E298" s="135" t="s">
        <v>682</v>
      </c>
      <c r="F298" s="136" t="s">
        <v>683</v>
      </c>
      <c r="G298" s="137" t="s">
        <v>195</v>
      </c>
      <c r="H298" s="138">
        <v>98.582999999999998</v>
      </c>
      <c r="I298" s="139"/>
      <c r="J298" s="139">
        <f t="shared" si="122"/>
        <v>0</v>
      </c>
      <c r="K298" s="140"/>
      <c r="L298" s="141"/>
      <c r="M298" s="142" t="s">
        <v>1</v>
      </c>
      <c r="N298" s="143" t="s">
        <v>41</v>
      </c>
      <c r="O298" s="130">
        <v>0</v>
      </c>
      <c r="P298" s="130">
        <f t="shared" si="123"/>
        <v>0</v>
      </c>
      <c r="Q298" s="130">
        <v>0</v>
      </c>
      <c r="R298" s="130">
        <f t="shared" si="124"/>
        <v>0</v>
      </c>
      <c r="S298" s="130">
        <v>0</v>
      </c>
      <c r="T298" s="131">
        <f t="shared" si="125"/>
        <v>0</v>
      </c>
      <c r="AR298" s="132" t="s">
        <v>269</v>
      </c>
      <c r="AT298" s="132" t="s">
        <v>198</v>
      </c>
      <c r="AU298" s="132" t="s">
        <v>154</v>
      </c>
      <c r="AY298" s="13" t="s">
        <v>147</v>
      </c>
      <c r="BE298" s="133">
        <f t="shared" si="126"/>
        <v>0</v>
      </c>
      <c r="BF298" s="133">
        <f t="shared" si="127"/>
        <v>0</v>
      </c>
      <c r="BG298" s="133">
        <f t="shared" si="128"/>
        <v>0</v>
      </c>
      <c r="BH298" s="133">
        <f t="shared" si="129"/>
        <v>0</v>
      </c>
      <c r="BI298" s="133">
        <f t="shared" si="130"/>
        <v>0</v>
      </c>
      <c r="BJ298" s="13" t="s">
        <v>154</v>
      </c>
      <c r="BK298" s="133">
        <f t="shared" si="131"/>
        <v>0</v>
      </c>
      <c r="BL298" s="13" t="s">
        <v>215</v>
      </c>
      <c r="BM298" s="132" t="s">
        <v>684</v>
      </c>
    </row>
    <row r="299" spans="2:65" s="1" customFormat="1" ht="24.25" customHeight="1">
      <c r="B299" s="120"/>
      <c r="C299" s="121">
        <v>140</v>
      </c>
      <c r="D299" s="121" t="s">
        <v>149</v>
      </c>
      <c r="E299" s="122" t="s">
        <v>686</v>
      </c>
      <c r="F299" s="123" t="s">
        <v>687</v>
      </c>
      <c r="G299" s="124" t="s">
        <v>195</v>
      </c>
      <c r="H299" s="125">
        <v>79.739999999999995</v>
      </c>
      <c r="I299" s="126"/>
      <c r="J299" s="126">
        <f t="shared" si="122"/>
        <v>0</v>
      </c>
      <c r="K299" s="127"/>
      <c r="L299" s="25"/>
      <c r="M299" s="128" t="s">
        <v>1</v>
      </c>
      <c r="N299" s="129" t="s">
        <v>41</v>
      </c>
      <c r="O299" s="130">
        <v>0.49199999999999999</v>
      </c>
      <c r="P299" s="130">
        <f t="shared" si="123"/>
        <v>39.232079999999996</v>
      </c>
      <c r="Q299" s="130">
        <v>2.0000000000000002E-5</v>
      </c>
      <c r="R299" s="130">
        <f t="shared" si="124"/>
        <v>1.5948E-3</v>
      </c>
      <c r="S299" s="130">
        <v>0</v>
      </c>
      <c r="T299" s="131">
        <f t="shared" si="125"/>
        <v>0</v>
      </c>
      <c r="AR299" s="132" t="s">
        <v>215</v>
      </c>
      <c r="AT299" s="132" t="s">
        <v>149</v>
      </c>
      <c r="AU299" s="132" t="s">
        <v>154</v>
      </c>
      <c r="AY299" s="13" t="s">
        <v>147</v>
      </c>
      <c r="BE299" s="133">
        <f t="shared" si="126"/>
        <v>0</v>
      </c>
      <c r="BF299" s="133">
        <f t="shared" si="127"/>
        <v>0</v>
      </c>
      <c r="BG299" s="133">
        <f t="shared" si="128"/>
        <v>0</v>
      </c>
      <c r="BH299" s="133">
        <f t="shared" si="129"/>
        <v>0</v>
      </c>
      <c r="BI299" s="133">
        <f t="shared" si="130"/>
        <v>0</v>
      </c>
      <c r="BJ299" s="13" t="s">
        <v>154</v>
      </c>
      <c r="BK299" s="133">
        <f t="shared" si="131"/>
        <v>0</v>
      </c>
      <c r="BL299" s="13" t="s">
        <v>215</v>
      </c>
      <c r="BM299" s="132" t="s">
        <v>688</v>
      </c>
    </row>
    <row r="300" spans="2:65" s="1" customFormat="1" ht="14.5" customHeight="1">
      <c r="B300" s="120"/>
      <c r="C300" s="134">
        <v>141</v>
      </c>
      <c r="D300" s="134" t="s">
        <v>198</v>
      </c>
      <c r="E300" s="135" t="s">
        <v>690</v>
      </c>
      <c r="F300" s="136" t="s">
        <v>691</v>
      </c>
      <c r="G300" s="137" t="s">
        <v>195</v>
      </c>
      <c r="H300" s="138">
        <v>87.713999999999999</v>
      </c>
      <c r="I300" s="139"/>
      <c r="J300" s="139">
        <f t="shared" si="122"/>
        <v>0</v>
      </c>
      <c r="K300" s="140"/>
      <c r="L300" s="141"/>
      <c r="M300" s="142" t="s">
        <v>1</v>
      </c>
      <c r="N300" s="143" t="s">
        <v>41</v>
      </c>
      <c r="O300" s="130">
        <v>0</v>
      </c>
      <c r="P300" s="130">
        <f t="shared" si="123"/>
        <v>0</v>
      </c>
      <c r="Q300" s="130">
        <v>0</v>
      </c>
      <c r="R300" s="130">
        <f t="shared" si="124"/>
        <v>0</v>
      </c>
      <c r="S300" s="130">
        <v>0</v>
      </c>
      <c r="T300" s="131">
        <f t="shared" si="125"/>
        <v>0</v>
      </c>
      <c r="AR300" s="132" t="s">
        <v>269</v>
      </c>
      <c r="AT300" s="132" t="s">
        <v>198</v>
      </c>
      <c r="AU300" s="132" t="s">
        <v>154</v>
      </c>
      <c r="AY300" s="13" t="s">
        <v>147</v>
      </c>
      <c r="BE300" s="133">
        <f t="shared" si="126"/>
        <v>0</v>
      </c>
      <c r="BF300" s="133">
        <f t="shared" si="127"/>
        <v>0</v>
      </c>
      <c r="BG300" s="133">
        <f t="shared" si="128"/>
        <v>0</v>
      </c>
      <c r="BH300" s="133">
        <f t="shared" si="129"/>
        <v>0</v>
      </c>
      <c r="BI300" s="133">
        <f t="shared" si="130"/>
        <v>0</v>
      </c>
      <c r="BJ300" s="13" t="s">
        <v>154</v>
      </c>
      <c r="BK300" s="133">
        <f t="shared" si="131"/>
        <v>0</v>
      </c>
      <c r="BL300" s="13" t="s">
        <v>215</v>
      </c>
      <c r="BM300" s="132" t="s">
        <v>692</v>
      </c>
    </row>
    <row r="301" spans="2:65" s="1" customFormat="1" ht="24.25" customHeight="1">
      <c r="B301" s="120"/>
      <c r="C301" s="121">
        <v>142</v>
      </c>
      <c r="D301" s="121" t="s">
        <v>149</v>
      </c>
      <c r="E301" s="122" t="s">
        <v>694</v>
      </c>
      <c r="F301" s="123" t="s">
        <v>695</v>
      </c>
      <c r="G301" s="124" t="s">
        <v>195</v>
      </c>
      <c r="H301" s="125">
        <v>79.739999999999995</v>
      </c>
      <c r="I301" s="126"/>
      <c r="J301" s="126">
        <f t="shared" si="122"/>
        <v>0</v>
      </c>
      <c r="K301" s="127"/>
      <c r="L301" s="25"/>
      <c r="M301" s="128" t="s">
        <v>1</v>
      </c>
      <c r="N301" s="129" t="s">
        <v>41</v>
      </c>
      <c r="O301" s="130">
        <v>4.4019999999999997E-2</v>
      </c>
      <c r="P301" s="130">
        <f t="shared" si="123"/>
        <v>3.5101547999999996</v>
      </c>
      <c r="Q301" s="130">
        <v>0</v>
      </c>
      <c r="R301" s="130">
        <f t="shared" si="124"/>
        <v>0</v>
      </c>
      <c r="S301" s="130">
        <v>0</v>
      </c>
      <c r="T301" s="131">
        <f t="shared" si="125"/>
        <v>0</v>
      </c>
      <c r="AR301" s="132" t="s">
        <v>215</v>
      </c>
      <c r="AT301" s="132" t="s">
        <v>149</v>
      </c>
      <c r="AU301" s="132" t="s">
        <v>154</v>
      </c>
      <c r="AY301" s="13" t="s">
        <v>147</v>
      </c>
      <c r="BE301" s="133">
        <f t="shared" si="126"/>
        <v>0</v>
      </c>
      <c r="BF301" s="133">
        <f t="shared" si="127"/>
        <v>0</v>
      </c>
      <c r="BG301" s="133">
        <f t="shared" si="128"/>
        <v>0</v>
      </c>
      <c r="BH301" s="133">
        <f t="shared" si="129"/>
        <v>0</v>
      </c>
      <c r="BI301" s="133">
        <f t="shared" si="130"/>
        <v>0</v>
      </c>
      <c r="BJ301" s="13" t="s">
        <v>154</v>
      </c>
      <c r="BK301" s="133">
        <f t="shared" si="131"/>
        <v>0</v>
      </c>
      <c r="BL301" s="13" t="s">
        <v>215</v>
      </c>
      <c r="BM301" s="132" t="s">
        <v>696</v>
      </c>
    </row>
    <row r="302" spans="2:65" s="1" customFormat="1" ht="24.25" customHeight="1">
      <c r="B302" s="120"/>
      <c r="C302" s="134">
        <v>143</v>
      </c>
      <c r="D302" s="134" t="s">
        <v>198</v>
      </c>
      <c r="E302" s="135" t="s">
        <v>698</v>
      </c>
      <c r="F302" s="136" t="s">
        <v>699</v>
      </c>
      <c r="G302" s="137" t="s">
        <v>195</v>
      </c>
      <c r="H302" s="138">
        <v>82.132000000000005</v>
      </c>
      <c r="I302" s="139"/>
      <c r="J302" s="139">
        <f t="shared" si="122"/>
        <v>0</v>
      </c>
      <c r="K302" s="140"/>
      <c r="L302" s="141"/>
      <c r="M302" s="142" t="s">
        <v>1</v>
      </c>
      <c r="N302" s="143" t="s">
        <v>41</v>
      </c>
      <c r="O302" s="130">
        <v>0</v>
      </c>
      <c r="P302" s="130">
        <f t="shared" si="123"/>
        <v>0</v>
      </c>
      <c r="Q302" s="130">
        <v>6.0000000000000002E-5</v>
      </c>
      <c r="R302" s="130">
        <f t="shared" si="124"/>
        <v>4.9279200000000006E-3</v>
      </c>
      <c r="S302" s="130">
        <v>0</v>
      </c>
      <c r="T302" s="131">
        <f t="shared" si="125"/>
        <v>0</v>
      </c>
      <c r="AR302" s="132" t="s">
        <v>269</v>
      </c>
      <c r="AT302" s="132" t="s">
        <v>198</v>
      </c>
      <c r="AU302" s="132" t="s">
        <v>154</v>
      </c>
      <c r="AY302" s="13" t="s">
        <v>147</v>
      </c>
      <c r="BE302" s="133">
        <f t="shared" si="126"/>
        <v>0</v>
      </c>
      <c r="BF302" s="133">
        <f t="shared" si="127"/>
        <v>0</v>
      </c>
      <c r="BG302" s="133">
        <f t="shared" si="128"/>
        <v>0</v>
      </c>
      <c r="BH302" s="133">
        <f t="shared" si="129"/>
        <v>0</v>
      </c>
      <c r="BI302" s="133">
        <f t="shared" si="130"/>
        <v>0</v>
      </c>
      <c r="BJ302" s="13" t="s">
        <v>154</v>
      </c>
      <c r="BK302" s="133">
        <f t="shared" si="131"/>
        <v>0</v>
      </c>
      <c r="BL302" s="13" t="s">
        <v>215</v>
      </c>
      <c r="BM302" s="132" t="s">
        <v>700</v>
      </c>
    </row>
    <row r="303" spans="2:65" s="1" customFormat="1" ht="24.25" customHeight="1">
      <c r="B303" s="120"/>
      <c r="C303" s="121">
        <v>144</v>
      </c>
      <c r="D303" s="121" t="s">
        <v>149</v>
      </c>
      <c r="E303" s="122" t="s">
        <v>702</v>
      </c>
      <c r="F303" s="123" t="s">
        <v>703</v>
      </c>
      <c r="G303" s="124" t="s">
        <v>360</v>
      </c>
      <c r="H303" s="125"/>
      <c r="I303" s="126"/>
      <c r="J303" s="126">
        <f t="shared" si="122"/>
        <v>0</v>
      </c>
      <c r="K303" s="127"/>
      <c r="L303" s="25"/>
      <c r="M303" s="128" t="s">
        <v>1</v>
      </c>
      <c r="N303" s="129" t="s">
        <v>41</v>
      </c>
      <c r="O303" s="130">
        <v>0</v>
      </c>
      <c r="P303" s="130">
        <f t="shared" si="123"/>
        <v>0</v>
      </c>
      <c r="Q303" s="130">
        <v>0</v>
      </c>
      <c r="R303" s="130">
        <f t="shared" si="124"/>
        <v>0</v>
      </c>
      <c r="S303" s="130">
        <v>0</v>
      </c>
      <c r="T303" s="131">
        <f t="shared" si="125"/>
        <v>0</v>
      </c>
      <c r="AR303" s="132" t="s">
        <v>215</v>
      </c>
      <c r="AT303" s="132" t="s">
        <v>149</v>
      </c>
      <c r="AU303" s="132" t="s">
        <v>154</v>
      </c>
      <c r="AY303" s="13" t="s">
        <v>147</v>
      </c>
      <c r="BE303" s="133">
        <f t="shared" si="126"/>
        <v>0</v>
      </c>
      <c r="BF303" s="133">
        <f t="shared" si="127"/>
        <v>0</v>
      </c>
      <c r="BG303" s="133">
        <f t="shared" si="128"/>
        <v>0</v>
      </c>
      <c r="BH303" s="133">
        <f t="shared" si="129"/>
        <v>0</v>
      </c>
      <c r="BI303" s="133">
        <f t="shared" si="130"/>
        <v>0</v>
      </c>
      <c r="BJ303" s="13" t="s">
        <v>154</v>
      </c>
      <c r="BK303" s="133">
        <f t="shared" si="131"/>
        <v>0</v>
      </c>
      <c r="BL303" s="13" t="s">
        <v>215</v>
      </c>
      <c r="BM303" s="132" t="s">
        <v>704</v>
      </c>
    </row>
    <row r="304" spans="2:65" s="11" customFormat="1" ht="22.75" customHeight="1">
      <c r="B304" s="109"/>
      <c r="D304" s="110" t="s">
        <v>74</v>
      </c>
      <c r="E304" s="118" t="s">
        <v>705</v>
      </c>
      <c r="F304" s="118" t="s">
        <v>706</v>
      </c>
      <c r="J304" s="119">
        <f>BK304</f>
        <v>0</v>
      </c>
      <c r="L304" s="109"/>
      <c r="M304" s="113"/>
      <c r="P304" s="114">
        <f>SUM(P305:P307)</f>
        <v>78.084171999999995</v>
      </c>
      <c r="R304" s="114">
        <f>SUM(R305:R307)</f>
        <v>2.1901574000000004</v>
      </c>
      <c r="T304" s="115">
        <f>SUM(T305:T307)</f>
        <v>0</v>
      </c>
      <c r="AR304" s="110" t="s">
        <v>154</v>
      </c>
      <c r="AT304" s="116" t="s">
        <v>74</v>
      </c>
      <c r="AU304" s="116" t="s">
        <v>83</v>
      </c>
      <c r="AY304" s="110" t="s">
        <v>147</v>
      </c>
      <c r="BK304" s="117">
        <f>SUM(BK305:BK307)</f>
        <v>0</v>
      </c>
    </row>
    <row r="305" spans="2:65" s="1" customFormat="1" ht="24.25" customHeight="1">
      <c r="B305" s="120"/>
      <c r="C305" s="121">
        <v>145</v>
      </c>
      <c r="D305" s="121" t="s">
        <v>149</v>
      </c>
      <c r="E305" s="122" t="s">
        <v>708</v>
      </c>
      <c r="F305" s="123" t="s">
        <v>709</v>
      </c>
      <c r="G305" s="124" t="s">
        <v>195</v>
      </c>
      <c r="H305" s="125">
        <v>82.804000000000002</v>
      </c>
      <c r="I305" s="126"/>
      <c r="J305" s="126">
        <f>ROUND(I305*H305,2)</f>
        <v>0</v>
      </c>
      <c r="K305" s="127"/>
      <c r="L305" s="25"/>
      <c r="M305" s="128" t="s">
        <v>1</v>
      </c>
      <c r="N305" s="129" t="s">
        <v>41</v>
      </c>
      <c r="O305" s="130">
        <v>0.94299999999999995</v>
      </c>
      <c r="P305" s="130">
        <f>O305*H305</f>
        <v>78.084171999999995</v>
      </c>
      <c r="Q305" s="130">
        <v>3.3500000000000001E-3</v>
      </c>
      <c r="R305" s="130">
        <f>Q305*H305</f>
        <v>0.27739340000000001</v>
      </c>
      <c r="S305" s="130">
        <v>0</v>
      </c>
      <c r="T305" s="131">
        <f>S305*H305</f>
        <v>0</v>
      </c>
      <c r="AR305" s="132" t="s">
        <v>215</v>
      </c>
      <c r="AT305" s="132" t="s">
        <v>149</v>
      </c>
      <c r="AU305" s="132" t="s">
        <v>154</v>
      </c>
      <c r="AY305" s="13" t="s">
        <v>147</v>
      </c>
      <c r="BE305" s="133">
        <f>IF(N305="základná",J305,0)</f>
        <v>0</v>
      </c>
      <c r="BF305" s="133">
        <f>IF(N305="znížená",J305,0)</f>
        <v>0</v>
      </c>
      <c r="BG305" s="133">
        <f>IF(N305="zákl. prenesená",J305,0)</f>
        <v>0</v>
      </c>
      <c r="BH305" s="133">
        <f>IF(N305="zníž. prenesená",J305,0)</f>
        <v>0</v>
      </c>
      <c r="BI305" s="133">
        <f>IF(N305="nulová",J305,0)</f>
        <v>0</v>
      </c>
      <c r="BJ305" s="13" t="s">
        <v>154</v>
      </c>
      <c r="BK305" s="133">
        <f>ROUND(I305*H305,2)</f>
        <v>0</v>
      </c>
      <c r="BL305" s="13" t="s">
        <v>215</v>
      </c>
      <c r="BM305" s="132" t="s">
        <v>710</v>
      </c>
    </row>
    <row r="306" spans="2:65" s="1" customFormat="1" ht="24.25" customHeight="1">
      <c r="B306" s="120"/>
      <c r="C306" s="134">
        <v>146</v>
      </c>
      <c r="D306" s="134" t="s">
        <v>198</v>
      </c>
      <c r="E306" s="135" t="s">
        <v>712</v>
      </c>
      <c r="F306" s="136" t="s">
        <v>713</v>
      </c>
      <c r="G306" s="137" t="s">
        <v>195</v>
      </c>
      <c r="H306" s="138">
        <v>91.084000000000003</v>
      </c>
      <c r="I306" s="139"/>
      <c r="J306" s="139">
        <f>ROUND(I306*H306,2)</f>
        <v>0</v>
      </c>
      <c r="K306" s="140"/>
      <c r="L306" s="141"/>
      <c r="M306" s="142" t="s">
        <v>1</v>
      </c>
      <c r="N306" s="143" t="s">
        <v>41</v>
      </c>
      <c r="O306" s="130">
        <v>0</v>
      </c>
      <c r="P306" s="130">
        <f>O306*H306</f>
        <v>0</v>
      </c>
      <c r="Q306" s="130">
        <v>2.1000000000000001E-2</v>
      </c>
      <c r="R306" s="130">
        <f>Q306*H306</f>
        <v>1.9127640000000001</v>
      </c>
      <c r="S306" s="130">
        <v>0</v>
      </c>
      <c r="T306" s="131">
        <f>S306*H306</f>
        <v>0</v>
      </c>
      <c r="AR306" s="132" t="s">
        <v>269</v>
      </c>
      <c r="AT306" s="132" t="s">
        <v>198</v>
      </c>
      <c r="AU306" s="132" t="s">
        <v>154</v>
      </c>
      <c r="AY306" s="13" t="s">
        <v>147</v>
      </c>
      <c r="BE306" s="133">
        <f>IF(N306="základná",J306,0)</f>
        <v>0</v>
      </c>
      <c r="BF306" s="133">
        <f>IF(N306="znížená",J306,0)</f>
        <v>0</v>
      </c>
      <c r="BG306" s="133">
        <f>IF(N306="zákl. prenesená",J306,0)</f>
        <v>0</v>
      </c>
      <c r="BH306" s="133">
        <f>IF(N306="zníž. prenesená",J306,0)</f>
        <v>0</v>
      </c>
      <c r="BI306" s="133">
        <f>IF(N306="nulová",J306,0)</f>
        <v>0</v>
      </c>
      <c r="BJ306" s="13" t="s">
        <v>154</v>
      </c>
      <c r="BK306" s="133">
        <f>ROUND(I306*H306,2)</f>
        <v>0</v>
      </c>
      <c r="BL306" s="13" t="s">
        <v>215</v>
      </c>
      <c r="BM306" s="132" t="s">
        <v>714</v>
      </c>
    </row>
    <row r="307" spans="2:65" s="1" customFormat="1" ht="24.25" customHeight="1">
      <c r="B307" s="120"/>
      <c r="C307" s="121">
        <v>147</v>
      </c>
      <c r="D307" s="121" t="s">
        <v>149</v>
      </c>
      <c r="E307" s="122" t="s">
        <v>716</v>
      </c>
      <c r="F307" s="123" t="s">
        <v>717</v>
      </c>
      <c r="G307" s="124" t="s">
        <v>360</v>
      </c>
      <c r="H307" s="125"/>
      <c r="I307" s="126"/>
      <c r="J307" s="126">
        <f>ROUND(I307*H307,2)</f>
        <v>0</v>
      </c>
      <c r="K307" s="127"/>
      <c r="L307" s="25"/>
      <c r="M307" s="128" t="s">
        <v>1</v>
      </c>
      <c r="N307" s="129" t="s">
        <v>41</v>
      </c>
      <c r="O307" s="130">
        <v>0</v>
      </c>
      <c r="P307" s="130">
        <f>O307*H307</f>
        <v>0</v>
      </c>
      <c r="Q307" s="130">
        <v>0</v>
      </c>
      <c r="R307" s="130">
        <f>Q307*H307</f>
        <v>0</v>
      </c>
      <c r="S307" s="130">
        <v>0</v>
      </c>
      <c r="T307" s="131">
        <f>S307*H307</f>
        <v>0</v>
      </c>
      <c r="AR307" s="132" t="s">
        <v>215</v>
      </c>
      <c r="AT307" s="132" t="s">
        <v>149</v>
      </c>
      <c r="AU307" s="132" t="s">
        <v>154</v>
      </c>
      <c r="AY307" s="13" t="s">
        <v>147</v>
      </c>
      <c r="BE307" s="133">
        <f>IF(N307="základná",J307,0)</f>
        <v>0</v>
      </c>
      <c r="BF307" s="133">
        <f>IF(N307="znížená",J307,0)</f>
        <v>0</v>
      </c>
      <c r="BG307" s="133">
        <f>IF(N307="zákl. prenesená",J307,0)</f>
        <v>0</v>
      </c>
      <c r="BH307" s="133">
        <f>IF(N307="zníž. prenesená",J307,0)</f>
        <v>0</v>
      </c>
      <c r="BI307" s="133">
        <f>IF(N307="nulová",J307,0)</f>
        <v>0</v>
      </c>
      <c r="BJ307" s="13" t="s">
        <v>154</v>
      </c>
      <c r="BK307" s="133">
        <f>ROUND(I307*H307,2)</f>
        <v>0</v>
      </c>
      <c r="BL307" s="13" t="s">
        <v>215</v>
      </c>
      <c r="BM307" s="132" t="s">
        <v>718</v>
      </c>
    </row>
    <row r="308" spans="2:65" s="11" customFormat="1" ht="22.75" customHeight="1">
      <c r="B308" s="109"/>
      <c r="D308" s="110" t="s">
        <v>74</v>
      </c>
      <c r="E308" s="118" t="s">
        <v>719</v>
      </c>
      <c r="F308" s="118" t="s">
        <v>720</v>
      </c>
      <c r="J308" s="119">
        <f>BK308</f>
        <v>0</v>
      </c>
      <c r="L308" s="109"/>
      <c r="M308" s="113"/>
      <c r="P308" s="114">
        <f>SUM(P309:P311)</f>
        <v>111.2744</v>
      </c>
      <c r="R308" s="114">
        <f>SUM(R309:R311)</f>
        <v>10.006358000000001</v>
      </c>
      <c r="T308" s="115">
        <f>SUM(T309:T311)</f>
        <v>0</v>
      </c>
      <c r="AR308" s="110" t="s">
        <v>154</v>
      </c>
      <c r="AT308" s="116" t="s">
        <v>74</v>
      </c>
      <c r="AU308" s="116" t="s">
        <v>83</v>
      </c>
      <c r="AY308" s="110" t="s">
        <v>147</v>
      </c>
      <c r="BK308" s="117">
        <f>SUM(BK309:BK311)</f>
        <v>0</v>
      </c>
    </row>
    <row r="309" spans="2:65" s="1" customFormat="1" ht="14.5" customHeight="1">
      <c r="B309" s="120"/>
      <c r="C309" s="121">
        <v>148</v>
      </c>
      <c r="D309" s="121" t="s">
        <v>149</v>
      </c>
      <c r="E309" s="122" t="s">
        <v>722</v>
      </c>
      <c r="F309" s="123" t="s">
        <v>723</v>
      </c>
      <c r="G309" s="124" t="s">
        <v>195</v>
      </c>
      <c r="H309" s="125">
        <v>75.8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41</v>
      </c>
      <c r="O309" s="130">
        <v>1.468</v>
      </c>
      <c r="P309" s="130">
        <f>O309*H309</f>
        <v>111.2744</v>
      </c>
      <c r="Q309" s="130">
        <v>7.0010000000000003E-2</v>
      </c>
      <c r="R309" s="130">
        <f>Q309*H309</f>
        <v>5.3067580000000003</v>
      </c>
      <c r="S309" s="130">
        <v>0</v>
      </c>
      <c r="T309" s="131">
        <f>S309*H309</f>
        <v>0</v>
      </c>
      <c r="AR309" s="132" t="s">
        <v>215</v>
      </c>
      <c r="AT309" s="132" t="s">
        <v>149</v>
      </c>
      <c r="AU309" s="132" t="s">
        <v>154</v>
      </c>
      <c r="AY309" s="13" t="s">
        <v>147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154</v>
      </c>
      <c r="BK309" s="133">
        <f>ROUND(I309*H309,2)</f>
        <v>0</v>
      </c>
      <c r="BL309" s="13" t="s">
        <v>215</v>
      </c>
      <c r="BM309" s="132" t="s">
        <v>724</v>
      </c>
    </row>
    <row r="310" spans="2:65" s="1" customFormat="1" ht="24.25" customHeight="1">
      <c r="B310" s="120"/>
      <c r="C310" s="134">
        <v>149</v>
      </c>
      <c r="D310" s="134" t="s">
        <v>198</v>
      </c>
      <c r="E310" s="135" t="s">
        <v>726</v>
      </c>
      <c r="F310" s="136" t="s">
        <v>727</v>
      </c>
      <c r="G310" s="137" t="s">
        <v>195</v>
      </c>
      <c r="H310" s="138">
        <v>75.8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41</v>
      </c>
      <c r="O310" s="130">
        <v>0</v>
      </c>
      <c r="P310" s="130">
        <f>O310*H310</f>
        <v>0</v>
      </c>
      <c r="Q310" s="130">
        <v>6.2E-2</v>
      </c>
      <c r="R310" s="130">
        <f>Q310*H310</f>
        <v>4.6996000000000002</v>
      </c>
      <c r="S310" s="130">
        <v>0</v>
      </c>
      <c r="T310" s="131">
        <f>S310*H310</f>
        <v>0</v>
      </c>
      <c r="AR310" s="132" t="s">
        <v>269</v>
      </c>
      <c r="AT310" s="132" t="s">
        <v>198</v>
      </c>
      <c r="AU310" s="132" t="s">
        <v>154</v>
      </c>
      <c r="AY310" s="13" t="s">
        <v>147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154</v>
      </c>
      <c r="BK310" s="133">
        <f>ROUND(I310*H310,2)</f>
        <v>0</v>
      </c>
      <c r="BL310" s="13" t="s">
        <v>215</v>
      </c>
      <c r="BM310" s="132" t="s">
        <v>728</v>
      </c>
    </row>
    <row r="311" spans="2:65" s="1" customFormat="1" ht="24.25" customHeight="1">
      <c r="B311" s="120"/>
      <c r="C311" s="121">
        <v>150</v>
      </c>
      <c r="D311" s="121" t="s">
        <v>149</v>
      </c>
      <c r="E311" s="122" t="s">
        <v>730</v>
      </c>
      <c r="F311" s="123" t="s">
        <v>731</v>
      </c>
      <c r="G311" s="124" t="s">
        <v>360</v>
      </c>
      <c r="H311" s="125"/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41</v>
      </c>
      <c r="O311" s="130">
        <v>0</v>
      </c>
      <c r="P311" s="130">
        <f>O311*H311</f>
        <v>0</v>
      </c>
      <c r="Q311" s="130">
        <v>0</v>
      </c>
      <c r="R311" s="130">
        <f>Q311*H311</f>
        <v>0</v>
      </c>
      <c r="S311" s="130">
        <v>0</v>
      </c>
      <c r="T311" s="131">
        <f>S311*H311</f>
        <v>0</v>
      </c>
      <c r="AR311" s="132" t="s">
        <v>215</v>
      </c>
      <c r="AT311" s="132" t="s">
        <v>149</v>
      </c>
      <c r="AU311" s="132" t="s">
        <v>154</v>
      </c>
      <c r="AY311" s="13" t="s">
        <v>147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154</v>
      </c>
      <c r="BK311" s="133">
        <f>ROUND(I311*H311,2)</f>
        <v>0</v>
      </c>
      <c r="BL311" s="13" t="s">
        <v>215</v>
      </c>
      <c r="BM311" s="132" t="s">
        <v>732</v>
      </c>
    </row>
    <row r="312" spans="2:65" s="11" customFormat="1" ht="22.75" customHeight="1">
      <c r="B312" s="109"/>
      <c r="D312" s="110" t="s">
        <v>74</v>
      </c>
      <c r="E312" s="118" t="s">
        <v>733</v>
      </c>
      <c r="F312" s="118" t="s">
        <v>734</v>
      </c>
      <c r="J312" s="119">
        <f>BK312</f>
        <v>0</v>
      </c>
      <c r="L312" s="109"/>
      <c r="M312" s="113"/>
      <c r="P312" s="114">
        <f>SUM(P313:P315)</f>
        <v>69.325032000000007</v>
      </c>
      <c r="R312" s="114">
        <f>SUM(R313:R315)</f>
        <v>0.18223296</v>
      </c>
      <c r="T312" s="115">
        <f>SUM(T313:T315)</f>
        <v>0</v>
      </c>
      <c r="AR312" s="110" t="s">
        <v>154</v>
      </c>
      <c r="AT312" s="116" t="s">
        <v>74</v>
      </c>
      <c r="AU312" s="116" t="s">
        <v>83</v>
      </c>
      <c r="AY312" s="110" t="s">
        <v>147</v>
      </c>
      <c r="BK312" s="117">
        <f>SUM(BK313:BK315)</f>
        <v>0</v>
      </c>
    </row>
    <row r="313" spans="2:65" s="1" customFormat="1" ht="24.25" customHeight="1">
      <c r="B313" s="120"/>
      <c r="C313" s="121">
        <v>151</v>
      </c>
      <c r="D313" s="121" t="s">
        <v>149</v>
      </c>
      <c r="E313" s="122" t="s">
        <v>736</v>
      </c>
      <c r="F313" s="123" t="s">
        <v>737</v>
      </c>
      <c r="G313" s="124" t="s">
        <v>195</v>
      </c>
      <c r="H313" s="125">
        <v>48.938000000000002</v>
      </c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41</v>
      </c>
      <c r="O313" s="130">
        <v>0.152</v>
      </c>
      <c r="P313" s="130">
        <f>O313*H313</f>
        <v>7.4385760000000003</v>
      </c>
      <c r="Q313" s="130">
        <v>8.8000000000000003E-4</v>
      </c>
      <c r="R313" s="130">
        <f>Q313*H313</f>
        <v>4.3065440000000003E-2</v>
      </c>
      <c r="S313" s="130">
        <v>0</v>
      </c>
      <c r="T313" s="131">
        <f>S313*H313</f>
        <v>0</v>
      </c>
      <c r="AR313" s="132" t="s">
        <v>215</v>
      </c>
      <c r="AT313" s="132" t="s">
        <v>149</v>
      </c>
      <c r="AU313" s="132" t="s">
        <v>154</v>
      </c>
      <c r="AY313" s="13" t="s">
        <v>147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154</v>
      </c>
      <c r="BK313" s="133">
        <f>ROUND(I313*H313,2)</f>
        <v>0</v>
      </c>
      <c r="BL313" s="13" t="s">
        <v>215</v>
      </c>
      <c r="BM313" s="132" t="s">
        <v>738</v>
      </c>
    </row>
    <row r="314" spans="2:65" s="1" customFormat="1" ht="37.75" customHeight="1">
      <c r="B314" s="120"/>
      <c r="C314" s="121">
        <v>152</v>
      </c>
      <c r="D314" s="121" t="s">
        <v>149</v>
      </c>
      <c r="E314" s="122" t="s">
        <v>740</v>
      </c>
      <c r="F314" s="123" t="s">
        <v>741</v>
      </c>
      <c r="G314" s="124" t="s">
        <v>195</v>
      </c>
      <c r="H314" s="125">
        <v>59.875999999999998</v>
      </c>
      <c r="I314" s="126"/>
      <c r="J314" s="126">
        <f>ROUND(I314*H314,2)</f>
        <v>0</v>
      </c>
      <c r="K314" s="127"/>
      <c r="L314" s="25"/>
      <c r="M314" s="128" t="s">
        <v>1</v>
      </c>
      <c r="N314" s="129" t="s">
        <v>41</v>
      </c>
      <c r="O314" s="130">
        <v>0.18099999999999999</v>
      </c>
      <c r="P314" s="130">
        <f>O314*H314</f>
        <v>10.837555999999999</v>
      </c>
      <c r="Q314" s="130">
        <v>2.0000000000000002E-5</v>
      </c>
      <c r="R314" s="130">
        <f>Q314*H314</f>
        <v>1.1975200000000001E-3</v>
      </c>
      <c r="S314" s="130">
        <v>0</v>
      </c>
      <c r="T314" s="131">
        <f>S314*H314</f>
        <v>0</v>
      </c>
      <c r="AR314" s="132" t="s">
        <v>215</v>
      </c>
      <c r="AT314" s="132" t="s">
        <v>149</v>
      </c>
      <c r="AU314" s="132" t="s">
        <v>154</v>
      </c>
      <c r="AY314" s="13" t="s">
        <v>147</v>
      </c>
      <c r="BE314" s="133">
        <f>IF(N314="základná",J314,0)</f>
        <v>0</v>
      </c>
      <c r="BF314" s="133">
        <f>IF(N314="znížená",J314,0)</f>
        <v>0</v>
      </c>
      <c r="BG314" s="133">
        <f>IF(N314="zákl. prenesená",J314,0)</f>
        <v>0</v>
      </c>
      <c r="BH314" s="133">
        <f>IF(N314="zníž. prenesená",J314,0)</f>
        <v>0</v>
      </c>
      <c r="BI314" s="133">
        <f>IF(N314="nulová",J314,0)</f>
        <v>0</v>
      </c>
      <c r="BJ314" s="13" t="s">
        <v>154</v>
      </c>
      <c r="BK314" s="133">
        <f>ROUND(I314*H314,2)</f>
        <v>0</v>
      </c>
      <c r="BL314" s="13" t="s">
        <v>215</v>
      </c>
      <c r="BM314" s="132" t="s">
        <v>742</v>
      </c>
    </row>
    <row r="315" spans="2:65" s="1" customFormat="1" ht="14.5" customHeight="1">
      <c r="B315" s="120"/>
      <c r="C315" s="121">
        <v>153</v>
      </c>
      <c r="D315" s="121" t="s">
        <v>149</v>
      </c>
      <c r="E315" s="122" t="s">
        <v>744</v>
      </c>
      <c r="F315" s="123" t="s">
        <v>745</v>
      </c>
      <c r="G315" s="124" t="s">
        <v>195</v>
      </c>
      <c r="H315" s="125">
        <v>98.55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41</v>
      </c>
      <c r="O315" s="130">
        <v>0.51800000000000002</v>
      </c>
      <c r="P315" s="130">
        <f>O315*H315</f>
        <v>51.048900000000003</v>
      </c>
      <c r="Q315" s="130">
        <v>1.4E-3</v>
      </c>
      <c r="R315" s="130">
        <f>Q315*H315</f>
        <v>0.13796999999999998</v>
      </c>
      <c r="S315" s="130">
        <v>0</v>
      </c>
      <c r="T315" s="131">
        <f>S315*H315</f>
        <v>0</v>
      </c>
      <c r="AR315" s="132" t="s">
        <v>215</v>
      </c>
      <c r="AT315" s="132" t="s">
        <v>149</v>
      </c>
      <c r="AU315" s="132" t="s">
        <v>154</v>
      </c>
      <c r="AY315" s="13" t="s">
        <v>147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154</v>
      </c>
      <c r="BK315" s="133">
        <f>ROUND(I315*H315,2)</f>
        <v>0</v>
      </c>
      <c r="BL315" s="13" t="s">
        <v>215</v>
      </c>
      <c r="BM315" s="132" t="s">
        <v>746</v>
      </c>
    </row>
    <row r="316" spans="2:65" s="11" customFormat="1" ht="22.75" customHeight="1">
      <c r="B316" s="109"/>
      <c r="D316" s="110" t="s">
        <v>74</v>
      </c>
      <c r="E316" s="118" t="s">
        <v>747</v>
      </c>
      <c r="F316" s="118" t="s">
        <v>748</v>
      </c>
      <c r="J316" s="119">
        <f>BK316</f>
        <v>0</v>
      </c>
      <c r="L316" s="109"/>
      <c r="M316" s="113"/>
      <c r="P316" s="114">
        <f>SUM(P317:P322)</f>
        <v>103.99248821999998</v>
      </c>
      <c r="R316" s="114">
        <f>SUM(R317:R322)</f>
        <v>0.34871304999999997</v>
      </c>
      <c r="T316" s="115">
        <f>SUM(T317:T322)</f>
        <v>0</v>
      </c>
      <c r="AR316" s="110" t="s">
        <v>154</v>
      </c>
      <c r="AT316" s="116" t="s">
        <v>74</v>
      </c>
      <c r="AU316" s="116" t="s">
        <v>83</v>
      </c>
      <c r="AY316" s="110" t="s">
        <v>147</v>
      </c>
      <c r="BK316" s="117">
        <f>SUM(BK317:BK322)</f>
        <v>0</v>
      </c>
    </row>
    <row r="317" spans="2:65" s="1" customFormat="1" ht="24.25" customHeight="1">
      <c r="B317" s="120"/>
      <c r="C317" s="121">
        <v>154</v>
      </c>
      <c r="D317" s="121" t="s">
        <v>149</v>
      </c>
      <c r="E317" s="122" t="s">
        <v>750</v>
      </c>
      <c r="F317" s="123" t="s">
        <v>751</v>
      </c>
      <c r="G317" s="124" t="s">
        <v>195</v>
      </c>
      <c r="H317" s="125">
        <v>626.21799999999996</v>
      </c>
      <c r="I317" s="126"/>
      <c r="J317" s="126">
        <f t="shared" ref="J317:J322" si="132">ROUND(I317*H317,2)</f>
        <v>0</v>
      </c>
      <c r="K317" s="127"/>
      <c r="L317" s="25"/>
      <c r="M317" s="128" t="s">
        <v>1</v>
      </c>
      <c r="N317" s="129" t="s">
        <v>41</v>
      </c>
      <c r="O317" s="130">
        <v>0.03</v>
      </c>
      <c r="P317" s="130">
        <f t="shared" ref="P317:P322" si="133">O317*H317</f>
        <v>18.786539999999999</v>
      </c>
      <c r="Q317" s="130">
        <v>1E-4</v>
      </c>
      <c r="R317" s="130">
        <f t="shared" ref="R317:R322" si="134">Q317*H317</f>
        <v>6.2621800000000005E-2</v>
      </c>
      <c r="S317" s="130">
        <v>0</v>
      </c>
      <c r="T317" s="131">
        <f t="shared" ref="T317:T322" si="135">S317*H317</f>
        <v>0</v>
      </c>
      <c r="AR317" s="132" t="s">
        <v>215</v>
      </c>
      <c r="AT317" s="132" t="s">
        <v>149</v>
      </c>
      <c r="AU317" s="132" t="s">
        <v>154</v>
      </c>
      <c r="AY317" s="13" t="s">
        <v>147</v>
      </c>
      <c r="BE317" s="133">
        <f t="shared" ref="BE317:BE322" si="136">IF(N317="základná",J317,0)</f>
        <v>0</v>
      </c>
      <c r="BF317" s="133">
        <f t="shared" ref="BF317:BF322" si="137">IF(N317="znížená",J317,0)</f>
        <v>0</v>
      </c>
      <c r="BG317" s="133">
        <f t="shared" ref="BG317:BG322" si="138">IF(N317="zákl. prenesená",J317,0)</f>
        <v>0</v>
      </c>
      <c r="BH317" s="133">
        <f t="shared" ref="BH317:BH322" si="139">IF(N317="zníž. prenesená",J317,0)</f>
        <v>0</v>
      </c>
      <c r="BI317" s="133">
        <f t="shared" ref="BI317:BI322" si="140">IF(N317="nulová",J317,0)</f>
        <v>0</v>
      </c>
      <c r="BJ317" s="13" t="s">
        <v>154</v>
      </c>
      <c r="BK317" s="133">
        <f t="shared" ref="BK317:BK322" si="141">ROUND(I317*H317,2)</f>
        <v>0</v>
      </c>
      <c r="BL317" s="13" t="s">
        <v>215</v>
      </c>
      <c r="BM317" s="132" t="s">
        <v>752</v>
      </c>
    </row>
    <row r="318" spans="2:65" s="1" customFormat="1" ht="24.25" customHeight="1">
      <c r="B318" s="120"/>
      <c r="C318" s="121">
        <v>155</v>
      </c>
      <c r="D318" s="121" t="s">
        <v>149</v>
      </c>
      <c r="E318" s="122" t="s">
        <v>754</v>
      </c>
      <c r="F318" s="123" t="s">
        <v>755</v>
      </c>
      <c r="G318" s="124" t="s">
        <v>195</v>
      </c>
      <c r="H318" s="125">
        <v>626.21799999999996</v>
      </c>
      <c r="I318" s="126"/>
      <c r="J318" s="126">
        <f t="shared" si="132"/>
        <v>0</v>
      </c>
      <c r="K318" s="127"/>
      <c r="L318" s="25"/>
      <c r="M318" s="128" t="s">
        <v>1</v>
      </c>
      <c r="N318" s="129" t="s">
        <v>41</v>
      </c>
      <c r="O318" s="130">
        <v>8.3000000000000001E-3</v>
      </c>
      <c r="P318" s="130">
        <f t="shared" si="133"/>
        <v>5.1976094000000002</v>
      </c>
      <c r="Q318" s="130">
        <v>0</v>
      </c>
      <c r="R318" s="130">
        <f t="shared" si="134"/>
        <v>0</v>
      </c>
      <c r="S318" s="130">
        <v>0</v>
      </c>
      <c r="T318" s="131">
        <f t="shared" si="135"/>
        <v>0</v>
      </c>
      <c r="AR318" s="132" t="s">
        <v>215</v>
      </c>
      <c r="AT318" s="132" t="s">
        <v>149</v>
      </c>
      <c r="AU318" s="132" t="s">
        <v>154</v>
      </c>
      <c r="AY318" s="13" t="s">
        <v>147</v>
      </c>
      <c r="BE318" s="133">
        <f t="shared" si="136"/>
        <v>0</v>
      </c>
      <c r="BF318" s="133">
        <f t="shared" si="137"/>
        <v>0</v>
      </c>
      <c r="BG318" s="133">
        <f t="shared" si="138"/>
        <v>0</v>
      </c>
      <c r="BH318" s="133">
        <f t="shared" si="139"/>
        <v>0</v>
      </c>
      <c r="BI318" s="133">
        <f t="shared" si="140"/>
        <v>0</v>
      </c>
      <c r="BJ318" s="13" t="s">
        <v>154</v>
      </c>
      <c r="BK318" s="133">
        <f t="shared" si="141"/>
        <v>0</v>
      </c>
      <c r="BL318" s="13" t="s">
        <v>215</v>
      </c>
      <c r="BM318" s="132" t="s">
        <v>756</v>
      </c>
    </row>
    <row r="319" spans="2:65" s="1" customFormat="1" ht="24.25" customHeight="1">
      <c r="B319" s="120"/>
      <c r="C319" s="121">
        <v>156</v>
      </c>
      <c r="D319" s="121" t="s">
        <v>149</v>
      </c>
      <c r="E319" s="122" t="s">
        <v>758</v>
      </c>
      <c r="F319" s="123" t="s">
        <v>759</v>
      </c>
      <c r="G319" s="124" t="s">
        <v>195</v>
      </c>
      <c r="H319" s="125">
        <v>626.21799999999996</v>
      </c>
      <c r="I319" s="126"/>
      <c r="J319" s="126">
        <f t="shared" si="132"/>
        <v>0</v>
      </c>
      <c r="K319" s="127"/>
      <c r="L319" s="25"/>
      <c r="M319" s="128" t="s">
        <v>1</v>
      </c>
      <c r="N319" s="129" t="s">
        <v>41</v>
      </c>
      <c r="O319" s="130">
        <v>1.023E-2</v>
      </c>
      <c r="P319" s="130">
        <f t="shared" si="133"/>
        <v>6.4062101399999989</v>
      </c>
      <c r="Q319" s="130">
        <v>3.0000000000000001E-5</v>
      </c>
      <c r="R319" s="130">
        <f t="shared" si="134"/>
        <v>1.8786540000000001E-2</v>
      </c>
      <c r="S319" s="130">
        <v>0</v>
      </c>
      <c r="T319" s="131">
        <f t="shared" si="135"/>
        <v>0</v>
      </c>
      <c r="AR319" s="132" t="s">
        <v>215</v>
      </c>
      <c r="AT319" s="132" t="s">
        <v>149</v>
      </c>
      <c r="AU319" s="132" t="s">
        <v>154</v>
      </c>
      <c r="AY319" s="13" t="s">
        <v>147</v>
      </c>
      <c r="BE319" s="133">
        <f t="shared" si="136"/>
        <v>0</v>
      </c>
      <c r="BF319" s="133">
        <f t="shared" si="137"/>
        <v>0</v>
      </c>
      <c r="BG319" s="133">
        <f t="shared" si="138"/>
        <v>0</v>
      </c>
      <c r="BH319" s="133">
        <f t="shared" si="139"/>
        <v>0</v>
      </c>
      <c r="BI319" s="133">
        <f t="shared" si="140"/>
        <v>0</v>
      </c>
      <c r="BJ319" s="13" t="s">
        <v>154</v>
      </c>
      <c r="BK319" s="133">
        <f t="shared" si="141"/>
        <v>0</v>
      </c>
      <c r="BL319" s="13" t="s">
        <v>215</v>
      </c>
      <c r="BM319" s="132" t="s">
        <v>760</v>
      </c>
    </row>
    <row r="320" spans="2:65" s="1" customFormat="1" ht="14.5" customHeight="1">
      <c r="B320" s="120"/>
      <c r="C320" s="121">
        <v>157</v>
      </c>
      <c r="D320" s="121" t="s">
        <v>149</v>
      </c>
      <c r="E320" s="122" t="s">
        <v>762</v>
      </c>
      <c r="F320" s="123" t="s">
        <v>763</v>
      </c>
      <c r="G320" s="124" t="s">
        <v>195</v>
      </c>
      <c r="H320" s="125">
        <v>28.620999999999999</v>
      </c>
      <c r="I320" s="126"/>
      <c r="J320" s="126">
        <f t="shared" si="132"/>
        <v>0</v>
      </c>
      <c r="K320" s="127"/>
      <c r="L320" s="25"/>
      <c r="M320" s="128" t="s">
        <v>1</v>
      </c>
      <c r="N320" s="129" t="s">
        <v>41</v>
      </c>
      <c r="O320" s="130">
        <v>4.4999999999999998E-2</v>
      </c>
      <c r="P320" s="130">
        <f t="shared" si="133"/>
        <v>1.2879449999999999</v>
      </c>
      <c r="Q320" s="130">
        <v>1.4999999999999999E-4</v>
      </c>
      <c r="R320" s="130">
        <f t="shared" si="134"/>
        <v>4.2931499999999991E-3</v>
      </c>
      <c r="S320" s="130">
        <v>0</v>
      </c>
      <c r="T320" s="131">
        <f t="shared" si="135"/>
        <v>0</v>
      </c>
      <c r="AR320" s="132" t="s">
        <v>215</v>
      </c>
      <c r="AT320" s="132" t="s">
        <v>149</v>
      </c>
      <c r="AU320" s="132" t="s">
        <v>154</v>
      </c>
      <c r="AY320" s="13" t="s">
        <v>147</v>
      </c>
      <c r="BE320" s="133">
        <f t="shared" si="136"/>
        <v>0</v>
      </c>
      <c r="BF320" s="133">
        <f t="shared" si="137"/>
        <v>0</v>
      </c>
      <c r="BG320" s="133">
        <f t="shared" si="138"/>
        <v>0</v>
      </c>
      <c r="BH320" s="133">
        <f t="shared" si="139"/>
        <v>0</v>
      </c>
      <c r="BI320" s="133">
        <f t="shared" si="140"/>
        <v>0</v>
      </c>
      <c r="BJ320" s="13" t="s">
        <v>154</v>
      </c>
      <c r="BK320" s="133">
        <f t="shared" si="141"/>
        <v>0</v>
      </c>
      <c r="BL320" s="13" t="s">
        <v>215</v>
      </c>
      <c r="BM320" s="132" t="s">
        <v>764</v>
      </c>
    </row>
    <row r="321" spans="2:65" s="1" customFormat="1" ht="24.25" customHeight="1">
      <c r="B321" s="120"/>
      <c r="C321" s="121">
        <v>158</v>
      </c>
      <c r="D321" s="121" t="s">
        <v>149</v>
      </c>
      <c r="E321" s="122" t="s">
        <v>766</v>
      </c>
      <c r="F321" s="123" t="s">
        <v>767</v>
      </c>
      <c r="G321" s="124" t="s">
        <v>195</v>
      </c>
      <c r="H321" s="125">
        <v>324.83999999999997</v>
      </c>
      <c r="I321" s="126"/>
      <c r="J321" s="126">
        <f t="shared" si="132"/>
        <v>0</v>
      </c>
      <c r="K321" s="127"/>
      <c r="L321" s="25"/>
      <c r="M321" s="128" t="s">
        <v>1</v>
      </c>
      <c r="N321" s="129" t="s">
        <v>41</v>
      </c>
      <c r="O321" s="130">
        <v>6.5000000000000002E-2</v>
      </c>
      <c r="P321" s="130">
        <f t="shared" si="133"/>
        <v>21.114599999999999</v>
      </c>
      <c r="Q321" s="130">
        <v>0</v>
      </c>
      <c r="R321" s="130">
        <f t="shared" si="134"/>
        <v>0</v>
      </c>
      <c r="S321" s="130">
        <v>0</v>
      </c>
      <c r="T321" s="131">
        <f t="shared" si="135"/>
        <v>0</v>
      </c>
      <c r="AR321" s="132" t="s">
        <v>215</v>
      </c>
      <c r="AT321" s="132" t="s">
        <v>149</v>
      </c>
      <c r="AU321" s="132" t="s">
        <v>154</v>
      </c>
      <c r="AY321" s="13" t="s">
        <v>147</v>
      </c>
      <c r="BE321" s="133">
        <f t="shared" si="136"/>
        <v>0</v>
      </c>
      <c r="BF321" s="133">
        <f t="shared" si="137"/>
        <v>0</v>
      </c>
      <c r="BG321" s="133">
        <f t="shared" si="138"/>
        <v>0</v>
      </c>
      <c r="BH321" s="133">
        <f t="shared" si="139"/>
        <v>0</v>
      </c>
      <c r="BI321" s="133">
        <f t="shared" si="140"/>
        <v>0</v>
      </c>
      <c r="BJ321" s="13" t="s">
        <v>154</v>
      </c>
      <c r="BK321" s="133">
        <f t="shared" si="141"/>
        <v>0</v>
      </c>
      <c r="BL321" s="13" t="s">
        <v>215</v>
      </c>
      <c r="BM321" s="132" t="s">
        <v>768</v>
      </c>
    </row>
    <row r="322" spans="2:65" s="1" customFormat="1" ht="24.25" customHeight="1">
      <c r="B322" s="120"/>
      <c r="C322" s="121">
        <v>159</v>
      </c>
      <c r="D322" s="121" t="s">
        <v>149</v>
      </c>
      <c r="E322" s="122" t="s">
        <v>770</v>
      </c>
      <c r="F322" s="123" t="s">
        <v>771</v>
      </c>
      <c r="G322" s="124" t="s">
        <v>195</v>
      </c>
      <c r="H322" s="125">
        <v>626.21799999999996</v>
      </c>
      <c r="I322" s="126"/>
      <c r="J322" s="126">
        <f t="shared" si="132"/>
        <v>0</v>
      </c>
      <c r="K322" s="127"/>
      <c r="L322" s="25"/>
      <c r="M322" s="128" t="s">
        <v>1</v>
      </c>
      <c r="N322" s="129" t="s">
        <v>41</v>
      </c>
      <c r="O322" s="130">
        <v>8.1759999999999999E-2</v>
      </c>
      <c r="P322" s="130">
        <f t="shared" si="133"/>
        <v>51.199583679999996</v>
      </c>
      <c r="Q322" s="130">
        <v>4.2000000000000002E-4</v>
      </c>
      <c r="R322" s="130">
        <f t="shared" si="134"/>
        <v>0.26301155999999998</v>
      </c>
      <c r="S322" s="130">
        <v>0</v>
      </c>
      <c r="T322" s="131">
        <f t="shared" si="135"/>
        <v>0</v>
      </c>
      <c r="AR322" s="132" t="s">
        <v>215</v>
      </c>
      <c r="AT322" s="132" t="s">
        <v>149</v>
      </c>
      <c r="AU322" s="132" t="s">
        <v>154</v>
      </c>
      <c r="AY322" s="13" t="s">
        <v>147</v>
      </c>
      <c r="BE322" s="133">
        <f t="shared" si="136"/>
        <v>0</v>
      </c>
      <c r="BF322" s="133">
        <f t="shared" si="137"/>
        <v>0</v>
      </c>
      <c r="BG322" s="133">
        <f t="shared" si="138"/>
        <v>0</v>
      </c>
      <c r="BH322" s="133">
        <f t="shared" si="139"/>
        <v>0</v>
      </c>
      <c r="BI322" s="133">
        <f t="shared" si="140"/>
        <v>0</v>
      </c>
      <c r="BJ322" s="13" t="s">
        <v>154</v>
      </c>
      <c r="BK322" s="133">
        <f t="shared" si="141"/>
        <v>0</v>
      </c>
      <c r="BL322" s="13" t="s">
        <v>215</v>
      </c>
      <c r="BM322" s="132" t="s">
        <v>772</v>
      </c>
    </row>
    <row r="323" spans="2:65" s="11" customFormat="1" ht="22.75" hidden="1" customHeight="1">
      <c r="B323" s="109"/>
      <c r="D323" s="110"/>
      <c r="E323" s="118"/>
      <c r="F323" s="118"/>
      <c r="J323" s="119"/>
      <c r="L323" s="109"/>
      <c r="M323" s="113"/>
      <c r="P323" s="114">
        <f>SUM(P324:P327)</f>
        <v>0</v>
      </c>
      <c r="R323" s="114">
        <f>SUM(R324:R327)</f>
        <v>0</v>
      </c>
      <c r="T323" s="115">
        <f>SUM(T324:T327)</f>
        <v>0</v>
      </c>
      <c r="AR323" s="110" t="s">
        <v>154</v>
      </c>
      <c r="AT323" s="116" t="s">
        <v>74</v>
      </c>
      <c r="AU323" s="116" t="s">
        <v>83</v>
      </c>
      <c r="AY323" s="110" t="s">
        <v>147</v>
      </c>
      <c r="BK323" s="117">
        <f>SUM(BK324:BK327)</f>
        <v>0</v>
      </c>
    </row>
    <row r="324" spans="2:65" s="1" customFormat="1" ht="24.25" hidden="1" customHeight="1">
      <c r="B324" s="120"/>
      <c r="C324" s="121"/>
      <c r="D324" s="121"/>
      <c r="E324" s="122"/>
      <c r="F324" s="123"/>
      <c r="G324" s="124"/>
      <c r="H324" s="125"/>
      <c r="I324" s="126"/>
      <c r="J324" s="126"/>
      <c r="K324" s="127"/>
      <c r="L324" s="25"/>
      <c r="M324" s="128" t="s">
        <v>1</v>
      </c>
      <c r="N324" s="129" t="s">
        <v>41</v>
      </c>
      <c r="O324" s="130">
        <v>0</v>
      </c>
      <c r="P324" s="130">
        <f>O324*H324</f>
        <v>0</v>
      </c>
      <c r="Q324" s="130">
        <v>0</v>
      </c>
      <c r="R324" s="130">
        <f>Q324*H324</f>
        <v>0</v>
      </c>
      <c r="S324" s="130">
        <v>0</v>
      </c>
      <c r="T324" s="131">
        <f>S324*H324</f>
        <v>0</v>
      </c>
      <c r="AR324" s="132" t="s">
        <v>153</v>
      </c>
      <c r="AT324" s="132" t="s">
        <v>149</v>
      </c>
      <c r="AU324" s="132" t="s">
        <v>154</v>
      </c>
      <c r="AY324" s="13" t="s">
        <v>147</v>
      </c>
      <c r="BE324" s="133">
        <f>IF(N324="základná",J324,0)</f>
        <v>0</v>
      </c>
      <c r="BF324" s="133">
        <f>IF(N324="znížená",J324,0)</f>
        <v>0</v>
      </c>
      <c r="BG324" s="133">
        <f>IF(N324="zákl. prenesená",J324,0)</f>
        <v>0</v>
      </c>
      <c r="BH324" s="133">
        <f>IF(N324="zníž. prenesená",J324,0)</f>
        <v>0</v>
      </c>
      <c r="BI324" s="133">
        <f>IF(N324="nulová",J324,0)</f>
        <v>0</v>
      </c>
      <c r="BJ324" s="13" t="s">
        <v>154</v>
      </c>
      <c r="BK324" s="133">
        <f>ROUND(I324*H324,2)</f>
        <v>0</v>
      </c>
      <c r="BL324" s="13" t="s">
        <v>153</v>
      </c>
      <c r="BM324" s="132" t="s">
        <v>777</v>
      </c>
    </row>
    <row r="325" spans="2:65" s="1" customFormat="1" ht="24.25" hidden="1" customHeight="1">
      <c r="B325" s="120"/>
      <c r="C325" s="121"/>
      <c r="D325" s="121"/>
      <c r="E325" s="122"/>
      <c r="F325" s="123"/>
      <c r="G325" s="124"/>
      <c r="H325" s="125"/>
      <c r="I325" s="126"/>
      <c r="J325" s="126"/>
      <c r="K325" s="127"/>
      <c r="L325" s="25"/>
      <c r="M325" s="128" t="s">
        <v>1</v>
      </c>
      <c r="N325" s="129" t="s">
        <v>41</v>
      </c>
      <c r="O325" s="130">
        <v>0</v>
      </c>
      <c r="P325" s="130">
        <f>O325*H325</f>
        <v>0</v>
      </c>
      <c r="Q325" s="130">
        <v>0</v>
      </c>
      <c r="R325" s="130">
        <f>Q325*H325</f>
        <v>0</v>
      </c>
      <c r="S325" s="130">
        <v>0</v>
      </c>
      <c r="T325" s="131">
        <f>S325*H325</f>
        <v>0</v>
      </c>
      <c r="AR325" s="132" t="s">
        <v>153</v>
      </c>
      <c r="AT325" s="132" t="s">
        <v>149</v>
      </c>
      <c r="AU325" s="132" t="s">
        <v>154</v>
      </c>
      <c r="AY325" s="13" t="s">
        <v>147</v>
      </c>
      <c r="BE325" s="133">
        <f>IF(N325="základná",J325,0)</f>
        <v>0</v>
      </c>
      <c r="BF325" s="133">
        <f>IF(N325="znížená",J325,0)</f>
        <v>0</v>
      </c>
      <c r="BG325" s="133">
        <f>IF(N325="zákl. prenesená",J325,0)</f>
        <v>0</v>
      </c>
      <c r="BH325" s="133">
        <f>IF(N325="zníž. prenesená",J325,0)</f>
        <v>0</v>
      </c>
      <c r="BI325" s="133">
        <f>IF(N325="nulová",J325,0)</f>
        <v>0</v>
      </c>
      <c r="BJ325" s="13" t="s">
        <v>154</v>
      </c>
      <c r="BK325" s="133">
        <f>ROUND(I325*H325,2)</f>
        <v>0</v>
      </c>
      <c r="BL325" s="13" t="s">
        <v>153</v>
      </c>
      <c r="BM325" s="132" t="s">
        <v>779</v>
      </c>
    </row>
    <row r="326" spans="2:65" s="1" customFormat="1" ht="24.25" hidden="1" customHeight="1">
      <c r="B326" s="120"/>
      <c r="C326" s="121"/>
      <c r="D326" s="121"/>
      <c r="E326" s="122"/>
      <c r="F326" s="123"/>
      <c r="G326" s="124"/>
      <c r="H326" s="125"/>
      <c r="I326" s="126"/>
      <c r="J326" s="126"/>
      <c r="K326" s="127"/>
      <c r="L326" s="25"/>
      <c r="M326" s="128" t="s">
        <v>1</v>
      </c>
      <c r="N326" s="129" t="s">
        <v>41</v>
      </c>
      <c r="O326" s="130">
        <v>0</v>
      </c>
      <c r="P326" s="130">
        <f>O326*H326</f>
        <v>0</v>
      </c>
      <c r="Q326" s="130">
        <v>0</v>
      </c>
      <c r="R326" s="130">
        <f>Q326*H326</f>
        <v>0</v>
      </c>
      <c r="S326" s="130">
        <v>0</v>
      </c>
      <c r="T326" s="131">
        <f>S326*H326</f>
        <v>0</v>
      </c>
      <c r="AR326" s="132" t="s">
        <v>153</v>
      </c>
      <c r="AT326" s="132" t="s">
        <v>149</v>
      </c>
      <c r="AU326" s="132" t="s">
        <v>154</v>
      </c>
      <c r="AY326" s="13" t="s">
        <v>147</v>
      </c>
      <c r="BE326" s="133">
        <f>IF(N326="základná",J326,0)</f>
        <v>0</v>
      </c>
      <c r="BF326" s="133">
        <f>IF(N326="znížená",J326,0)</f>
        <v>0</v>
      </c>
      <c r="BG326" s="133">
        <f>IF(N326="zákl. prenesená",J326,0)</f>
        <v>0</v>
      </c>
      <c r="BH326" s="133">
        <f>IF(N326="zníž. prenesená",J326,0)</f>
        <v>0</v>
      </c>
      <c r="BI326" s="133">
        <f>IF(N326="nulová",J326,0)</f>
        <v>0</v>
      </c>
      <c r="BJ326" s="13" t="s">
        <v>154</v>
      </c>
      <c r="BK326" s="133">
        <f>ROUND(I326*H326,2)</f>
        <v>0</v>
      </c>
      <c r="BL326" s="13" t="s">
        <v>153</v>
      </c>
      <c r="BM326" s="132" t="s">
        <v>781</v>
      </c>
    </row>
    <row r="327" spans="2:65" s="1" customFormat="1" ht="14.5" hidden="1" customHeight="1">
      <c r="B327" s="120"/>
      <c r="C327" s="121"/>
      <c r="D327" s="121"/>
      <c r="E327" s="122"/>
      <c r="F327" s="123"/>
      <c r="G327" s="124"/>
      <c r="H327" s="125"/>
      <c r="I327" s="126"/>
      <c r="J327" s="126"/>
      <c r="K327" s="127"/>
      <c r="L327" s="25"/>
      <c r="M327" s="144" t="s">
        <v>1</v>
      </c>
      <c r="N327" s="145" t="s">
        <v>41</v>
      </c>
      <c r="O327" s="146">
        <v>0</v>
      </c>
      <c r="P327" s="146">
        <f>O327*H327</f>
        <v>0</v>
      </c>
      <c r="Q327" s="146">
        <v>0</v>
      </c>
      <c r="R327" s="146">
        <f>Q327*H327</f>
        <v>0</v>
      </c>
      <c r="S327" s="146">
        <v>0</v>
      </c>
      <c r="T327" s="147">
        <f>S327*H327</f>
        <v>0</v>
      </c>
      <c r="AR327" s="132" t="s">
        <v>153</v>
      </c>
      <c r="AT327" s="132" t="s">
        <v>149</v>
      </c>
      <c r="AU327" s="132" t="s">
        <v>154</v>
      </c>
      <c r="AY327" s="13" t="s">
        <v>147</v>
      </c>
      <c r="BE327" s="133">
        <f>IF(N327="základná",J327,0)</f>
        <v>0</v>
      </c>
      <c r="BF327" s="133">
        <f>IF(N327="znížená",J327,0)</f>
        <v>0</v>
      </c>
      <c r="BG327" s="133">
        <f>IF(N327="zákl. prenesená",J327,0)</f>
        <v>0</v>
      </c>
      <c r="BH327" s="133">
        <f>IF(N327="zníž. prenesená",J327,0)</f>
        <v>0</v>
      </c>
      <c r="BI327" s="133">
        <f>IF(N327="nulová",J327,0)</f>
        <v>0</v>
      </c>
      <c r="BJ327" s="13" t="s">
        <v>154</v>
      </c>
      <c r="BK327" s="133">
        <f>ROUND(I327*H327,2)</f>
        <v>0</v>
      </c>
      <c r="BL327" s="13" t="s">
        <v>153</v>
      </c>
      <c r="BM327" s="132" t="s">
        <v>783</v>
      </c>
    </row>
    <row r="328" spans="2:65" s="1" customFormat="1" ht="7" customHeight="1">
      <c r="B328" s="37"/>
      <c r="C328" s="38"/>
      <c r="D328" s="38"/>
      <c r="E328" s="38"/>
      <c r="F328" s="38"/>
      <c r="G328" s="38"/>
      <c r="H328" s="38"/>
      <c r="I328" s="38"/>
      <c r="J328" s="38"/>
      <c r="K328" s="38"/>
      <c r="L328" s="25"/>
    </row>
  </sheetData>
  <autoFilter ref="C139:K327" xr:uid="{00000000-0009-0000-0000-000001000000}"/>
  <mergeCells count="8">
    <mergeCell ref="E130:H130"/>
    <mergeCell ref="E132:H132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>
    <pageSetUpPr fitToPage="1"/>
  </sheetPr>
  <dimension ref="B2:BM185"/>
  <sheetViews>
    <sheetView showGridLines="0" topLeftCell="A110" workbookViewId="0">
      <selection activeCell="J125" sqref="J125"/>
    </sheetView>
  </sheetViews>
  <sheetFormatPr baseColWidth="10" defaultColWidth="12" defaultRowHeight="11"/>
  <cols>
    <col min="1" max="1" width="8.25" customWidth="1"/>
    <col min="2" max="2" width="1.25" customWidth="1"/>
    <col min="3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6" t="s">
        <v>5</v>
      </c>
      <c r="M2" s="497"/>
      <c r="N2" s="497"/>
      <c r="O2" s="497"/>
      <c r="P2" s="497"/>
      <c r="Q2" s="497"/>
      <c r="R2" s="497"/>
      <c r="S2" s="497"/>
      <c r="T2" s="497"/>
      <c r="U2" s="497"/>
      <c r="V2" s="497"/>
      <c r="AT2" s="13" t="s">
        <v>90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3" t="s">
        <v>1054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0" t="s">
        <v>34</v>
      </c>
      <c r="F27" s="500"/>
      <c r="G27" s="500"/>
      <c r="H27" s="500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ROUND(J128,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ROUND((SUM(BE128:BE184)),  2)</f>
        <v>0</v>
      </c>
      <c r="I33" s="80">
        <v>0.23</v>
      </c>
      <c r="J33" s="79">
        <f>ROUND(((SUM(BE128:BE184))*I33),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ROUND((SUM(BF128:BF184)),  2)</f>
        <v>0</v>
      </c>
      <c r="I34" s="80">
        <v>0.23</v>
      </c>
      <c r="J34" s="79">
        <f>ROUND(((SUM(BF128:BF184))*I34),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ROUND((SUM(BG128:BG184)),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ROUND((SUM(BH128:BH184)),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ROUND((SUM(BI128:BI184)),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3" t="str">
        <f>E9</f>
        <v>SO01´ - Búracie práce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J128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J129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J130</f>
        <v>0</v>
      </c>
      <c r="L98" s="96"/>
    </row>
    <row r="99" spans="2:12" s="9" customFormat="1" ht="20" customHeight="1">
      <c r="B99" s="96"/>
      <c r="D99" s="97" t="s">
        <v>115</v>
      </c>
      <c r="E99" s="98"/>
      <c r="F99" s="98"/>
      <c r="G99" s="98"/>
      <c r="H99" s="98"/>
      <c r="I99" s="98"/>
      <c r="J99" s="99">
        <f>J136</f>
        <v>0</v>
      </c>
      <c r="L99" s="96"/>
    </row>
    <row r="100" spans="2:12" s="9" customFormat="1" ht="20" customHeight="1">
      <c r="B100" s="96"/>
      <c r="D100" s="97" t="s">
        <v>116</v>
      </c>
      <c r="E100" s="98"/>
      <c r="F100" s="98"/>
      <c r="G100" s="98"/>
      <c r="H100" s="98"/>
      <c r="I100" s="98"/>
      <c r="J100" s="99">
        <f>J158</f>
        <v>0</v>
      </c>
      <c r="L100" s="96"/>
    </row>
    <row r="101" spans="2:12" s="8" customFormat="1" ht="25" customHeight="1">
      <c r="B101" s="92"/>
      <c r="D101" s="93" t="s">
        <v>117</v>
      </c>
      <c r="E101" s="94"/>
      <c r="F101" s="94"/>
      <c r="G101" s="94"/>
      <c r="H101" s="94"/>
      <c r="I101" s="94"/>
      <c r="J101" s="95">
        <f>J160</f>
        <v>0</v>
      </c>
      <c r="L101" s="92"/>
    </row>
    <row r="102" spans="2:12" s="9" customFormat="1" ht="20" customHeight="1">
      <c r="B102" s="96"/>
      <c r="D102" s="97" t="s">
        <v>1055</v>
      </c>
      <c r="E102" s="98"/>
      <c r="F102" s="98"/>
      <c r="G102" s="98"/>
      <c r="H102" s="98"/>
      <c r="I102" s="98"/>
      <c r="J102" s="99">
        <f>J161</f>
        <v>0</v>
      </c>
      <c r="L102" s="96"/>
    </row>
    <row r="103" spans="2:12" s="9" customFormat="1" ht="20" customHeight="1">
      <c r="B103" s="96"/>
      <c r="D103" s="97" t="s">
        <v>1056</v>
      </c>
      <c r="E103" s="98"/>
      <c r="F103" s="98"/>
      <c r="G103" s="98"/>
      <c r="H103" s="98"/>
      <c r="I103" s="98"/>
      <c r="J103" s="99">
        <f>J167</f>
        <v>0</v>
      </c>
      <c r="L103" s="96"/>
    </row>
    <row r="104" spans="2:12" s="9" customFormat="1" ht="20" customHeight="1">
      <c r="B104" s="96"/>
      <c r="D104" s="97" t="s">
        <v>121</v>
      </c>
      <c r="E104" s="98"/>
      <c r="F104" s="98"/>
      <c r="G104" s="98"/>
      <c r="H104" s="98"/>
      <c r="I104" s="98"/>
      <c r="J104" s="99">
        <f>J170</f>
        <v>0</v>
      </c>
      <c r="L104" s="96"/>
    </row>
    <row r="105" spans="2:12" s="9" customFormat="1" ht="20" customHeight="1">
      <c r="B105" s="96"/>
      <c r="D105" s="97" t="s">
        <v>122</v>
      </c>
      <c r="E105" s="98"/>
      <c r="F105" s="98"/>
      <c r="G105" s="98"/>
      <c r="H105" s="98"/>
      <c r="I105" s="98"/>
      <c r="J105" s="99">
        <f>J172</f>
        <v>0</v>
      </c>
      <c r="L105" s="96"/>
    </row>
    <row r="106" spans="2:12" s="9" customFormat="1" ht="20" customHeight="1">
      <c r="B106" s="96"/>
      <c r="D106" s="97" t="s">
        <v>123</v>
      </c>
      <c r="E106" s="98"/>
      <c r="F106" s="98"/>
      <c r="G106" s="98"/>
      <c r="H106" s="98"/>
      <c r="I106" s="98"/>
      <c r="J106" s="99">
        <f>J178</f>
        <v>0</v>
      </c>
      <c r="L106" s="96"/>
    </row>
    <row r="107" spans="2:12" s="9" customFormat="1" ht="20" customHeight="1">
      <c r="B107" s="96"/>
      <c r="D107" s="97" t="s">
        <v>124</v>
      </c>
      <c r="E107" s="98"/>
      <c r="F107" s="98"/>
      <c r="G107" s="98"/>
      <c r="H107" s="98"/>
      <c r="I107" s="98"/>
      <c r="J107" s="99">
        <f>J180</f>
        <v>0</v>
      </c>
      <c r="L107" s="96"/>
    </row>
    <row r="108" spans="2:12" s="9" customFormat="1" ht="20" customHeight="1">
      <c r="B108" s="96"/>
      <c r="D108" s="97" t="s">
        <v>130</v>
      </c>
      <c r="E108" s="98"/>
      <c r="F108" s="98"/>
      <c r="G108" s="98"/>
      <c r="H108" s="98"/>
      <c r="I108" s="98"/>
      <c r="J108" s="99">
        <f>J182</f>
        <v>0</v>
      </c>
      <c r="L108" s="96"/>
    </row>
    <row r="109" spans="2:12" s="1" customFormat="1" ht="21.75" customHeight="1">
      <c r="B109" s="25"/>
      <c r="L109" s="25"/>
    </row>
    <row r="110" spans="2:12" s="1" customFormat="1" ht="7" customHeight="1">
      <c r="B110" s="37"/>
      <c r="C110" s="38"/>
      <c r="D110" s="38"/>
      <c r="E110" s="38"/>
      <c r="F110" s="38"/>
      <c r="G110" s="38"/>
      <c r="H110" s="38"/>
      <c r="I110" s="38"/>
      <c r="J110" s="38"/>
      <c r="K110" s="38"/>
      <c r="L110" s="25"/>
    </row>
    <row r="114" spans="2:63" s="1" customFormat="1" ht="7" customHeight="1">
      <c r="B114" s="39"/>
      <c r="C114" s="40"/>
      <c r="D114" s="40"/>
      <c r="E114" s="40"/>
      <c r="F114" s="40"/>
      <c r="G114" s="40"/>
      <c r="H114" s="40"/>
      <c r="I114" s="40"/>
      <c r="J114" s="40"/>
      <c r="K114" s="40"/>
      <c r="L114" s="25"/>
    </row>
    <row r="115" spans="2:63" s="1" customFormat="1" ht="25" customHeight="1">
      <c r="B115" s="25"/>
      <c r="C115" s="17" t="s">
        <v>133</v>
      </c>
      <c r="L115" s="25"/>
    </row>
    <row r="116" spans="2:63" s="1" customFormat="1" ht="7" customHeight="1">
      <c r="B116" s="25"/>
      <c r="L116" s="25"/>
    </row>
    <row r="117" spans="2:63" s="1" customFormat="1" ht="12" customHeight="1">
      <c r="B117" s="25"/>
      <c r="C117" s="22" t="s">
        <v>13</v>
      </c>
      <c r="L117" s="25"/>
    </row>
    <row r="118" spans="2:63" s="1" customFormat="1" ht="16.5" customHeight="1">
      <c r="B118" s="25"/>
      <c r="E118" s="501" t="str">
        <f>E7</f>
        <v>Revitalizácia centra s ohľadom na zmenu klímy</v>
      </c>
      <c r="F118" s="502"/>
      <c r="G118" s="502"/>
      <c r="H118" s="502"/>
      <c r="L118" s="25"/>
    </row>
    <row r="119" spans="2:63" s="1" customFormat="1" ht="12" customHeight="1">
      <c r="B119" s="25"/>
      <c r="C119" s="22" t="s">
        <v>102</v>
      </c>
      <c r="L119" s="25"/>
    </row>
    <row r="120" spans="2:63" s="1" customFormat="1" ht="16.5" customHeight="1">
      <c r="B120" s="25"/>
      <c r="E120" s="493" t="str">
        <f>E9</f>
        <v>SO01´ - Búracie práce</v>
      </c>
      <c r="F120" s="503"/>
      <c r="G120" s="503"/>
      <c r="H120" s="503"/>
      <c r="L120" s="25"/>
    </row>
    <row r="121" spans="2:63" s="1" customFormat="1" ht="7" customHeight="1">
      <c r="B121" s="25"/>
      <c r="L121" s="25"/>
    </row>
    <row r="122" spans="2:63" s="1" customFormat="1" ht="12" customHeight="1">
      <c r="B122" s="25"/>
      <c r="C122" s="22" t="s">
        <v>17</v>
      </c>
      <c r="F122" s="20" t="str">
        <f>F12</f>
        <v>k.ú.Kostolná pri Dunaji,p.č.56/1,2,57/1,2,66/1,2</v>
      </c>
      <c r="I122" s="22" t="s">
        <v>19</v>
      </c>
      <c r="J122" s="43" t="str">
        <f>IF(J12="","",J12)</f>
        <v>14. 3. 2025</v>
      </c>
      <c r="L122" s="25"/>
    </row>
    <row r="123" spans="2:63" s="1" customFormat="1" ht="7" customHeight="1">
      <c r="B123" s="25"/>
      <c r="L123" s="25"/>
    </row>
    <row r="124" spans="2:63" s="1" customFormat="1" ht="40" customHeight="1">
      <c r="B124" s="25"/>
      <c r="C124" s="22" t="s">
        <v>21</v>
      </c>
      <c r="F124" s="20" t="str">
        <f>E15</f>
        <v>Obec Kostolná pri Dunaji,59, 903 01</v>
      </c>
      <c r="I124" s="22" t="s">
        <v>29</v>
      </c>
      <c r="J124" s="23" t="str">
        <f>E21</f>
        <v>Ing.arch Zuzana Kierulfová, Ing. Matej Orolín</v>
      </c>
      <c r="L124" s="25"/>
    </row>
    <row r="125" spans="2:63" s="1" customFormat="1" ht="54.5" customHeight="1">
      <c r="B125" s="25"/>
      <c r="C125" s="22" t="s">
        <v>27</v>
      </c>
      <c r="F125" s="20" t="str">
        <f>IF(E18="","",E18)</f>
        <v>Podľa výberu investora</v>
      </c>
      <c r="I125" s="22" t="s">
        <v>32</v>
      </c>
      <c r="J125" s="23"/>
      <c r="L125" s="25"/>
    </row>
    <row r="126" spans="2:63" s="1" customFormat="1" ht="10.25" customHeight="1">
      <c r="B126" s="25"/>
      <c r="L126" s="25"/>
    </row>
    <row r="127" spans="2:63" s="10" customFormat="1" ht="29.25" customHeight="1">
      <c r="B127" s="100"/>
      <c r="C127" s="101" t="s">
        <v>134</v>
      </c>
      <c r="D127" s="102" t="s">
        <v>60</v>
      </c>
      <c r="E127" s="102" t="s">
        <v>56</v>
      </c>
      <c r="F127" s="102" t="s">
        <v>57</v>
      </c>
      <c r="G127" s="102" t="s">
        <v>135</v>
      </c>
      <c r="H127" s="102" t="s">
        <v>136</v>
      </c>
      <c r="I127" s="102" t="s">
        <v>137</v>
      </c>
      <c r="J127" s="103" t="s">
        <v>106</v>
      </c>
      <c r="K127" s="104" t="s">
        <v>138</v>
      </c>
      <c r="L127" s="100"/>
      <c r="M127" s="50" t="s">
        <v>1</v>
      </c>
      <c r="N127" s="51" t="s">
        <v>39</v>
      </c>
      <c r="O127" s="51" t="s">
        <v>139</v>
      </c>
      <c r="P127" s="51" t="s">
        <v>140</v>
      </c>
      <c r="Q127" s="51" t="s">
        <v>141</v>
      </c>
      <c r="R127" s="51" t="s">
        <v>142</v>
      </c>
      <c r="S127" s="51" t="s">
        <v>143</v>
      </c>
      <c r="T127" s="52" t="s">
        <v>144</v>
      </c>
    </row>
    <row r="128" spans="2:63" s="1" customFormat="1" ht="22.75" customHeight="1">
      <c r="B128" s="25"/>
      <c r="C128" s="55" t="s">
        <v>107</v>
      </c>
      <c r="J128" s="105">
        <f>BK128</f>
        <v>0</v>
      </c>
      <c r="L128" s="25"/>
      <c r="M128" s="53"/>
      <c r="N128" s="44"/>
      <c r="O128" s="44"/>
      <c r="P128" s="106">
        <f>P129+P160</f>
        <v>1802.0561433500002</v>
      </c>
      <c r="Q128" s="44"/>
      <c r="R128" s="106">
        <f>R129+R160</f>
        <v>4.6815944000000007</v>
      </c>
      <c r="S128" s="44"/>
      <c r="T128" s="107">
        <f>T129+T160</f>
        <v>146.31123586000001</v>
      </c>
      <c r="AT128" s="13" t="s">
        <v>74</v>
      </c>
      <c r="AU128" s="13" t="s">
        <v>108</v>
      </c>
      <c r="BK128" s="108">
        <f>BK129+BK160</f>
        <v>0</v>
      </c>
    </row>
    <row r="129" spans="2:65" s="11" customFormat="1" ht="26" customHeight="1">
      <c r="B129" s="109"/>
      <c r="D129" s="110" t="s">
        <v>74</v>
      </c>
      <c r="E129" s="111" t="s">
        <v>145</v>
      </c>
      <c r="F129" s="111" t="s">
        <v>146</v>
      </c>
      <c r="J129" s="112">
        <f>BK129</f>
        <v>0</v>
      </c>
      <c r="L129" s="109"/>
      <c r="M129" s="113"/>
      <c r="P129" s="114">
        <f>P130+P136+P158</f>
        <v>1484.5056663500002</v>
      </c>
      <c r="R129" s="114">
        <f>R130+R136+R158</f>
        <v>4.6458052000000007</v>
      </c>
      <c r="T129" s="115">
        <f>T130+T136+T158</f>
        <v>122.243314</v>
      </c>
      <c r="AR129" s="110" t="s">
        <v>83</v>
      </c>
      <c r="AT129" s="116" t="s">
        <v>74</v>
      </c>
      <c r="AU129" s="116" t="s">
        <v>75</v>
      </c>
      <c r="AY129" s="110" t="s">
        <v>147</v>
      </c>
      <c r="BK129" s="117">
        <f>BK130+BK136+BK158</f>
        <v>0</v>
      </c>
    </row>
    <row r="130" spans="2:65" s="11" customFormat="1" ht="22.75" customHeight="1">
      <c r="B130" s="109"/>
      <c r="D130" s="110" t="s">
        <v>74</v>
      </c>
      <c r="E130" s="118" t="s">
        <v>83</v>
      </c>
      <c r="F130" s="118" t="s">
        <v>148</v>
      </c>
      <c r="J130" s="119">
        <f>BK130</f>
        <v>0</v>
      </c>
      <c r="L130" s="109"/>
      <c r="M130" s="113"/>
      <c r="P130" s="114">
        <f>SUM(P131:P135)</f>
        <v>170.86680935000001</v>
      </c>
      <c r="R130" s="114">
        <f>SUM(R131:R135)</f>
        <v>0</v>
      </c>
      <c r="T130" s="115">
        <f>SUM(T131:T135)</f>
        <v>41.829500000000003</v>
      </c>
      <c r="AR130" s="110" t="s">
        <v>83</v>
      </c>
      <c r="AT130" s="116" t="s">
        <v>74</v>
      </c>
      <c r="AU130" s="116" t="s">
        <v>83</v>
      </c>
      <c r="AY130" s="110" t="s">
        <v>147</v>
      </c>
      <c r="BK130" s="117">
        <f>SUM(BK131:BK135)</f>
        <v>0</v>
      </c>
    </row>
    <row r="131" spans="2:65" s="1" customFormat="1" ht="24.25" customHeight="1">
      <c r="B131" s="120"/>
      <c r="C131" s="121" t="s">
        <v>83</v>
      </c>
      <c r="D131" s="121" t="s">
        <v>149</v>
      </c>
      <c r="E131" s="122" t="s">
        <v>1057</v>
      </c>
      <c r="F131" s="123" t="s">
        <v>1058</v>
      </c>
      <c r="G131" s="124" t="s">
        <v>195</v>
      </c>
      <c r="H131" s="125">
        <v>76.867999999999995</v>
      </c>
      <c r="I131" s="126"/>
      <c r="J131" s="126">
        <f>ROUND(I131*H131,2)</f>
        <v>0</v>
      </c>
      <c r="K131" s="127"/>
      <c r="L131" s="25"/>
      <c r="M131" s="128" t="s">
        <v>1</v>
      </c>
      <c r="N131" s="129" t="s">
        <v>41</v>
      </c>
      <c r="O131" s="130">
        <v>0.35499999999999998</v>
      </c>
      <c r="P131" s="130">
        <f>O131*H131</f>
        <v>27.288139999999999</v>
      </c>
      <c r="Q131" s="130">
        <v>0</v>
      </c>
      <c r="R131" s="130">
        <f>Q131*H131</f>
        <v>0</v>
      </c>
      <c r="S131" s="130">
        <v>0.26</v>
      </c>
      <c r="T131" s="131">
        <f>S131*H131</f>
        <v>19.985679999999999</v>
      </c>
      <c r="AR131" s="132" t="s">
        <v>153</v>
      </c>
      <c r="AT131" s="132" t="s">
        <v>149</v>
      </c>
      <c r="AU131" s="132" t="s">
        <v>154</v>
      </c>
      <c r="AY131" s="13" t="s">
        <v>147</v>
      </c>
      <c r="BE131" s="133">
        <f>IF(N131="základná",J131,0)</f>
        <v>0</v>
      </c>
      <c r="BF131" s="133">
        <f>IF(N131="znížená",J131,0)</f>
        <v>0</v>
      </c>
      <c r="BG131" s="133">
        <f>IF(N131="zákl. prenesená",J131,0)</f>
        <v>0</v>
      </c>
      <c r="BH131" s="133">
        <f>IF(N131="zníž. prenesená",J131,0)</f>
        <v>0</v>
      </c>
      <c r="BI131" s="133">
        <f>IF(N131="nulová",J131,0)</f>
        <v>0</v>
      </c>
      <c r="BJ131" s="13" t="s">
        <v>154</v>
      </c>
      <c r="BK131" s="133">
        <f>ROUND(I131*H131,2)</f>
        <v>0</v>
      </c>
      <c r="BL131" s="13" t="s">
        <v>153</v>
      </c>
      <c r="BM131" s="132" t="s">
        <v>1059</v>
      </c>
    </row>
    <row r="132" spans="2:65" s="1" customFormat="1" ht="24.25" customHeight="1">
      <c r="B132" s="120"/>
      <c r="C132" s="121" t="s">
        <v>154</v>
      </c>
      <c r="D132" s="121" t="s">
        <v>149</v>
      </c>
      <c r="E132" s="122" t="s">
        <v>1060</v>
      </c>
      <c r="F132" s="123" t="s">
        <v>1061</v>
      </c>
      <c r="G132" s="124" t="s">
        <v>195</v>
      </c>
      <c r="H132" s="125">
        <v>41.371000000000002</v>
      </c>
      <c r="I132" s="126"/>
      <c r="J132" s="126">
        <f>ROUND(I132*H132,2)</f>
        <v>0</v>
      </c>
      <c r="K132" s="127"/>
      <c r="L132" s="25"/>
      <c r="M132" s="128" t="s">
        <v>1</v>
      </c>
      <c r="N132" s="129" t="s">
        <v>41</v>
      </c>
      <c r="O132" s="130">
        <v>1.97</v>
      </c>
      <c r="P132" s="130">
        <f>O132*H132</f>
        <v>81.500870000000006</v>
      </c>
      <c r="Q132" s="130">
        <v>0</v>
      </c>
      <c r="R132" s="130">
        <f>Q132*H132</f>
        <v>0</v>
      </c>
      <c r="S132" s="130">
        <v>0.5</v>
      </c>
      <c r="T132" s="131">
        <f>S132*H132</f>
        <v>20.685500000000001</v>
      </c>
      <c r="AR132" s="132" t="s">
        <v>153</v>
      </c>
      <c r="AT132" s="132" t="s">
        <v>149</v>
      </c>
      <c r="AU132" s="132" t="s">
        <v>154</v>
      </c>
      <c r="AY132" s="13" t="s">
        <v>147</v>
      </c>
      <c r="BE132" s="133">
        <f>IF(N132="základná",J132,0)</f>
        <v>0</v>
      </c>
      <c r="BF132" s="133">
        <f>IF(N132="znížená",J132,0)</f>
        <v>0</v>
      </c>
      <c r="BG132" s="133">
        <f>IF(N132="zákl. prenesená",J132,0)</f>
        <v>0</v>
      </c>
      <c r="BH132" s="133">
        <f>IF(N132="zníž. prenesená",J132,0)</f>
        <v>0</v>
      </c>
      <c r="BI132" s="133">
        <f>IF(N132="nulová",J132,0)</f>
        <v>0</v>
      </c>
      <c r="BJ132" s="13" t="s">
        <v>154</v>
      </c>
      <c r="BK132" s="133">
        <f>ROUND(I132*H132,2)</f>
        <v>0</v>
      </c>
      <c r="BL132" s="13" t="s">
        <v>153</v>
      </c>
      <c r="BM132" s="132" t="s">
        <v>1062</v>
      </c>
    </row>
    <row r="133" spans="2:65" s="1" customFormat="1" ht="24.25" customHeight="1">
      <c r="B133" s="120"/>
      <c r="C133" s="121" t="s">
        <v>159</v>
      </c>
      <c r="D133" s="121" t="s">
        <v>149</v>
      </c>
      <c r="E133" s="122" t="s">
        <v>1063</v>
      </c>
      <c r="F133" s="123" t="s">
        <v>1064</v>
      </c>
      <c r="G133" s="124" t="s">
        <v>218</v>
      </c>
      <c r="H133" s="125">
        <v>28.957999999999998</v>
      </c>
      <c r="I133" s="126"/>
      <c r="J133" s="126">
        <f>ROUND(I133*H133,2)</f>
        <v>0</v>
      </c>
      <c r="K133" s="127"/>
      <c r="L133" s="25"/>
      <c r="M133" s="128" t="s">
        <v>1</v>
      </c>
      <c r="N133" s="129" t="s">
        <v>41</v>
      </c>
      <c r="O133" s="130">
        <v>7.4999999999999997E-2</v>
      </c>
      <c r="P133" s="130">
        <f>O133*H133</f>
        <v>2.1718499999999996</v>
      </c>
      <c r="Q133" s="130">
        <v>0</v>
      </c>
      <c r="R133" s="130">
        <f>Q133*H133</f>
        <v>0</v>
      </c>
      <c r="S133" s="130">
        <v>0.04</v>
      </c>
      <c r="T133" s="131">
        <f>S133*H133</f>
        <v>1.15832</v>
      </c>
      <c r="AR133" s="132" t="s">
        <v>153</v>
      </c>
      <c r="AT133" s="132" t="s">
        <v>149</v>
      </c>
      <c r="AU133" s="132" t="s">
        <v>154</v>
      </c>
      <c r="AY133" s="13" t="s">
        <v>147</v>
      </c>
      <c r="BE133" s="133">
        <f>IF(N133="základná",J133,0)</f>
        <v>0</v>
      </c>
      <c r="BF133" s="133">
        <f>IF(N133="znížená",J133,0)</f>
        <v>0</v>
      </c>
      <c r="BG133" s="133">
        <f>IF(N133="zákl. prenesená",J133,0)</f>
        <v>0</v>
      </c>
      <c r="BH133" s="133">
        <f>IF(N133="zníž. prenesená",J133,0)</f>
        <v>0</v>
      </c>
      <c r="BI133" s="133">
        <f>IF(N133="nulová",J133,0)</f>
        <v>0</v>
      </c>
      <c r="BJ133" s="13" t="s">
        <v>154</v>
      </c>
      <c r="BK133" s="133">
        <f>ROUND(I133*H133,2)</f>
        <v>0</v>
      </c>
      <c r="BL133" s="13" t="s">
        <v>153</v>
      </c>
      <c r="BM133" s="132" t="s">
        <v>1065</v>
      </c>
    </row>
    <row r="134" spans="2:65" s="1" customFormat="1" ht="24.25" customHeight="1">
      <c r="B134" s="120"/>
      <c r="C134" s="121" t="s">
        <v>153</v>
      </c>
      <c r="D134" s="121" t="s">
        <v>149</v>
      </c>
      <c r="E134" s="122" t="s">
        <v>1066</v>
      </c>
      <c r="F134" s="123" t="s">
        <v>1067</v>
      </c>
      <c r="G134" s="124" t="s">
        <v>152</v>
      </c>
      <c r="H134" s="125">
        <v>12.965</v>
      </c>
      <c r="I134" s="126"/>
      <c r="J134" s="126">
        <f>ROUND(I134*H134,2)</f>
        <v>0</v>
      </c>
      <c r="K134" s="127"/>
      <c r="L134" s="25"/>
      <c r="M134" s="128" t="s">
        <v>1</v>
      </c>
      <c r="N134" s="129" t="s">
        <v>41</v>
      </c>
      <c r="O134" s="130">
        <v>3.85</v>
      </c>
      <c r="P134" s="130">
        <f>O134*H134</f>
        <v>49.91525</v>
      </c>
      <c r="Q134" s="130">
        <v>0</v>
      </c>
      <c r="R134" s="130">
        <f>Q134*H134</f>
        <v>0</v>
      </c>
      <c r="S134" s="130">
        <v>0</v>
      </c>
      <c r="T134" s="131">
        <f>S134*H134</f>
        <v>0</v>
      </c>
      <c r="AR134" s="132" t="s">
        <v>153</v>
      </c>
      <c r="AT134" s="132" t="s">
        <v>149</v>
      </c>
      <c r="AU134" s="132" t="s">
        <v>154</v>
      </c>
      <c r="AY134" s="13" t="s">
        <v>147</v>
      </c>
      <c r="BE134" s="133">
        <f>IF(N134="základná",J134,0)</f>
        <v>0</v>
      </c>
      <c r="BF134" s="133">
        <f>IF(N134="znížená",J134,0)</f>
        <v>0</v>
      </c>
      <c r="BG134" s="133">
        <f>IF(N134="zákl. prenesená",J134,0)</f>
        <v>0</v>
      </c>
      <c r="BH134" s="133">
        <f>IF(N134="zníž. prenesená",J134,0)</f>
        <v>0</v>
      </c>
      <c r="BI134" s="133">
        <f>IF(N134="nulová",J134,0)</f>
        <v>0</v>
      </c>
      <c r="BJ134" s="13" t="s">
        <v>154</v>
      </c>
      <c r="BK134" s="133">
        <f>ROUND(I134*H134,2)</f>
        <v>0</v>
      </c>
      <c r="BL134" s="13" t="s">
        <v>153</v>
      </c>
      <c r="BM134" s="132" t="s">
        <v>1068</v>
      </c>
    </row>
    <row r="135" spans="2:65" s="1" customFormat="1" ht="24.25" customHeight="1">
      <c r="B135" s="120"/>
      <c r="C135" s="121" t="s">
        <v>166</v>
      </c>
      <c r="D135" s="121" t="s">
        <v>149</v>
      </c>
      <c r="E135" s="122" t="s">
        <v>1069</v>
      </c>
      <c r="F135" s="123" t="s">
        <v>1070</v>
      </c>
      <c r="G135" s="124" t="s">
        <v>152</v>
      </c>
      <c r="H135" s="125">
        <v>12.965</v>
      </c>
      <c r="I135" s="126"/>
      <c r="J135" s="126">
        <f>ROUND(I135*H135,2)</f>
        <v>0</v>
      </c>
      <c r="K135" s="127"/>
      <c r="L135" s="25"/>
      <c r="M135" s="128" t="s">
        <v>1</v>
      </c>
      <c r="N135" s="129" t="s">
        <v>41</v>
      </c>
      <c r="O135" s="130">
        <v>0.77059</v>
      </c>
      <c r="P135" s="130">
        <f>O135*H135</f>
        <v>9.9906993499999999</v>
      </c>
      <c r="Q135" s="130">
        <v>0</v>
      </c>
      <c r="R135" s="130">
        <f>Q135*H135</f>
        <v>0</v>
      </c>
      <c r="S135" s="130">
        <v>0</v>
      </c>
      <c r="T135" s="131">
        <f>S135*H135</f>
        <v>0</v>
      </c>
      <c r="AR135" s="132" t="s">
        <v>153</v>
      </c>
      <c r="AT135" s="132" t="s">
        <v>149</v>
      </c>
      <c r="AU135" s="132" t="s">
        <v>154</v>
      </c>
      <c r="AY135" s="13" t="s">
        <v>147</v>
      </c>
      <c r="BE135" s="133">
        <f>IF(N135="základná",J135,0)</f>
        <v>0</v>
      </c>
      <c r="BF135" s="133">
        <f>IF(N135="znížená",J135,0)</f>
        <v>0</v>
      </c>
      <c r="BG135" s="133">
        <f>IF(N135="zákl. prenesená",J135,0)</f>
        <v>0</v>
      </c>
      <c r="BH135" s="133">
        <f>IF(N135="zníž. prenesená",J135,0)</f>
        <v>0</v>
      </c>
      <c r="BI135" s="133">
        <f>IF(N135="nulová",J135,0)</f>
        <v>0</v>
      </c>
      <c r="BJ135" s="13" t="s">
        <v>154</v>
      </c>
      <c r="BK135" s="133">
        <f>ROUND(I135*H135,2)</f>
        <v>0</v>
      </c>
      <c r="BL135" s="13" t="s">
        <v>153</v>
      </c>
      <c r="BM135" s="132" t="s">
        <v>1071</v>
      </c>
    </row>
    <row r="136" spans="2:65" s="11" customFormat="1" ht="22.75" customHeight="1">
      <c r="B136" s="109"/>
      <c r="D136" s="110" t="s">
        <v>74</v>
      </c>
      <c r="E136" s="118" t="s">
        <v>184</v>
      </c>
      <c r="F136" s="118" t="s">
        <v>297</v>
      </c>
      <c r="J136" s="119">
        <f>BK136</f>
        <v>0</v>
      </c>
      <c r="L136" s="109"/>
      <c r="M136" s="113"/>
      <c r="P136" s="114">
        <f>SUM(P137:P157)</f>
        <v>913.47827200000017</v>
      </c>
      <c r="R136" s="114">
        <f>SUM(R137:R157)</f>
        <v>4.6458052000000007</v>
      </c>
      <c r="T136" s="115">
        <f>SUM(T137:T157)</f>
        <v>80.413813999999988</v>
      </c>
      <c r="AR136" s="110" t="s">
        <v>83</v>
      </c>
      <c r="AT136" s="116" t="s">
        <v>74</v>
      </c>
      <c r="AU136" s="116" t="s">
        <v>83</v>
      </c>
      <c r="AY136" s="110" t="s">
        <v>147</v>
      </c>
      <c r="BK136" s="117">
        <f>SUM(BK137:BK157)</f>
        <v>0</v>
      </c>
    </row>
    <row r="137" spans="2:65" s="1" customFormat="1" ht="14.5" customHeight="1">
      <c r="B137" s="120"/>
      <c r="C137" s="121" t="s">
        <v>170</v>
      </c>
      <c r="D137" s="121" t="s">
        <v>149</v>
      </c>
      <c r="E137" s="122" t="s">
        <v>1072</v>
      </c>
      <c r="F137" s="123" t="s">
        <v>1073</v>
      </c>
      <c r="G137" s="124" t="s">
        <v>152</v>
      </c>
      <c r="H137" s="125">
        <v>22.835999999999999</v>
      </c>
      <c r="I137" s="126"/>
      <c r="J137" s="126">
        <f t="shared" ref="J137:J157" si="0">ROUND(I137*H137,2)</f>
        <v>0</v>
      </c>
      <c r="K137" s="127"/>
      <c r="L137" s="25"/>
      <c r="M137" s="128" t="s">
        <v>1</v>
      </c>
      <c r="N137" s="129" t="s">
        <v>41</v>
      </c>
      <c r="O137" s="130">
        <v>1.903</v>
      </c>
      <c r="P137" s="130">
        <f t="shared" ref="P137:P157" si="1">O137*H137</f>
        <v>43.456907999999999</v>
      </c>
      <c r="Q137" s="130">
        <v>0.20250000000000001</v>
      </c>
      <c r="R137" s="130">
        <f t="shared" ref="R137:R157" si="2">Q137*H137</f>
        <v>4.6242900000000002</v>
      </c>
      <c r="S137" s="130">
        <v>0</v>
      </c>
      <c r="T137" s="131">
        <f t="shared" ref="T137:T157" si="3">S137*H137</f>
        <v>0</v>
      </c>
      <c r="AR137" s="132" t="s">
        <v>153</v>
      </c>
      <c r="AT137" s="132" t="s">
        <v>149</v>
      </c>
      <c r="AU137" s="132" t="s">
        <v>154</v>
      </c>
      <c r="AY137" s="13" t="s">
        <v>147</v>
      </c>
      <c r="BE137" s="133">
        <f t="shared" ref="BE137:BE157" si="4">IF(N137="základná",J137,0)</f>
        <v>0</v>
      </c>
      <c r="BF137" s="133">
        <f t="shared" ref="BF137:BF157" si="5">IF(N137="znížená",J137,0)</f>
        <v>0</v>
      </c>
      <c r="BG137" s="133">
        <f t="shared" ref="BG137:BG157" si="6">IF(N137="zákl. prenesená",J137,0)</f>
        <v>0</v>
      </c>
      <c r="BH137" s="133">
        <f t="shared" ref="BH137:BH157" si="7">IF(N137="zníž. prenesená",J137,0)</f>
        <v>0</v>
      </c>
      <c r="BI137" s="133">
        <f t="shared" ref="BI137:BI157" si="8">IF(N137="nulová",J137,0)</f>
        <v>0</v>
      </c>
      <c r="BJ137" s="13" t="s">
        <v>154</v>
      </c>
      <c r="BK137" s="133">
        <f t="shared" ref="BK137:BK157" si="9">ROUND(I137*H137,2)</f>
        <v>0</v>
      </c>
      <c r="BL137" s="13" t="s">
        <v>153</v>
      </c>
      <c r="BM137" s="132" t="s">
        <v>1074</v>
      </c>
    </row>
    <row r="138" spans="2:65" s="1" customFormat="1" ht="37.75" customHeight="1">
      <c r="B138" s="120"/>
      <c r="C138" s="121" t="s">
        <v>174</v>
      </c>
      <c r="D138" s="121" t="s">
        <v>149</v>
      </c>
      <c r="E138" s="122" t="s">
        <v>1075</v>
      </c>
      <c r="F138" s="123" t="s">
        <v>1076</v>
      </c>
      <c r="G138" s="124" t="s">
        <v>195</v>
      </c>
      <c r="H138" s="125">
        <v>276.62400000000002</v>
      </c>
      <c r="I138" s="126"/>
      <c r="J138" s="126">
        <f t="shared" si="0"/>
        <v>0</v>
      </c>
      <c r="K138" s="127"/>
      <c r="L138" s="25"/>
      <c r="M138" s="128" t="s">
        <v>1</v>
      </c>
      <c r="N138" s="129" t="s">
        <v>41</v>
      </c>
      <c r="O138" s="130">
        <v>0.04</v>
      </c>
      <c r="P138" s="130">
        <f t="shared" si="1"/>
        <v>11.064960000000001</v>
      </c>
      <c r="Q138" s="130">
        <v>5.0000000000000002E-5</v>
      </c>
      <c r="R138" s="130">
        <f t="shared" si="2"/>
        <v>1.3831200000000002E-2</v>
      </c>
      <c r="S138" s="130">
        <v>0</v>
      </c>
      <c r="T138" s="131">
        <f t="shared" si="3"/>
        <v>0</v>
      </c>
      <c r="AR138" s="132" t="s">
        <v>153</v>
      </c>
      <c r="AT138" s="132" t="s">
        <v>149</v>
      </c>
      <c r="AU138" s="132" t="s">
        <v>154</v>
      </c>
      <c r="AY138" s="13" t="s">
        <v>147</v>
      </c>
      <c r="BE138" s="133">
        <f t="shared" si="4"/>
        <v>0</v>
      </c>
      <c r="BF138" s="133">
        <f t="shared" si="5"/>
        <v>0</v>
      </c>
      <c r="BG138" s="133">
        <f t="shared" si="6"/>
        <v>0</v>
      </c>
      <c r="BH138" s="133">
        <f t="shared" si="7"/>
        <v>0</v>
      </c>
      <c r="BI138" s="133">
        <f t="shared" si="8"/>
        <v>0</v>
      </c>
      <c r="BJ138" s="13" t="s">
        <v>154</v>
      </c>
      <c r="BK138" s="133">
        <f t="shared" si="9"/>
        <v>0</v>
      </c>
      <c r="BL138" s="13" t="s">
        <v>153</v>
      </c>
      <c r="BM138" s="132" t="s">
        <v>1077</v>
      </c>
    </row>
    <row r="139" spans="2:65" s="1" customFormat="1" ht="14.5" customHeight="1">
      <c r="B139" s="120"/>
      <c r="C139" s="121" t="s">
        <v>178</v>
      </c>
      <c r="D139" s="121" t="s">
        <v>149</v>
      </c>
      <c r="E139" s="122" t="s">
        <v>315</v>
      </c>
      <c r="F139" s="123" t="s">
        <v>316</v>
      </c>
      <c r="G139" s="124" t="s">
        <v>195</v>
      </c>
      <c r="H139" s="125">
        <v>153.68</v>
      </c>
      <c r="I139" s="126"/>
      <c r="J139" s="126">
        <f t="shared" si="0"/>
        <v>0</v>
      </c>
      <c r="K139" s="127"/>
      <c r="L139" s="25"/>
      <c r="M139" s="128" t="s">
        <v>1</v>
      </c>
      <c r="N139" s="129" t="s">
        <v>41</v>
      </c>
      <c r="O139" s="130">
        <v>0.32400000000000001</v>
      </c>
      <c r="P139" s="130">
        <f t="shared" si="1"/>
        <v>49.792320000000004</v>
      </c>
      <c r="Q139" s="130">
        <v>5.0000000000000002E-5</v>
      </c>
      <c r="R139" s="130">
        <f t="shared" si="2"/>
        <v>7.6840000000000007E-3</v>
      </c>
      <c r="S139" s="130">
        <v>0</v>
      </c>
      <c r="T139" s="131">
        <f t="shared" si="3"/>
        <v>0</v>
      </c>
      <c r="AR139" s="132" t="s">
        <v>153</v>
      </c>
      <c r="AT139" s="132" t="s">
        <v>149</v>
      </c>
      <c r="AU139" s="132" t="s">
        <v>154</v>
      </c>
      <c r="AY139" s="13" t="s">
        <v>147</v>
      </c>
      <c r="BE139" s="133">
        <f t="shared" si="4"/>
        <v>0</v>
      </c>
      <c r="BF139" s="133">
        <f t="shared" si="5"/>
        <v>0</v>
      </c>
      <c r="BG139" s="133">
        <f t="shared" si="6"/>
        <v>0</v>
      </c>
      <c r="BH139" s="133">
        <f t="shared" si="7"/>
        <v>0</v>
      </c>
      <c r="BI139" s="133">
        <f t="shared" si="8"/>
        <v>0</v>
      </c>
      <c r="BJ139" s="13" t="s">
        <v>154</v>
      </c>
      <c r="BK139" s="133">
        <f t="shared" si="9"/>
        <v>0</v>
      </c>
      <c r="BL139" s="13" t="s">
        <v>153</v>
      </c>
      <c r="BM139" s="132" t="s">
        <v>1078</v>
      </c>
    </row>
    <row r="140" spans="2:65" s="1" customFormat="1" ht="37.75" customHeight="1">
      <c r="B140" s="120"/>
      <c r="C140" s="121" t="s">
        <v>184</v>
      </c>
      <c r="D140" s="121" t="s">
        <v>149</v>
      </c>
      <c r="E140" s="122" t="s">
        <v>1079</v>
      </c>
      <c r="F140" s="123" t="s">
        <v>1080</v>
      </c>
      <c r="G140" s="124" t="s">
        <v>195</v>
      </c>
      <c r="H140" s="125">
        <v>53.564999999999998</v>
      </c>
      <c r="I140" s="126"/>
      <c r="J140" s="126">
        <f t="shared" si="0"/>
        <v>0</v>
      </c>
      <c r="K140" s="127"/>
      <c r="L140" s="25"/>
      <c r="M140" s="128" t="s">
        <v>1</v>
      </c>
      <c r="N140" s="129" t="s">
        <v>41</v>
      </c>
      <c r="O140" s="130">
        <v>0.16400000000000001</v>
      </c>
      <c r="P140" s="130">
        <f t="shared" si="1"/>
        <v>8.7846600000000006</v>
      </c>
      <c r="Q140" s="130">
        <v>0</v>
      </c>
      <c r="R140" s="130">
        <f t="shared" si="2"/>
        <v>0</v>
      </c>
      <c r="S140" s="130">
        <v>0.19600000000000001</v>
      </c>
      <c r="T140" s="131">
        <f t="shared" si="3"/>
        <v>10.49874</v>
      </c>
      <c r="AR140" s="132" t="s">
        <v>153</v>
      </c>
      <c r="AT140" s="132" t="s">
        <v>149</v>
      </c>
      <c r="AU140" s="132" t="s">
        <v>154</v>
      </c>
      <c r="AY140" s="13" t="s">
        <v>147</v>
      </c>
      <c r="BE140" s="133">
        <f t="shared" si="4"/>
        <v>0</v>
      </c>
      <c r="BF140" s="133">
        <f t="shared" si="5"/>
        <v>0</v>
      </c>
      <c r="BG140" s="133">
        <f t="shared" si="6"/>
        <v>0</v>
      </c>
      <c r="BH140" s="133">
        <f t="shared" si="7"/>
        <v>0</v>
      </c>
      <c r="BI140" s="133">
        <f t="shared" si="8"/>
        <v>0</v>
      </c>
      <c r="BJ140" s="13" t="s">
        <v>154</v>
      </c>
      <c r="BK140" s="133">
        <f t="shared" si="9"/>
        <v>0</v>
      </c>
      <c r="BL140" s="13" t="s">
        <v>153</v>
      </c>
      <c r="BM140" s="132" t="s">
        <v>1081</v>
      </c>
    </row>
    <row r="141" spans="2:65" s="1" customFormat="1" ht="24.25" customHeight="1">
      <c r="B141" s="120"/>
      <c r="C141" s="121" t="s">
        <v>188</v>
      </c>
      <c r="D141" s="121" t="s">
        <v>149</v>
      </c>
      <c r="E141" s="122" t="s">
        <v>1082</v>
      </c>
      <c r="F141" s="123" t="s">
        <v>1083</v>
      </c>
      <c r="G141" s="124" t="s">
        <v>152</v>
      </c>
      <c r="H141" s="125">
        <v>2.944</v>
      </c>
      <c r="I141" s="126"/>
      <c r="J141" s="126">
        <f t="shared" si="0"/>
        <v>0</v>
      </c>
      <c r="K141" s="127"/>
      <c r="L141" s="25"/>
      <c r="M141" s="128" t="s">
        <v>1</v>
      </c>
      <c r="N141" s="129" t="s">
        <v>41</v>
      </c>
      <c r="O141" s="130">
        <v>2.464</v>
      </c>
      <c r="P141" s="130">
        <f t="shared" si="1"/>
        <v>7.254016</v>
      </c>
      <c r="Q141" s="130">
        <v>0</v>
      </c>
      <c r="R141" s="130">
        <f t="shared" si="2"/>
        <v>0</v>
      </c>
      <c r="S141" s="130">
        <v>1.633</v>
      </c>
      <c r="T141" s="131">
        <f t="shared" si="3"/>
        <v>4.8075520000000003</v>
      </c>
      <c r="AR141" s="132" t="s">
        <v>153</v>
      </c>
      <c r="AT141" s="132" t="s">
        <v>149</v>
      </c>
      <c r="AU141" s="132" t="s">
        <v>154</v>
      </c>
      <c r="AY141" s="13" t="s">
        <v>147</v>
      </c>
      <c r="BE141" s="133">
        <f t="shared" si="4"/>
        <v>0</v>
      </c>
      <c r="BF141" s="133">
        <f t="shared" si="5"/>
        <v>0</v>
      </c>
      <c r="BG141" s="133">
        <f t="shared" si="6"/>
        <v>0</v>
      </c>
      <c r="BH141" s="133">
        <f t="shared" si="7"/>
        <v>0</v>
      </c>
      <c r="BI141" s="133">
        <f t="shared" si="8"/>
        <v>0</v>
      </c>
      <c r="BJ141" s="13" t="s">
        <v>154</v>
      </c>
      <c r="BK141" s="133">
        <f t="shared" si="9"/>
        <v>0</v>
      </c>
      <c r="BL141" s="13" t="s">
        <v>153</v>
      </c>
      <c r="BM141" s="132" t="s">
        <v>1084</v>
      </c>
    </row>
    <row r="142" spans="2:65" s="1" customFormat="1" ht="37.75" customHeight="1">
      <c r="B142" s="120"/>
      <c r="C142" s="121" t="s">
        <v>192</v>
      </c>
      <c r="D142" s="121" t="s">
        <v>149</v>
      </c>
      <c r="E142" s="122" t="s">
        <v>1085</v>
      </c>
      <c r="F142" s="123" t="s">
        <v>1086</v>
      </c>
      <c r="G142" s="124" t="s">
        <v>152</v>
      </c>
      <c r="H142" s="125">
        <v>8.4559999999999995</v>
      </c>
      <c r="I142" s="126"/>
      <c r="J142" s="126">
        <f t="shared" si="0"/>
        <v>0</v>
      </c>
      <c r="K142" s="127"/>
      <c r="L142" s="25"/>
      <c r="M142" s="128" t="s">
        <v>1</v>
      </c>
      <c r="N142" s="129" t="s">
        <v>41</v>
      </c>
      <c r="O142" s="130">
        <v>4.609</v>
      </c>
      <c r="P142" s="130">
        <f t="shared" si="1"/>
        <v>38.973703999999998</v>
      </c>
      <c r="Q142" s="130">
        <v>0</v>
      </c>
      <c r="R142" s="130">
        <f t="shared" si="2"/>
        <v>0</v>
      </c>
      <c r="S142" s="130">
        <v>2.2000000000000002</v>
      </c>
      <c r="T142" s="131">
        <f t="shared" si="3"/>
        <v>18.603200000000001</v>
      </c>
      <c r="AR142" s="132" t="s">
        <v>153</v>
      </c>
      <c r="AT142" s="132" t="s">
        <v>149</v>
      </c>
      <c r="AU142" s="132" t="s">
        <v>154</v>
      </c>
      <c r="AY142" s="13" t="s">
        <v>147</v>
      </c>
      <c r="BE142" s="133">
        <f t="shared" si="4"/>
        <v>0</v>
      </c>
      <c r="BF142" s="133">
        <f t="shared" si="5"/>
        <v>0</v>
      </c>
      <c r="BG142" s="133">
        <f t="shared" si="6"/>
        <v>0</v>
      </c>
      <c r="BH142" s="133">
        <f t="shared" si="7"/>
        <v>0</v>
      </c>
      <c r="BI142" s="133">
        <f t="shared" si="8"/>
        <v>0</v>
      </c>
      <c r="BJ142" s="13" t="s">
        <v>154</v>
      </c>
      <c r="BK142" s="133">
        <f t="shared" si="9"/>
        <v>0</v>
      </c>
      <c r="BL142" s="13" t="s">
        <v>153</v>
      </c>
      <c r="BM142" s="132" t="s">
        <v>1087</v>
      </c>
    </row>
    <row r="143" spans="2:65" s="1" customFormat="1" ht="24.25" customHeight="1">
      <c r="B143" s="120"/>
      <c r="C143" s="121" t="s">
        <v>197</v>
      </c>
      <c r="D143" s="121" t="s">
        <v>149</v>
      </c>
      <c r="E143" s="122" t="s">
        <v>1088</v>
      </c>
      <c r="F143" s="123" t="s">
        <v>1089</v>
      </c>
      <c r="G143" s="124" t="s">
        <v>152</v>
      </c>
      <c r="H143" s="125">
        <v>11.157</v>
      </c>
      <c r="I143" s="126"/>
      <c r="J143" s="126">
        <f t="shared" si="0"/>
        <v>0</v>
      </c>
      <c r="K143" s="127"/>
      <c r="L143" s="25"/>
      <c r="M143" s="128" t="s">
        <v>1</v>
      </c>
      <c r="N143" s="129" t="s">
        <v>41</v>
      </c>
      <c r="O143" s="130">
        <v>13.179</v>
      </c>
      <c r="P143" s="130">
        <f t="shared" si="1"/>
        <v>147.03810300000001</v>
      </c>
      <c r="Q143" s="130">
        <v>0</v>
      </c>
      <c r="R143" s="130">
        <f t="shared" si="2"/>
        <v>0</v>
      </c>
      <c r="S143" s="130">
        <v>2.2000000000000002</v>
      </c>
      <c r="T143" s="131">
        <f t="shared" si="3"/>
        <v>24.545400000000001</v>
      </c>
      <c r="AR143" s="132" t="s">
        <v>153</v>
      </c>
      <c r="AT143" s="132" t="s">
        <v>149</v>
      </c>
      <c r="AU143" s="132" t="s">
        <v>154</v>
      </c>
      <c r="AY143" s="13" t="s">
        <v>147</v>
      </c>
      <c r="BE143" s="133">
        <f t="shared" si="4"/>
        <v>0</v>
      </c>
      <c r="BF143" s="133">
        <f t="shared" si="5"/>
        <v>0</v>
      </c>
      <c r="BG143" s="133">
        <f t="shared" si="6"/>
        <v>0</v>
      </c>
      <c r="BH143" s="133">
        <f t="shared" si="7"/>
        <v>0</v>
      </c>
      <c r="BI143" s="133">
        <f t="shared" si="8"/>
        <v>0</v>
      </c>
      <c r="BJ143" s="13" t="s">
        <v>154</v>
      </c>
      <c r="BK143" s="133">
        <f t="shared" si="9"/>
        <v>0</v>
      </c>
      <c r="BL143" s="13" t="s">
        <v>153</v>
      </c>
      <c r="BM143" s="132" t="s">
        <v>1090</v>
      </c>
    </row>
    <row r="144" spans="2:65" s="1" customFormat="1" ht="24.25" customHeight="1">
      <c r="B144" s="120"/>
      <c r="C144" s="121" t="s">
        <v>202</v>
      </c>
      <c r="D144" s="121" t="s">
        <v>149</v>
      </c>
      <c r="E144" s="122" t="s">
        <v>1091</v>
      </c>
      <c r="F144" s="123" t="s">
        <v>1092</v>
      </c>
      <c r="G144" s="124" t="s">
        <v>195</v>
      </c>
      <c r="H144" s="125">
        <v>27.63</v>
      </c>
      <c r="I144" s="126"/>
      <c r="J144" s="126">
        <f t="shared" si="0"/>
        <v>0</v>
      </c>
      <c r="K144" s="127"/>
      <c r="L144" s="25"/>
      <c r="M144" s="128" t="s">
        <v>1</v>
      </c>
      <c r="N144" s="129" t="s">
        <v>41</v>
      </c>
      <c r="O144" s="130">
        <v>0.16600000000000001</v>
      </c>
      <c r="P144" s="130">
        <f t="shared" si="1"/>
        <v>4.5865799999999997</v>
      </c>
      <c r="Q144" s="130">
        <v>0</v>
      </c>
      <c r="R144" s="130">
        <f t="shared" si="2"/>
        <v>0</v>
      </c>
      <c r="S144" s="130">
        <v>0.02</v>
      </c>
      <c r="T144" s="131">
        <f t="shared" si="3"/>
        <v>0.55259999999999998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si="4"/>
        <v>0</v>
      </c>
      <c r="BF144" s="133">
        <f t="shared" si="5"/>
        <v>0</v>
      </c>
      <c r="BG144" s="133">
        <f t="shared" si="6"/>
        <v>0</v>
      </c>
      <c r="BH144" s="133">
        <f t="shared" si="7"/>
        <v>0</v>
      </c>
      <c r="BI144" s="133">
        <f t="shared" si="8"/>
        <v>0</v>
      </c>
      <c r="BJ144" s="13" t="s">
        <v>154</v>
      </c>
      <c r="BK144" s="133">
        <f t="shared" si="9"/>
        <v>0</v>
      </c>
      <c r="BL144" s="13" t="s">
        <v>153</v>
      </c>
      <c r="BM144" s="132" t="s">
        <v>1093</v>
      </c>
    </row>
    <row r="145" spans="2:65" s="1" customFormat="1" ht="24.25" customHeight="1">
      <c r="B145" s="120"/>
      <c r="C145" s="121" t="s">
        <v>206</v>
      </c>
      <c r="D145" s="121" t="s">
        <v>149</v>
      </c>
      <c r="E145" s="122" t="s">
        <v>1094</v>
      </c>
      <c r="F145" s="123" t="s">
        <v>1095</v>
      </c>
      <c r="G145" s="124" t="s">
        <v>247</v>
      </c>
      <c r="H145" s="125">
        <v>1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21.92</v>
      </c>
      <c r="P145" s="130">
        <f t="shared" si="1"/>
        <v>21.92</v>
      </c>
      <c r="Q145" s="130">
        <v>0</v>
      </c>
      <c r="R145" s="130">
        <f t="shared" si="2"/>
        <v>0</v>
      </c>
      <c r="S145" s="130">
        <v>2.4740000000000002</v>
      </c>
      <c r="T145" s="131">
        <f t="shared" si="3"/>
        <v>2.4740000000000002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1096</v>
      </c>
    </row>
    <row r="146" spans="2:65" s="1" customFormat="1" ht="24.25" customHeight="1">
      <c r="B146" s="120"/>
      <c r="C146" s="121" t="s">
        <v>211</v>
      </c>
      <c r="D146" s="121" t="s">
        <v>149</v>
      </c>
      <c r="E146" s="122" t="s">
        <v>1097</v>
      </c>
      <c r="F146" s="123" t="s">
        <v>1098</v>
      </c>
      <c r="G146" s="124" t="s">
        <v>195</v>
      </c>
      <c r="H146" s="125">
        <v>56.908000000000001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0.48099999999999998</v>
      </c>
      <c r="P146" s="130">
        <f t="shared" si="1"/>
        <v>27.372748000000001</v>
      </c>
      <c r="Q146" s="130">
        <v>0</v>
      </c>
      <c r="R146" s="130">
        <f t="shared" si="2"/>
        <v>0</v>
      </c>
      <c r="S146" s="130">
        <v>5.7000000000000002E-2</v>
      </c>
      <c r="T146" s="131">
        <f t="shared" si="3"/>
        <v>3.2437560000000003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1099</v>
      </c>
    </row>
    <row r="147" spans="2:65" s="1" customFormat="1" ht="14.5" customHeight="1">
      <c r="B147" s="120"/>
      <c r="C147" s="121" t="s">
        <v>215</v>
      </c>
      <c r="D147" s="121" t="s">
        <v>149</v>
      </c>
      <c r="E147" s="122" t="s">
        <v>1100</v>
      </c>
      <c r="F147" s="123" t="s">
        <v>1101</v>
      </c>
      <c r="G147" s="124" t="s">
        <v>218</v>
      </c>
      <c r="H147" s="125">
        <v>38.72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0.188</v>
      </c>
      <c r="P147" s="130">
        <f t="shared" si="1"/>
        <v>7.2793599999999996</v>
      </c>
      <c r="Q147" s="130">
        <v>0</v>
      </c>
      <c r="R147" s="130">
        <f t="shared" si="2"/>
        <v>0</v>
      </c>
      <c r="S147" s="130">
        <v>8.0000000000000002E-3</v>
      </c>
      <c r="T147" s="131">
        <f t="shared" si="3"/>
        <v>0.30975999999999998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1102</v>
      </c>
    </row>
    <row r="148" spans="2:65" s="1" customFormat="1" ht="14.5" customHeight="1">
      <c r="B148" s="120"/>
      <c r="C148" s="121" t="s">
        <v>221</v>
      </c>
      <c r="D148" s="121" t="s">
        <v>149</v>
      </c>
      <c r="E148" s="122" t="s">
        <v>1103</v>
      </c>
      <c r="F148" s="123" t="s">
        <v>1104</v>
      </c>
      <c r="G148" s="124" t="s">
        <v>218</v>
      </c>
      <c r="H148" s="125">
        <v>60.88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0.34399999999999997</v>
      </c>
      <c r="P148" s="130">
        <f t="shared" si="1"/>
        <v>20.942719999999998</v>
      </c>
      <c r="Q148" s="130">
        <v>0</v>
      </c>
      <c r="R148" s="130">
        <f t="shared" si="2"/>
        <v>0</v>
      </c>
      <c r="S148" s="130">
        <v>5.0000000000000001E-3</v>
      </c>
      <c r="T148" s="131">
        <f t="shared" si="3"/>
        <v>0.3044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1105</v>
      </c>
    </row>
    <row r="149" spans="2:65" s="1" customFormat="1" ht="24.25" customHeight="1">
      <c r="B149" s="120"/>
      <c r="C149" s="121" t="s">
        <v>225</v>
      </c>
      <c r="D149" s="121" t="s">
        <v>149</v>
      </c>
      <c r="E149" s="122" t="s">
        <v>1106</v>
      </c>
      <c r="F149" s="123" t="s">
        <v>1107</v>
      </c>
      <c r="G149" s="124" t="s">
        <v>195</v>
      </c>
      <c r="H149" s="125">
        <v>187.74299999999999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0.65400000000000003</v>
      </c>
      <c r="P149" s="130">
        <f t="shared" si="1"/>
        <v>122.783922</v>
      </c>
      <c r="Q149" s="130">
        <v>0</v>
      </c>
      <c r="R149" s="130">
        <f t="shared" si="2"/>
        <v>0</v>
      </c>
      <c r="S149" s="130">
        <v>6.0999999999999999E-2</v>
      </c>
      <c r="T149" s="131">
        <f t="shared" si="3"/>
        <v>11.452323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1108</v>
      </c>
    </row>
    <row r="150" spans="2:65" s="1" customFormat="1" ht="37.75" customHeight="1">
      <c r="B150" s="120"/>
      <c r="C150" s="121" t="s">
        <v>228</v>
      </c>
      <c r="D150" s="121" t="s">
        <v>149</v>
      </c>
      <c r="E150" s="122" t="s">
        <v>1109</v>
      </c>
      <c r="F150" s="123" t="s">
        <v>1110</v>
      </c>
      <c r="G150" s="124" t="s">
        <v>195</v>
      </c>
      <c r="H150" s="125">
        <v>45.697000000000003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0.55300000000000005</v>
      </c>
      <c r="P150" s="130">
        <f t="shared" si="1"/>
        <v>25.270441000000005</v>
      </c>
      <c r="Q150" s="130">
        <v>0</v>
      </c>
      <c r="R150" s="130">
        <f t="shared" si="2"/>
        <v>0</v>
      </c>
      <c r="S150" s="130">
        <v>6.8000000000000005E-2</v>
      </c>
      <c r="T150" s="131">
        <f t="shared" si="3"/>
        <v>3.1073960000000005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1111</v>
      </c>
    </row>
    <row r="151" spans="2:65" s="1" customFormat="1" ht="37.75" customHeight="1">
      <c r="B151" s="120"/>
      <c r="C151" s="121" t="s">
        <v>232</v>
      </c>
      <c r="D151" s="121" t="s">
        <v>149</v>
      </c>
      <c r="E151" s="122" t="s">
        <v>1112</v>
      </c>
      <c r="F151" s="123" t="s">
        <v>1113</v>
      </c>
      <c r="G151" s="124" t="s">
        <v>195</v>
      </c>
      <c r="H151" s="125">
        <v>5.7830000000000004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0.64300000000000002</v>
      </c>
      <c r="P151" s="130">
        <f t="shared" si="1"/>
        <v>3.7184690000000002</v>
      </c>
      <c r="Q151" s="130">
        <v>0</v>
      </c>
      <c r="R151" s="130">
        <f t="shared" si="2"/>
        <v>0</v>
      </c>
      <c r="S151" s="130">
        <v>8.8999999999999996E-2</v>
      </c>
      <c r="T151" s="131">
        <f t="shared" si="3"/>
        <v>0.51468700000000001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1114</v>
      </c>
    </row>
    <row r="152" spans="2:65" s="1" customFormat="1" ht="14.5" customHeight="1">
      <c r="B152" s="120"/>
      <c r="C152" s="121" t="s">
        <v>236</v>
      </c>
      <c r="D152" s="121" t="s">
        <v>149</v>
      </c>
      <c r="E152" s="122" t="s">
        <v>1115</v>
      </c>
      <c r="F152" s="123" t="s">
        <v>1116</v>
      </c>
      <c r="G152" s="124" t="s">
        <v>181</v>
      </c>
      <c r="H152" s="125">
        <v>146.31100000000001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0.59799999999999998</v>
      </c>
      <c r="P152" s="130">
        <f t="shared" si="1"/>
        <v>87.493977999999998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1117</v>
      </c>
    </row>
    <row r="153" spans="2:65" s="1" customFormat="1" ht="24.25" customHeight="1">
      <c r="B153" s="120"/>
      <c r="C153" s="121" t="s">
        <v>240</v>
      </c>
      <c r="D153" s="121" t="s">
        <v>149</v>
      </c>
      <c r="E153" s="122" t="s">
        <v>1118</v>
      </c>
      <c r="F153" s="123" t="s">
        <v>1119</v>
      </c>
      <c r="G153" s="124" t="s">
        <v>181</v>
      </c>
      <c r="H153" s="125">
        <v>1316.799</v>
      </c>
      <c r="I153" s="126"/>
      <c r="J153" s="126">
        <f t="shared" si="0"/>
        <v>0</v>
      </c>
      <c r="K153" s="127"/>
      <c r="L153" s="25"/>
      <c r="M153" s="128" t="s">
        <v>1</v>
      </c>
      <c r="N153" s="129" t="s">
        <v>41</v>
      </c>
      <c r="O153" s="130">
        <v>7.0000000000000001E-3</v>
      </c>
      <c r="P153" s="130">
        <f t="shared" si="1"/>
        <v>9.2175930000000008</v>
      </c>
      <c r="Q153" s="130">
        <v>0</v>
      </c>
      <c r="R153" s="130">
        <f t="shared" si="2"/>
        <v>0</v>
      </c>
      <c r="S153" s="130">
        <v>0</v>
      </c>
      <c r="T153" s="131">
        <f t="shared" si="3"/>
        <v>0</v>
      </c>
      <c r="AR153" s="132" t="s">
        <v>153</v>
      </c>
      <c r="AT153" s="132" t="s">
        <v>149</v>
      </c>
      <c r="AU153" s="132" t="s">
        <v>154</v>
      </c>
      <c r="AY153" s="13" t="s">
        <v>147</v>
      </c>
      <c r="BE153" s="133">
        <f t="shared" si="4"/>
        <v>0</v>
      </c>
      <c r="BF153" s="133">
        <f t="shared" si="5"/>
        <v>0</v>
      </c>
      <c r="BG153" s="133">
        <f t="shared" si="6"/>
        <v>0</v>
      </c>
      <c r="BH153" s="133">
        <f t="shared" si="7"/>
        <v>0</v>
      </c>
      <c r="BI153" s="133">
        <f t="shared" si="8"/>
        <v>0</v>
      </c>
      <c r="BJ153" s="13" t="s">
        <v>154</v>
      </c>
      <c r="BK153" s="133">
        <f t="shared" si="9"/>
        <v>0</v>
      </c>
      <c r="BL153" s="13" t="s">
        <v>153</v>
      </c>
      <c r="BM153" s="132" t="s">
        <v>1120</v>
      </c>
    </row>
    <row r="154" spans="2:65" s="1" customFormat="1" ht="24.25" customHeight="1">
      <c r="B154" s="120"/>
      <c r="C154" s="121" t="s">
        <v>7</v>
      </c>
      <c r="D154" s="121" t="s">
        <v>149</v>
      </c>
      <c r="E154" s="122" t="s">
        <v>1121</v>
      </c>
      <c r="F154" s="123" t="s">
        <v>1122</v>
      </c>
      <c r="G154" s="124" t="s">
        <v>181</v>
      </c>
      <c r="H154" s="125">
        <v>146.31100000000001</v>
      </c>
      <c r="I154" s="126"/>
      <c r="J154" s="126">
        <f t="shared" si="0"/>
        <v>0</v>
      </c>
      <c r="K154" s="127"/>
      <c r="L154" s="25"/>
      <c r="M154" s="128" t="s">
        <v>1</v>
      </c>
      <c r="N154" s="129" t="s">
        <v>41</v>
      </c>
      <c r="O154" s="130">
        <v>0.89</v>
      </c>
      <c r="P154" s="130">
        <f t="shared" si="1"/>
        <v>130.21679</v>
      </c>
      <c r="Q154" s="130">
        <v>0</v>
      </c>
      <c r="R154" s="130">
        <f t="shared" si="2"/>
        <v>0</v>
      </c>
      <c r="S154" s="130">
        <v>0</v>
      </c>
      <c r="T154" s="131">
        <f t="shared" si="3"/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si="4"/>
        <v>0</v>
      </c>
      <c r="BF154" s="133">
        <f t="shared" si="5"/>
        <v>0</v>
      </c>
      <c r="BG154" s="133">
        <f t="shared" si="6"/>
        <v>0</v>
      </c>
      <c r="BH154" s="133">
        <f t="shared" si="7"/>
        <v>0</v>
      </c>
      <c r="BI154" s="133">
        <f t="shared" si="8"/>
        <v>0</v>
      </c>
      <c r="BJ154" s="13" t="s">
        <v>154</v>
      </c>
      <c r="BK154" s="133">
        <f t="shared" si="9"/>
        <v>0</v>
      </c>
      <c r="BL154" s="13" t="s">
        <v>153</v>
      </c>
      <c r="BM154" s="132" t="s">
        <v>1123</v>
      </c>
    </row>
    <row r="155" spans="2:65" s="1" customFormat="1" ht="24.25" customHeight="1">
      <c r="B155" s="120"/>
      <c r="C155" s="121" t="s">
        <v>244</v>
      </c>
      <c r="D155" s="121" t="s">
        <v>149</v>
      </c>
      <c r="E155" s="122" t="s">
        <v>1124</v>
      </c>
      <c r="F155" s="123" t="s">
        <v>1125</v>
      </c>
      <c r="G155" s="124" t="s">
        <v>181</v>
      </c>
      <c r="H155" s="125">
        <v>1463.11</v>
      </c>
      <c r="I155" s="126"/>
      <c r="J155" s="126">
        <f t="shared" si="0"/>
        <v>0</v>
      </c>
      <c r="K155" s="127"/>
      <c r="L155" s="25"/>
      <c r="M155" s="128" t="s">
        <v>1</v>
      </c>
      <c r="N155" s="129" t="s">
        <v>41</v>
      </c>
      <c r="O155" s="130">
        <v>0.1</v>
      </c>
      <c r="P155" s="130">
        <f t="shared" si="1"/>
        <v>146.31100000000001</v>
      </c>
      <c r="Q155" s="130">
        <v>0</v>
      </c>
      <c r="R155" s="130">
        <f t="shared" si="2"/>
        <v>0</v>
      </c>
      <c r="S155" s="130">
        <v>0</v>
      </c>
      <c r="T155" s="131">
        <f t="shared" si="3"/>
        <v>0</v>
      </c>
      <c r="AR155" s="132" t="s">
        <v>153</v>
      </c>
      <c r="AT155" s="132" t="s">
        <v>149</v>
      </c>
      <c r="AU155" s="132" t="s">
        <v>154</v>
      </c>
      <c r="AY155" s="13" t="s">
        <v>147</v>
      </c>
      <c r="BE155" s="133">
        <f t="shared" si="4"/>
        <v>0</v>
      </c>
      <c r="BF155" s="133">
        <f t="shared" si="5"/>
        <v>0</v>
      </c>
      <c r="BG155" s="133">
        <f t="shared" si="6"/>
        <v>0</v>
      </c>
      <c r="BH155" s="133">
        <f t="shared" si="7"/>
        <v>0</v>
      </c>
      <c r="BI155" s="133">
        <f t="shared" si="8"/>
        <v>0</v>
      </c>
      <c r="BJ155" s="13" t="s">
        <v>154</v>
      </c>
      <c r="BK155" s="133">
        <f t="shared" si="9"/>
        <v>0</v>
      </c>
      <c r="BL155" s="13" t="s">
        <v>153</v>
      </c>
      <c r="BM155" s="132" t="s">
        <v>1126</v>
      </c>
    </row>
    <row r="156" spans="2:65" s="1" customFormat="1" ht="24.25" customHeight="1">
      <c r="B156" s="120"/>
      <c r="C156" s="121" t="s">
        <v>245</v>
      </c>
      <c r="D156" s="121" t="s">
        <v>149</v>
      </c>
      <c r="E156" s="122" t="s">
        <v>1127</v>
      </c>
      <c r="F156" s="123" t="s">
        <v>1128</v>
      </c>
      <c r="G156" s="124" t="s">
        <v>181</v>
      </c>
      <c r="H156" s="125">
        <v>146.31100000000001</v>
      </c>
      <c r="I156" s="126"/>
      <c r="J156" s="126">
        <f t="shared" si="0"/>
        <v>0</v>
      </c>
      <c r="K156" s="127"/>
      <c r="L156" s="25"/>
      <c r="M156" s="128" t="s">
        <v>1</v>
      </c>
      <c r="N156" s="129" t="s">
        <v>41</v>
      </c>
      <c r="O156" s="130">
        <v>0</v>
      </c>
      <c r="P156" s="130">
        <f t="shared" si="1"/>
        <v>0</v>
      </c>
      <c r="Q156" s="130">
        <v>0</v>
      </c>
      <c r="R156" s="130">
        <f t="shared" si="2"/>
        <v>0</v>
      </c>
      <c r="S156" s="130">
        <v>0</v>
      </c>
      <c r="T156" s="131">
        <f t="shared" si="3"/>
        <v>0</v>
      </c>
      <c r="AR156" s="132" t="s">
        <v>153</v>
      </c>
      <c r="AT156" s="132" t="s">
        <v>149</v>
      </c>
      <c r="AU156" s="132" t="s">
        <v>154</v>
      </c>
      <c r="AY156" s="13" t="s">
        <v>147</v>
      </c>
      <c r="BE156" s="133">
        <f t="shared" si="4"/>
        <v>0</v>
      </c>
      <c r="BF156" s="133">
        <f t="shared" si="5"/>
        <v>0</v>
      </c>
      <c r="BG156" s="133">
        <f t="shared" si="6"/>
        <v>0</v>
      </c>
      <c r="BH156" s="133">
        <f t="shared" si="7"/>
        <v>0</v>
      </c>
      <c r="BI156" s="133">
        <f t="shared" si="8"/>
        <v>0</v>
      </c>
      <c r="BJ156" s="13" t="s">
        <v>154</v>
      </c>
      <c r="BK156" s="133">
        <f t="shared" si="9"/>
        <v>0</v>
      </c>
      <c r="BL156" s="13" t="s">
        <v>153</v>
      </c>
      <c r="BM156" s="132" t="s">
        <v>1129</v>
      </c>
    </row>
    <row r="157" spans="2:65" s="1" customFormat="1" ht="14.5" customHeight="1">
      <c r="B157" s="120"/>
      <c r="C157" s="121" t="s">
        <v>246</v>
      </c>
      <c r="D157" s="121" t="s">
        <v>149</v>
      </c>
      <c r="E157" s="122" t="s">
        <v>1130</v>
      </c>
      <c r="F157" s="123" t="s">
        <v>1131</v>
      </c>
      <c r="G157" s="124" t="s">
        <v>247</v>
      </c>
      <c r="H157" s="125">
        <v>30</v>
      </c>
      <c r="I157" s="126"/>
      <c r="J157" s="126">
        <f t="shared" si="0"/>
        <v>0</v>
      </c>
      <c r="K157" s="127"/>
      <c r="L157" s="25"/>
      <c r="M157" s="128" t="s">
        <v>1</v>
      </c>
      <c r="N157" s="129" t="s">
        <v>41</v>
      </c>
      <c r="O157" s="130">
        <v>0</v>
      </c>
      <c r="P157" s="130">
        <f t="shared" si="1"/>
        <v>0</v>
      </c>
      <c r="Q157" s="130">
        <v>0</v>
      </c>
      <c r="R157" s="130">
        <f t="shared" si="2"/>
        <v>0</v>
      </c>
      <c r="S157" s="130">
        <v>0</v>
      </c>
      <c r="T157" s="131">
        <f t="shared" si="3"/>
        <v>0</v>
      </c>
      <c r="AR157" s="132" t="s">
        <v>153</v>
      </c>
      <c r="AT157" s="132" t="s">
        <v>149</v>
      </c>
      <c r="AU157" s="132" t="s">
        <v>154</v>
      </c>
      <c r="AY157" s="13" t="s">
        <v>147</v>
      </c>
      <c r="BE157" s="133">
        <f t="shared" si="4"/>
        <v>0</v>
      </c>
      <c r="BF157" s="133">
        <f t="shared" si="5"/>
        <v>0</v>
      </c>
      <c r="BG157" s="133">
        <f t="shared" si="6"/>
        <v>0</v>
      </c>
      <c r="BH157" s="133">
        <f t="shared" si="7"/>
        <v>0</v>
      </c>
      <c r="BI157" s="133">
        <f t="shared" si="8"/>
        <v>0</v>
      </c>
      <c r="BJ157" s="13" t="s">
        <v>154</v>
      </c>
      <c r="BK157" s="133">
        <f t="shared" si="9"/>
        <v>0</v>
      </c>
      <c r="BL157" s="13" t="s">
        <v>153</v>
      </c>
      <c r="BM157" s="132" t="s">
        <v>1132</v>
      </c>
    </row>
    <row r="158" spans="2:65" s="11" customFormat="1" ht="22.75" customHeight="1">
      <c r="B158" s="109"/>
      <c r="D158" s="110" t="s">
        <v>74</v>
      </c>
      <c r="E158" s="118" t="s">
        <v>334</v>
      </c>
      <c r="F158" s="118" t="s">
        <v>335</v>
      </c>
      <c r="J158" s="119">
        <f>BK158</f>
        <v>0</v>
      </c>
      <c r="L158" s="109"/>
      <c r="M158" s="113"/>
      <c r="P158" s="114">
        <f>P159</f>
        <v>400.16058500000003</v>
      </c>
      <c r="R158" s="114">
        <f>R159</f>
        <v>0</v>
      </c>
      <c r="T158" s="115">
        <f>T159</f>
        <v>0</v>
      </c>
      <c r="AR158" s="110" t="s">
        <v>83</v>
      </c>
      <c r="AT158" s="116" t="s">
        <v>74</v>
      </c>
      <c r="AU158" s="116" t="s">
        <v>83</v>
      </c>
      <c r="AY158" s="110" t="s">
        <v>147</v>
      </c>
      <c r="BK158" s="117">
        <f>BK159</f>
        <v>0</v>
      </c>
    </row>
    <row r="159" spans="2:65" s="1" customFormat="1" ht="24.25" customHeight="1">
      <c r="B159" s="120"/>
      <c r="C159" s="121" t="s">
        <v>249</v>
      </c>
      <c r="D159" s="121" t="s">
        <v>149</v>
      </c>
      <c r="E159" s="122" t="s">
        <v>1133</v>
      </c>
      <c r="F159" s="123" t="s">
        <v>1134</v>
      </c>
      <c r="G159" s="124" t="s">
        <v>181</v>
      </c>
      <c r="H159" s="125">
        <v>146.31100000000001</v>
      </c>
      <c r="I159" s="126"/>
      <c r="J159" s="126">
        <f>ROUND(I159*H159,2)</f>
        <v>0</v>
      </c>
      <c r="K159" s="127"/>
      <c r="L159" s="25"/>
      <c r="M159" s="128" t="s">
        <v>1</v>
      </c>
      <c r="N159" s="129" t="s">
        <v>41</v>
      </c>
      <c r="O159" s="130">
        <v>2.7349999999999999</v>
      </c>
      <c r="P159" s="130">
        <f>O159*H159</f>
        <v>400.16058500000003</v>
      </c>
      <c r="Q159" s="130">
        <v>0</v>
      </c>
      <c r="R159" s="130">
        <f>Q159*H159</f>
        <v>0</v>
      </c>
      <c r="S159" s="130">
        <v>0</v>
      </c>
      <c r="T159" s="131">
        <f>S159*H159</f>
        <v>0</v>
      </c>
      <c r="AR159" s="132" t="s">
        <v>153</v>
      </c>
      <c r="AT159" s="132" t="s">
        <v>149</v>
      </c>
      <c r="AU159" s="132" t="s">
        <v>154</v>
      </c>
      <c r="AY159" s="13" t="s">
        <v>147</v>
      </c>
      <c r="BE159" s="133">
        <f>IF(N159="základná",J159,0)</f>
        <v>0</v>
      </c>
      <c r="BF159" s="133">
        <f>IF(N159="znížená",J159,0)</f>
        <v>0</v>
      </c>
      <c r="BG159" s="133">
        <f>IF(N159="zákl. prenesená",J159,0)</f>
        <v>0</v>
      </c>
      <c r="BH159" s="133">
        <f>IF(N159="zníž. prenesená",J159,0)</f>
        <v>0</v>
      </c>
      <c r="BI159" s="133">
        <f>IF(N159="nulová",J159,0)</f>
        <v>0</v>
      </c>
      <c r="BJ159" s="13" t="s">
        <v>154</v>
      </c>
      <c r="BK159" s="133">
        <f>ROUND(I159*H159,2)</f>
        <v>0</v>
      </c>
      <c r="BL159" s="13" t="s">
        <v>153</v>
      </c>
      <c r="BM159" s="132" t="s">
        <v>1135</v>
      </c>
    </row>
    <row r="160" spans="2:65" s="11" customFormat="1" ht="26" customHeight="1">
      <c r="B160" s="109"/>
      <c r="D160" s="110" t="s">
        <v>74</v>
      </c>
      <c r="E160" s="111" t="s">
        <v>340</v>
      </c>
      <c r="F160" s="111" t="s">
        <v>341</v>
      </c>
      <c r="J160" s="112">
        <f>BK160</f>
        <v>0</v>
      </c>
      <c r="L160" s="109"/>
      <c r="M160" s="113"/>
      <c r="P160" s="114">
        <f>P161+P167+P170+P172+P178+P180+P182</f>
        <v>317.550477</v>
      </c>
      <c r="R160" s="114">
        <f>R161+R167+R170+R172+R178+R180+R182</f>
        <v>3.5789200000000007E-2</v>
      </c>
      <c r="T160" s="115">
        <f>T161+T167+T170+T172+T178+T180+T182</f>
        <v>24.067921860000002</v>
      </c>
      <c r="AR160" s="110" t="s">
        <v>154</v>
      </c>
      <c r="AT160" s="116" t="s">
        <v>74</v>
      </c>
      <c r="AU160" s="116" t="s">
        <v>75</v>
      </c>
      <c r="AY160" s="110" t="s">
        <v>147</v>
      </c>
      <c r="BK160" s="117">
        <f>BK161+BK167+BK170+BK172+BK178+BK180+BK182</f>
        <v>0</v>
      </c>
    </row>
    <row r="161" spans="2:65" s="11" customFormat="1" ht="22.75" customHeight="1">
      <c r="B161" s="109"/>
      <c r="D161" s="110" t="s">
        <v>74</v>
      </c>
      <c r="E161" s="118" t="s">
        <v>1136</v>
      </c>
      <c r="F161" s="118" t="s">
        <v>1137</v>
      </c>
      <c r="J161" s="119">
        <f>BK161</f>
        <v>0</v>
      </c>
      <c r="L161" s="109"/>
      <c r="M161" s="113"/>
      <c r="P161" s="114">
        <f>SUM(P162:P166)</f>
        <v>3.907</v>
      </c>
      <c r="R161" s="114">
        <f>SUM(R162:R166)</f>
        <v>0</v>
      </c>
      <c r="T161" s="115">
        <f>SUM(T162:T166)</f>
        <v>0.15661000000000003</v>
      </c>
      <c r="AR161" s="110" t="s">
        <v>154</v>
      </c>
      <c r="AT161" s="116" t="s">
        <v>74</v>
      </c>
      <c r="AU161" s="116" t="s">
        <v>83</v>
      </c>
      <c r="AY161" s="110" t="s">
        <v>147</v>
      </c>
      <c r="BK161" s="117">
        <f>SUM(BK162:BK166)</f>
        <v>0</v>
      </c>
    </row>
    <row r="162" spans="2:65" s="1" customFormat="1" ht="24.25" customHeight="1">
      <c r="B162" s="120"/>
      <c r="C162" s="121" t="s">
        <v>253</v>
      </c>
      <c r="D162" s="121" t="s">
        <v>149</v>
      </c>
      <c r="E162" s="122" t="s">
        <v>1138</v>
      </c>
      <c r="F162" s="123" t="s">
        <v>1139</v>
      </c>
      <c r="G162" s="124" t="s">
        <v>247</v>
      </c>
      <c r="H162" s="125">
        <v>3</v>
      </c>
      <c r="I162" s="126"/>
      <c r="J162" s="126">
        <f>ROUND(I162*H162,2)</f>
        <v>0</v>
      </c>
      <c r="K162" s="127"/>
      <c r="L162" s="25"/>
      <c r="M162" s="128" t="s">
        <v>1</v>
      </c>
      <c r="N162" s="129" t="s">
        <v>41</v>
      </c>
      <c r="O162" s="130">
        <v>0.51800000000000002</v>
      </c>
      <c r="P162" s="130">
        <f>O162*H162</f>
        <v>1.554</v>
      </c>
      <c r="Q162" s="130">
        <v>0</v>
      </c>
      <c r="R162" s="130">
        <f>Q162*H162</f>
        <v>0</v>
      </c>
      <c r="S162" s="130">
        <v>1.933E-2</v>
      </c>
      <c r="T162" s="131">
        <f>S162*H162</f>
        <v>5.799E-2</v>
      </c>
      <c r="AR162" s="132" t="s">
        <v>215</v>
      </c>
      <c r="AT162" s="132" t="s">
        <v>149</v>
      </c>
      <c r="AU162" s="132" t="s">
        <v>154</v>
      </c>
      <c r="AY162" s="13" t="s">
        <v>147</v>
      </c>
      <c r="BE162" s="133">
        <f>IF(N162="základná",J162,0)</f>
        <v>0</v>
      </c>
      <c r="BF162" s="133">
        <f>IF(N162="znížená",J162,0)</f>
        <v>0</v>
      </c>
      <c r="BG162" s="133">
        <f>IF(N162="zákl. prenesená",J162,0)</f>
        <v>0</v>
      </c>
      <c r="BH162" s="133">
        <f>IF(N162="zníž. prenesená",J162,0)</f>
        <v>0</v>
      </c>
      <c r="BI162" s="133">
        <f>IF(N162="nulová",J162,0)</f>
        <v>0</v>
      </c>
      <c r="BJ162" s="13" t="s">
        <v>154</v>
      </c>
      <c r="BK162" s="133">
        <f>ROUND(I162*H162,2)</f>
        <v>0</v>
      </c>
      <c r="BL162" s="13" t="s">
        <v>215</v>
      </c>
      <c r="BM162" s="132" t="s">
        <v>1140</v>
      </c>
    </row>
    <row r="163" spans="2:65" s="1" customFormat="1" ht="24.25" customHeight="1">
      <c r="B163" s="120"/>
      <c r="C163" s="121" t="s">
        <v>257</v>
      </c>
      <c r="D163" s="121" t="s">
        <v>149</v>
      </c>
      <c r="E163" s="122" t="s">
        <v>1141</v>
      </c>
      <c r="F163" s="123" t="s">
        <v>1142</v>
      </c>
      <c r="G163" s="124" t="s">
        <v>247</v>
      </c>
      <c r="H163" s="125">
        <v>1</v>
      </c>
      <c r="I163" s="126"/>
      <c r="J163" s="126">
        <f>ROUND(I163*H163,2)</f>
        <v>0</v>
      </c>
      <c r="K163" s="127"/>
      <c r="L163" s="25"/>
      <c r="M163" s="128" t="s">
        <v>1</v>
      </c>
      <c r="N163" s="129" t="s">
        <v>41</v>
      </c>
      <c r="O163" s="130">
        <v>0.38100000000000001</v>
      </c>
      <c r="P163" s="130">
        <f>O163*H163</f>
        <v>0.38100000000000001</v>
      </c>
      <c r="Q163" s="130">
        <v>0</v>
      </c>
      <c r="R163" s="130">
        <f>Q163*H163</f>
        <v>0</v>
      </c>
      <c r="S163" s="130">
        <v>1.72E-2</v>
      </c>
      <c r="T163" s="131">
        <f>S163*H163</f>
        <v>1.72E-2</v>
      </c>
      <c r="AR163" s="132" t="s">
        <v>215</v>
      </c>
      <c r="AT163" s="132" t="s">
        <v>149</v>
      </c>
      <c r="AU163" s="132" t="s">
        <v>154</v>
      </c>
      <c r="AY163" s="13" t="s">
        <v>147</v>
      </c>
      <c r="BE163" s="133">
        <f>IF(N163="základná",J163,0)</f>
        <v>0</v>
      </c>
      <c r="BF163" s="133">
        <f>IF(N163="znížená",J163,0)</f>
        <v>0</v>
      </c>
      <c r="BG163" s="133">
        <f>IF(N163="zákl. prenesená",J163,0)</f>
        <v>0</v>
      </c>
      <c r="BH163" s="133">
        <f>IF(N163="zníž. prenesená",J163,0)</f>
        <v>0</v>
      </c>
      <c r="BI163" s="133">
        <f>IF(N163="nulová",J163,0)</f>
        <v>0</v>
      </c>
      <c r="BJ163" s="13" t="s">
        <v>154</v>
      </c>
      <c r="BK163" s="133">
        <f>ROUND(I163*H163,2)</f>
        <v>0</v>
      </c>
      <c r="BL163" s="13" t="s">
        <v>215</v>
      </c>
      <c r="BM163" s="132" t="s">
        <v>1143</v>
      </c>
    </row>
    <row r="164" spans="2:65" s="1" customFormat="1" ht="24.25" customHeight="1">
      <c r="B164" s="120"/>
      <c r="C164" s="121" t="s">
        <v>261</v>
      </c>
      <c r="D164" s="121" t="s">
        <v>149</v>
      </c>
      <c r="E164" s="122" t="s">
        <v>1144</v>
      </c>
      <c r="F164" s="123" t="s">
        <v>1145</v>
      </c>
      <c r="G164" s="124" t="s">
        <v>247</v>
      </c>
      <c r="H164" s="125">
        <v>2</v>
      </c>
      <c r="I164" s="126"/>
      <c r="J164" s="126">
        <f>ROUND(I164*H164,2)</f>
        <v>0</v>
      </c>
      <c r="K164" s="127"/>
      <c r="L164" s="25"/>
      <c r="M164" s="128" t="s">
        <v>1</v>
      </c>
      <c r="N164" s="129" t="s">
        <v>41</v>
      </c>
      <c r="O164" s="130">
        <v>0.34200000000000003</v>
      </c>
      <c r="P164" s="130">
        <f>O164*H164</f>
        <v>0.68400000000000005</v>
      </c>
      <c r="Q164" s="130">
        <v>0</v>
      </c>
      <c r="R164" s="130">
        <f>Q164*H164</f>
        <v>0</v>
      </c>
      <c r="S164" s="130">
        <v>1.9460000000000002E-2</v>
      </c>
      <c r="T164" s="131">
        <f>S164*H164</f>
        <v>3.8920000000000003E-2</v>
      </c>
      <c r="AR164" s="132" t="s">
        <v>215</v>
      </c>
      <c r="AT164" s="132" t="s">
        <v>149</v>
      </c>
      <c r="AU164" s="132" t="s">
        <v>154</v>
      </c>
      <c r="AY164" s="13" t="s">
        <v>147</v>
      </c>
      <c r="BE164" s="133">
        <f>IF(N164="základná",J164,0)</f>
        <v>0</v>
      </c>
      <c r="BF164" s="133">
        <f>IF(N164="znížená",J164,0)</f>
        <v>0</v>
      </c>
      <c r="BG164" s="133">
        <f>IF(N164="zákl. prenesená",J164,0)</f>
        <v>0</v>
      </c>
      <c r="BH164" s="133">
        <f>IF(N164="zníž. prenesená",J164,0)</f>
        <v>0</v>
      </c>
      <c r="BI164" s="133">
        <f>IF(N164="nulová",J164,0)</f>
        <v>0</v>
      </c>
      <c r="BJ164" s="13" t="s">
        <v>154</v>
      </c>
      <c r="BK164" s="133">
        <f>ROUND(I164*H164,2)</f>
        <v>0</v>
      </c>
      <c r="BL164" s="13" t="s">
        <v>215</v>
      </c>
      <c r="BM164" s="132" t="s">
        <v>1146</v>
      </c>
    </row>
    <row r="165" spans="2:65" s="1" customFormat="1" ht="24.25" customHeight="1">
      <c r="B165" s="120"/>
      <c r="C165" s="121" t="s">
        <v>265</v>
      </c>
      <c r="D165" s="121" t="s">
        <v>149</v>
      </c>
      <c r="E165" s="122" t="s">
        <v>1147</v>
      </c>
      <c r="F165" s="123" t="s">
        <v>1148</v>
      </c>
      <c r="G165" s="124" t="s">
        <v>247</v>
      </c>
      <c r="H165" s="125">
        <v>1</v>
      </c>
      <c r="I165" s="126"/>
      <c r="J165" s="126">
        <f>ROUND(I165*H165,2)</f>
        <v>0</v>
      </c>
      <c r="K165" s="127"/>
      <c r="L165" s="25"/>
      <c r="M165" s="128" t="s">
        <v>1</v>
      </c>
      <c r="N165" s="129" t="s">
        <v>41</v>
      </c>
      <c r="O165" s="130">
        <v>0.53800000000000003</v>
      </c>
      <c r="P165" s="130">
        <f>O165*H165</f>
        <v>0.53800000000000003</v>
      </c>
      <c r="Q165" s="130">
        <v>0</v>
      </c>
      <c r="R165" s="130">
        <f>Q165*H165</f>
        <v>0</v>
      </c>
      <c r="S165" s="130">
        <v>3.4700000000000002E-2</v>
      </c>
      <c r="T165" s="131">
        <f>S165*H165</f>
        <v>3.4700000000000002E-2</v>
      </c>
      <c r="AR165" s="132" t="s">
        <v>215</v>
      </c>
      <c r="AT165" s="132" t="s">
        <v>149</v>
      </c>
      <c r="AU165" s="132" t="s">
        <v>154</v>
      </c>
      <c r="AY165" s="13" t="s">
        <v>147</v>
      </c>
      <c r="BE165" s="133">
        <f>IF(N165="základná",J165,0)</f>
        <v>0</v>
      </c>
      <c r="BF165" s="133">
        <f>IF(N165="znížená",J165,0)</f>
        <v>0</v>
      </c>
      <c r="BG165" s="133">
        <f>IF(N165="zákl. prenesená",J165,0)</f>
        <v>0</v>
      </c>
      <c r="BH165" s="133">
        <f>IF(N165="zníž. prenesená",J165,0)</f>
        <v>0</v>
      </c>
      <c r="BI165" s="133">
        <f>IF(N165="nulová",J165,0)</f>
        <v>0</v>
      </c>
      <c r="BJ165" s="13" t="s">
        <v>154</v>
      </c>
      <c r="BK165" s="133">
        <f>ROUND(I165*H165,2)</f>
        <v>0</v>
      </c>
      <c r="BL165" s="13" t="s">
        <v>215</v>
      </c>
      <c r="BM165" s="132" t="s">
        <v>1149</v>
      </c>
    </row>
    <row r="166" spans="2:65" s="1" customFormat="1" ht="24.25" customHeight="1">
      <c r="B166" s="120"/>
      <c r="C166" s="121" t="s">
        <v>269</v>
      </c>
      <c r="D166" s="121" t="s">
        <v>149</v>
      </c>
      <c r="E166" s="122" t="s">
        <v>1150</v>
      </c>
      <c r="F166" s="123" t="s">
        <v>1151</v>
      </c>
      <c r="G166" s="124" t="s">
        <v>247</v>
      </c>
      <c r="H166" s="125">
        <v>3</v>
      </c>
      <c r="I166" s="126"/>
      <c r="J166" s="126">
        <f>ROUND(I166*H166,2)</f>
        <v>0</v>
      </c>
      <c r="K166" s="127"/>
      <c r="L166" s="25"/>
      <c r="M166" s="128" t="s">
        <v>1</v>
      </c>
      <c r="N166" s="129" t="s">
        <v>41</v>
      </c>
      <c r="O166" s="130">
        <v>0.25</v>
      </c>
      <c r="P166" s="130">
        <f>O166*H166</f>
        <v>0.75</v>
      </c>
      <c r="Q166" s="130">
        <v>0</v>
      </c>
      <c r="R166" s="130">
        <f>Q166*H166</f>
        <v>0</v>
      </c>
      <c r="S166" s="130">
        <v>2.5999999999999999E-3</v>
      </c>
      <c r="T166" s="131">
        <f>S166*H166</f>
        <v>7.7999999999999996E-3</v>
      </c>
      <c r="AR166" s="132" t="s">
        <v>215</v>
      </c>
      <c r="AT166" s="132" t="s">
        <v>149</v>
      </c>
      <c r="AU166" s="132" t="s">
        <v>154</v>
      </c>
      <c r="AY166" s="13" t="s">
        <v>147</v>
      </c>
      <c r="BE166" s="133">
        <f>IF(N166="základná",J166,0)</f>
        <v>0</v>
      </c>
      <c r="BF166" s="133">
        <f>IF(N166="znížená",J166,0)</f>
        <v>0</v>
      </c>
      <c r="BG166" s="133">
        <f>IF(N166="zákl. prenesená",J166,0)</f>
        <v>0</v>
      </c>
      <c r="BH166" s="133">
        <f>IF(N166="zníž. prenesená",J166,0)</f>
        <v>0</v>
      </c>
      <c r="BI166" s="133">
        <f>IF(N166="nulová",J166,0)</f>
        <v>0</v>
      </c>
      <c r="BJ166" s="13" t="s">
        <v>154</v>
      </c>
      <c r="BK166" s="133">
        <f>ROUND(I166*H166,2)</f>
        <v>0</v>
      </c>
      <c r="BL166" s="13" t="s">
        <v>215</v>
      </c>
      <c r="BM166" s="132" t="s">
        <v>1152</v>
      </c>
    </row>
    <row r="167" spans="2:65" s="11" customFormat="1" ht="22.75" customHeight="1">
      <c r="B167" s="109"/>
      <c r="D167" s="110" t="s">
        <v>74</v>
      </c>
      <c r="E167" s="118" t="s">
        <v>1153</v>
      </c>
      <c r="F167" s="118" t="s">
        <v>1154</v>
      </c>
      <c r="J167" s="119">
        <f>BK167</f>
        <v>0</v>
      </c>
      <c r="L167" s="109"/>
      <c r="M167" s="113"/>
      <c r="P167" s="114">
        <f>SUM(P168:P169)</f>
        <v>6.3163999999999998</v>
      </c>
      <c r="R167" s="114">
        <f>SUM(R168:R169)</f>
        <v>2.2000000000000001E-3</v>
      </c>
      <c r="T167" s="115">
        <f>SUM(T168:T169)</f>
        <v>0.2702</v>
      </c>
      <c r="AR167" s="110" t="s">
        <v>154</v>
      </c>
      <c r="AT167" s="116" t="s">
        <v>74</v>
      </c>
      <c r="AU167" s="116" t="s">
        <v>83</v>
      </c>
      <c r="AY167" s="110" t="s">
        <v>147</v>
      </c>
      <c r="BK167" s="117">
        <f>SUM(BK168:BK169)</f>
        <v>0</v>
      </c>
    </row>
    <row r="168" spans="2:65" s="1" customFormat="1" ht="24.25" customHeight="1">
      <c r="B168" s="120"/>
      <c r="C168" s="121" t="s">
        <v>273</v>
      </c>
      <c r="D168" s="121" t="s">
        <v>149</v>
      </c>
      <c r="E168" s="122" t="s">
        <v>1155</v>
      </c>
      <c r="F168" s="123" t="s">
        <v>1156</v>
      </c>
      <c r="G168" s="124" t="s">
        <v>247</v>
      </c>
      <c r="H168" s="125">
        <v>3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0.67400000000000004</v>
      </c>
      <c r="P168" s="130">
        <f>O168*H168</f>
        <v>2.0220000000000002</v>
      </c>
      <c r="Q168" s="130">
        <v>0</v>
      </c>
      <c r="R168" s="130">
        <f>Q168*H168</f>
        <v>0</v>
      </c>
      <c r="S168" s="130">
        <v>4.3499999999999997E-2</v>
      </c>
      <c r="T168" s="131">
        <f>S168*H168</f>
        <v>0.1305</v>
      </c>
      <c r="AR168" s="132" t="s">
        <v>215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215</v>
      </c>
      <c r="BM168" s="132" t="s">
        <v>1157</v>
      </c>
    </row>
    <row r="169" spans="2:65" s="1" customFormat="1" ht="24.25" customHeight="1">
      <c r="B169" s="120"/>
      <c r="C169" s="121" t="s">
        <v>277</v>
      </c>
      <c r="D169" s="121" t="s">
        <v>149</v>
      </c>
      <c r="E169" s="122" t="s">
        <v>1158</v>
      </c>
      <c r="F169" s="123" t="s">
        <v>1159</v>
      </c>
      <c r="G169" s="124" t="s">
        <v>218</v>
      </c>
      <c r="H169" s="125">
        <v>55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7.8079999999999997E-2</v>
      </c>
      <c r="P169" s="130">
        <f>O169*H169</f>
        <v>4.2943999999999996</v>
      </c>
      <c r="Q169" s="130">
        <v>4.0000000000000003E-5</v>
      </c>
      <c r="R169" s="130">
        <f>Q169*H169</f>
        <v>2.2000000000000001E-3</v>
      </c>
      <c r="S169" s="130">
        <v>2.5400000000000002E-3</v>
      </c>
      <c r="T169" s="131">
        <f>S169*H169</f>
        <v>0.13970000000000002</v>
      </c>
      <c r="AR169" s="132" t="s">
        <v>215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215</v>
      </c>
      <c r="BM169" s="132" t="s">
        <v>1160</v>
      </c>
    </row>
    <row r="170" spans="2:65" s="11" customFormat="1" ht="22.75" customHeight="1">
      <c r="B170" s="109"/>
      <c r="D170" s="110" t="s">
        <v>74</v>
      </c>
      <c r="E170" s="118" t="s">
        <v>426</v>
      </c>
      <c r="F170" s="118" t="s">
        <v>427</v>
      </c>
      <c r="J170" s="119">
        <f>BK170</f>
        <v>0</v>
      </c>
      <c r="L170" s="109"/>
      <c r="M170" s="113"/>
      <c r="P170" s="114">
        <f>P171</f>
        <v>15.647910000000001</v>
      </c>
      <c r="R170" s="114">
        <f>R171</f>
        <v>0</v>
      </c>
      <c r="T170" s="115">
        <f>T171</f>
        <v>1.2651651000000002</v>
      </c>
      <c r="AR170" s="110" t="s">
        <v>154</v>
      </c>
      <c r="AT170" s="116" t="s">
        <v>74</v>
      </c>
      <c r="AU170" s="116" t="s">
        <v>83</v>
      </c>
      <c r="AY170" s="110" t="s">
        <v>147</v>
      </c>
      <c r="BK170" s="117">
        <f>BK171</f>
        <v>0</v>
      </c>
    </row>
    <row r="171" spans="2:65" s="1" customFormat="1" ht="37.75" customHeight="1">
      <c r="B171" s="120"/>
      <c r="C171" s="121" t="s">
        <v>281</v>
      </c>
      <c r="D171" s="121" t="s">
        <v>149</v>
      </c>
      <c r="E171" s="122" t="s">
        <v>1161</v>
      </c>
      <c r="F171" s="123" t="s">
        <v>1162</v>
      </c>
      <c r="G171" s="124" t="s">
        <v>195</v>
      </c>
      <c r="H171" s="125">
        <v>70.17</v>
      </c>
      <c r="I171" s="126"/>
      <c r="J171" s="126">
        <f>ROUND(I171*H171,2)</f>
        <v>0</v>
      </c>
      <c r="K171" s="127"/>
      <c r="L171" s="25"/>
      <c r="M171" s="128" t="s">
        <v>1</v>
      </c>
      <c r="N171" s="129" t="s">
        <v>41</v>
      </c>
      <c r="O171" s="130">
        <v>0.223</v>
      </c>
      <c r="P171" s="130">
        <f>O171*H171</f>
        <v>15.647910000000001</v>
      </c>
      <c r="Q171" s="130">
        <v>0</v>
      </c>
      <c r="R171" s="130">
        <f>Q171*H171</f>
        <v>0</v>
      </c>
      <c r="S171" s="130">
        <v>1.8030000000000001E-2</v>
      </c>
      <c r="T171" s="131">
        <f>S171*H171</f>
        <v>1.2651651000000002</v>
      </c>
      <c r="AR171" s="132" t="s">
        <v>215</v>
      </c>
      <c r="AT171" s="132" t="s">
        <v>149</v>
      </c>
      <c r="AU171" s="132" t="s">
        <v>154</v>
      </c>
      <c r="AY171" s="13" t="s">
        <v>147</v>
      </c>
      <c r="BE171" s="133">
        <f>IF(N171="základná",J171,0)</f>
        <v>0</v>
      </c>
      <c r="BF171" s="133">
        <f>IF(N171="znížená",J171,0)</f>
        <v>0</v>
      </c>
      <c r="BG171" s="133">
        <f>IF(N171="zákl. prenesená",J171,0)</f>
        <v>0</v>
      </c>
      <c r="BH171" s="133">
        <f>IF(N171="zníž. prenesená",J171,0)</f>
        <v>0</v>
      </c>
      <c r="BI171" s="133">
        <f>IF(N171="nulová",J171,0)</f>
        <v>0</v>
      </c>
      <c r="BJ171" s="13" t="s">
        <v>154</v>
      </c>
      <c r="BK171" s="133">
        <f>ROUND(I171*H171,2)</f>
        <v>0</v>
      </c>
      <c r="BL171" s="13" t="s">
        <v>215</v>
      </c>
      <c r="BM171" s="132" t="s">
        <v>1163</v>
      </c>
    </row>
    <row r="172" spans="2:65" s="11" customFormat="1" ht="22.75" customHeight="1">
      <c r="B172" s="109"/>
      <c r="D172" s="110" t="s">
        <v>74</v>
      </c>
      <c r="E172" s="118" t="s">
        <v>476</v>
      </c>
      <c r="F172" s="118" t="s">
        <v>477</v>
      </c>
      <c r="J172" s="119">
        <f>BK172</f>
        <v>0</v>
      </c>
      <c r="L172" s="109"/>
      <c r="M172" s="113"/>
      <c r="P172" s="114">
        <f>SUM(P173:P177)</f>
        <v>5.0327000000000002</v>
      </c>
      <c r="R172" s="114">
        <f>SUM(R173:R177)</f>
        <v>0</v>
      </c>
      <c r="T172" s="115">
        <f>SUM(T173:T177)</f>
        <v>0.19634675999999998</v>
      </c>
      <c r="AR172" s="110" t="s">
        <v>154</v>
      </c>
      <c r="AT172" s="116" t="s">
        <v>74</v>
      </c>
      <c r="AU172" s="116" t="s">
        <v>83</v>
      </c>
      <c r="AY172" s="110" t="s">
        <v>147</v>
      </c>
      <c r="BK172" s="117">
        <f>SUM(BK173:BK177)</f>
        <v>0</v>
      </c>
    </row>
    <row r="173" spans="2:65" s="1" customFormat="1" ht="24.25" customHeight="1">
      <c r="B173" s="120"/>
      <c r="C173" s="121" t="s">
        <v>285</v>
      </c>
      <c r="D173" s="121" t="s">
        <v>149</v>
      </c>
      <c r="E173" s="122" t="s">
        <v>1164</v>
      </c>
      <c r="F173" s="123" t="s">
        <v>1165</v>
      </c>
      <c r="G173" s="124" t="s">
        <v>218</v>
      </c>
      <c r="H173" s="125">
        <v>34.54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41</v>
      </c>
      <c r="O173" s="130">
        <v>6.6000000000000003E-2</v>
      </c>
      <c r="P173" s="130">
        <f>O173*H173</f>
        <v>2.2796400000000001</v>
      </c>
      <c r="Q173" s="130">
        <v>0</v>
      </c>
      <c r="R173" s="130">
        <f>Q173*H173</f>
        <v>0</v>
      </c>
      <c r="S173" s="130">
        <v>3.8999999999999998E-3</v>
      </c>
      <c r="T173" s="131">
        <f>S173*H173</f>
        <v>0.13470599999999999</v>
      </c>
      <c r="AR173" s="132" t="s">
        <v>215</v>
      </c>
      <c r="AT173" s="132" t="s">
        <v>149</v>
      </c>
      <c r="AU173" s="132" t="s">
        <v>154</v>
      </c>
      <c r="AY173" s="13" t="s">
        <v>147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154</v>
      </c>
      <c r="BK173" s="133">
        <f>ROUND(I173*H173,2)</f>
        <v>0</v>
      </c>
      <c r="BL173" s="13" t="s">
        <v>215</v>
      </c>
      <c r="BM173" s="132" t="s">
        <v>1166</v>
      </c>
    </row>
    <row r="174" spans="2:65" s="1" customFormat="1" ht="14.5" customHeight="1">
      <c r="B174" s="120"/>
      <c r="C174" s="121" t="s">
        <v>289</v>
      </c>
      <c r="D174" s="121" t="s">
        <v>149</v>
      </c>
      <c r="E174" s="122" t="s">
        <v>1167</v>
      </c>
      <c r="F174" s="123" t="s">
        <v>1168</v>
      </c>
      <c r="G174" s="124" t="s">
        <v>218</v>
      </c>
      <c r="H174" s="125">
        <v>12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4.7E-2</v>
      </c>
      <c r="P174" s="130">
        <f>O174*H174</f>
        <v>0.56400000000000006</v>
      </c>
      <c r="Q174" s="130">
        <v>0</v>
      </c>
      <c r="R174" s="130">
        <f>Q174*H174</f>
        <v>0</v>
      </c>
      <c r="S174" s="130">
        <v>9.0000000000000006E-5</v>
      </c>
      <c r="T174" s="131">
        <f>S174*H174</f>
        <v>1.08E-3</v>
      </c>
      <c r="AR174" s="132" t="s">
        <v>215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215</v>
      </c>
      <c r="BM174" s="132" t="s">
        <v>1169</v>
      </c>
    </row>
    <row r="175" spans="2:65" s="1" customFormat="1" ht="24.25" customHeight="1">
      <c r="B175" s="120"/>
      <c r="C175" s="121" t="s">
        <v>293</v>
      </c>
      <c r="D175" s="121" t="s">
        <v>149</v>
      </c>
      <c r="E175" s="122" t="s">
        <v>1170</v>
      </c>
      <c r="F175" s="123" t="s">
        <v>1171</v>
      </c>
      <c r="G175" s="124" t="s">
        <v>247</v>
      </c>
      <c r="H175" s="125">
        <v>4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41</v>
      </c>
      <c r="O175" s="130">
        <v>7.4999999999999997E-2</v>
      </c>
      <c r="P175" s="130">
        <f>O175*H175</f>
        <v>0.3</v>
      </c>
      <c r="Q175" s="130">
        <v>0</v>
      </c>
      <c r="R175" s="130">
        <f>Q175*H175</f>
        <v>0</v>
      </c>
      <c r="S175" s="130">
        <v>1.1000000000000001E-3</v>
      </c>
      <c r="T175" s="131">
        <f>S175*H175</f>
        <v>4.4000000000000003E-3</v>
      </c>
      <c r="AR175" s="132" t="s">
        <v>215</v>
      </c>
      <c r="AT175" s="132" t="s">
        <v>149</v>
      </c>
      <c r="AU175" s="132" t="s">
        <v>154</v>
      </c>
      <c r="AY175" s="13" t="s">
        <v>147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154</v>
      </c>
      <c r="BK175" s="133">
        <f>ROUND(I175*H175,2)</f>
        <v>0</v>
      </c>
      <c r="BL175" s="13" t="s">
        <v>215</v>
      </c>
      <c r="BM175" s="132" t="s">
        <v>1172</v>
      </c>
    </row>
    <row r="176" spans="2:65" s="1" customFormat="1" ht="24.25" customHeight="1">
      <c r="B176" s="120"/>
      <c r="C176" s="121" t="s">
        <v>298</v>
      </c>
      <c r="D176" s="121" t="s">
        <v>149</v>
      </c>
      <c r="E176" s="122" t="s">
        <v>1173</v>
      </c>
      <c r="F176" s="123" t="s">
        <v>1174</v>
      </c>
      <c r="G176" s="124" t="s">
        <v>218</v>
      </c>
      <c r="H176" s="125">
        <v>8.2799999999999994</v>
      </c>
      <c r="I176" s="126"/>
      <c r="J176" s="126">
        <f>ROUND(I176*H176,2)</f>
        <v>0</v>
      </c>
      <c r="K176" s="127"/>
      <c r="L176" s="25"/>
      <c r="M176" s="128" t="s">
        <v>1</v>
      </c>
      <c r="N176" s="129" t="s">
        <v>41</v>
      </c>
      <c r="O176" s="130">
        <v>7.4999999999999997E-2</v>
      </c>
      <c r="P176" s="130">
        <f>O176*H176</f>
        <v>0.62099999999999989</v>
      </c>
      <c r="Q176" s="130">
        <v>0</v>
      </c>
      <c r="R176" s="130">
        <f>Q176*H176</f>
        <v>0</v>
      </c>
      <c r="S176" s="130">
        <v>1.3500000000000001E-3</v>
      </c>
      <c r="T176" s="131">
        <f>S176*H176</f>
        <v>1.1178E-2</v>
      </c>
      <c r="AR176" s="132" t="s">
        <v>215</v>
      </c>
      <c r="AT176" s="132" t="s">
        <v>149</v>
      </c>
      <c r="AU176" s="132" t="s">
        <v>154</v>
      </c>
      <c r="AY176" s="13" t="s">
        <v>147</v>
      </c>
      <c r="BE176" s="133">
        <f>IF(N176="základná",J176,0)</f>
        <v>0</v>
      </c>
      <c r="BF176" s="133">
        <f>IF(N176="znížená",J176,0)</f>
        <v>0</v>
      </c>
      <c r="BG176" s="133">
        <f>IF(N176="zákl. prenesená",J176,0)</f>
        <v>0</v>
      </c>
      <c r="BH176" s="133">
        <f>IF(N176="zníž. prenesená",J176,0)</f>
        <v>0</v>
      </c>
      <c r="BI176" s="133">
        <f>IF(N176="nulová",J176,0)</f>
        <v>0</v>
      </c>
      <c r="BJ176" s="13" t="s">
        <v>154</v>
      </c>
      <c r="BK176" s="133">
        <f>ROUND(I176*H176,2)</f>
        <v>0</v>
      </c>
      <c r="BL176" s="13" t="s">
        <v>215</v>
      </c>
      <c r="BM176" s="132" t="s">
        <v>1175</v>
      </c>
    </row>
    <row r="177" spans="2:65" s="1" customFormat="1" ht="24.25" customHeight="1">
      <c r="B177" s="120"/>
      <c r="C177" s="121" t="s">
        <v>302</v>
      </c>
      <c r="D177" s="121" t="s">
        <v>149</v>
      </c>
      <c r="E177" s="122" t="s">
        <v>1176</v>
      </c>
      <c r="F177" s="123" t="s">
        <v>1177</v>
      </c>
      <c r="G177" s="124" t="s">
        <v>218</v>
      </c>
      <c r="H177" s="125">
        <v>13.348000000000001</v>
      </c>
      <c r="I177" s="126"/>
      <c r="J177" s="126">
        <f>ROUND(I177*H177,2)</f>
        <v>0</v>
      </c>
      <c r="K177" s="127"/>
      <c r="L177" s="25"/>
      <c r="M177" s="128" t="s">
        <v>1</v>
      </c>
      <c r="N177" s="129" t="s">
        <v>41</v>
      </c>
      <c r="O177" s="130">
        <v>9.5000000000000001E-2</v>
      </c>
      <c r="P177" s="130">
        <f>O177*H177</f>
        <v>1.2680600000000002</v>
      </c>
      <c r="Q177" s="130">
        <v>0</v>
      </c>
      <c r="R177" s="130">
        <f>Q177*H177</f>
        <v>0</v>
      </c>
      <c r="S177" s="130">
        <v>3.3700000000000002E-3</v>
      </c>
      <c r="T177" s="131">
        <f>S177*H177</f>
        <v>4.4982760000000004E-2</v>
      </c>
      <c r="AR177" s="132" t="s">
        <v>215</v>
      </c>
      <c r="AT177" s="132" t="s">
        <v>149</v>
      </c>
      <c r="AU177" s="132" t="s">
        <v>154</v>
      </c>
      <c r="AY177" s="13" t="s">
        <v>147</v>
      </c>
      <c r="BE177" s="133">
        <f>IF(N177="základná",J177,0)</f>
        <v>0</v>
      </c>
      <c r="BF177" s="133">
        <f>IF(N177="znížená",J177,0)</f>
        <v>0</v>
      </c>
      <c r="BG177" s="133">
        <f>IF(N177="zákl. prenesená",J177,0)</f>
        <v>0</v>
      </c>
      <c r="BH177" s="133">
        <f>IF(N177="zníž. prenesená",J177,0)</f>
        <v>0</v>
      </c>
      <c r="BI177" s="133">
        <f>IF(N177="nulová",J177,0)</f>
        <v>0</v>
      </c>
      <c r="BJ177" s="13" t="s">
        <v>154</v>
      </c>
      <c r="BK177" s="133">
        <f>ROUND(I177*H177,2)</f>
        <v>0</v>
      </c>
      <c r="BL177" s="13" t="s">
        <v>215</v>
      </c>
      <c r="BM177" s="132" t="s">
        <v>1178</v>
      </c>
    </row>
    <row r="178" spans="2:65" s="11" customFormat="1" ht="22.75" customHeight="1">
      <c r="B178" s="109"/>
      <c r="D178" s="110" t="s">
        <v>74</v>
      </c>
      <c r="E178" s="118" t="s">
        <v>506</v>
      </c>
      <c r="F178" s="118" t="s">
        <v>507</v>
      </c>
      <c r="J178" s="119">
        <f>BK178</f>
        <v>0</v>
      </c>
      <c r="L178" s="109"/>
      <c r="M178" s="113"/>
      <c r="P178" s="114">
        <f>P179</f>
        <v>75.518352000000007</v>
      </c>
      <c r="R178" s="114">
        <f>R179</f>
        <v>0</v>
      </c>
      <c r="T178" s="115">
        <f>T179</f>
        <v>22.129920000000002</v>
      </c>
      <c r="AR178" s="110" t="s">
        <v>154</v>
      </c>
      <c r="AT178" s="116" t="s">
        <v>74</v>
      </c>
      <c r="AU178" s="116" t="s">
        <v>83</v>
      </c>
      <c r="AY178" s="110" t="s">
        <v>147</v>
      </c>
      <c r="BK178" s="117">
        <f>BK179</f>
        <v>0</v>
      </c>
    </row>
    <row r="179" spans="2:65" s="1" customFormat="1" ht="24.25" customHeight="1">
      <c r="B179" s="120"/>
      <c r="C179" s="121" t="s">
        <v>306</v>
      </c>
      <c r="D179" s="121" t="s">
        <v>149</v>
      </c>
      <c r="E179" s="122" t="s">
        <v>1179</v>
      </c>
      <c r="F179" s="123" t="s">
        <v>1180</v>
      </c>
      <c r="G179" s="124" t="s">
        <v>195</v>
      </c>
      <c r="H179" s="125">
        <v>276.62400000000002</v>
      </c>
      <c r="I179" s="126"/>
      <c r="J179" s="126">
        <f>ROUND(I179*H179,2)</f>
        <v>0</v>
      </c>
      <c r="K179" s="127"/>
      <c r="L179" s="25"/>
      <c r="M179" s="128" t="s">
        <v>1</v>
      </c>
      <c r="N179" s="129" t="s">
        <v>41</v>
      </c>
      <c r="O179" s="130">
        <v>0.27300000000000002</v>
      </c>
      <c r="P179" s="130">
        <f>O179*H179</f>
        <v>75.518352000000007</v>
      </c>
      <c r="Q179" s="130">
        <v>0</v>
      </c>
      <c r="R179" s="130">
        <f>Q179*H179</f>
        <v>0</v>
      </c>
      <c r="S179" s="130">
        <v>0.08</v>
      </c>
      <c r="T179" s="131">
        <f>S179*H179</f>
        <v>22.129920000000002</v>
      </c>
      <c r="AR179" s="132" t="s">
        <v>215</v>
      </c>
      <c r="AT179" s="132" t="s">
        <v>149</v>
      </c>
      <c r="AU179" s="132" t="s">
        <v>154</v>
      </c>
      <c r="AY179" s="13" t="s">
        <v>147</v>
      </c>
      <c r="BE179" s="133">
        <f>IF(N179="základná",J179,0)</f>
        <v>0</v>
      </c>
      <c r="BF179" s="133">
        <f>IF(N179="znížená",J179,0)</f>
        <v>0</v>
      </c>
      <c r="BG179" s="133">
        <f>IF(N179="zákl. prenesená",J179,0)</f>
        <v>0</v>
      </c>
      <c r="BH179" s="133">
        <f>IF(N179="zníž. prenesená",J179,0)</f>
        <v>0</v>
      </c>
      <c r="BI179" s="133">
        <f>IF(N179="nulová",J179,0)</f>
        <v>0</v>
      </c>
      <c r="BJ179" s="13" t="s">
        <v>154</v>
      </c>
      <c r="BK179" s="133">
        <f>ROUND(I179*H179,2)</f>
        <v>0</v>
      </c>
      <c r="BL179" s="13" t="s">
        <v>215</v>
      </c>
      <c r="BM179" s="132" t="s">
        <v>1181</v>
      </c>
    </row>
    <row r="180" spans="2:65" s="11" customFormat="1" ht="22.75" customHeight="1">
      <c r="B180" s="109"/>
      <c r="D180" s="110" t="s">
        <v>74</v>
      </c>
      <c r="E180" s="118" t="s">
        <v>530</v>
      </c>
      <c r="F180" s="118" t="s">
        <v>531</v>
      </c>
      <c r="J180" s="119">
        <f>BK180</f>
        <v>0</v>
      </c>
      <c r="L180" s="109"/>
      <c r="M180" s="113"/>
      <c r="P180" s="114">
        <f>P181</f>
        <v>1.2419999999999998</v>
      </c>
      <c r="R180" s="114">
        <f>R181</f>
        <v>0</v>
      </c>
      <c r="T180" s="115">
        <f>T181</f>
        <v>4.9679999999999995E-2</v>
      </c>
      <c r="AR180" s="110" t="s">
        <v>154</v>
      </c>
      <c r="AT180" s="116" t="s">
        <v>74</v>
      </c>
      <c r="AU180" s="116" t="s">
        <v>83</v>
      </c>
      <c r="AY180" s="110" t="s">
        <v>147</v>
      </c>
      <c r="BK180" s="117">
        <f>BK181</f>
        <v>0</v>
      </c>
    </row>
    <row r="181" spans="2:65" s="1" customFormat="1" ht="24.25" customHeight="1">
      <c r="B181" s="120"/>
      <c r="C181" s="121" t="s">
        <v>310</v>
      </c>
      <c r="D181" s="121" t="s">
        <v>149</v>
      </c>
      <c r="E181" s="122" t="s">
        <v>1182</v>
      </c>
      <c r="F181" s="123" t="s">
        <v>1183</v>
      </c>
      <c r="G181" s="124" t="s">
        <v>218</v>
      </c>
      <c r="H181" s="125">
        <v>8.2799999999999994</v>
      </c>
      <c r="I181" s="126"/>
      <c r="J181" s="126">
        <f>ROUND(I181*H181,2)</f>
        <v>0</v>
      </c>
      <c r="K181" s="127"/>
      <c r="L181" s="25"/>
      <c r="M181" s="128" t="s">
        <v>1</v>
      </c>
      <c r="N181" s="129" t="s">
        <v>41</v>
      </c>
      <c r="O181" s="130">
        <v>0.15</v>
      </c>
      <c r="P181" s="130">
        <f>O181*H181</f>
        <v>1.2419999999999998</v>
      </c>
      <c r="Q181" s="130">
        <v>0</v>
      </c>
      <c r="R181" s="130">
        <f>Q181*H181</f>
        <v>0</v>
      </c>
      <c r="S181" s="130">
        <v>6.0000000000000001E-3</v>
      </c>
      <c r="T181" s="131">
        <f>S181*H181</f>
        <v>4.9679999999999995E-2</v>
      </c>
      <c r="AR181" s="132" t="s">
        <v>215</v>
      </c>
      <c r="AT181" s="132" t="s">
        <v>149</v>
      </c>
      <c r="AU181" s="132" t="s">
        <v>154</v>
      </c>
      <c r="AY181" s="13" t="s">
        <v>147</v>
      </c>
      <c r="BE181" s="133">
        <f>IF(N181="základná",J181,0)</f>
        <v>0</v>
      </c>
      <c r="BF181" s="133">
        <f>IF(N181="znížená",J181,0)</f>
        <v>0</v>
      </c>
      <c r="BG181" s="133">
        <f>IF(N181="zákl. prenesená",J181,0)</f>
        <v>0</v>
      </c>
      <c r="BH181" s="133">
        <f>IF(N181="zníž. prenesená",J181,0)</f>
        <v>0</v>
      </c>
      <c r="BI181" s="133">
        <f>IF(N181="nulová",J181,0)</f>
        <v>0</v>
      </c>
      <c r="BJ181" s="13" t="s">
        <v>154</v>
      </c>
      <c r="BK181" s="133">
        <f>ROUND(I181*H181,2)</f>
        <v>0</v>
      </c>
      <c r="BL181" s="13" t="s">
        <v>215</v>
      </c>
      <c r="BM181" s="132" t="s">
        <v>1184</v>
      </c>
    </row>
    <row r="182" spans="2:65" s="11" customFormat="1" ht="22.75" customHeight="1">
      <c r="B182" s="109"/>
      <c r="D182" s="110" t="s">
        <v>74</v>
      </c>
      <c r="E182" s="118" t="s">
        <v>733</v>
      </c>
      <c r="F182" s="118" t="s">
        <v>734</v>
      </c>
      <c r="J182" s="119">
        <f>BK182</f>
        <v>0</v>
      </c>
      <c r="L182" s="109"/>
      <c r="M182" s="113"/>
      <c r="P182" s="114">
        <f>SUM(P183:P184)</f>
        <v>209.88611500000002</v>
      </c>
      <c r="R182" s="114">
        <f>SUM(R183:R184)</f>
        <v>3.3589200000000007E-2</v>
      </c>
      <c r="T182" s="115">
        <f>SUM(T183:T184)</f>
        <v>0</v>
      </c>
      <c r="AR182" s="110" t="s">
        <v>154</v>
      </c>
      <c r="AT182" s="116" t="s">
        <v>74</v>
      </c>
      <c r="AU182" s="116" t="s">
        <v>83</v>
      </c>
      <c r="AY182" s="110" t="s">
        <v>147</v>
      </c>
      <c r="BK182" s="117">
        <f>SUM(BK183:BK184)</f>
        <v>0</v>
      </c>
    </row>
    <row r="183" spans="2:65" s="1" customFormat="1" ht="24.25" customHeight="1">
      <c r="B183" s="120"/>
      <c r="C183" s="121" t="s">
        <v>314</v>
      </c>
      <c r="D183" s="121" t="s">
        <v>149</v>
      </c>
      <c r="E183" s="122" t="s">
        <v>1185</v>
      </c>
      <c r="F183" s="123" t="s">
        <v>1186</v>
      </c>
      <c r="G183" s="124" t="s">
        <v>195</v>
      </c>
      <c r="H183" s="125">
        <v>153.68</v>
      </c>
      <c r="I183" s="126"/>
      <c r="J183" s="126">
        <f>ROUND(I183*H183,2)</f>
        <v>0</v>
      </c>
      <c r="K183" s="127"/>
      <c r="L183" s="25"/>
      <c r="M183" s="128" t="s">
        <v>1</v>
      </c>
      <c r="N183" s="129" t="s">
        <v>41</v>
      </c>
      <c r="O183" s="130">
        <v>0.54300000000000004</v>
      </c>
      <c r="P183" s="130">
        <f>O183*H183</f>
        <v>83.448240000000013</v>
      </c>
      <c r="Q183" s="130">
        <v>8.0000000000000007E-5</v>
      </c>
      <c r="R183" s="130">
        <f>Q183*H183</f>
        <v>1.2294400000000002E-2</v>
      </c>
      <c r="S183" s="130">
        <v>0</v>
      </c>
      <c r="T183" s="131">
        <f>S183*H183</f>
        <v>0</v>
      </c>
      <c r="AR183" s="132" t="s">
        <v>215</v>
      </c>
      <c r="AT183" s="132" t="s">
        <v>149</v>
      </c>
      <c r="AU183" s="132" t="s">
        <v>154</v>
      </c>
      <c r="AY183" s="13" t="s">
        <v>147</v>
      </c>
      <c r="BE183" s="133">
        <f>IF(N183="základná",J183,0)</f>
        <v>0</v>
      </c>
      <c r="BF183" s="133">
        <f>IF(N183="znížená",J183,0)</f>
        <v>0</v>
      </c>
      <c r="BG183" s="133">
        <f>IF(N183="zákl. prenesená",J183,0)</f>
        <v>0</v>
      </c>
      <c r="BH183" s="133">
        <f>IF(N183="zníž. prenesená",J183,0)</f>
        <v>0</v>
      </c>
      <c r="BI183" s="133">
        <f>IF(N183="nulová",J183,0)</f>
        <v>0</v>
      </c>
      <c r="BJ183" s="13" t="s">
        <v>154</v>
      </c>
      <c r="BK183" s="133">
        <f>ROUND(I183*H183,2)</f>
        <v>0</v>
      </c>
      <c r="BL183" s="13" t="s">
        <v>215</v>
      </c>
      <c r="BM183" s="132" t="s">
        <v>1187</v>
      </c>
    </row>
    <row r="184" spans="2:65" s="1" customFormat="1" ht="24.25" customHeight="1">
      <c r="B184" s="120"/>
      <c r="C184" s="121" t="s">
        <v>318</v>
      </c>
      <c r="D184" s="121" t="s">
        <v>149</v>
      </c>
      <c r="E184" s="122" t="s">
        <v>1188</v>
      </c>
      <c r="F184" s="123" t="s">
        <v>1189</v>
      </c>
      <c r="G184" s="124" t="s">
        <v>195</v>
      </c>
      <c r="H184" s="125">
        <v>266.185</v>
      </c>
      <c r="I184" s="126"/>
      <c r="J184" s="126">
        <f>ROUND(I184*H184,2)</f>
        <v>0</v>
      </c>
      <c r="K184" s="127"/>
      <c r="L184" s="25"/>
      <c r="M184" s="144" t="s">
        <v>1</v>
      </c>
      <c r="N184" s="145" t="s">
        <v>41</v>
      </c>
      <c r="O184" s="146">
        <v>0.47499999999999998</v>
      </c>
      <c r="P184" s="146">
        <f>O184*H184</f>
        <v>126.43787499999999</v>
      </c>
      <c r="Q184" s="146">
        <v>8.0000000000000007E-5</v>
      </c>
      <c r="R184" s="146">
        <f>Q184*H184</f>
        <v>2.1294800000000003E-2</v>
      </c>
      <c r="S184" s="146">
        <v>0</v>
      </c>
      <c r="T184" s="147">
        <f>S184*H184</f>
        <v>0</v>
      </c>
      <c r="AR184" s="132" t="s">
        <v>215</v>
      </c>
      <c r="AT184" s="132" t="s">
        <v>149</v>
      </c>
      <c r="AU184" s="132" t="s">
        <v>154</v>
      </c>
      <c r="AY184" s="13" t="s">
        <v>147</v>
      </c>
      <c r="BE184" s="133">
        <f>IF(N184="základná",J184,0)</f>
        <v>0</v>
      </c>
      <c r="BF184" s="133">
        <f>IF(N184="znížená",J184,0)</f>
        <v>0</v>
      </c>
      <c r="BG184" s="133">
        <f>IF(N184="zákl. prenesená",J184,0)</f>
        <v>0</v>
      </c>
      <c r="BH184" s="133">
        <f>IF(N184="zníž. prenesená",J184,0)</f>
        <v>0</v>
      </c>
      <c r="BI184" s="133">
        <f>IF(N184="nulová",J184,0)</f>
        <v>0</v>
      </c>
      <c r="BJ184" s="13" t="s">
        <v>154</v>
      </c>
      <c r="BK184" s="133">
        <f>ROUND(I184*H184,2)</f>
        <v>0</v>
      </c>
      <c r="BL184" s="13" t="s">
        <v>215</v>
      </c>
      <c r="BM184" s="132" t="s">
        <v>1190</v>
      </c>
    </row>
    <row r="185" spans="2:65" s="1" customFormat="1" ht="7" customHeight="1">
      <c r="B185" s="37"/>
      <c r="C185" s="38"/>
      <c r="D185" s="38"/>
      <c r="E185" s="38"/>
      <c r="F185" s="38"/>
      <c r="G185" s="38"/>
      <c r="H185" s="38"/>
      <c r="I185" s="38"/>
      <c r="J185" s="38"/>
      <c r="K185" s="38"/>
      <c r="L185" s="25"/>
    </row>
  </sheetData>
  <autoFilter ref="C127:K184" xr:uid="{00000000-0009-0000-0000-000002000000}"/>
  <mergeCells count="8">
    <mergeCell ref="E118:H118"/>
    <mergeCell ref="E120:H120"/>
    <mergeCell ref="L2:V2"/>
    <mergeCell ref="E7:H7"/>
    <mergeCell ref="E9:H9"/>
    <mergeCell ref="E27:H27"/>
    <mergeCell ref="E85:H85"/>
    <mergeCell ref="E87:H8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/>
  <dimension ref="A1:AA1260"/>
  <sheetViews>
    <sheetView topLeftCell="A75" zoomScale="130" zoomScaleNormal="130" workbookViewId="0">
      <selection activeCell="D237" sqref="D237:E237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1673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>
        <f>E62</f>
        <v>0</v>
      </c>
      <c r="D15" s="251">
        <f>F62</f>
        <v>0</v>
      </c>
      <c r="E15" s="252">
        <f>G62</f>
        <v>0</v>
      </c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>
        <f>E71</f>
        <v>0</v>
      </c>
      <c r="D16" s="258">
        <f>F71</f>
        <v>0</v>
      </c>
      <c r="E16" s="259">
        <f>G71</f>
        <v>0</v>
      </c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(SUM(Z88:Z260))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/>
      <c r="D17" s="251"/>
      <c r="E17" s="252"/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1673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1714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1715</v>
      </c>
      <c r="C56" s="525"/>
      <c r="D56" s="525"/>
      <c r="E56" s="252">
        <f>L99</f>
        <v>0</v>
      </c>
      <c r="F56" s="252">
        <f>M99</f>
        <v>0</v>
      </c>
      <c r="G56" s="252">
        <f>I99</f>
        <v>0</v>
      </c>
      <c r="H56" s="343">
        <f>S99</f>
        <v>16.2</v>
      </c>
      <c r="I56" s="343">
        <f>V99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5" t="s">
        <v>1716</v>
      </c>
      <c r="C57" s="525"/>
      <c r="D57" s="525"/>
      <c r="E57" s="252">
        <f>L103</f>
        <v>0</v>
      </c>
      <c r="F57" s="252">
        <f>M103</f>
        <v>0</v>
      </c>
      <c r="G57" s="252">
        <f>I103</f>
        <v>0</v>
      </c>
      <c r="H57" s="343">
        <f>S103</f>
        <v>3.4</v>
      </c>
      <c r="I57" s="343">
        <f>V103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5" t="s">
        <v>1717</v>
      </c>
      <c r="C58" s="525"/>
      <c r="D58" s="525"/>
      <c r="E58" s="252">
        <f>L107</f>
        <v>0</v>
      </c>
      <c r="F58" s="252">
        <f>M107</f>
        <v>0</v>
      </c>
      <c r="G58" s="252">
        <f>I107</f>
        <v>0</v>
      </c>
      <c r="H58" s="343">
        <f>S107</f>
        <v>0.78</v>
      </c>
      <c r="I58" s="343">
        <f>V107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5" t="s">
        <v>1718</v>
      </c>
      <c r="C59" s="525"/>
      <c r="D59" s="525"/>
      <c r="E59" s="252">
        <f>L121</f>
        <v>0</v>
      </c>
      <c r="F59" s="252">
        <f>M121</f>
        <v>0</v>
      </c>
      <c r="G59" s="252">
        <f>I121</f>
        <v>0</v>
      </c>
      <c r="H59" s="343">
        <f>S121</f>
        <v>0</v>
      </c>
      <c r="I59" s="343">
        <f>V121</f>
        <v>0</v>
      </c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5" t="s">
        <v>1719</v>
      </c>
      <c r="C60" s="525"/>
      <c r="D60" s="525"/>
      <c r="E60" s="252">
        <f>L131</f>
        <v>0</v>
      </c>
      <c r="F60" s="252">
        <f>M131</f>
        <v>0</v>
      </c>
      <c r="G60" s="252">
        <f>I131</f>
        <v>0</v>
      </c>
      <c r="H60" s="343">
        <f>S131</f>
        <v>0</v>
      </c>
      <c r="I60" s="343">
        <f>V131</f>
        <v>2.02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5" t="s">
        <v>1720</v>
      </c>
      <c r="C61" s="525"/>
      <c r="D61" s="525"/>
      <c r="E61" s="252">
        <f>L135</f>
        <v>0</v>
      </c>
      <c r="F61" s="252">
        <f>M135</f>
        <v>0</v>
      </c>
      <c r="G61" s="252">
        <f>I135</f>
        <v>0</v>
      </c>
      <c r="H61" s="343">
        <f>S135</f>
        <v>0</v>
      </c>
      <c r="I61" s="343">
        <f>V135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6" t="s">
        <v>1714</v>
      </c>
      <c r="C62" s="557"/>
      <c r="D62" s="557"/>
      <c r="E62" s="345">
        <f>L137</f>
        <v>0</v>
      </c>
      <c r="F62" s="345">
        <f>M137</f>
        <v>0</v>
      </c>
      <c r="G62" s="345">
        <f>I137</f>
        <v>0</v>
      </c>
      <c r="H62" s="346">
        <f>S137</f>
        <v>20.38</v>
      </c>
      <c r="I62" s="346">
        <f>V137</f>
        <v>2.02</v>
      </c>
      <c r="J62" s="346"/>
      <c r="K62" s="346"/>
      <c r="L62" s="346"/>
      <c r="M62" s="346"/>
      <c r="N62" s="346"/>
      <c r="O62" s="346"/>
      <c r="P62" s="346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5"/>
      <c r="C63" s="525"/>
      <c r="D63" s="525"/>
      <c r="E63" s="252"/>
      <c r="F63" s="252"/>
      <c r="G63" s="252"/>
      <c r="H63" s="343"/>
      <c r="I63" s="343"/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6" t="s">
        <v>1721</v>
      </c>
      <c r="C64" s="557"/>
      <c r="D64" s="557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5" t="s">
        <v>1722</v>
      </c>
      <c r="C65" s="525"/>
      <c r="D65" s="525"/>
      <c r="E65" s="252">
        <f>L148</f>
        <v>0</v>
      </c>
      <c r="F65" s="252">
        <f>M148</f>
        <v>0</v>
      </c>
      <c r="G65" s="252">
        <f>I148</f>
        <v>0</v>
      </c>
      <c r="H65" s="343">
        <f>S148</f>
        <v>0</v>
      </c>
      <c r="I65" s="343">
        <f>V148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5" t="s">
        <v>1723</v>
      </c>
      <c r="C66" s="525"/>
      <c r="D66" s="525"/>
      <c r="E66" s="252">
        <f>L183</f>
        <v>0</v>
      </c>
      <c r="F66" s="252">
        <f>M183</f>
        <v>0</v>
      </c>
      <c r="G66" s="252">
        <f>I183</f>
        <v>0</v>
      </c>
      <c r="H66" s="343">
        <f>S183</f>
        <v>0.01</v>
      </c>
      <c r="I66" s="343">
        <f>V183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5" t="s">
        <v>1724</v>
      </c>
      <c r="C67" s="525"/>
      <c r="D67" s="525"/>
      <c r="E67" s="252">
        <f>L206</f>
        <v>0</v>
      </c>
      <c r="F67" s="252">
        <f>M206</f>
        <v>0</v>
      </c>
      <c r="G67" s="252">
        <f>I206</f>
        <v>0</v>
      </c>
      <c r="H67" s="343">
        <f>S206</f>
        <v>0.1</v>
      </c>
      <c r="I67" s="343">
        <f>V206</f>
        <v>0</v>
      </c>
      <c r="J67" s="343"/>
      <c r="K67" s="343"/>
      <c r="L67" s="343"/>
      <c r="M67" s="343"/>
      <c r="N67" s="343"/>
      <c r="O67" s="343"/>
      <c r="P67" s="343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5" t="s">
        <v>1725</v>
      </c>
      <c r="C68" s="525"/>
      <c r="D68" s="525"/>
      <c r="E68" s="252">
        <f>L243</f>
        <v>0</v>
      </c>
      <c r="F68" s="252">
        <f>M243</f>
        <v>0</v>
      </c>
      <c r="G68" s="252">
        <f>I243</f>
        <v>0</v>
      </c>
      <c r="H68" s="343">
        <f>S243</f>
        <v>0.02</v>
      </c>
      <c r="I68" s="343">
        <f>V243</f>
        <v>0</v>
      </c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221"/>
      <c r="B69" s="555" t="s">
        <v>1726</v>
      </c>
      <c r="C69" s="525"/>
      <c r="D69" s="525"/>
      <c r="E69" s="252">
        <f>L250</f>
        <v>0</v>
      </c>
      <c r="F69" s="252">
        <f>M250</f>
        <v>0</v>
      </c>
      <c r="G69" s="252">
        <f>I250</f>
        <v>0</v>
      </c>
      <c r="H69" s="343">
        <f>S250</f>
        <v>0.01</v>
      </c>
      <c r="I69" s="343">
        <f>V250</f>
        <v>0</v>
      </c>
      <c r="J69" s="343"/>
      <c r="K69" s="343"/>
      <c r="L69" s="343"/>
      <c r="M69" s="343"/>
      <c r="N69" s="343"/>
      <c r="O69" s="343"/>
      <c r="P69" s="343"/>
      <c r="Q69" s="221"/>
      <c r="R69" s="221"/>
      <c r="S69" s="221"/>
      <c r="T69" s="221"/>
      <c r="U69" s="221"/>
      <c r="V69" s="344"/>
      <c r="W69" s="220"/>
      <c r="X69" s="221"/>
      <c r="Y69" s="221"/>
      <c r="Z69" s="221"/>
    </row>
    <row r="70" spans="1:26" ht="20" customHeight="1">
      <c r="A70" s="221"/>
      <c r="B70" s="555" t="s">
        <v>1727</v>
      </c>
      <c r="C70" s="525"/>
      <c r="D70" s="525"/>
      <c r="E70" s="252">
        <f>L258</f>
        <v>0</v>
      </c>
      <c r="F70" s="252">
        <f>M258</f>
        <v>0</v>
      </c>
      <c r="G70" s="252">
        <f>I258</f>
        <v>0</v>
      </c>
      <c r="H70" s="343">
        <f>S258</f>
        <v>0</v>
      </c>
      <c r="I70" s="343">
        <f>V258</f>
        <v>0</v>
      </c>
      <c r="J70" s="343"/>
      <c r="K70" s="343"/>
      <c r="L70" s="343"/>
      <c r="M70" s="343"/>
      <c r="N70" s="343"/>
      <c r="O70" s="343"/>
      <c r="P70" s="343"/>
      <c r="Q70" s="221"/>
      <c r="R70" s="221"/>
      <c r="S70" s="221"/>
      <c r="T70" s="221"/>
      <c r="U70" s="221"/>
      <c r="V70" s="344"/>
      <c r="W70" s="220"/>
      <c r="X70" s="221"/>
      <c r="Y70" s="221"/>
      <c r="Z70" s="221"/>
    </row>
    <row r="71" spans="1:26" ht="20" customHeight="1">
      <c r="A71" s="221"/>
      <c r="B71" s="556" t="s">
        <v>1721</v>
      </c>
      <c r="C71" s="557"/>
      <c r="D71" s="557"/>
      <c r="E71" s="345">
        <f>L260</f>
        <v>0</v>
      </c>
      <c r="F71" s="345">
        <f>M260</f>
        <v>0</v>
      </c>
      <c r="G71" s="345">
        <f>I260</f>
        <v>0</v>
      </c>
      <c r="H71" s="346">
        <f>S260</f>
        <v>0.15</v>
      </c>
      <c r="I71" s="346">
        <f>V260</f>
        <v>0</v>
      </c>
      <c r="J71" s="346"/>
      <c r="K71" s="346"/>
      <c r="L71" s="346"/>
      <c r="M71" s="346"/>
      <c r="N71" s="346"/>
      <c r="O71" s="346"/>
      <c r="P71" s="346"/>
      <c r="Q71" s="221"/>
      <c r="R71" s="221"/>
      <c r="S71" s="221"/>
      <c r="T71" s="221"/>
      <c r="U71" s="221"/>
      <c r="V71" s="344"/>
      <c r="W71" s="220"/>
      <c r="X71" s="221"/>
      <c r="Y71" s="221"/>
      <c r="Z71" s="221"/>
    </row>
    <row r="72" spans="1:26" ht="20" customHeight="1">
      <c r="A72" s="221"/>
      <c r="B72" s="555"/>
      <c r="C72" s="525"/>
      <c r="D72" s="525"/>
      <c r="E72" s="252"/>
      <c r="F72" s="252"/>
      <c r="G72" s="252"/>
      <c r="H72" s="343"/>
      <c r="I72" s="343"/>
      <c r="J72" s="343"/>
      <c r="K72" s="343"/>
      <c r="L72" s="343"/>
      <c r="M72" s="343"/>
      <c r="N72" s="343"/>
      <c r="O72" s="343"/>
      <c r="P72" s="343"/>
      <c r="Q72" s="221"/>
      <c r="R72" s="221"/>
      <c r="S72" s="221"/>
      <c r="T72" s="221"/>
      <c r="U72" s="221"/>
      <c r="V72" s="344"/>
      <c r="W72" s="220"/>
      <c r="X72" s="221"/>
      <c r="Y72" s="221"/>
      <c r="Z72" s="221"/>
    </row>
    <row r="73" spans="1:26" ht="20" customHeight="1">
      <c r="A73" s="347"/>
      <c r="B73" s="565" t="s">
        <v>1728</v>
      </c>
      <c r="C73" s="566"/>
      <c r="D73" s="566"/>
      <c r="E73" s="348">
        <f>L261</f>
        <v>0</v>
      </c>
      <c r="F73" s="348">
        <f>M261</f>
        <v>0</v>
      </c>
      <c r="G73" s="348">
        <f>I261</f>
        <v>0</v>
      </c>
      <c r="H73" s="349">
        <f>S261</f>
        <v>20.53</v>
      </c>
      <c r="I73" s="349">
        <f>V261</f>
        <v>2.02</v>
      </c>
      <c r="J73" s="350"/>
      <c r="K73" s="350"/>
      <c r="L73" s="350"/>
      <c r="M73" s="350"/>
      <c r="N73" s="350"/>
      <c r="O73" s="350"/>
      <c r="P73" s="350"/>
      <c r="Q73" s="351"/>
      <c r="R73" s="351"/>
      <c r="S73" s="351"/>
      <c r="T73" s="351"/>
      <c r="U73" s="351"/>
      <c r="V73" s="352"/>
      <c r="W73" s="220"/>
      <c r="X73" s="221"/>
      <c r="Y73" s="221"/>
      <c r="Z73" s="221"/>
    </row>
    <row r="74" spans="1:26" ht="20" customHeight="1">
      <c r="A74" s="319"/>
      <c r="B74" s="319"/>
      <c r="C74" s="319"/>
      <c r="D74" s="319"/>
      <c r="E74" s="353"/>
      <c r="F74" s="353"/>
      <c r="G74" s="353"/>
      <c r="H74" s="354"/>
      <c r="I74" s="354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19"/>
      <c r="W74" s="220"/>
      <c r="X74" s="221"/>
      <c r="Y74" s="221"/>
      <c r="Z74" s="221"/>
    </row>
    <row r="75" spans="1:26" ht="20" customHeight="1">
      <c r="A75" s="319"/>
      <c r="B75" s="319"/>
      <c r="C75" s="319"/>
      <c r="D75" s="319"/>
      <c r="E75" s="353"/>
      <c r="F75" s="353"/>
      <c r="G75" s="353"/>
      <c r="H75" s="354"/>
      <c r="I75" s="354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19"/>
      <c r="W75" s="220"/>
      <c r="X75" s="221"/>
      <c r="Y75" s="221"/>
      <c r="Z75" s="221"/>
    </row>
    <row r="76" spans="1:26" ht="20" customHeight="1">
      <c r="A76" s="319"/>
      <c r="B76" s="321"/>
      <c r="C76" s="321"/>
      <c r="D76" s="321"/>
      <c r="E76" s="355"/>
      <c r="F76" s="355"/>
      <c r="G76" s="355"/>
      <c r="H76" s="356"/>
      <c r="I76" s="356"/>
      <c r="J76" s="356"/>
      <c r="K76" s="356"/>
      <c r="L76" s="356"/>
      <c r="M76" s="356"/>
      <c r="N76" s="356"/>
      <c r="O76" s="356"/>
      <c r="P76" s="356"/>
      <c r="Q76" s="321"/>
      <c r="R76" s="321"/>
      <c r="S76" s="321"/>
      <c r="T76" s="321"/>
      <c r="U76" s="321"/>
      <c r="V76" s="321"/>
      <c r="W76" s="220"/>
      <c r="X76" s="221"/>
      <c r="Y76" s="221"/>
      <c r="Z76" s="221"/>
    </row>
    <row r="77" spans="1:26" ht="35" customHeight="1">
      <c r="A77" s="221"/>
      <c r="B77" s="567" t="s">
        <v>1671</v>
      </c>
      <c r="C77" s="568"/>
      <c r="D77" s="568"/>
      <c r="E77" s="568"/>
      <c r="F77" s="568"/>
      <c r="G77" s="568"/>
      <c r="H77" s="568"/>
      <c r="I77" s="568"/>
      <c r="J77" s="568"/>
      <c r="K77" s="568"/>
      <c r="L77" s="568"/>
      <c r="M77" s="568"/>
      <c r="N77" s="568"/>
      <c r="O77" s="568"/>
      <c r="P77" s="568"/>
      <c r="Q77" s="568"/>
      <c r="R77" s="568"/>
      <c r="S77" s="568"/>
      <c r="T77" s="568"/>
      <c r="U77" s="568"/>
      <c r="V77" s="569"/>
      <c r="W77" s="220"/>
      <c r="X77" s="221"/>
      <c r="Y77" s="221"/>
      <c r="Z77" s="221"/>
    </row>
    <row r="78" spans="1:26" ht="20" customHeight="1">
      <c r="A78" s="227"/>
      <c r="B78" s="315"/>
      <c r="C78" s="317"/>
      <c r="D78" s="317"/>
      <c r="E78" s="357"/>
      <c r="F78" s="357"/>
      <c r="G78" s="357"/>
      <c r="H78" s="358"/>
      <c r="I78" s="358"/>
      <c r="J78" s="358"/>
      <c r="K78" s="358"/>
      <c r="L78" s="358"/>
      <c r="M78" s="358"/>
      <c r="N78" s="358"/>
      <c r="O78" s="358"/>
      <c r="P78" s="358"/>
      <c r="Q78" s="317"/>
      <c r="R78" s="317"/>
      <c r="S78" s="317"/>
      <c r="T78" s="317"/>
      <c r="U78" s="317"/>
      <c r="V78" s="318"/>
      <c r="W78" s="220"/>
      <c r="X78" s="221"/>
      <c r="Y78" s="221"/>
      <c r="Z78" s="221"/>
    </row>
    <row r="79" spans="1:26" ht="20" customHeight="1">
      <c r="A79" s="359"/>
      <c r="B79" s="572" t="s">
        <v>1680</v>
      </c>
      <c r="C79" s="573"/>
      <c r="D79" s="573"/>
      <c r="E79" s="574"/>
      <c r="F79" s="360"/>
      <c r="G79" s="360"/>
      <c r="H79" s="361" t="s">
        <v>1677</v>
      </c>
      <c r="I79" s="575"/>
      <c r="J79" s="576"/>
      <c r="K79" s="576"/>
      <c r="L79" s="576"/>
      <c r="M79" s="576"/>
      <c r="N79" s="576"/>
      <c r="O79" s="576"/>
      <c r="P79" s="577"/>
      <c r="Q79" s="298"/>
      <c r="R79" s="298"/>
      <c r="S79" s="298"/>
      <c r="T79" s="298"/>
      <c r="U79" s="298"/>
      <c r="V79" s="299"/>
      <c r="W79" s="220"/>
      <c r="X79" s="221"/>
      <c r="Y79" s="221"/>
      <c r="Z79" s="221"/>
    </row>
    <row r="80" spans="1:26" ht="20" customHeight="1">
      <c r="A80" s="359"/>
      <c r="B80" s="558" t="s">
        <v>1683</v>
      </c>
      <c r="C80" s="559"/>
      <c r="D80" s="559"/>
      <c r="E80" s="560"/>
      <c r="F80" s="362"/>
      <c r="G80" s="362"/>
      <c r="H80" s="363" t="s">
        <v>1729</v>
      </c>
      <c r="I80" s="363" t="s">
        <v>1730</v>
      </c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359"/>
      <c r="B81" s="558" t="s">
        <v>1684</v>
      </c>
      <c r="C81" s="559"/>
      <c r="D81" s="559"/>
      <c r="E81" s="560"/>
      <c r="F81" s="362"/>
      <c r="G81" s="362"/>
      <c r="H81" s="363" t="s">
        <v>1731</v>
      </c>
      <c r="I81" s="363" t="s">
        <v>1679</v>
      </c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32" t="s">
        <v>1732</v>
      </c>
      <c r="C82" s="364"/>
      <c r="D82" s="364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 ht="20" customHeight="1">
      <c r="A83" s="227"/>
      <c r="B83" s="332" t="s">
        <v>1673</v>
      </c>
      <c r="C83" s="364"/>
      <c r="D83" s="364"/>
      <c r="E83" s="365"/>
      <c r="F83" s="365"/>
      <c r="G83" s="365"/>
      <c r="H83" s="366"/>
      <c r="I83" s="366"/>
      <c r="J83" s="354"/>
      <c r="K83" s="354"/>
      <c r="L83" s="354"/>
      <c r="M83" s="354"/>
      <c r="N83" s="354"/>
      <c r="O83" s="354"/>
      <c r="P83" s="354"/>
      <c r="Q83" s="319"/>
      <c r="R83" s="319"/>
      <c r="S83" s="319"/>
      <c r="T83" s="319"/>
      <c r="U83" s="319"/>
      <c r="V83" s="320"/>
      <c r="W83" s="220"/>
      <c r="X83" s="221"/>
      <c r="Y83" s="221"/>
      <c r="Z83" s="221"/>
    </row>
    <row r="84" spans="1:26" ht="20" customHeight="1">
      <c r="A84" s="227"/>
      <c r="B84" s="332"/>
      <c r="C84" s="364"/>
      <c r="D84" s="364"/>
      <c r="E84" s="365"/>
      <c r="F84" s="365"/>
      <c r="G84" s="365"/>
      <c r="H84" s="366"/>
      <c r="I84" s="366"/>
      <c r="J84" s="354"/>
      <c r="K84" s="354"/>
      <c r="L84" s="354"/>
      <c r="M84" s="354"/>
      <c r="N84" s="354"/>
      <c r="O84" s="354"/>
      <c r="P84" s="354"/>
      <c r="Q84" s="319"/>
      <c r="R84" s="319"/>
      <c r="S84" s="319"/>
      <c r="T84" s="319"/>
      <c r="U84" s="319"/>
      <c r="V84" s="320"/>
      <c r="W84" s="220"/>
      <c r="X84" s="221"/>
      <c r="Y84" s="221"/>
      <c r="Z84" s="221"/>
    </row>
    <row r="85" spans="1:26" ht="20" customHeight="1">
      <c r="A85" s="227"/>
      <c r="B85" s="332"/>
      <c r="C85" s="364"/>
      <c r="D85" s="364"/>
      <c r="E85" s="365"/>
      <c r="F85" s="365"/>
      <c r="G85" s="365"/>
      <c r="H85" s="366"/>
      <c r="I85" s="366"/>
      <c r="J85" s="354"/>
      <c r="K85" s="354"/>
      <c r="L85" s="354"/>
      <c r="M85" s="354"/>
      <c r="N85" s="354"/>
      <c r="O85" s="354"/>
      <c r="P85" s="354"/>
      <c r="Q85" s="319"/>
      <c r="R85" s="319"/>
      <c r="S85" s="319"/>
      <c r="T85" s="319"/>
      <c r="U85" s="319"/>
      <c r="V85" s="320"/>
      <c r="W85" s="220"/>
      <c r="X85" s="221"/>
      <c r="Y85" s="221"/>
      <c r="Z85" s="221"/>
    </row>
    <row r="86" spans="1:26" ht="20" customHeight="1">
      <c r="A86" s="227"/>
      <c r="B86" s="367" t="s">
        <v>1711</v>
      </c>
      <c r="C86" s="368"/>
      <c r="D86" s="368"/>
      <c r="E86" s="365"/>
      <c r="F86" s="365"/>
      <c r="G86" s="365"/>
      <c r="H86" s="366"/>
      <c r="I86" s="366"/>
      <c r="J86" s="354"/>
      <c r="K86" s="354"/>
      <c r="L86" s="354"/>
      <c r="M86" s="354"/>
      <c r="N86" s="354"/>
      <c r="O86" s="354"/>
      <c r="P86" s="354"/>
      <c r="Q86" s="319"/>
      <c r="R86" s="319"/>
      <c r="S86" s="319"/>
      <c r="T86" s="319"/>
      <c r="U86" s="319"/>
      <c r="V86" s="320"/>
      <c r="W86" s="220"/>
      <c r="X86" s="221"/>
      <c r="Y86" s="221"/>
      <c r="Z86" s="221"/>
    </row>
    <row r="87" spans="1:26">
      <c r="A87" s="334"/>
      <c r="B87" s="369" t="s">
        <v>1733</v>
      </c>
      <c r="C87" s="335" t="s">
        <v>1734</v>
      </c>
      <c r="D87" s="335" t="s">
        <v>1735</v>
      </c>
      <c r="E87" s="370"/>
      <c r="F87" s="370" t="s">
        <v>1736</v>
      </c>
      <c r="G87" s="370" t="s">
        <v>136</v>
      </c>
      <c r="H87" s="371" t="s">
        <v>1737</v>
      </c>
      <c r="I87" s="371" t="s">
        <v>1738</v>
      </c>
      <c r="J87" s="371"/>
      <c r="K87" s="371"/>
      <c r="L87" s="371"/>
      <c r="M87" s="371"/>
      <c r="N87" s="371"/>
      <c r="O87" s="371"/>
      <c r="P87" s="371" t="s">
        <v>1739</v>
      </c>
      <c r="Q87" s="335"/>
      <c r="R87" s="335"/>
      <c r="S87" s="335" t="s">
        <v>1740</v>
      </c>
      <c r="T87" s="335"/>
      <c r="U87" s="335"/>
      <c r="V87" s="372" t="s">
        <v>1741</v>
      </c>
      <c r="W87" s="220"/>
      <c r="X87" s="221"/>
      <c r="Y87" s="221"/>
      <c r="Z87" s="221"/>
    </row>
    <row r="88" spans="1:26">
      <c r="A88" s="221"/>
      <c r="B88" s="242"/>
      <c r="C88" s="373"/>
      <c r="D88" s="564" t="s">
        <v>1714</v>
      </c>
      <c r="E88" s="564"/>
      <c r="F88" s="339"/>
      <c r="G88" s="374"/>
      <c r="H88" s="339"/>
      <c r="I88" s="339"/>
      <c r="J88" s="340"/>
      <c r="K88" s="340"/>
      <c r="L88" s="374"/>
      <c r="M88" s="374"/>
      <c r="N88" s="374"/>
      <c r="O88" s="374"/>
      <c r="P88" s="374"/>
      <c r="Q88" s="374"/>
      <c r="R88" s="374"/>
      <c r="S88" s="374"/>
      <c r="T88" s="374"/>
      <c r="U88" s="374"/>
      <c r="V88" s="375"/>
      <c r="W88" s="220"/>
      <c r="X88" s="221"/>
      <c r="Y88" s="221"/>
      <c r="Z88" s="221"/>
    </row>
    <row r="89" spans="1:26">
      <c r="A89" s="221"/>
      <c r="B89" s="249"/>
      <c r="C89" s="376" t="s">
        <v>83</v>
      </c>
      <c r="D89" s="578" t="s">
        <v>1742</v>
      </c>
      <c r="E89" s="578"/>
      <c r="F89" s="252"/>
      <c r="G89" s="377"/>
      <c r="H89" s="252"/>
      <c r="I89" s="252"/>
      <c r="J89" s="343"/>
      <c r="K89" s="343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8"/>
      <c r="W89" s="220"/>
      <c r="X89" s="221"/>
      <c r="Y89" s="221"/>
      <c r="Z89" s="221"/>
    </row>
    <row r="90" spans="1:26" ht="25" customHeight="1">
      <c r="A90" s="379"/>
      <c r="B90" s="380"/>
      <c r="C90" s="381" t="s">
        <v>787</v>
      </c>
      <c r="D90" s="570" t="s">
        <v>1743</v>
      </c>
      <c r="E90" s="570"/>
      <c r="F90" s="382" t="s">
        <v>152</v>
      </c>
      <c r="G90" s="383">
        <v>10.799999999999999</v>
      </c>
      <c r="H90" s="382"/>
      <c r="I90" s="382">
        <f t="shared" ref="I90:I98" si="0">ROUND(G90*(H90),2)</f>
        <v>0</v>
      </c>
      <c r="J90" s="384">
        <f t="shared" ref="J90:J98" si="1">ROUND(G90*(N90),2)</f>
        <v>442.91</v>
      </c>
      <c r="K90" s="343">
        <f t="shared" ref="K90:K98" si="2">ROUND(G90*(O90),2)</f>
        <v>0</v>
      </c>
      <c r="L90" s="377">
        <f t="shared" ref="L90:L96" si="3">ROUND(G90*(H90),2)</f>
        <v>0</v>
      </c>
      <c r="M90" s="377"/>
      <c r="N90" s="377">
        <v>41.01</v>
      </c>
      <c r="O90" s="377"/>
      <c r="P90" s="377">
        <v>0</v>
      </c>
      <c r="Q90" s="377"/>
      <c r="R90" s="377">
        <v>0</v>
      </c>
      <c r="S90" s="377">
        <f t="shared" ref="S90:S98" si="4">ROUND(G90*(P90),3)</f>
        <v>0</v>
      </c>
      <c r="T90" s="377"/>
      <c r="U90" s="377"/>
      <c r="V90" s="378">
        <f t="shared" ref="V90:V98" si="5">ROUND(G90*(X90),3)</f>
        <v>0</v>
      </c>
      <c r="W90" s="220"/>
      <c r="X90" s="221">
        <v>0</v>
      </c>
      <c r="Y90" s="221"/>
      <c r="Z90" s="221">
        <v>0</v>
      </c>
    </row>
    <row r="91" spans="1:26" ht="25" customHeight="1">
      <c r="A91" s="385"/>
      <c r="B91" s="386"/>
      <c r="C91" s="387" t="s">
        <v>156</v>
      </c>
      <c r="D91" s="571" t="s">
        <v>1744</v>
      </c>
      <c r="E91" s="571"/>
      <c r="F91" s="389" t="s">
        <v>152</v>
      </c>
      <c r="G91" s="390">
        <v>3.24</v>
      </c>
      <c r="H91" s="389"/>
      <c r="I91" s="389">
        <f t="shared" si="0"/>
        <v>0</v>
      </c>
      <c r="J91" s="391">
        <f t="shared" si="1"/>
        <v>36.840000000000003</v>
      </c>
      <c r="K91" s="392">
        <f t="shared" si="2"/>
        <v>0</v>
      </c>
      <c r="L91" s="393">
        <f t="shared" si="3"/>
        <v>0</v>
      </c>
      <c r="M91" s="393"/>
      <c r="N91" s="393">
        <v>11.37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1745</v>
      </c>
      <c r="D92" s="571" t="s">
        <v>1746</v>
      </c>
      <c r="E92" s="571"/>
      <c r="F92" s="389" t="s">
        <v>152</v>
      </c>
      <c r="G92" s="390">
        <v>10.8</v>
      </c>
      <c r="H92" s="389"/>
      <c r="I92" s="389">
        <f t="shared" si="0"/>
        <v>0</v>
      </c>
      <c r="J92" s="391">
        <f t="shared" si="1"/>
        <v>27.54</v>
      </c>
      <c r="K92" s="392">
        <f t="shared" si="2"/>
        <v>0</v>
      </c>
      <c r="L92" s="393">
        <f t="shared" si="3"/>
        <v>0</v>
      </c>
      <c r="M92" s="393"/>
      <c r="N92" s="393">
        <v>2.5499999999999998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1747</v>
      </c>
      <c r="D93" s="571" t="s">
        <v>1748</v>
      </c>
      <c r="E93" s="571"/>
      <c r="F93" s="389" t="s">
        <v>152</v>
      </c>
      <c r="G93" s="390">
        <v>10.8</v>
      </c>
      <c r="H93" s="389"/>
      <c r="I93" s="389">
        <f t="shared" si="0"/>
        <v>0</v>
      </c>
      <c r="J93" s="391">
        <f t="shared" si="1"/>
        <v>10.48</v>
      </c>
      <c r="K93" s="392">
        <f t="shared" si="2"/>
        <v>0</v>
      </c>
      <c r="L93" s="393">
        <f t="shared" si="3"/>
        <v>0</v>
      </c>
      <c r="M93" s="393"/>
      <c r="N93" s="393">
        <v>0.97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1749</v>
      </c>
      <c r="D94" s="571" t="s">
        <v>1750</v>
      </c>
      <c r="E94" s="571"/>
      <c r="F94" s="389" t="s">
        <v>152</v>
      </c>
      <c r="G94" s="390">
        <v>10.8</v>
      </c>
      <c r="H94" s="389"/>
      <c r="I94" s="389">
        <f t="shared" si="0"/>
        <v>0</v>
      </c>
      <c r="J94" s="391">
        <f t="shared" si="1"/>
        <v>58.97</v>
      </c>
      <c r="K94" s="392">
        <f t="shared" si="2"/>
        <v>0</v>
      </c>
      <c r="L94" s="393">
        <f t="shared" si="3"/>
        <v>0</v>
      </c>
      <c r="M94" s="393"/>
      <c r="N94" s="393">
        <v>5.46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1751</v>
      </c>
      <c r="D95" s="571" t="s">
        <v>1752</v>
      </c>
      <c r="E95" s="571"/>
      <c r="F95" s="389" t="s">
        <v>152</v>
      </c>
      <c r="G95" s="390">
        <v>216</v>
      </c>
      <c r="H95" s="389"/>
      <c r="I95" s="389">
        <f t="shared" si="0"/>
        <v>0</v>
      </c>
      <c r="J95" s="391">
        <f t="shared" si="1"/>
        <v>118.8</v>
      </c>
      <c r="K95" s="392">
        <f t="shared" si="2"/>
        <v>0</v>
      </c>
      <c r="L95" s="393">
        <f t="shared" si="3"/>
        <v>0</v>
      </c>
      <c r="M95" s="393"/>
      <c r="N95" s="393">
        <v>0.55000000000000004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1753</v>
      </c>
      <c r="D96" s="571" t="s">
        <v>1754</v>
      </c>
      <c r="E96" s="571"/>
      <c r="F96" s="389" t="s">
        <v>152</v>
      </c>
      <c r="G96" s="390">
        <v>9</v>
      </c>
      <c r="H96" s="389"/>
      <c r="I96" s="389">
        <f t="shared" si="0"/>
        <v>0</v>
      </c>
      <c r="J96" s="391">
        <f t="shared" si="1"/>
        <v>218.79</v>
      </c>
      <c r="K96" s="392">
        <f t="shared" si="2"/>
        <v>0</v>
      </c>
      <c r="L96" s="393">
        <f t="shared" si="3"/>
        <v>0</v>
      </c>
      <c r="M96" s="393"/>
      <c r="N96" s="393">
        <v>24.31</v>
      </c>
      <c r="O96" s="393"/>
      <c r="P96" s="393">
        <v>0</v>
      </c>
      <c r="Q96" s="393"/>
      <c r="R96" s="393">
        <v>0</v>
      </c>
      <c r="S96" s="393">
        <f t="shared" si="4"/>
        <v>0</v>
      </c>
      <c r="T96" s="393"/>
      <c r="U96" s="393"/>
      <c r="V96" s="394">
        <f t="shared" si="5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1755</v>
      </c>
      <c r="D97" s="581" t="s">
        <v>1756</v>
      </c>
      <c r="E97" s="581"/>
      <c r="F97" s="401" t="s">
        <v>181</v>
      </c>
      <c r="G97" s="402">
        <v>16.2</v>
      </c>
      <c r="H97" s="401"/>
      <c r="I97" s="401">
        <f t="shared" si="0"/>
        <v>0</v>
      </c>
      <c r="J97" s="403">
        <f t="shared" si="1"/>
        <v>325.94</v>
      </c>
      <c r="K97" s="392">
        <f t="shared" si="2"/>
        <v>0</v>
      </c>
      <c r="L97" s="393"/>
      <c r="M97" s="393">
        <f>ROUND(G97*(H97),2)</f>
        <v>0</v>
      </c>
      <c r="N97" s="393">
        <v>20.12</v>
      </c>
      <c r="O97" s="393"/>
      <c r="P97" s="393">
        <v>1</v>
      </c>
      <c r="Q97" s="393"/>
      <c r="R97" s="393">
        <v>1</v>
      </c>
      <c r="S97" s="393">
        <f t="shared" si="4"/>
        <v>16.2</v>
      </c>
      <c r="T97" s="393"/>
      <c r="U97" s="393"/>
      <c r="V97" s="394">
        <f t="shared" si="5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85"/>
      <c r="B98" s="386"/>
      <c r="C98" s="387" t="s">
        <v>1757</v>
      </c>
      <c r="D98" s="571" t="s">
        <v>1758</v>
      </c>
      <c r="E98" s="571"/>
      <c r="F98" s="389" t="s">
        <v>152</v>
      </c>
      <c r="G98" s="390">
        <v>10.8</v>
      </c>
      <c r="H98" s="389"/>
      <c r="I98" s="389">
        <f t="shared" si="0"/>
        <v>0</v>
      </c>
      <c r="J98" s="391">
        <f t="shared" si="1"/>
        <v>108</v>
      </c>
      <c r="K98" s="392">
        <f t="shared" si="2"/>
        <v>0</v>
      </c>
      <c r="L98" s="393">
        <f>ROUND(G98*(H98),2)</f>
        <v>0</v>
      </c>
      <c r="M98" s="393"/>
      <c r="N98" s="393">
        <v>10</v>
      </c>
      <c r="O98" s="393"/>
      <c r="P98" s="393">
        <v>0</v>
      </c>
      <c r="Q98" s="393"/>
      <c r="R98" s="393">
        <v>0</v>
      </c>
      <c r="S98" s="393">
        <f t="shared" si="4"/>
        <v>0</v>
      </c>
      <c r="T98" s="393"/>
      <c r="U98" s="393"/>
      <c r="V98" s="394">
        <f t="shared" si="5"/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83</v>
      </c>
      <c r="D99" s="579" t="s">
        <v>1742</v>
      </c>
      <c r="E99" s="579"/>
      <c r="F99" s="406"/>
      <c r="G99" s="393"/>
      <c r="H99" s="406"/>
      <c r="I99" s="407">
        <f>ROUND((SUM(I89:I98))/1,2)</f>
        <v>0</v>
      </c>
      <c r="J99" s="408"/>
      <c r="K99" s="408"/>
      <c r="L99" s="409">
        <f>ROUND((SUM(L89:L98))/1,2)</f>
        <v>0</v>
      </c>
      <c r="M99" s="409">
        <f>ROUND((SUM(M89:M98))/1,2)</f>
        <v>0</v>
      </c>
      <c r="N99" s="409"/>
      <c r="O99" s="409"/>
      <c r="P99" s="409"/>
      <c r="Q99" s="409"/>
      <c r="R99" s="409"/>
      <c r="S99" s="409">
        <f>ROUND((SUM(S89:S98))/1,2)</f>
        <v>16.2</v>
      </c>
      <c r="T99" s="409"/>
      <c r="U99" s="409"/>
      <c r="V99" s="410">
        <f>ROUND((SUM(V89:V98))/1,2)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80"/>
      <c r="E100" s="580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153</v>
      </c>
      <c r="D101" s="579" t="s">
        <v>1759</v>
      </c>
      <c r="E101" s="579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1760</v>
      </c>
      <c r="D102" s="571" t="s">
        <v>1761</v>
      </c>
      <c r="E102" s="571"/>
      <c r="F102" s="389" t="s">
        <v>152</v>
      </c>
      <c r="G102" s="390">
        <v>1.7999999999999998</v>
      </c>
      <c r="H102" s="389"/>
      <c r="I102" s="389">
        <f>ROUND(G102*(H102),2)</f>
        <v>0</v>
      </c>
      <c r="J102" s="391">
        <f>ROUND(G102*(N102),2)</f>
        <v>91.15</v>
      </c>
      <c r="K102" s="392">
        <f>ROUND(G102*(O102),2)</f>
        <v>0</v>
      </c>
      <c r="L102" s="393">
        <f>ROUND(G102*(H102),2)</f>
        <v>0</v>
      </c>
      <c r="M102" s="393"/>
      <c r="N102" s="393">
        <v>50.64</v>
      </c>
      <c r="O102" s="393"/>
      <c r="P102" s="393">
        <v>1.8907700000000001</v>
      </c>
      <c r="Q102" s="393"/>
      <c r="R102" s="393">
        <v>1.8907700000000001</v>
      </c>
      <c r="S102" s="393">
        <f>ROUND(G102*(P102),3)</f>
        <v>3.403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153</v>
      </c>
      <c r="D103" s="579" t="s">
        <v>1759</v>
      </c>
      <c r="E103" s="579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3.4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80"/>
      <c r="E104" s="580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170</v>
      </c>
      <c r="D105" s="579" t="s">
        <v>1762</v>
      </c>
      <c r="E105" s="579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1763</v>
      </c>
      <c r="D106" s="571" t="s">
        <v>1764</v>
      </c>
      <c r="E106" s="571"/>
      <c r="F106" s="389" t="s">
        <v>195</v>
      </c>
      <c r="G106" s="390">
        <v>19.5</v>
      </c>
      <c r="H106" s="389"/>
      <c r="I106" s="389">
        <f>ROUND(G106*(H106),2)</f>
        <v>0</v>
      </c>
      <c r="J106" s="391">
        <f>ROUND(G106*(N106),2)</f>
        <v>635.30999999999995</v>
      </c>
      <c r="K106" s="392">
        <f>ROUND(G106*(O106),2)</f>
        <v>0</v>
      </c>
      <c r="L106" s="393">
        <f>ROUND(G106*(H106),2)</f>
        <v>0</v>
      </c>
      <c r="M106" s="393"/>
      <c r="N106" s="393">
        <v>32.58</v>
      </c>
      <c r="O106" s="393"/>
      <c r="P106" s="393">
        <v>3.984E-2</v>
      </c>
      <c r="Q106" s="393"/>
      <c r="R106" s="393">
        <v>3.984E-2</v>
      </c>
      <c r="S106" s="393">
        <f>ROUND(G106*(P106),3)</f>
        <v>0.77700000000000002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12">
      <c r="A107" s="396"/>
      <c r="B107" s="404"/>
      <c r="C107" s="405" t="s">
        <v>170</v>
      </c>
      <c r="D107" s="579" t="s">
        <v>1762</v>
      </c>
      <c r="E107" s="579"/>
      <c r="F107" s="406"/>
      <c r="G107" s="393"/>
      <c r="H107" s="406"/>
      <c r="I107" s="407">
        <f>ROUND((SUM(I105:I106))/1,2)</f>
        <v>0</v>
      </c>
      <c r="J107" s="408"/>
      <c r="K107" s="408"/>
      <c r="L107" s="409">
        <f>ROUND((SUM(L105:L106))/1,2)</f>
        <v>0</v>
      </c>
      <c r="M107" s="409">
        <f>ROUND((SUM(M105:M106))/1,2)</f>
        <v>0</v>
      </c>
      <c r="N107" s="409"/>
      <c r="O107" s="409"/>
      <c r="P107" s="409"/>
      <c r="Q107" s="409"/>
      <c r="R107" s="409"/>
      <c r="S107" s="409">
        <f>ROUND((SUM(S105:S106))/1,2)</f>
        <v>0.78</v>
      </c>
      <c r="T107" s="409"/>
      <c r="U107" s="409"/>
      <c r="V107" s="410">
        <f>ROUND((SUM(V105:V106))/1,2)</f>
        <v>0</v>
      </c>
      <c r="W107" s="395"/>
      <c r="X107" s="396"/>
      <c r="Y107" s="396"/>
      <c r="Z107" s="396"/>
    </row>
    <row r="108" spans="1:26">
      <c r="A108" s="396"/>
      <c r="B108" s="404"/>
      <c r="C108" s="411"/>
      <c r="D108" s="580"/>
      <c r="E108" s="580"/>
      <c r="F108" s="406"/>
      <c r="G108" s="393"/>
      <c r="H108" s="406"/>
      <c r="I108" s="406"/>
      <c r="J108" s="392"/>
      <c r="K108" s="392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4"/>
      <c r="W108" s="395"/>
      <c r="X108" s="396"/>
      <c r="Y108" s="396"/>
      <c r="Z108" s="396"/>
    </row>
    <row r="109" spans="1:26" ht="12">
      <c r="A109" s="396"/>
      <c r="B109" s="404"/>
      <c r="C109" s="405" t="s">
        <v>178</v>
      </c>
      <c r="D109" s="579" t="s">
        <v>1765</v>
      </c>
      <c r="E109" s="579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 ht="25" customHeight="1">
      <c r="A110" s="385"/>
      <c r="B110" s="386"/>
      <c r="C110" s="387" t="s">
        <v>1766</v>
      </c>
      <c r="D110" s="571" t="s">
        <v>1767</v>
      </c>
      <c r="E110" s="571"/>
      <c r="F110" s="389" t="s">
        <v>218</v>
      </c>
      <c r="G110" s="390">
        <v>30</v>
      </c>
      <c r="H110" s="389"/>
      <c r="I110" s="389">
        <f t="shared" ref="I110:I120" si="6">ROUND(G110*(H110),2)</f>
        <v>0</v>
      </c>
      <c r="J110" s="391">
        <f t="shared" ref="J110:J120" si="7">ROUND(G110*(N110),2)</f>
        <v>40.5</v>
      </c>
      <c r="K110" s="392">
        <f t="shared" ref="K110:K120" si="8">ROUND(G110*(O110),2)</f>
        <v>0</v>
      </c>
      <c r="L110" s="393">
        <f>ROUND(G110*(H110),2)</f>
        <v>0</v>
      </c>
      <c r="M110" s="393"/>
      <c r="N110" s="393">
        <v>1.35</v>
      </c>
      <c r="O110" s="393"/>
      <c r="P110" s="393">
        <v>1.0000000000000001E-5</v>
      </c>
      <c r="Q110" s="393"/>
      <c r="R110" s="393">
        <v>1.0000000000000001E-5</v>
      </c>
      <c r="S110" s="393">
        <f t="shared" ref="S110:S120" si="9">ROUND(G110*(P110),3)</f>
        <v>0</v>
      </c>
      <c r="T110" s="393"/>
      <c r="U110" s="393"/>
      <c r="V110" s="394">
        <f t="shared" ref="V110:V120" si="10">ROUND(G110*(X110),3)</f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1768</v>
      </c>
      <c r="D111" s="581" t="s">
        <v>1769</v>
      </c>
      <c r="E111" s="581"/>
      <c r="F111" s="401" t="s">
        <v>1770</v>
      </c>
      <c r="G111" s="402">
        <v>25</v>
      </c>
      <c r="H111" s="401"/>
      <c r="I111" s="401">
        <f t="shared" si="6"/>
        <v>0</v>
      </c>
      <c r="J111" s="403">
        <f t="shared" si="7"/>
        <v>188.5</v>
      </c>
      <c r="K111" s="392">
        <f t="shared" si="8"/>
        <v>0</v>
      </c>
      <c r="L111" s="393"/>
      <c r="M111" s="393">
        <f>ROUND(G111*(H111),2)</f>
        <v>0</v>
      </c>
      <c r="N111" s="393">
        <v>7.54</v>
      </c>
      <c r="O111" s="393"/>
      <c r="P111" s="393">
        <v>0</v>
      </c>
      <c r="Q111" s="393"/>
      <c r="R111" s="393">
        <v>0</v>
      </c>
      <c r="S111" s="393">
        <f t="shared" si="9"/>
        <v>0</v>
      </c>
      <c r="T111" s="393"/>
      <c r="U111" s="393"/>
      <c r="V111" s="394">
        <f t="shared" si="10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1771</v>
      </c>
      <c r="D112" s="581" t="s">
        <v>1772</v>
      </c>
      <c r="E112" s="581"/>
      <c r="F112" s="401" t="s">
        <v>1770</v>
      </c>
      <c r="G112" s="402">
        <v>5</v>
      </c>
      <c r="H112" s="401"/>
      <c r="I112" s="401">
        <f t="shared" si="6"/>
        <v>0</v>
      </c>
      <c r="J112" s="403">
        <f t="shared" si="7"/>
        <v>60.65</v>
      </c>
      <c r="K112" s="392">
        <f t="shared" si="8"/>
        <v>0</v>
      </c>
      <c r="L112" s="393"/>
      <c r="M112" s="393">
        <f>ROUND(G112*(H112),2)</f>
        <v>0</v>
      </c>
      <c r="N112" s="393">
        <v>12.13</v>
      </c>
      <c r="O112" s="393"/>
      <c r="P112" s="393">
        <v>0</v>
      </c>
      <c r="Q112" s="393"/>
      <c r="R112" s="393">
        <v>0</v>
      </c>
      <c r="S112" s="393">
        <f t="shared" si="9"/>
        <v>0</v>
      </c>
      <c r="T112" s="393"/>
      <c r="U112" s="393"/>
      <c r="V112" s="394">
        <f t="shared" si="10"/>
        <v>0</v>
      </c>
      <c r="W112" s="395"/>
      <c r="X112" s="396">
        <v>0</v>
      </c>
      <c r="Y112" s="396"/>
      <c r="Z112" s="396">
        <v>0</v>
      </c>
    </row>
    <row r="113" spans="1:26" ht="35" customHeight="1">
      <c r="A113" s="385"/>
      <c r="B113" s="386"/>
      <c r="C113" s="387" t="s">
        <v>1773</v>
      </c>
      <c r="D113" s="571" t="s">
        <v>1774</v>
      </c>
      <c r="E113" s="571"/>
      <c r="F113" s="389" t="s">
        <v>1770</v>
      </c>
      <c r="G113" s="390">
        <v>7</v>
      </c>
      <c r="H113" s="389"/>
      <c r="I113" s="389">
        <f t="shared" si="6"/>
        <v>0</v>
      </c>
      <c r="J113" s="391">
        <f t="shared" si="7"/>
        <v>44.52</v>
      </c>
      <c r="K113" s="392">
        <f t="shared" si="8"/>
        <v>0</v>
      </c>
      <c r="L113" s="393">
        <f>ROUND(G113*(H113),2)</f>
        <v>0</v>
      </c>
      <c r="M113" s="393"/>
      <c r="N113" s="393">
        <v>6.36</v>
      </c>
      <c r="O113" s="393"/>
      <c r="P113" s="393">
        <v>3.0000000000000001E-5</v>
      </c>
      <c r="Q113" s="393"/>
      <c r="R113" s="393">
        <v>3.0000000000000001E-5</v>
      </c>
      <c r="S113" s="393">
        <f t="shared" si="9"/>
        <v>0</v>
      </c>
      <c r="T113" s="393"/>
      <c r="U113" s="393"/>
      <c r="V113" s="394">
        <f t="shared" si="10"/>
        <v>0</v>
      </c>
      <c r="W113" s="395"/>
      <c r="X113" s="396">
        <v>0</v>
      </c>
      <c r="Y113" s="396"/>
      <c r="Z113" s="396">
        <v>0</v>
      </c>
    </row>
    <row r="114" spans="1:26" ht="25" customHeight="1">
      <c r="A114" s="397"/>
      <c r="B114" s="398"/>
      <c r="C114" s="399" t="s">
        <v>1775</v>
      </c>
      <c r="D114" s="581" t="s">
        <v>1776</v>
      </c>
      <c r="E114" s="581"/>
      <c r="F114" s="401" t="s">
        <v>1770</v>
      </c>
      <c r="G114" s="402">
        <v>6</v>
      </c>
      <c r="H114" s="401"/>
      <c r="I114" s="401">
        <f t="shared" si="6"/>
        <v>0</v>
      </c>
      <c r="J114" s="403">
        <f t="shared" si="7"/>
        <v>42.24</v>
      </c>
      <c r="K114" s="392">
        <f t="shared" si="8"/>
        <v>0</v>
      </c>
      <c r="L114" s="393"/>
      <c r="M114" s="393">
        <f>ROUND(G114*(H114),2)</f>
        <v>0</v>
      </c>
      <c r="N114" s="393">
        <v>7.04</v>
      </c>
      <c r="O114" s="393"/>
      <c r="P114" s="393">
        <v>0</v>
      </c>
      <c r="Q114" s="393"/>
      <c r="R114" s="393">
        <v>0</v>
      </c>
      <c r="S114" s="393">
        <f t="shared" si="9"/>
        <v>0</v>
      </c>
      <c r="T114" s="393"/>
      <c r="U114" s="393"/>
      <c r="V114" s="394">
        <f t="shared" si="10"/>
        <v>0</v>
      </c>
      <c r="W114" s="395"/>
      <c r="X114" s="396">
        <v>0</v>
      </c>
      <c r="Y114" s="396"/>
      <c r="Z114" s="396">
        <v>0</v>
      </c>
    </row>
    <row r="115" spans="1:26" ht="25" customHeight="1">
      <c r="A115" s="397"/>
      <c r="B115" s="398"/>
      <c r="C115" s="399" t="s">
        <v>1777</v>
      </c>
      <c r="D115" s="581" t="s">
        <v>1778</v>
      </c>
      <c r="E115" s="581"/>
      <c r="F115" s="401" t="s">
        <v>1770</v>
      </c>
      <c r="G115" s="402">
        <v>1</v>
      </c>
      <c r="H115" s="401"/>
      <c r="I115" s="401">
        <f t="shared" si="6"/>
        <v>0</v>
      </c>
      <c r="J115" s="403">
        <f t="shared" si="7"/>
        <v>9.99</v>
      </c>
      <c r="K115" s="392">
        <f t="shared" si="8"/>
        <v>0</v>
      </c>
      <c r="L115" s="393"/>
      <c r="M115" s="393">
        <f>ROUND(G115*(H115),2)</f>
        <v>0</v>
      </c>
      <c r="N115" s="393">
        <v>9.99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35" customHeight="1">
      <c r="A116" s="385"/>
      <c r="B116" s="386"/>
      <c r="C116" s="387" t="s">
        <v>1779</v>
      </c>
      <c r="D116" s="571" t="s">
        <v>1780</v>
      </c>
      <c r="E116" s="571"/>
      <c r="F116" s="389" t="s">
        <v>1770</v>
      </c>
      <c r="G116" s="390">
        <v>21</v>
      </c>
      <c r="H116" s="389"/>
      <c r="I116" s="389">
        <f t="shared" si="6"/>
        <v>0</v>
      </c>
      <c r="J116" s="391">
        <f t="shared" si="7"/>
        <v>71.400000000000006</v>
      </c>
      <c r="K116" s="392">
        <f t="shared" si="8"/>
        <v>0</v>
      </c>
      <c r="L116" s="393">
        <f>ROUND(G116*(H116),2)</f>
        <v>0</v>
      </c>
      <c r="M116" s="393"/>
      <c r="N116" s="393">
        <v>3.4</v>
      </c>
      <c r="O116" s="393"/>
      <c r="P116" s="393">
        <v>2.0000000000000002E-5</v>
      </c>
      <c r="Q116" s="393"/>
      <c r="R116" s="393">
        <v>2.0000000000000002E-5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1781</v>
      </c>
      <c r="D117" s="581" t="s">
        <v>1782</v>
      </c>
      <c r="E117" s="581"/>
      <c r="F117" s="401" t="s">
        <v>1770</v>
      </c>
      <c r="G117" s="402">
        <v>1</v>
      </c>
      <c r="H117" s="401"/>
      <c r="I117" s="401">
        <f t="shared" si="6"/>
        <v>0</v>
      </c>
      <c r="J117" s="403">
        <f t="shared" si="7"/>
        <v>2.84</v>
      </c>
      <c r="K117" s="392">
        <f t="shared" si="8"/>
        <v>0</v>
      </c>
      <c r="L117" s="393"/>
      <c r="M117" s="393">
        <f>ROUND(G117*(H117),2)</f>
        <v>0</v>
      </c>
      <c r="N117" s="393">
        <v>2.84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1783</v>
      </c>
      <c r="D118" s="581" t="s">
        <v>1784</v>
      </c>
      <c r="E118" s="581"/>
      <c r="F118" s="401" t="s">
        <v>1770</v>
      </c>
      <c r="G118" s="402">
        <v>16</v>
      </c>
      <c r="H118" s="401"/>
      <c r="I118" s="401">
        <f t="shared" si="6"/>
        <v>0</v>
      </c>
      <c r="J118" s="403">
        <f t="shared" si="7"/>
        <v>29.12</v>
      </c>
      <c r="K118" s="392">
        <f t="shared" si="8"/>
        <v>0</v>
      </c>
      <c r="L118" s="393"/>
      <c r="M118" s="393">
        <f>ROUND(G118*(H118),2)</f>
        <v>0</v>
      </c>
      <c r="N118" s="393">
        <v>1.8199999999999998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97"/>
      <c r="B119" s="398"/>
      <c r="C119" s="399" t="s">
        <v>1785</v>
      </c>
      <c r="D119" s="581" t="s">
        <v>1786</v>
      </c>
      <c r="E119" s="581"/>
      <c r="F119" s="401" t="s">
        <v>1770</v>
      </c>
      <c r="G119" s="402">
        <v>4</v>
      </c>
      <c r="H119" s="401"/>
      <c r="I119" s="401">
        <f t="shared" si="6"/>
        <v>0</v>
      </c>
      <c r="J119" s="403">
        <f t="shared" si="7"/>
        <v>18.04</v>
      </c>
      <c r="K119" s="392">
        <f t="shared" si="8"/>
        <v>0</v>
      </c>
      <c r="L119" s="393"/>
      <c r="M119" s="393">
        <f>ROUND(G119*(H119),2)</f>
        <v>0</v>
      </c>
      <c r="N119" s="393">
        <v>4.51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85"/>
      <c r="B120" s="386"/>
      <c r="C120" s="387" t="s">
        <v>1787</v>
      </c>
      <c r="D120" s="571" t="s">
        <v>1788</v>
      </c>
      <c r="E120" s="571"/>
      <c r="F120" s="389" t="s">
        <v>218</v>
      </c>
      <c r="G120" s="390">
        <v>30</v>
      </c>
      <c r="H120" s="389"/>
      <c r="I120" s="389">
        <f t="shared" si="6"/>
        <v>0</v>
      </c>
      <c r="J120" s="391">
        <f t="shared" si="7"/>
        <v>59.7</v>
      </c>
      <c r="K120" s="392">
        <f t="shared" si="8"/>
        <v>0</v>
      </c>
      <c r="L120" s="393">
        <f>ROUND(G120*(H120),2)</f>
        <v>0</v>
      </c>
      <c r="M120" s="393"/>
      <c r="N120" s="393">
        <v>1.99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12">
      <c r="A121" s="396"/>
      <c r="B121" s="404"/>
      <c r="C121" s="405" t="s">
        <v>178</v>
      </c>
      <c r="D121" s="579" t="s">
        <v>1765</v>
      </c>
      <c r="E121" s="579"/>
      <c r="F121" s="406"/>
      <c r="G121" s="393"/>
      <c r="H121" s="406"/>
      <c r="I121" s="407">
        <f>ROUND((SUM(I109:I120))/1,2)</f>
        <v>0</v>
      </c>
      <c r="J121" s="408"/>
      <c r="K121" s="408"/>
      <c r="L121" s="409">
        <f>ROUND((SUM(L109:L120))/1,2)</f>
        <v>0</v>
      </c>
      <c r="M121" s="409">
        <f>ROUND((SUM(M109:M120))/1,2)</f>
        <v>0</v>
      </c>
      <c r="N121" s="409"/>
      <c r="O121" s="409"/>
      <c r="P121" s="409"/>
      <c r="Q121" s="409"/>
      <c r="R121" s="409"/>
      <c r="S121" s="409">
        <f>ROUND((SUM(S109:S120))/1,2)</f>
        <v>0</v>
      </c>
      <c r="T121" s="409"/>
      <c r="U121" s="409"/>
      <c r="V121" s="410">
        <f>ROUND((SUM(V109:V120))/1,2)</f>
        <v>0</v>
      </c>
      <c r="W121" s="395"/>
      <c r="X121" s="396"/>
      <c r="Y121" s="396"/>
      <c r="Z121" s="396"/>
    </row>
    <row r="122" spans="1:26">
      <c r="A122" s="396"/>
      <c r="B122" s="404"/>
      <c r="C122" s="411"/>
      <c r="D122" s="580"/>
      <c r="E122" s="580"/>
      <c r="F122" s="406"/>
      <c r="G122" s="393"/>
      <c r="H122" s="406"/>
      <c r="I122" s="406"/>
      <c r="J122" s="392"/>
      <c r="K122" s="392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4"/>
      <c r="W122" s="395"/>
      <c r="X122" s="396"/>
      <c r="Y122" s="396"/>
      <c r="Z122" s="396"/>
    </row>
    <row r="123" spans="1:26" ht="12">
      <c r="A123" s="396"/>
      <c r="B123" s="404"/>
      <c r="C123" s="405" t="s">
        <v>184</v>
      </c>
      <c r="D123" s="579" t="s">
        <v>1789</v>
      </c>
      <c r="E123" s="579"/>
      <c r="F123" s="406"/>
      <c r="G123" s="393"/>
      <c r="H123" s="406"/>
      <c r="I123" s="406"/>
      <c r="J123" s="392"/>
      <c r="K123" s="392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4"/>
      <c r="W123" s="395"/>
      <c r="X123" s="396"/>
      <c r="Y123" s="396"/>
      <c r="Z123" s="396"/>
    </row>
    <row r="124" spans="1:26" ht="25" customHeight="1">
      <c r="A124" s="385"/>
      <c r="B124" s="386"/>
      <c r="C124" s="387" t="s">
        <v>1790</v>
      </c>
      <c r="D124" s="571" t="s">
        <v>1791</v>
      </c>
      <c r="E124" s="571"/>
      <c r="F124" s="389" t="s">
        <v>218</v>
      </c>
      <c r="G124" s="390">
        <v>70</v>
      </c>
      <c r="H124" s="389"/>
      <c r="I124" s="389">
        <f t="shared" ref="I124:I130" si="11">ROUND(G124*(H124),2)</f>
        <v>0</v>
      </c>
      <c r="J124" s="391">
        <f t="shared" ref="J124:J130" si="12">ROUND(G124*(N124),2)</f>
        <v>239.4</v>
      </c>
      <c r="K124" s="392">
        <f t="shared" ref="K124:K130" si="13">ROUND(G124*(O124),2)</f>
        <v>0</v>
      </c>
      <c r="L124" s="393">
        <f t="shared" ref="L124:L130" si="14">ROUND(G124*(H124),2)</f>
        <v>0</v>
      </c>
      <c r="M124" s="393"/>
      <c r="N124" s="393">
        <v>3.42</v>
      </c>
      <c r="O124" s="393"/>
      <c r="P124" s="393">
        <v>0</v>
      </c>
      <c r="Q124" s="393"/>
      <c r="R124" s="393">
        <v>0</v>
      </c>
      <c r="S124" s="393">
        <f t="shared" ref="S124:S130" si="15">ROUND(G124*(P124),3)</f>
        <v>0</v>
      </c>
      <c r="T124" s="393"/>
      <c r="U124" s="393"/>
      <c r="V124" s="394">
        <f t="shared" ref="V124:V130" si="16">ROUND(G124*(X124),3)</f>
        <v>1.1200000000000001</v>
      </c>
      <c r="W124" s="395"/>
      <c r="X124" s="396">
        <v>1.6E-2</v>
      </c>
      <c r="Y124" s="396"/>
      <c r="Z124" s="396">
        <v>0</v>
      </c>
    </row>
    <row r="125" spans="1:26" ht="25" customHeight="1">
      <c r="A125" s="385"/>
      <c r="B125" s="386"/>
      <c r="C125" s="387" t="s">
        <v>1792</v>
      </c>
      <c r="D125" s="571" t="s">
        <v>1793</v>
      </c>
      <c r="E125" s="571"/>
      <c r="F125" s="389" t="s">
        <v>218</v>
      </c>
      <c r="G125" s="390">
        <v>60</v>
      </c>
      <c r="H125" s="389"/>
      <c r="I125" s="389">
        <f t="shared" si="11"/>
        <v>0</v>
      </c>
      <c r="J125" s="391">
        <f t="shared" si="12"/>
        <v>223.2</v>
      </c>
      <c r="K125" s="392">
        <f t="shared" si="13"/>
        <v>0</v>
      </c>
      <c r="L125" s="393">
        <f t="shared" si="14"/>
        <v>0</v>
      </c>
      <c r="M125" s="393"/>
      <c r="N125" s="393">
        <v>3.7199999999999998</v>
      </c>
      <c r="O125" s="393"/>
      <c r="P125" s="393">
        <v>0</v>
      </c>
      <c r="Q125" s="393"/>
      <c r="R125" s="393">
        <v>0</v>
      </c>
      <c r="S125" s="393">
        <f t="shared" si="15"/>
        <v>0</v>
      </c>
      <c r="T125" s="393"/>
      <c r="U125" s="393"/>
      <c r="V125" s="394">
        <f t="shared" si="16"/>
        <v>0.9</v>
      </c>
      <c r="W125" s="395"/>
      <c r="X125" s="396">
        <v>1.4999999999999999E-2</v>
      </c>
      <c r="Y125" s="396"/>
      <c r="Z125" s="396">
        <v>0</v>
      </c>
    </row>
    <row r="126" spans="1:26" ht="25" customHeight="1">
      <c r="A126" s="385"/>
      <c r="B126" s="386"/>
      <c r="C126" s="387" t="s">
        <v>1115</v>
      </c>
      <c r="D126" s="571" t="s">
        <v>1116</v>
      </c>
      <c r="E126" s="571"/>
      <c r="F126" s="389" t="s">
        <v>181</v>
      </c>
      <c r="G126" s="390">
        <v>2.02</v>
      </c>
      <c r="H126" s="389"/>
      <c r="I126" s="389">
        <f t="shared" si="11"/>
        <v>0</v>
      </c>
      <c r="J126" s="391">
        <f t="shared" si="12"/>
        <v>35.29</v>
      </c>
      <c r="K126" s="392">
        <f t="shared" si="13"/>
        <v>0</v>
      </c>
      <c r="L126" s="393">
        <f t="shared" si="14"/>
        <v>0</v>
      </c>
      <c r="M126" s="393"/>
      <c r="N126" s="393">
        <v>17.47</v>
      </c>
      <c r="O126" s="393"/>
      <c r="P126" s="393">
        <v>0</v>
      </c>
      <c r="Q126" s="393"/>
      <c r="R126" s="393">
        <v>0</v>
      </c>
      <c r="S126" s="393">
        <f t="shared" si="15"/>
        <v>0</v>
      </c>
      <c r="T126" s="393"/>
      <c r="U126" s="393"/>
      <c r="V126" s="394">
        <f t="shared" si="16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1118</v>
      </c>
      <c r="D127" s="571" t="s">
        <v>1119</v>
      </c>
      <c r="E127" s="571"/>
      <c r="F127" s="389" t="s">
        <v>181</v>
      </c>
      <c r="G127" s="390">
        <v>40.4</v>
      </c>
      <c r="H127" s="389"/>
      <c r="I127" s="389">
        <f t="shared" si="11"/>
        <v>0</v>
      </c>
      <c r="J127" s="391">
        <f t="shared" si="12"/>
        <v>21.41</v>
      </c>
      <c r="K127" s="392">
        <f t="shared" si="13"/>
        <v>0</v>
      </c>
      <c r="L127" s="393">
        <f t="shared" si="14"/>
        <v>0</v>
      </c>
      <c r="M127" s="393"/>
      <c r="N127" s="393">
        <v>0.53</v>
      </c>
      <c r="O127" s="393"/>
      <c r="P127" s="393">
        <v>0</v>
      </c>
      <c r="Q127" s="393"/>
      <c r="R127" s="393">
        <v>0</v>
      </c>
      <c r="S127" s="393">
        <f t="shared" si="15"/>
        <v>0</v>
      </c>
      <c r="T127" s="393"/>
      <c r="U127" s="393"/>
      <c r="V127" s="394">
        <f t="shared" si="16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85"/>
      <c r="B128" s="386"/>
      <c r="C128" s="387" t="s">
        <v>1794</v>
      </c>
      <c r="D128" s="571" t="s">
        <v>1122</v>
      </c>
      <c r="E128" s="571"/>
      <c r="F128" s="389" t="s">
        <v>181</v>
      </c>
      <c r="G128" s="390">
        <v>2.02</v>
      </c>
      <c r="H128" s="389"/>
      <c r="I128" s="389">
        <f t="shared" si="11"/>
        <v>0</v>
      </c>
      <c r="J128" s="391">
        <f t="shared" si="12"/>
        <v>29.11</v>
      </c>
      <c r="K128" s="392">
        <f t="shared" si="13"/>
        <v>0</v>
      </c>
      <c r="L128" s="393">
        <f t="shared" si="14"/>
        <v>0</v>
      </c>
      <c r="M128" s="393"/>
      <c r="N128" s="393">
        <v>14.41</v>
      </c>
      <c r="O128" s="393"/>
      <c r="P128" s="393">
        <v>0</v>
      </c>
      <c r="Q128" s="393"/>
      <c r="R128" s="393">
        <v>0</v>
      </c>
      <c r="S128" s="393">
        <f t="shared" si="15"/>
        <v>0</v>
      </c>
      <c r="T128" s="393"/>
      <c r="U128" s="393"/>
      <c r="V128" s="394">
        <f t="shared" si="16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85"/>
      <c r="B129" s="386"/>
      <c r="C129" s="387" t="s">
        <v>1795</v>
      </c>
      <c r="D129" s="571" t="s">
        <v>1125</v>
      </c>
      <c r="E129" s="571"/>
      <c r="F129" s="389" t="s">
        <v>181</v>
      </c>
      <c r="G129" s="390">
        <v>16.16</v>
      </c>
      <c r="H129" s="389"/>
      <c r="I129" s="389">
        <f t="shared" si="11"/>
        <v>0</v>
      </c>
      <c r="J129" s="391">
        <f t="shared" si="12"/>
        <v>26.18</v>
      </c>
      <c r="K129" s="392">
        <f t="shared" si="13"/>
        <v>0</v>
      </c>
      <c r="L129" s="393">
        <f t="shared" si="14"/>
        <v>0</v>
      </c>
      <c r="M129" s="393"/>
      <c r="N129" s="393">
        <v>1.62</v>
      </c>
      <c r="O129" s="393"/>
      <c r="P129" s="393">
        <v>0</v>
      </c>
      <c r="Q129" s="393"/>
      <c r="R129" s="393">
        <v>0</v>
      </c>
      <c r="S129" s="393">
        <f t="shared" si="15"/>
        <v>0</v>
      </c>
      <c r="T129" s="393"/>
      <c r="U129" s="393"/>
      <c r="V129" s="394">
        <f t="shared" si="16"/>
        <v>0</v>
      </c>
      <c r="W129" s="395"/>
      <c r="X129" s="396">
        <v>0</v>
      </c>
      <c r="Y129" s="396"/>
      <c r="Z129" s="396">
        <v>0</v>
      </c>
    </row>
    <row r="130" spans="1:26" ht="35" customHeight="1">
      <c r="A130" s="385"/>
      <c r="B130" s="386"/>
      <c r="C130" s="387" t="s">
        <v>1796</v>
      </c>
      <c r="D130" s="571" t="s">
        <v>1797</v>
      </c>
      <c r="E130" s="571"/>
      <c r="F130" s="389" t="s">
        <v>181</v>
      </c>
      <c r="G130" s="390">
        <v>2.02</v>
      </c>
      <c r="H130" s="389"/>
      <c r="I130" s="389">
        <f t="shared" si="11"/>
        <v>0</v>
      </c>
      <c r="J130" s="391">
        <f t="shared" si="12"/>
        <v>30.3</v>
      </c>
      <c r="K130" s="392">
        <f t="shared" si="13"/>
        <v>0</v>
      </c>
      <c r="L130" s="393">
        <f t="shared" si="14"/>
        <v>0</v>
      </c>
      <c r="M130" s="393"/>
      <c r="N130" s="393">
        <v>15</v>
      </c>
      <c r="O130" s="393"/>
      <c r="P130" s="393">
        <v>0</v>
      </c>
      <c r="Q130" s="393"/>
      <c r="R130" s="393">
        <v>0</v>
      </c>
      <c r="S130" s="393">
        <f t="shared" si="15"/>
        <v>0</v>
      </c>
      <c r="T130" s="393"/>
      <c r="U130" s="393"/>
      <c r="V130" s="394">
        <f t="shared" si="16"/>
        <v>0</v>
      </c>
      <c r="W130" s="395"/>
      <c r="X130" s="396">
        <v>0</v>
      </c>
      <c r="Y130" s="396"/>
      <c r="Z130" s="396">
        <v>0</v>
      </c>
    </row>
    <row r="131" spans="1:26" ht="12">
      <c r="A131" s="396"/>
      <c r="B131" s="404"/>
      <c r="C131" s="405" t="s">
        <v>184</v>
      </c>
      <c r="D131" s="579" t="s">
        <v>1789</v>
      </c>
      <c r="E131" s="579"/>
      <c r="F131" s="406"/>
      <c r="G131" s="393"/>
      <c r="H131" s="406"/>
      <c r="I131" s="407">
        <f>ROUND((SUM(I123:I130))/1,2)</f>
        <v>0</v>
      </c>
      <c r="J131" s="408"/>
      <c r="K131" s="408"/>
      <c r="L131" s="409">
        <f>ROUND((SUM(L123:L130))/1,2)</f>
        <v>0</v>
      </c>
      <c r="M131" s="409">
        <f>ROUND((SUM(M123:M130))/1,2)</f>
        <v>0</v>
      </c>
      <c r="N131" s="409"/>
      <c r="O131" s="409"/>
      <c r="P131" s="409"/>
      <c r="Q131" s="409"/>
      <c r="R131" s="409"/>
      <c r="S131" s="409">
        <f>ROUND((SUM(S123:S130))/1,2)</f>
        <v>0</v>
      </c>
      <c r="T131" s="409"/>
      <c r="U131" s="409"/>
      <c r="V131" s="410">
        <f>ROUND((SUM(V123:V130))/1,2)</f>
        <v>2.02</v>
      </c>
      <c r="W131" s="395"/>
      <c r="X131" s="396"/>
      <c r="Y131" s="396"/>
      <c r="Z131" s="396"/>
    </row>
    <row r="132" spans="1:26">
      <c r="A132" s="396"/>
      <c r="B132" s="404"/>
      <c r="C132" s="411"/>
      <c r="D132" s="580"/>
      <c r="E132" s="580"/>
      <c r="F132" s="406"/>
      <c r="G132" s="393"/>
      <c r="H132" s="406"/>
      <c r="I132" s="406"/>
      <c r="J132" s="392"/>
      <c r="K132" s="392"/>
      <c r="L132" s="393"/>
      <c r="M132" s="393"/>
      <c r="N132" s="393"/>
      <c r="O132" s="393"/>
      <c r="P132" s="393"/>
      <c r="Q132" s="393"/>
      <c r="R132" s="393"/>
      <c r="S132" s="393"/>
      <c r="T132" s="393"/>
      <c r="U132" s="393"/>
      <c r="V132" s="394"/>
      <c r="W132" s="395"/>
      <c r="X132" s="396"/>
      <c r="Y132" s="396"/>
      <c r="Z132" s="396"/>
    </row>
    <row r="133" spans="1:26" ht="12">
      <c r="A133" s="396"/>
      <c r="B133" s="404"/>
      <c r="C133" s="405" t="s">
        <v>334</v>
      </c>
      <c r="D133" s="579" t="s">
        <v>1798</v>
      </c>
      <c r="E133" s="579"/>
      <c r="F133" s="406"/>
      <c r="G133" s="393"/>
      <c r="H133" s="406"/>
      <c r="I133" s="406"/>
      <c r="J133" s="392"/>
      <c r="K133" s="392"/>
      <c r="L133" s="393"/>
      <c r="M133" s="393"/>
      <c r="N133" s="393"/>
      <c r="O133" s="393"/>
      <c r="P133" s="393"/>
      <c r="Q133" s="393"/>
      <c r="R133" s="393"/>
      <c r="S133" s="393"/>
      <c r="T133" s="393"/>
      <c r="U133" s="393"/>
      <c r="V133" s="394"/>
      <c r="W133" s="395"/>
      <c r="X133" s="396"/>
      <c r="Y133" s="396"/>
      <c r="Z133" s="396"/>
    </row>
    <row r="134" spans="1:26" ht="25" customHeight="1">
      <c r="A134" s="385"/>
      <c r="B134" s="386"/>
      <c r="C134" s="387" t="s">
        <v>1799</v>
      </c>
      <c r="D134" s="571" t="s">
        <v>1800</v>
      </c>
      <c r="E134" s="571"/>
      <c r="F134" s="389" t="s">
        <v>181</v>
      </c>
      <c r="G134" s="390">
        <v>20.381195999999999</v>
      </c>
      <c r="H134" s="389"/>
      <c r="I134" s="389">
        <f>ROUND(G134*(H134),2)</f>
        <v>0</v>
      </c>
      <c r="J134" s="391">
        <f>ROUND(G134*(N134),2)</f>
        <v>800.98</v>
      </c>
      <c r="K134" s="392">
        <f>ROUND(G134*(O134),2)</f>
        <v>0</v>
      </c>
      <c r="L134" s="393">
        <f>ROUND(G134*(H134),2)</f>
        <v>0</v>
      </c>
      <c r="M134" s="393"/>
      <c r="N134" s="393">
        <v>39.299999999999997</v>
      </c>
      <c r="O134" s="393"/>
      <c r="P134" s="393">
        <v>0</v>
      </c>
      <c r="Q134" s="393"/>
      <c r="R134" s="393">
        <v>0</v>
      </c>
      <c r="S134" s="393">
        <f>ROUND(G134*(P134),3)</f>
        <v>0</v>
      </c>
      <c r="T134" s="393"/>
      <c r="U134" s="393"/>
      <c r="V134" s="394">
        <f>ROUND(G134*(X134),3)</f>
        <v>0</v>
      </c>
      <c r="W134" s="395"/>
      <c r="X134" s="396">
        <v>0</v>
      </c>
      <c r="Y134" s="396"/>
      <c r="Z134" s="396">
        <v>0</v>
      </c>
    </row>
    <row r="135" spans="1:26" ht="12">
      <c r="A135" s="396"/>
      <c r="B135" s="404"/>
      <c r="C135" s="405" t="s">
        <v>334</v>
      </c>
      <c r="D135" s="579" t="s">
        <v>1798</v>
      </c>
      <c r="E135" s="579"/>
      <c r="F135" s="406"/>
      <c r="G135" s="393"/>
      <c r="H135" s="406"/>
      <c r="I135" s="407">
        <f>ROUND((SUM(I133:I134))/1,2)</f>
        <v>0</v>
      </c>
      <c r="J135" s="408"/>
      <c r="K135" s="408"/>
      <c r="L135" s="409">
        <f>ROUND((SUM(L133:L134))/1,2)</f>
        <v>0</v>
      </c>
      <c r="M135" s="409">
        <f>ROUND((SUM(M133:M134))/1,2)</f>
        <v>0</v>
      </c>
      <c r="N135" s="409"/>
      <c r="O135" s="409"/>
      <c r="P135" s="409"/>
      <c r="Q135" s="409"/>
      <c r="R135" s="409"/>
      <c r="S135" s="409">
        <f>ROUND((SUM(S133:S134))/1,2)</f>
        <v>0</v>
      </c>
      <c r="T135" s="409"/>
      <c r="U135" s="409"/>
      <c r="V135" s="410">
        <f>ROUND((SUM(V133:V134))/1,2)</f>
        <v>0</v>
      </c>
      <c r="W135" s="395"/>
      <c r="X135" s="396"/>
      <c r="Y135" s="396"/>
      <c r="Z135" s="396"/>
    </row>
    <row r="136" spans="1:26">
      <c r="A136" s="396"/>
      <c r="B136" s="404"/>
      <c r="C136" s="411"/>
      <c r="D136" s="580"/>
      <c r="E136" s="580"/>
      <c r="F136" s="406"/>
      <c r="G136" s="393"/>
      <c r="H136" s="406"/>
      <c r="I136" s="406"/>
      <c r="J136" s="392"/>
      <c r="K136" s="392"/>
      <c r="L136" s="393"/>
      <c r="M136" s="393"/>
      <c r="N136" s="393"/>
      <c r="O136" s="393"/>
      <c r="P136" s="393"/>
      <c r="Q136" s="393"/>
      <c r="R136" s="393"/>
      <c r="S136" s="393"/>
      <c r="T136" s="393"/>
      <c r="U136" s="393"/>
      <c r="V136" s="394"/>
      <c r="W136" s="395"/>
      <c r="X136" s="396"/>
      <c r="Y136" s="396"/>
      <c r="Z136" s="396"/>
    </row>
    <row r="137" spans="1:26">
      <c r="A137" s="396"/>
      <c r="B137" s="404"/>
      <c r="C137" s="411"/>
      <c r="D137" s="582" t="s">
        <v>1714</v>
      </c>
      <c r="E137" s="582"/>
      <c r="F137" s="406"/>
      <c r="G137" s="393"/>
      <c r="H137" s="406"/>
      <c r="I137" s="407">
        <f>ROUND((SUM(I88:I136))/2,2)</f>
        <v>0</v>
      </c>
      <c r="J137" s="408"/>
      <c r="K137" s="408"/>
      <c r="L137" s="409">
        <f>ROUND((SUM(L88:L136))/2,2)</f>
        <v>0</v>
      </c>
      <c r="M137" s="409">
        <f>ROUND((SUM(M88:M136))/2,2)</f>
        <v>0</v>
      </c>
      <c r="N137" s="409"/>
      <c r="O137" s="409"/>
      <c r="P137" s="409"/>
      <c r="Q137" s="409"/>
      <c r="R137" s="409"/>
      <c r="S137" s="409">
        <f>ROUND((SUM(S88:S136))/2,2)</f>
        <v>20.38</v>
      </c>
      <c r="T137" s="409"/>
      <c r="U137" s="409"/>
      <c r="V137" s="410">
        <f>ROUND((SUM(V88:V136))/2,2)</f>
        <v>2.02</v>
      </c>
      <c r="W137" s="395"/>
      <c r="X137" s="396"/>
      <c r="Y137" s="396"/>
      <c r="Z137" s="396"/>
    </row>
    <row r="138" spans="1:26">
      <c r="A138" s="396"/>
      <c r="B138" s="404"/>
      <c r="C138" s="411"/>
      <c r="D138" s="580"/>
      <c r="E138" s="580"/>
      <c r="F138" s="406"/>
      <c r="G138" s="393"/>
      <c r="H138" s="406"/>
      <c r="I138" s="406"/>
      <c r="J138" s="392"/>
      <c r="K138" s="392"/>
      <c r="L138" s="393"/>
      <c r="M138" s="393"/>
      <c r="N138" s="393"/>
      <c r="O138" s="393"/>
      <c r="P138" s="393"/>
      <c r="Q138" s="393"/>
      <c r="R138" s="393"/>
      <c r="S138" s="393"/>
      <c r="T138" s="393"/>
      <c r="U138" s="393"/>
      <c r="V138" s="394"/>
      <c r="W138" s="395"/>
      <c r="X138" s="396"/>
      <c r="Y138" s="396"/>
      <c r="Z138" s="396"/>
    </row>
    <row r="139" spans="1:26">
      <c r="A139" s="396"/>
      <c r="B139" s="404"/>
      <c r="C139" s="411"/>
      <c r="D139" s="582" t="s">
        <v>1721</v>
      </c>
      <c r="E139" s="582"/>
      <c r="F139" s="406"/>
      <c r="G139" s="393"/>
      <c r="H139" s="406"/>
      <c r="I139" s="406"/>
      <c r="J139" s="392"/>
      <c r="K139" s="392"/>
      <c r="L139" s="393"/>
      <c r="M139" s="393"/>
      <c r="N139" s="393"/>
      <c r="O139" s="393"/>
      <c r="P139" s="393"/>
      <c r="Q139" s="393"/>
      <c r="R139" s="393"/>
      <c r="S139" s="393"/>
      <c r="T139" s="393"/>
      <c r="U139" s="393"/>
      <c r="V139" s="394"/>
      <c r="W139" s="395"/>
      <c r="X139" s="396"/>
      <c r="Y139" s="396"/>
      <c r="Z139" s="396"/>
    </row>
    <row r="140" spans="1:26" ht="23.25" customHeight="1">
      <c r="A140" s="396"/>
      <c r="B140" s="404"/>
      <c r="C140" s="405" t="s">
        <v>362</v>
      </c>
      <c r="D140" s="579" t="s">
        <v>1801</v>
      </c>
      <c r="E140" s="579"/>
      <c r="F140" s="406"/>
      <c r="G140" s="393"/>
      <c r="H140" s="406"/>
      <c r="I140" s="406"/>
      <c r="J140" s="392"/>
      <c r="K140" s="392"/>
      <c r="L140" s="393"/>
      <c r="M140" s="393"/>
      <c r="N140" s="393"/>
      <c r="O140" s="393"/>
      <c r="P140" s="393"/>
      <c r="Q140" s="393"/>
      <c r="R140" s="393"/>
      <c r="S140" s="393"/>
      <c r="T140" s="393"/>
      <c r="U140" s="393"/>
      <c r="V140" s="394"/>
      <c r="W140" s="395"/>
      <c r="X140" s="396"/>
      <c r="Y140" s="396"/>
      <c r="Z140" s="396"/>
    </row>
    <row r="141" spans="1:26" ht="25" customHeight="1">
      <c r="A141" s="385"/>
      <c r="B141" s="386"/>
      <c r="C141" s="387" t="s">
        <v>1802</v>
      </c>
      <c r="D141" s="571" t="s">
        <v>1803</v>
      </c>
      <c r="E141" s="571"/>
      <c r="F141" s="389" t="s">
        <v>218</v>
      </c>
      <c r="G141" s="390">
        <v>185</v>
      </c>
      <c r="H141" s="389"/>
      <c r="I141" s="389">
        <f t="shared" ref="I141:I147" si="17">ROUND(G141*(H141),2)</f>
        <v>0</v>
      </c>
      <c r="J141" s="391">
        <f t="shared" ref="J141:J147" si="18">ROUND(G141*(N141),2)</f>
        <v>708.55</v>
      </c>
      <c r="K141" s="392">
        <f t="shared" ref="K141:K147" si="19">ROUND(G141*(O141),2)</f>
        <v>0</v>
      </c>
      <c r="L141" s="393">
        <f>ROUND(G141*(H141),2)</f>
        <v>0</v>
      </c>
      <c r="M141" s="393"/>
      <c r="N141" s="393">
        <v>3.83</v>
      </c>
      <c r="O141" s="393"/>
      <c r="P141" s="393">
        <v>2.0000000000000002E-5</v>
      </c>
      <c r="Q141" s="393"/>
      <c r="R141" s="393">
        <v>2.0000000000000002E-5</v>
      </c>
      <c r="S141" s="393">
        <f t="shared" ref="S141:S147" si="20">ROUND(G141*(P141),3)</f>
        <v>4.0000000000000001E-3</v>
      </c>
      <c r="T141" s="393"/>
      <c r="U141" s="393"/>
      <c r="V141" s="394">
        <f t="shared" ref="V141:V147" si="21">ROUND(G141*(X141),3)</f>
        <v>0</v>
      </c>
      <c r="W141" s="395"/>
      <c r="X141" s="396">
        <v>0</v>
      </c>
      <c r="Y141" s="396"/>
      <c r="Z141" s="396">
        <v>0</v>
      </c>
    </row>
    <row r="142" spans="1:26" ht="25" customHeight="1">
      <c r="A142" s="397"/>
      <c r="B142" s="398"/>
      <c r="C142" s="399" t="s">
        <v>1804</v>
      </c>
      <c r="D142" s="581" t="s">
        <v>1805</v>
      </c>
      <c r="E142" s="581"/>
      <c r="F142" s="401" t="s">
        <v>1806</v>
      </c>
      <c r="G142" s="402">
        <v>140</v>
      </c>
      <c r="H142" s="401"/>
      <c r="I142" s="401">
        <f t="shared" si="17"/>
        <v>0</v>
      </c>
      <c r="J142" s="403">
        <f t="shared" si="18"/>
        <v>358.4</v>
      </c>
      <c r="K142" s="392">
        <f t="shared" si="19"/>
        <v>0</v>
      </c>
      <c r="L142" s="393"/>
      <c r="M142" s="393">
        <f>ROUND(G142*(H142),2)</f>
        <v>0</v>
      </c>
      <c r="N142" s="393">
        <v>2.56</v>
      </c>
      <c r="O142" s="393"/>
      <c r="P142" s="393">
        <v>0</v>
      </c>
      <c r="Q142" s="393"/>
      <c r="R142" s="393">
        <v>0</v>
      </c>
      <c r="S142" s="393">
        <f t="shared" si="20"/>
        <v>0</v>
      </c>
      <c r="T142" s="393"/>
      <c r="U142" s="393"/>
      <c r="V142" s="394">
        <f t="shared" si="21"/>
        <v>0</v>
      </c>
      <c r="W142" s="395"/>
      <c r="X142" s="396">
        <v>0</v>
      </c>
      <c r="Y142" s="396"/>
      <c r="Z142" s="396">
        <v>0</v>
      </c>
    </row>
    <row r="143" spans="1:26" ht="25" customHeight="1">
      <c r="A143" s="397"/>
      <c r="B143" s="398"/>
      <c r="C143" s="399" t="s">
        <v>1807</v>
      </c>
      <c r="D143" s="581" t="s">
        <v>1808</v>
      </c>
      <c r="E143" s="581"/>
      <c r="F143" s="401" t="s">
        <v>1806</v>
      </c>
      <c r="G143" s="402">
        <v>30</v>
      </c>
      <c r="H143" s="401"/>
      <c r="I143" s="401">
        <f t="shared" si="17"/>
        <v>0</v>
      </c>
      <c r="J143" s="403">
        <f t="shared" si="18"/>
        <v>81.900000000000006</v>
      </c>
      <c r="K143" s="392">
        <f t="shared" si="19"/>
        <v>0</v>
      </c>
      <c r="L143" s="393"/>
      <c r="M143" s="393">
        <f>ROUND(G143*(H143),2)</f>
        <v>0</v>
      </c>
      <c r="N143" s="393">
        <v>2.73</v>
      </c>
      <c r="O143" s="393"/>
      <c r="P143" s="393">
        <v>0</v>
      </c>
      <c r="Q143" s="393"/>
      <c r="R143" s="393">
        <v>0</v>
      </c>
      <c r="S143" s="393">
        <f t="shared" si="20"/>
        <v>0</v>
      </c>
      <c r="T143" s="393"/>
      <c r="U143" s="393"/>
      <c r="V143" s="394">
        <f t="shared" si="21"/>
        <v>0</v>
      </c>
      <c r="W143" s="395"/>
      <c r="X143" s="396">
        <v>0</v>
      </c>
      <c r="Y143" s="396"/>
      <c r="Z143" s="396">
        <v>0</v>
      </c>
    </row>
    <row r="144" spans="1:26" ht="25" customHeight="1">
      <c r="A144" s="397"/>
      <c r="B144" s="398"/>
      <c r="C144" s="399" t="s">
        <v>1809</v>
      </c>
      <c r="D144" s="581" t="s">
        <v>1810</v>
      </c>
      <c r="E144" s="581"/>
      <c r="F144" s="401" t="s">
        <v>1806</v>
      </c>
      <c r="G144" s="402">
        <v>15</v>
      </c>
      <c r="H144" s="401"/>
      <c r="I144" s="401">
        <f t="shared" si="17"/>
        <v>0</v>
      </c>
      <c r="J144" s="403">
        <f t="shared" si="18"/>
        <v>49.05</v>
      </c>
      <c r="K144" s="392">
        <f t="shared" si="19"/>
        <v>0</v>
      </c>
      <c r="L144" s="393"/>
      <c r="M144" s="393">
        <f>ROUND(G144*(H144),2)</f>
        <v>0</v>
      </c>
      <c r="N144" s="393">
        <v>3.27</v>
      </c>
      <c r="O144" s="393"/>
      <c r="P144" s="393">
        <v>0</v>
      </c>
      <c r="Q144" s="393"/>
      <c r="R144" s="393">
        <v>0</v>
      </c>
      <c r="S144" s="393">
        <f t="shared" si="20"/>
        <v>0</v>
      </c>
      <c r="T144" s="393"/>
      <c r="U144" s="393"/>
      <c r="V144" s="394">
        <f t="shared" si="21"/>
        <v>0</v>
      </c>
      <c r="W144" s="395"/>
      <c r="X144" s="396">
        <v>0</v>
      </c>
      <c r="Y144" s="396"/>
      <c r="Z144" s="396">
        <v>0</v>
      </c>
    </row>
    <row r="145" spans="1:26" ht="25" customHeight="1">
      <c r="A145" s="385"/>
      <c r="B145" s="386"/>
      <c r="C145" s="387" t="s">
        <v>1811</v>
      </c>
      <c r="D145" s="571" t="s">
        <v>1812</v>
      </c>
      <c r="E145" s="571"/>
      <c r="F145" s="389" t="s">
        <v>218</v>
      </c>
      <c r="G145" s="390">
        <v>5</v>
      </c>
      <c r="H145" s="389"/>
      <c r="I145" s="389">
        <f t="shared" si="17"/>
        <v>0</v>
      </c>
      <c r="J145" s="391">
        <f t="shared" si="18"/>
        <v>23.65</v>
      </c>
      <c r="K145" s="392">
        <f t="shared" si="19"/>
        <v>0</v>
      </c>
      <c r="L145" s="393">
        <f>ROUND(G145*(H145),2)</f>
        <v>0</v>
      </c>
      <c r="M145" s="393"/>
      <c r="N145" s="393">
        <v>4.7300000000000004</v>
      </c>
      <c r="O145" s="393"/>
      <c r="P145" s="393">
        <v>2.0000000000000002E-5</v>
      </c>
      <c r="Q145" s="393"/>
      <c r="R145" s="393">
        <v>2.0000000000000002E-5</v>
      </c>
      <c r="S145" s="393">
        <f t="shared" si="20"/>
        <v>0</v>
      </c>
      <c r="T145" s="393"/>
      <c r="U145" s="393"/>
      <c r="V145" s="394">
        <f t="shared" si="21"/>
        <v>0</v>
      </c>
      <c r="W145" s="395"/>
      <c r="X145" s="396">
        <v>0</v>
      </c>
      <c r="Y145" s="396"/>
      <c r="Z145" s="396">
        <v>0</v>
      </c>
    </row>
    <row r="146" spans="1:26" ht="25" customHeight="1">
      <c r="A146" s="397"/>
      <c r="B146" s="398"/>
      <c r="C146" s="399" t="s">
        <v>1813</v>
      </c>
      <c r="D146" s="581" t="s">
        <v>1814</v>
      </c>
      <c r="E146" s="581"/>
      <c r="F146" s="401" t="s">
        <v>1806</v>
      </c>
      <c r="G146" s="402">
        <v>5</v>
      </c>
      <c r="H146" s="401"/>
      <c r="I146" s="401">
        <f t="shared" si="17"/>
        <v>0</v>
      </c>
      <c r="J146" s="403">
        <f t="shared" si="18"/>
        <v>70.349999999999994</v>
      </c>
      <c r="K146" s="392">
        <f t="shared" si="19"/>
        <v>0</v>
      </c>
      <c r="L146" s="393"/>
      <c r="M146" s="393">
        <f>ROUND(G146*(H146),2)</f>
        <v>0</v>
      </c>
      <c r="N146" s="393">
        <v>14.07</v>
      </c>
      <c r="O146" s="393"/>
      <c r="P146" s="393">
        <v>0</v>
      </c>
      <c r="Q146" s="393"/>
      <c r="R146" s="393">
        <v>0</v>
      </c>
      <c r="S146" s="393">
        <f t="shared" si="20"/>
        <v>0</v>
      </c>
      <c r="T146" s="393"/>
      <c r="U146" s="393"/>
      <c r="V146" s="394">
        <f t="shared" si="21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97"/>
      <c r="B147" s="398"/>
      <c r="C147" s="399" t="s">
        <v>1815</v>
      </c>
      <c r="D147" s="581" t="s">
        <v>1816</v>
      </c>
      <c r="E147" s="581"/>
      <c r="F147" s="401" t="s">
        <v>1817</v>
      </c>
      <c r="G147" s="402">
        <v>4</v>
      </c>
      <c r="H147" s="401"/>
      <c r="I147" s="401">
        <f t="shared" si="17"/>
        <v>0</v>
      </c>
      <c r="J147" s="403">
        <f t="shared" si="18"/>
        <v>108.88</v>
      </c>
      <c r="K147" s="392">
        <f t="shared" si="19"/>
        <v>0</v>
      </c>
      <c r="L147" s="393"/>
      <c r="M147" s="393">
        <f>ROUND(G147*(H147),2)</f>
        <v>0</v>
      </c>
      <c r="N147" s="393">
        <v>27.22</v>
      </c>
      <c r="O147" s="393"/>
      <c r="P147" s="393">
        <v>0</v>
      </c>
      <c r="Q147" s="393"/>
      <c r="R147" s="393">
        <v>0</v>
      </c>
      <c r="S147" s="393">
        <f t="shared" si="20"/>
        <v>0</v>
      </c>
      <c r="T147" s="393"/>
      <c r="U147" s="393"/>
      <c r="V147" s="394">
        <f t="shared" si="21"/>
        <v>0</v>
      </c>
      <c r="W147" s="395"/>
      <c r="X147" s="396">
        <v>0</v>
      </c>
      <c r="Y147" s="396"/>
      <c r="Z147" s="396">
        <v>0</v>
      </c>
    </row>
    <row r="148" spans="1:26" ht="23.25" customHeight="1">
      <c r="A148" s="396"/>
      <c r="B148" s="404"/>
      <c r="C148" s="405" t="s">
        <v>362</v>
      </c>
      <c r="D148" s="579" t="s">
        <v>1801</v>
      </c>
      <c r="E148" s="579"/>
      <c r="F148" s="406"/>
      <c r="G148" s="393"/>
      <c r="H148" s="406"/>
      <c r="I148" s="407">
        <f>ROUND((SUM(I140:I147))/1,2)</f>
        <v>0</v>
      </c>
      <c r="J148" s="408"/>
      <c r="K148" s="408"/>
      <c r="L148" s="409">
        <f>ROUND((SUM(L140:L147))/1,2)</f>
        <v>0</v>
      </c>
      <c r="M148" s="409">
        <f>ROUND((SUM(M140:M147))/1,2)</f>
        <v>0</v>
      </c>
      <c r="N148" s="409"/>
      <c r="O148" s="409"/>
      <c r="P148" s="409"/>
      <c r="Q148" s="409"/>
      <c r="R148" s="409"/>
      <c r="S148" s="409">
        <f>ROUND((SUM(S140:S147))/1,2)</f>
        <v>0</v>
      </c>
      <c r="T148" s="409"/>
      <c r="U148" s="409"/>
      <c r="V148" s="410">
        <f>ROUND((SUM(V140:V147))/1,2)</f>
        <v>0</v>
      </c>
      <c r="W148" s="395"/>
      <c r="X148" s="396"/>
      <c r="Y148" s="396"/>
      <c r="Z148" s="396"/>
    </row>
    <row r="149" spans="1:26">
      <c r="A149" s="396"/>
      <c r="B149" s="404"/>
      <c r="C149" s="411"/>
      <c r="D149" s="580"/>
      <c r="E149" s="580"/>
      <c r="F149" s="406"/>
      <c r="G149" s="393"/>
      <c r="H149" s="406"/>
      <c r="I149" s="406"/>
      <c r="J149" s="392"/>
      <c r="K149" s="392"/>
      <c r="L149" s="393"/>
      <c r="M149" s="393"/>
      <c r="N149" s="393"/>
      <c r="O149" s="393"/>
      <c r="P149" s="393"/>
      <c r="Q149" s="393"/>
      <c r="R149" s="393"/>
      <c r="S149" s="393"/>
      <c r="T149" s="393"/>
      <c r="U149" s="393"/>
      <c r="V149" s="394"/>
      <c r="W149" s="395"/>
      <c r="X149" s="396"/>
      <c r="Y149" s="396"/>
      <c r="Z149" s="396"/>
    </row>
    <row r="150" spans="1:26" ht="12">
      <c r="A150" s="396"/>
      <c r="B150" s="404"/>
      <c r="C150" s="405" t="s">
        <v>1261</v>
      </c>
      <c r="D150" s="579" t="s">
        <v>1818</v>
      </c>
      <c r="E150" s="579"/>
      <c r="F150" s="396"/>
      <c r="G150" s="393"/>
      <c r="H150" s="406"/>
      <c r="I150" s="406"/>
      <c r="J150" s="396"/>
      <c r="K150" s="396"/>
      <c r="L150" s="393"/>
      <c r="M150" s="393"/>
      <c r="N150" s="393"/>
      <c r="O150" s="393"/>
      <c r="P150" s="393"/>
      <c r="Q150" s="393"/>
      <c r="R150" s="393"/>
      <c r="S150" s="393"/>
      <c r="T150" s="393"/>
      <c r="U150" s="393"/>
      <c r="V150" s="394"/>
      <c r="W150" s="395"/>
      <c r="X150" s="396"/>
      <c r="Y150" s="396"/>
      <c r="Z150" s="396"/>
    </row>
    <row r="151" spans="1:26" ht="25" customHeight="1">
      <c r="A151" s="385"/>
      <c r="B151" s="386"/>
      <c r="C151" s="387" t="s">
        <v>1819</v>
      </c>
      <c r="D151" s="571" t="s">
        <v>1820</v>
      </c>
      <c r="E151" s="571"/>
      <c r="F151" s="388" t="s">
        <v>1770</v>
      </c>
      <c r="G151" s="390">
        <v>4</v>
      </c>
      <c r="H151" s="389"/>
      <c r="I151" s="389">
        <f t="shared" ref="I151:I182" si="22">ROUND(G151*(H151),2)</f>
        <v>0</v>
      </c>
      <c r="J151" s="388">
        <f t="shared" ref="J151:J182" si="23">ROUND(G151*(N151),2)</f>
        <v>65.72</v>
      </c>
      <c r="K151" s="396">
        <f t="shared" ref="K151:K182" si="24">ROUND(G151*(O151),2)</f>
        <v>0</v>
      </c>
      <c r="L151" s="393">
        <f>ROUND(G151*(H151),2)</f>
        <v>0</v>
      </c>
      <c r="M151" s="393"/>
      <c r="N151" s="393">
        <v>16.43</v>
      </c>
      <c r="O151" s="393"/>
      <c r="P151" s="393">
        <v>7.9017620000000003E-4</v>
      </c>
      <c r="Q151" s="393"/>
      <c r="R151" s="393">
        <v>7.9017620000000003E-4</v>
      </c>
      <c r="S151" s="393">
        <f t="shared" ref="S151:S182" si="25">ROUND(G151*(P151),3)</f>
        <v>3.0000000000000001E-3</v>
      </c>
      <c r="T151" s="393"/>
      <c r="U151" s="393"/>
      <c r="V151" s="394">
        <f t="shared" ref="V151:V182" si="26">ROUND(G151*(X151),3)</f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97"/>
      <c r="B152" s="398"/>
      <c r="C152" s="399" t="s">
        <v>1821</v>
      </c>
      <c r="D152" s="581" t="s">
        <v>1822</v>
      </c>
      <c r="E152" s="581"/>
      <c r="F152" s="400" t="s">
        <v>1823</v>
      </c>
      <c r="G152" s="402">
        <v>4</v>
      </c>
      <c r="H152" s="401"/>
      <c r="I152" s="401">
        <f t="shared" si="22"/>
        <v>0</v>
      </c>
      <c r="J152" s="400">
        <f t="shared" si="23"/>
        <v>256.32</v>
      </c>
      <c r="K152" s="396">
        <f t="shared" si="24"/>
        <v>0</v>
      </c>
      <c r="L152" s="393"/>
      <c r="M152" s="393">
        <f>ROUND(G152*(H152),2)</f>
        <v>0</v>
      </c>
      <c r="N152" s="393">
        <v>64.08</v>
      </c>
      <c r="O152" s="393"/>
      <c r="P152" s="393">
        <v>0</v>
      </c>
      <c r="Q152" s="393"/>
      <c r="R152" s="393">
        <v>0</v>
      </c>
      <c r="S152" s="393">
        <f t="shared" si="25"/>
        <v>0</v>
      </c>
      <c r="T152" s="393"/>
      <c r="U152" s="393"/>
      <c r="V152" s="394">
        <f t="shared" si="26"/>
        <v>0</v>
      </c>
      <c r="W152" s="395"/>
      <c r="X152" s="396">
        <v>0</v>
      </c>
      <c r="Y152" s="396"/>
      <c r="Z152" s="396">
        <v>0</v>
      </c>
    </row>
    <row r="153" spans="1:26" ht="25" customHeight="1">
      <c r="A153" s="385"/>
      <c r="B153" s="386"/>
      <c r="C153" s="387" t="s">
        <v>1824</v>
      </c>
      <c r="D153" s="571" t="s">
        <v>1825</v>
      </c>
      <c r="E153" s="571"/>
      <c r="F153" s="388" t="s">
        <v>1770</v>
      </c>
      <c r="G153" s="390">
        <v>4</v>
      </c>
      <c r="H153" s="389"/>
      <c r="I153" s="389">
        <f t="shared" si="22"/>
        <v>0</v>
      </c>
      <c r="J153" s="388">
        <f t="shared" si="23"/>
        <v>12.4</v>
      </c>
      <c r="K153" s="396">
        <f t="shared" si="24"/>
        <v>0</v>
      </c>
      <c r="L153" s="393">
        <f>ROUND(G153*(H153),2)</f>
        <v>0</v>
      </c>
      <c r="M153" s="393"/>
      <c r="N153" s="393">
        <v>3.1</v>
      </c>
      <c r="O153" s="393"/>
      <c r="P153" s="393">
        <v>3.0000000000000001E-5</v>
      </c>
      <c r="Q153" s="393"/>
      <c r="R153" s="393">
        <v>3.0000000000000001E-5</v>
      </c>
      <c r="S153" s="393">
        <f t="shared" si="25"/>
        <v>0</v>
      </c>
      <c r="T153" s="393"/>
      <c r="U153" s="393"/>
      <c r="V153" s="394">
        <f t="shared" si="26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97"/>
      <c r="B154" s="398"/>
      <c r="C154" s="399" t="s">
        <v>1826</v>
      </c>
      <c r="D154" s="581" t="s">
        <v>1827</v>
      </c>
      <c r="E154" s="581"/>
      <c r="F154" s="400" t="s">
        <v>1823</v>
      </c>
      <c r="G154" s="402">
        <v>3</v>
      </c>
      <c r="H154" s="401"/>
      <c r="I154" s="401">
        <f t="shared" si="22"/>
        <v>0</v>
      </c>
      <c r="J154" s="400">
        <f t="shared" si="23"/>
        <v>184.29</v>
      </c>
      <c r="K154" s="396">
        <f t="shared" si="24"/>
        <v>0</v>
      </c>
      <c r="L154" s="393"/>
      <c r="M154" s="393">
        <f>ROUND(G154*(H154),2)</f>
        <v>0</v>
      </c>
      <c r="N154" s="393">
        <v>61.43</v>
      </c>
      <c r="O154" s="393"/>
      <c r="P154" s="393">
        <v>0</v>
      </c>
      <c r="Q154" s="393"/>
      <c r="R154" s="393">
        <v>0</v>
      </c>
      <c r="S154" s="393">
        <f t="shared" si="25"/>
        <v>0</v>
      </c>
      <c r="T154" s="393"/>
      <c r="U154" s="393"/>
      <c r="V154" s="394">
        <f t="shared" si="26"/>
        <v>0</v>
      </c>
      <c r="W154" s="395"/>
      <c r="X154" s="396">
        <v>0</v>
      </c>
      <c r="Y154" s="396"/>
      <c r="Z154" s="396">
        <v>0</v>
      </c>
    </row>
    <row r="155" spans="1:26" ht="25" customHeight="1">
      <c r="A155" s="397"/>
      <c r="B155" s="398"/>
      <c r="C155" s="399" t="s">
        <v>1828</v>
      </c>
      <c r="D155" s="581" t="s">
        <v>1829</v>
      </c>
      <c r="E155" s="581"/>
      <c r="F155" s="400" t="s">
        <v>1770</v>
      </c>
      <c r="G155" s="402">
        <v>1</v>
      </c>
      <c r="H155" s="401"/>
      <c r="I155" s="401">
        <f t="shared" si="22"/>
        <v>0</v>
      </c>
      <c r="J155" s="400">
        <f t="shared" si="23"/>
        <v>31.15</v>
      </c>
      <c r="K155" s="396">
        <f t="shared" si="24"/>
        <v>0</v>
      </c>
      <c r="L155" s="393"/>
      <c r="M155" s="393">
        <f>ROUND(G155*(H155),2)</f>
        <v>0</v>
      </c>
      <c r="N155" s="393">
        <v>31.15</v>
      </c>
      <c r="O155" s="393"/>
      <c r="P155" s="393">
        <v>4.1200000000000004E-3</v>
      </c>
      <c r="Q155" s="393"/>
      <c r="R155" s="393">
        <v>4.1200000000000004E-3</v>
      </c>
      <c r="S155" s="393">
        <f t="shared" si="25"/>
        <v>4.0000000000000001E-3</v>
      </c>
      <c r="T155" s="393"/>
      <c r="U155" s="393"/>
      <c r="V155" s="394">
        <f t="shared" si="26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1830</v>
      </c>
      <c r="D156" s="571" t="s">
        <v>1831</v>
      </c>
      <c r="E156" s="571"/>
      <c r="F156" s="388" t="s">
        <v>1770</v>
      </c>
      <c r="G156" s="390">
        <v>1</v>
      </c>
      <c r="H156" s="389"/>
      <c r="I156" s="389">
        <f t="shared" si="22"/>
        <v>0</v>
      </c>
      <c r="J156" s="388">
        <f t="shared" si="23"/>
        <v>34.28</v>
      </c>
      <c r="K156" s="396">
        <f t="shared" si="24"/>
        <v>0</v>
      </c>
      <c r="L156" s="393">
        <f>ROUND(G156*(H156),2)</f>
        <v>0</v>
      </c>
      <c r="M156" s="393"/>
      <c r="N156" s="393">
        <v>34.28</v>
      </c>
      <c r="O156" s="393"/>
      <c r="P156" s="393">
        <v>8.2200000000000003E-4</v>
      </c>
      <c r="Q156" s="393"/>
      <c r="R156" s="393">
        <v>8.2200000000000003E-4</v>
      </c>
      <c r="S156" s="393">
        <f t="shared" si="25"/>
        <v>1E-3</v>
      </c>
      <c r="T156" s="393"/>
      <c r="U156" s="393"/>
      <c r="V156" s="394">
        <f t="shared" si="26"/>
        <v>0</v>
      </c>
      <c r="W156" s="395"/>
      <c r="X156" s="396">
        <v>0</v>
      </c>
      <c r="Y156" s="396"/>
      <c r="Z156" s="396">
        <v>0</v>
      </c>
    </row>
    <row r="157" spans="1:26" ht="25" customHeight="1">
      <c r="A157" s="397"/>
      <c r="B157" s="398"/>
      <c r="C157" s="399" t="s">
        <v>1832</v>
      </c>
      <c r="D157" s="581" t="s">
        <v>1833</v>
      </c>
      <c r="E157" s="581"/>
      <c r="F157" s="400" t="s">
        <v>1770</v>
      </c>
      <c r="G157" s="402">
        <v>1</v>
      </c>
      <c r="H157" s="401"/>
      <c r="I157" s="401">
        <f t="shared" si="22"/>
        <v>0</v>
      </c>
      <c r="J157" s="400">
        <f t="shared" si="23"/>
        <v>221.8</v>
      </c>
      <c r="K157" s="396">
        <f t="shared" si="24"/>
        <v>0</v>
      </c>
      <c r="L157" s="393"/>
      <c r="M157" s="393">
        <f>ROUND(G157*(H157),2)</f>
        <v>0</v>
      </c>
      <c r="N157" s="393">
        <v>221.8</v>
      </c>
      <c r="O157" s="393"/>
      <c r="P157" s="393">
        <v>3.3700000000000002E-3</v>
      </c>
      <c r="Q157" s="393"/>
      <c r="R157" s="393">
        <v>3.3700000000000002E-3</v>
      </c>
      <c r="S157" s="393">
        <f t="shared" si="25"/>
        <v>3.0000000000000001E-3</v>
      </c>
      <c r="T157" s="393"/>
      <c r="U157" s="393"/>
      <c r="V157" s="394">
        <f t="shared" si="26"/>
        <v>0</v>
      </c>
      <c r="W157" s="395"/>
      <c r="X157" s="396">
        <v>0</v>
      </c>
      <c r="Y157" s="396"/>
      <c r="Z157" s="396">
        <v>0</v>
      </c>
    </row>
    <row r="158" spans="1:26" ht="25" customHeight="1">
      <c r="A158" s="385"/>
      <c r="B158" s="386"/>
      <c r="C158" s="387" t="s">
        <v>1834</v>
      </c>
      <c r="D158" s="571" t="s">
        <v>1835</v>
      </c>
      <c r="E158" s="571"/>
      <c r="F158" s="388" t="s">
        <v>218</v>
      </c>
      <c r="G158" s="390">
        <v>15</v>
      </c>
      <c r="H158" s="389"/>
      <c r="I158" s="389">
        <f t="shared" si="22"/>
        <v>0</v>
      </c>
      <c r="J158" s="388">
        <f t="shared" si="23"/>
        <v>173.1</v>
      </c>
      <c r="K158" s="396">
        <f t="shared" si="24"/>
        <v>0</v>
      </c>
      <c r="L158" s="393">
        <f>ROUND(G158*(H158),2)</f>
        <v>0</v>
      </c>
      <c r="M158" s="393"/>
      <c r="N158" s="393">
        <v>11.54</v>
      </c>
      <c r="O158" s="393"/>
      <c r="P158" s="393">
        <v>0</v>
      </c>
      <c r="Q158" s="393"/>
      <c r="R158" s="393">
        <v>0</v>
      </c>
      <c r="S158" s="393">
        <f t="shared" si="25"/>
        <v>0</v>
      </c>
      <c r="T158" s="393"/>
      <c r="U158" s="393"/>
      <c r="V158" s="394">
        <f t="shared" si="26"/>
        <v>0</v>
      </c>
      <c r="W158" s="395"/>
      <c r="X158" s="396">
        <v>0</v>
      </c>
      <c r="Y158" s="396"/>
      <c r="Z158" s="396">
        <v>0</v>
      </c>
    </row>
    <row r="159" spans="1:26" ht="25" customHeight="1">
      <c r="A159" s="397"/>
      <c r="B159" s="398"/>
      <c r="C159" s="399" t="s">
        <v>1836</v>
      </c>
      <c r="D159" s="581" t="s">
        <v>1837</v>
      </c>
      <c r="E159" s="581"/>
      <c r="F159" s="400" t="s">
        <v>1770</v>
      </c>
      <c r="G159" s="402">
        <v>15.75</v>
      </c>
      <c r="H159" s="401"/>
      <c r="I159" s="401">
        <f t="shared" si="22"/>
        <v>0</v>
      </c>
      <c r="J159" s="400">
        <f t="shared" si="23"/>
        <v>28.67</v>
      </c>
      <c r="K159" s="396">
        <f t="shared" si="24"/>
        <v>0</v>
      </c>
      <c r="L159" s="393"/>
      <c r="M159" s="393">
        <f>ROUND(G159*(H159),2)</f>
        <v>0</v>
      </c>
      <c r="N159" s="393">
        <v>1.8199999999999998</v>
      </c>
      <c r="O159" s="393"/>
      <c r="P159" s="393">
        <v>0</v>
      </c>
      <c r="Q159" s="393"/>
      <c r="R159" s="393">
        <v>0</v>
      </c>
      <c r="S159" s="393">
        <f t="shared" si="25"/>
        <v>0</v>
      </c>
      <c r="T159" s="393"/>
      <c r="U159" s="393"/>
      <c r="V159" s="394">
        <f t="shared" si="26"/>
        <v>0</v>
      </c>
      <c r="W159" s="395"/>
      <c r="X159" s="396">
        <v>0</v>
      </c>
      <c r="Y159" s="396"/>
      <c r="Z159" s="396">
        <v>0</v>
      </c>
    </row>
    <row r="160" spans="1:26" ht="25" customHeight="1">
      <c r="A160" s="385"/>
      <c r="B160" s="386"/>
      <c r="C160" s="387" t="s">
        <v>1838</v>
      </c>
      <c r="D160" s="571" t="s">
        <v>1839</v>
      </c>
      <c r="E160" s="571"/>
      <c r="F160" s="388" t="s">
        <v>218</v>
      </c>
      <c r="G160" s="390">
        <v>30</v>
      </c>
      <c r="H160" s="389"/>
      <c r="I160" s="389">
        <f t="shared" si="22"/>
        <v>0</v>
      </c>
      <c r="J160" s="388">
        <f t="shared" si="23"/>
        <v>357.3</v>
      </c>
      <c r="K160" s="396">
        <f t="shared" si="24"/>
        <v>0</v>
      </c>
      <c r="L160" s="393">
        <f>ROUND(G160*(H160),2)</f>
        <v>0</v>
      </c>
      <c r="M160" s="393"/>
      <c r="N160" s="393">
        <v>11.91</v>
      </c>
      <c r="O160" s="393"/>
      <c r="P160" s="393">
        <v>0</v>
      </c>
      <c r="Q160" s="393"/>
      <c r="R160" s="393">
        <v>0</v>
      </c>
      <c r="S160" s="393">
        <f t="shared" si="25"/>
        <v>0</v>
      </c>
      <c r="T160" s="393"/>
      <c r="U160" s="393"/>
      <c r="V160" s="394">
        <f t="shared" si="26"/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1840</v>
      </c>
      <c r="D161" s="581" t="s">
        <v>1841</v>
      </c>
      <c r="E161" s="581"/>
      <c r="F161" s="400" t="s">
        <v>1770</v>
      </c>
      <c r="G161" s="402">
        <v>31.5</v>
      </c>
      <c r="H161" s="401"/>
      <c r="I161" s="401">
        <f t="shared" si="22"/>
        <v>0</v>
      </c>
      <c r="J161" s="400">
        <f t="shared" si="23"/>
        <v>63.63</v>
      </c>
      <c r="K161" s="396">
        <f t="shared" si="24"/>
        <v>0</v>
      </c>
      <c r="L161" s="393"/>
      <c r="M161" s="393">
        <f>ROUND(G161*(H161),2)</f>
        <v>0</v>
      </c>
      <c r="N161" s="393">
        <v>2.02</v>
      </c>
      <c r="O161" s="393"/>
      <c r="P161" s="393">
        <v>0</v>
      </c>
      <c r="Q161" s="393"/>
      <c r="R161" s="393">
        <v>0</v>
      </c>
      <c r="S161" s="393">
        <f t="shared" si="25"/>
        <v>0</v>
      </c>
      <c r="T161" s="393"/>
      <c r="U161" s="393"/>
      <c r="V161" s="394">
        <f t="shared" si="26"/>
        <v>0</v>
      </c>
      <c r="W161" s="395"/>
      <c r="X161" s="396">
        <v>0</v>
      </c>
      <c r="Y161" s="396"/>
      <c r="Z161" s="396">
        <v>0</v>
      </c>
    </row>
    <row r="162" spans="1:26" ht="25" customHeight="1">
      <c r="A162" s="385"/>
      <c r="B162" s="386"/>
      <c r="C162" s="387" t="s">
        <v>1842</v>
      </c>
      <c r="D162" s="571" t="s">
        <v>1843</v>
      </c>
      <c r="E162" s="571"/>
      <c r="F162" s="388" t="s">
        <v>218</v>
      </c>
      <c r="G162" s="390">
        <v>15</v>
      </c>
      <c r="H162" s="389"/>
      <c r="I162" s="389">
        <f t="shared" si="22"/>
        <v>0</v>
      </c>
      <c r="J162" s="388">
        <f t="shared" si="23"/>
        <v>186.15</v>
      </c>
      <c r="K162" s="396">
        <f t="shared" si="24"/>
        <v>0</v>
      </c>
      <c r="L162" s="393">
        <f>ROUND(G162*(H162),2)</f>
        <v>0</v>
      </c>
      <c r="M162" s="393"/>
      <c r="N162" s="393">
        <v>12.41</v>
      </c>
      <c r="O162" s="393"/>
      <c r="P162" s="393">
        <v>0</v>
      </c>
      <c r="Q162" s="393"/>
      <c r="R162" s="393">
        <v>0</v>
      </c>
      <c r="S162" s="393">
        <f t="shared" si="25"/>
        <v>0</v>
      </c>
      <c r="T162" s="393"/>
      <c r="U162" s="393"/>
      <c r="V162" s="394">
        <f t="shared" si="26"/>
        <v>0</v>
      </c>
      <c r="W162" s="395"/>
      <c r="X162" s="396">
        <v>0</v>
      </c>
      <c r="Y162" s="396"/>
      <c r="Z162" s="396">
        <v>0</v>
      </c>
    </row>
    <row r="163" spans="1:26" ht="25" customHeight="1">
      <c r="A163" s="397"/>
      <c r="B163" s="398"/>
      <c r="C163" s="399" t="s">
        <v>1844</v>
      </c>
      <c r="D163" s="581" t="s">
        <v>1845</v>
      </c>
      <c r="E163" s="581"/>
      <c r="F163" s="400" t="s">
        <v>1770</v>
      </c>
      <c r="G163" s="402">
        <v>15.75</v>
      </c>
      <c r="H163" s="401"/>
      <c r="I163" s="401">
        <f t="shared" si="22"/>
        <v>0</v>
      </c>
      <c r="J163" s="400">
        <f t="shared" si="23"/>
        <v>47.88</v>
      </c>
      <c r="K163" s="396">
        <f t="shared" si="24"/>
        <v>0</v>
      </c>
      <c r="L163" s="393"/>
      <c r="M163" s="393">
        <f>ROUND(G163*(H163),2)</f>
        <v>0</v>
      </c>
      <c r="N163" s="393">
        <v>3.04</v>
      </c>
      <c r="O163" s="393"/>
      <c r="P163" s="393">
        <v>0</v>
      </c>
      <c r="Q163" s="393"/>
      <c r="R163" s="393">
        <v>0</v>
      </c>
      <c r="S163" s="393">
        <f t="shared" si="25"/>
        <v>0</v>
      </c>
      <c r="T163" s="393"/>
      <c r="U163" s="393"/>
      <c r="V163" s="394">
        <f t="shared" si="26"/>
        <v>0</v>
      </c>
      <c r="W163" s="395"/>
      <c r="X163" s="396">
        <v>0</v>
      </c>
      <c r="Y163" s="396"/>
      <c r="Z163" s="396">
        <v>0</v>
      </c>
    </row>
    <row r="164" spans="1:26" ht="25" customHeight="1">
      <c r="A164" s="385"/>
      <c r="B164" s="386"/>
      <c r="C164" s="387" t="s">
        <v>1846</v>
      </c>
      <c r="D164" s="571" t="s">
        <v>1847</v>
      </c>
      <c r="E164" s="571"/>
      <c r="F164" s="388" t="s">
        <v>218</v>
      </c>
      <c r="G164" s="390">
        <v>15</v>
      </c>
      <c r="H164" s="389"/>
      <c r="I164" s="389">
        <f t="shared" si="22"/>
        <v>0</v>
      </c>
      <c r="J164" s="388">
        <f t="shared" si="23"/>
        <v>213.9</v>
      </c>
      <c r="K164" s="396">
        <f t="shared" si="24"/>
        <v>0</v>
      </c>
      <c r="L164" s="393">
        <f>ROUND(G164*(H164),2)</f>
        <v>0</v>
      </c>
      <c r="M164" s="393"/>
      <c r="N164" s="393">
        <v>14.26</v>
      </c>
      <c r="O164" s="393"/>
      <c r="P164" s="393">
        <v>0</v>
      </c>
      <c r="Q164" s="393"/>
      <c r="R164" s="393">
        <v>0</v>
      </c>
      <c r="S164" s="393">
        <f t="shared" si="25"/>
        <v>0</v>
      </c>
      <c r="T164" s="393"/>
      <c r="U164" s="393"/>
      <c r="V164" s="394">
        <f t="shared" si="26"/>
        <v>0</v>
      </c>
      <c r="W164" s="395"/>
      <c r="X164" s="396">
        <v>0</v>
      </c>
      <c r="Y164" s="396"/>
      <c r="Z164" s="396">
        <v>0</v>
      </c>
    </row>
    <row r="165" spans="1:26" ht="25" customHeight="1">
      <c r="A165" s="397"/>
      <c r="B165" s="398"/>
      <c r="C165" s="399" t="s">
        <v>1848</v>
      </c>
      <c r="D165" s="581" t="s">
        <v>1849</v>
      </c>
      <c r="E165" s="581"/>
      <c r="F165" s="400" t="s">
        <v>1770</v>
      </c>
      <c r="G165" s="402">
        <v>15.75</v>
      </c>
      <c r="H165" s="401"/>
      <c r="I165" s="401">
        <f t="shared" si="22"/>
        <v>0</v>
      </c>
      <c r="J165" s="400">
        <f t="shared" si="23"/>
        <v>93.87</v>
      </c>
      <c r="K165" s="396">
        <f t="shared" si="24"/>
        <v>0</v>
      </c>
      <c r="L165" s="393"/>
      <c r="M165" s="393">
        <f>ROUND(G165*(H165),2)</f>
        <v>0</v>
      </c>
      <c r="N165" s="393">
        <v>5.96</v>
      </c>
      <c r="O165" s="393"/>
      <c r="P165" s="393">
        <v>0</v>
      </c>
      <c r="Q165" s="393"/>
      <c r="R165" s="393">
        <v>0</v>
      </c>
      <c r="S165" s="393">
        <f t="shared" si="25"/>
        <v>0</v>
      </c>
      <c r="T165" s="393"/>
      <c r="U165" s="393"/>
      <c r="V165" s="394">
        <f t="shared" si="26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1850</v>
      </c>
      <c r="D166" s="571" t="s">
        <v>1851</v>
      </c>
      <c r="E166" s="571"/>
      <c r="F166" s="388" t="s">
        <v>1770</v>
      </c>
      <c r="G166" s="390">
        <v>1</v>
      </c>
      <c r="H166" s="389"/>
      <c r="I166" s="389">
        <f t="shared" si="22"/>
        <v>0</v>
      </c>
      <c r="J166" s="388">
        <f t="shared" si="23"/>
        <v>7.16</v>
      </c>
      <c r="K166" s="396">
        <f t="shared" si="24"/>
        <v>0</v>
      </c>
      <c r="L166" s="393">
        <f>ROUND(G166*(H166),2)</f>
        <v>0</v>
      </c>
      <c r="M166" s="393"/>
      <c r="N166" s="393">
        <v>7.16</v>
      </c>
      <c r="O166" s="393"/>
      <c r="P166" s="393">
        <v>0</v>
      </c>
      <c r="Q166" s="393"/>
      <c r="R166" s="393">
        <v>0</v>
      </c>
      <c r="S166" s="393">
        <f t="shared" si="25"/>
        <v>0</v>
      </c>
      <c r="T166" s="393"/>
      <c r="U166" s="393"/>
      <c r="V166" s="394">
        <f t="shared" si="26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97"/>
      <c r="B167" s="398"/>
      <c r="C167" s="399" t="s">
        <v>1852</v>
      </c>
      <c r="D167" s="581" t="s">
        <v>1853</v>
      </c>
      <c r="E167" s="581"/>
      <c r="F167" s="400" t="s">
        <v>1770</v>
      </c>
      <c r="G167" s="402">
        <v>1</v>
      </c>
      <c r="H167" s="401"/>
      <c r="I167" s="401">
        <f t="shared" si="22"/>
        <v>0</v>
      </c>
      <c r="J167" s="400">
        <f t="shared" si="23"/>
        <v>1.65</v>
      </c>
      <c r="K167" s="396">
        <f t="shared" si="24"/>
        <v>0</v>
      </c>
      <c r="L167" s="393"/>
      <c r="M167" s="393">
        <f>ROUND(G167*(H167),2)</f>
        <v>0</v>
      </c>
      <c r="N167" s="393">
        <v>1.65</v>
      </c>
      <c r="O167" s="393"/>
      <c r="P167" s="393">
        <v>0</v>
      </c>
      <c r="Q167" s="393"/>
      <c r="R167" s="393">
        <v>0</v>
      </c>
      <c r="S167" s="393">
        <f t="shared" si="25"/>
        <v>0</v>
      </c>
      <c r="T167" s="393"/>
      <c r="U167" s="393"/>
      <c r="V167" s="394">
        <f t="shared" si="26"/>
        <v>0</v>
      </c>
      <c r="W167" s="395"/>
      <c r="X167" s="396">
        <v>0</v>
      </c>
      <c r="Y167" s="396"/>
      <c r="Z167" s="396">
        <v>0</v>
      </c>
    </row>
    <row r="168" spans="1:26" ht="25" customHeight="1">
      <c r="A168" s="385"/>
      <c r="B168" s="386"/>
      <c r="C168" s="387" t="s">
        <v>1854</v>
      </c>
      <c r="D168" s="571" t="s">
        <v>1855</v>
      </c>
      <c r="E168" s="571"/>
      <c r="F168" s="388" t="s">
        <v>1770</v>
      </c>
      <c r="G168" s="390">
        <v>1</v>
      </c>
      <c r="H168" s="389"/>
      <c r="I168" s="389">
        <f t="shared" si="22"/>
        <v>0</v>
      </c>
      <c r="J168" s="388">
        <f t="shared" si="23"/>
        <v>5.8</v>
      </c>
      <c r="K168" s="396">
        <f t="shared" si="24"/>
        <v>0</v>
      </c>
      <c r="L168" s="393">
        <f>ROUND(G168*(H168),2)</f>
        <v>0</v>
      </c>
      <c r="M168" s="393"/>
      <c r="N168" s="393">
        <v>5.8</v>
      </c>
      <c r="O168" s="393"/>
      <c r="P168" s="393">
        <v>0</v>
      </c>
      <c r="Q168" s="393"/>
      <c r="R168" s="393">
        <v>0</v>
      </c>
      <c r="S168" s="393">
        <f t="shared" si="25"/>
        <v>0</v>
      </c>
      <c r="T168" s="393"/>
      <c r="U168" s="393"/>
      <c r="V168" s="394">
        <f t="shared" si="26"/>
        <v>0</v>
      </c>
      <c r="W168" s="395"/>
      <c r="X168" s="396">
        <v>0</v>
      </c>
      <c r="Y168" s="396"/>
      <c r="Z168" s="396">
        <v>0</v>
      </c>
    </row>
    <row r="169" spans="1:26" ht="25" customHeight="1">
      <c r="A169" s="397"/>
      <c r="B169" s="398"/>
      <c r="C169" s="399" t="s">
        <v>1856</v>
      </c>
      <c r="D169" s="581" t="s">
        <v>1857</v>
      </c>
      <c r="E169" s="581"/>
      <c r="F169" s="400" t="s">
        <v>1770</v>
      </c>
      <c r="G169" s="402">
        <v>1</v>
      </c>
      <c r="H169" s="401"/>
      <c r="I169" s="401">
        <f t="shared" si="22"/>
        <v>0</v>
      </c>
      <c r="J169" s="400">
        <f t="shared" si="23"/>
        <v>2.4</v>
      </c>
      <c r="K169" s="396">
        <f t="shared" si="24"/>
        <v>0</v>
      </c>
      <c r="L169" s="393"/>
      <c r="M169" s="393">
        <f>ROUND(G169*(H169),2)</f>
        <v>0</v>
      </c>
      <c r="N169" s="393">
        <v>2.4</v>
      </c>
      <c r="O169" s="393"/>
      <c r="P169" s="393">
        <v>0</v>
      </c>
      <c r="Q169" s="393"/>
      <c r="R169" s="393">
        <v>0</v>
      </c>
      <c r="S169" s="393">
        <f t="shared" si="25"/>
        <v>0</v>
      </c>
      <c r="T169" s="393"/>
      <c r="U169" s="393"/>
      <c r="V169" s="394">
        <f t="shared" si="26"/>
        <v>0</v>
      </c>
      <c r="W169" s="395"/>
      <c r="X169" s="396">
        <v>0</v>
      </c>
      <c r="Y169" s="396"/>
      <c r="Z169" s="396">
        <v>0</v>
      </c>
    </row>
    <row r="170" spans="1:26" ht="25" customHeight="1">
      <c r="A170" s="385"/>
      <c r="B170" s="386"/>
      <c r="C170" s="387" t="s">
        <v>1858</v>
      </c>
      <c r="D170" s="571" t="s">
        <v>1859</v>
      </c>
      <c r="E170" s="571"/>
      <c r="F170" s="388" t="s">
        <v>1770</v>
      </c>
      <c r="G170" s="390">
        <v>8</v>
      </c>
      <c r="H170" s="389"/>
      <c r="I170" s="389">
        <f t="shared" si="22"/>
        <v>0</v>
      </c>
      <c r="J170" s="388">
        <f t="shared" si="23"/>
        <v>57.28</v>
      </c>
      <c r="K170" s="396">
        <f t="shared" si="24"/>
        <v>0</v>
      </c>
      <c r="L170" s="393">
        <f>ROUND(G170*(H170),2)</f>
        <v>0</v>
      </c>
      <c r="M170" s="393"/>
      <c r="N170" s="393">
        <v>7.16</v>
      </c>
      <c r="O170" s="393"/>
      <c r="P170" s="393">
        <v>0</v>
      </c>
      <c r="Q170" s="393"/>
      <c r="R170" s="393">
        <v>0</v>
      </c>
      <c r="S170" s="393">
        <f t="shared" si="25"/>
        <v>0</v>
      </c>
      <c r="T170" s="393"/>
      <c r="U170" s="393"/>
      <c r="V170" s="394">
        <f t="shared" si="26"/>
        <v>0</v>
      </c>
      <c r="W170" s="395"/>
      <c r="X170" s="396">
        <v>0</v>
      </c>
      <c r="Y170" s="396"/>
      <c r="Z170" s="396">
        <v>0</v>
      </c>
    </row>
    <row r="171" spans="1:26" ht="25" customHeight="1">
      <c r="A171" s="397"/>
      <c r="B171" s="398"/>
      <c r="C171" s="399" t="s">
        <v>1860</v>
      </c>
      <c r="D171" s="581" t="s">
        <v>1861</v>
      </c>
      <c r="E171" s="581"/>
      <c r="F171" s="400" t="s">
        <v>1770</v>
      </c>
      <c r="G171" s="402">
        <v>7</v>
      </c>
      <c r="H171" s="401"/>
      <c r="I171" s="401">
        <f t="shared" si="22"/>
        <v>0</v>
      </c>
      <c r="J171" s="400">
        <f t="shared" si="23"/>
        <v>23.1</v>
      </c>
      <c r="K171" s="396">
        <f t="shared" si="24"/>
        <v>0</v>
      </c>
      <c r="L171" s="393"/>
      <c r="M171" s="393">
        <f>ROUND(G171*(H171),2)</f>
        <v>0</v>
      </c>
      <c r="N171" s="393">
        <v>3.3</v>
      </c>
      <c r="O171" s="393"/>
      <c r="P171" s="393">
        <v>0</v>
      </c>
      <c r="Q171" s="393"/>
      <c r="R171" s="393">
        <v>0</v>
      </c>
      <c r="S171" s="393">
        <f t="shared" si="25"/>
        <v>0</v>
      </c>
      <c r="T171" s="393"/>
      <c r="U171" s="393"/>
      <c r="V171" s="394">
        <f t="shared" si="26"/>
        <v>0</v>
      </c>
      <c r="W171" s="395"/>
      <c r="X171" s="396">
        <v>0</v>
      </c>
      <c r="Y171" s="396"/>
      <c r="Z171" s="396">
        <v>0</v>
      </c>
    </row>
    <row r="172" spans="1:26" ht="25" customHeight="1">
      <c r="A172" s="397"/>
      <c r="B172" s="398"/>
      <c r="C172" s="399" t="s">
        <v>1862</v>
      </c>
      <c r="D172" s="581" t="s">
        <v>1863</v>
      </c>
      <c r="E172" s="581"/>
      <c r="F172" s="400" t="s">
        <v>1770</v>
      </c>
      <c r="G172" s="402">
        <v>1</v>
      </c>
      <c r="H172" s="401"/>
      <c r="I172" s="401">
        <f t="shared" si="22"/>
        <v>0</v>
      </c>
      <c r="J172" s="400">
        <f t="shared" si="23"/>
        <v>4.05</v>
      </c>
      <c r="K172" s="396">
        <f t="shared" si="24"/>
        <v>0</v>
      </c>
      <c r="L172" s="393"/>
      <c r="M172" s="393">
        <f>ROUND(G172*(H172),2)</f>
        <v>0</v>
      </c>
      <c r="N172" s="393">
        <v>4.05</v>
      </c>
      <c r="O172" s="393"/>
      <c r="P172" s="393">
        <v>0</v>
      </c>
      <c r="Q172" s="393"/>
      <c r="R172" s="393">
        <v>0</v>
      </c>
      <c r="S172" s="393">
        <f t="shared" si="25"/>
        <v>0</v>
      </c>
      <c r="T172" s="393"/>
      <c r="U172" s="393"/>
      <c r="V172" s="394">
        <f t="shared" si="26"/>
        <v>0</v>
      </c>
      <c r="W172" s="395"/>
      <c r="X172" s="396">
        <v>0</v>
      </c>
      <c r="Y172" s="396"/>
      <c r="Z172" s="396">
        <v>0</v>
      </c>
    </row>
    <row r="173" spans="1:26" ht="25" customHeight="1">
      <c r="A173" s="385"/>
      <c r="B173" s="386"/>
      <c r="C173" s="387" t="s">
        <v>1864</v>
      </c>
      <c r="D173" s="571" t="s">
        <v>1865</v>
      </c>
      <c r="E173" s="571"/>
      <c r="F173" s="388" t="s">
        <v>1770</v>
      </c>
      <c r="G173" s="390">
        <v>1</v>
      </c>
      <c r="H173" s="389"/>
      <c r="I173" s="389">
        <f t="shared" si="22"/>
        <v>0</v>
      </c>
      <c r="J173" s="388">
        <f t="shared" si="23"/>
        <v>5.8</v>
      </c>
      <c r="K173" s="396">
        <f t="shared" si="24"/>
        <v>0</v>
      </c>
      <c r="L173" s="393">
        <f>ROUND(G173*(H173),2)</f>
        <v>0</v>
      </c>
      <c r="M173" s="393"/>
      <c r="N173" s="393">
        <v>5.8</v>
      </c>
      <c r="O173" s="393"/>
      <c r="P173" s="393">
        <v>0</v>
      </c>
      <c r="Q173" s="393"/>
      <c r="R173" s="393">
        <v>0</v>
      </c>
      <c r="S173" s="393">
        <f t="shared" si="25"/>
        <v>0</v>
      </c>
      <c r="T173" s="393"/>
      <c r="U173" s="393"/>
      <c r="V173" s="394">
        <f t="shared" si="26"/>
        <v>0</v>
      </c>
      <c r="W173" s="395"/>
      <c r="X173" s="396">
        <v>0</v>
      </c>
      <c r="Y173" s="396"/>
      <c r="Z173" s="396">
        <v>0</v>
      </c>
    </row>
    <row r="174" spans="1:26" ht="25" customHeight="1">
      <c r="A174" s="397"/>
      <c r="B174" s="398"/>
      <c r="C174" s="399" t="s">
        <v>1866</v>
      </c>
      <c r="D174" s="581" t="s">
        <v>1867</v>
      </c>
      <c r="E174" s="581"/>
      <c r="F174" s="400" t="s">
        <v>1770</v>
      </c>
      <c r="G174" s="402">
        <v>1</v>
      </c>
      <c r="H174" s="401"/>
      <c r="I174" s="401">
        <f t="shared" si="22"/>
        <v>0</v>
      </c>
      <c r="J174" s="400">
        <f t="shared" si="23"/>
        <v>0.7</v>
      </c>
      <c r="K174" s="396">
        <f t="shared" si="24"/>
        <v>0</v>
      </c>
      <c r="L174" s="393"/>
      <c r="M174" s="393">
        <f>ROUND(G174*(H174),2)</f>
        <v>0</v>
      </c>
      <c r="N174" s="393">
        <v>0.7</v>
      </c>
      <c r="O174" s="393"/>
      <c r="P174" s="393">
        <v>0</v>
      </c>
      <c r="Q174" s="393"/>
      <c r="R174" s="393">
        <v>0</v>
      </c>
      <c r="S174" s="393">
        <f t="shared" si="25"/>
        <v>0</v>
      </c>
      <c r="T174" s="393"/>
      <c r="U174" s="393"/>
      <c r="V174" s="394">
        <f t="shared" si="26"/>
        <v>0</v>
      </c>
      <c r="W174" s="395"/>
      <c r="X174" s="396">
        <v>0</v>
      </c>
      <c r="Y174" s="396"/>
      <c r="Z174" s="396">
        <v>0</v>
      </c>
    </row>
    <row r="175" spans="1:26" ht="25" customHeight="1">
      <c r="A175" s="385"/>
      <c r="B175" s="386"/>
      <c r="C175" s="387" t="s">
        <v>1868</v>
      </c>
      <c r="D175" s="571" t="s">
        <v>1869</v>
      </c>
      <c r="E175" s="571"/>
      <c r="F175" s="388" t="s">
        <v>1770</v>
      </c>
      <c r="G175" s="390">
        <v>1</v>
      </c>
      <c r="H175" s="389"/>
      <c r="I175" s="389">
        <f t="shared" si="22"/>
        <v>0</v>
      </c>
      <c r="J175" s="388">
        <f t="shared" si="23"/>
        <v>7.16</v>
      </c>
      <c r="K175" s="396">
        <f t="shared" si="24"/>
        <v>0</v>
      </c>
      <c r="L175" s="393">
        <f>ROUND(G175*(H175),2)</f>
        <v>0</v>
      </c>
      <c r="M175" s="393"/>
      <c r="N175" s="393">
        <v>7.16</v>
      </c>
      <c r="O175" s="393"/>
      <c r="P175" s="393">
        <v>0</v>
      </c>
      <c r="Q175" s="393"/>
      <c r="R175" s="393">
        <v>0</v>
      </c>
      <c r="S175" s="393">
        <f t="shared" si="25"/>
        <v>0</v>
      </c>
      <c r="T175" s="393"/>
      <c r="U175" s="393"/>
      <c r="V175" s="394">
        <f t="shared" si="26"/>
        <v>0</v>
      </c>
      <c r="W175" s="395"/>
      <c r="X175" s="396">
        <v>0</v>
      </c>
      <c r="Y175" s="396"/>
      <c r="Z175" s="396">
        <v>0</v>
      </c>
    </row>
    <row r="176" spans="1:26" ht="25" customHeight="1">
      <c r="A176" s="397"/>
      <c r="B176" s="398"/>
      <c r="C176" s="399" t="s">
        <v>1870</v>
      </c>
      <c r="D176" s="581" t="s">
        <v>1871</v>
      </c>
      <c r="E176" s="581"/>
      <c r="F176" s="400" t="s">
        <v>1770</v>
      </c>
      <c r="G176" s="402">
        <v>1</v>
      </c>
      <c r="H176" s="401"/>
      <c r="I176" s="401">
        <f t="shared" si="22"/>
        <v>0</v>
      </c>
      <c r="J176" s="400">
        <f t="shared" si="23"/>
        <v>0.86</v>
      </c>
      <c r="K176" s="396">
        <f t="shared" si="24"/>
        <v>0</v>
      </c>
      <c r="L176" s="393"/>
      <c r="M176" s="393">
        <f>ROUND(G176*(H176),2)</f>
        <v>0</v>
      </c>
      <c r="N176" s="393">
        <v>0.86</v>
      </c>
      <c r="O176" s="393"/>
      <c r="P176" s="393">
        <v>0</v>
      </c>
      <c r="Q176" s="393"/>
      <c r="R176" s="393">
        <v>0</v>
      </c>
      <c r="S176" s="393">
        <f t="shared" si="25"/>
        <v>0</v>
      </c>
      <c r="T176" s="393"/>
      <c r="U176" s="393"/>
      <c r="V176" s="394">
        <f t="shared" si="26"/>
        <v>0</v>
      </c>
      <c r="W176" s="395"/>
      <c r="X176" s="396">
        <v>0</v>
      </c>
      <c r="Y176" s="396"/>
      <c r="Z176" s="396">
        <v>0</v>
      </c>
    </row>
    <row r="177" spans="1:26" ht="25" customHeight="1">
      <c r="A177" s="385"/>
      <c r="B177" s="386"/>
      <c r="C177" s="387" t="s">
        <v>1872</v>
      </c>
      <c r="D177" s="571" t="s">
        <v>1873</v>
      </c>
      <c r="E177" s="571"/>
      <c r="F177" s="388" t="s">
        <v>1770</v>
      </c>
      <c r="G177" s="390">
        <v>4</v>
      </c>
      <c r="H177" s="389"/>
      <c r="I177" s="389">
        <f t="shared" si="22"/>
        <v>0</v>
      </c>
      <c r="J177" s="388">
        <f t="shared" si="23"/>
        <v>14.8</v>
      </c>
      <c r="K177" s="396">
        <f t="shared" si="24"/>
        <v>0</v>
      </c>
      <c r="L177" s="393">
        <f t="shared" ref="L177:L182" si="27">ROUND(G177*(H177),2)</f>
        <v>0</v>
      </c>
      <c r="M177" s="393"/>
      <c r="N177" s="393">
        <v>3.7</v>
      </c>
      <c r="O177" s="393"/>
      <c r="P177" s="393">
        <v>0</v>
      </c>
      <c r="Q177" s="393"/>
      <c r="R177" s="393">
        <v>0</v>
      </c>
      <c r="S177" s="393">
        <f t="shared" si="25"/>
        <v>0</v>
      </c>
      <c r="T177" s="393"/>
      <c r="U177" s="393"/>
      <c r="V177" s="394">
        <f t="shared" si="26"/>
        <v>0</v>
      </c>
      <c r="W177" s="395"/>
      <c r="X177" s="396">
        <v>0</v>
      </c>
      <c r="Y177" s="396"/>
      <c r="Z177" s="396">
        <v>0</v>
      </c>
    </row>
    <row r="178" spans="1:26" ht="25" customHeight="1">
      <c r="A178" s="385"/>
      <c r="B178" s="386"/>
      <c r="C178" s="387" t="s">
        <v>1874</v>
      </c>
      <c r="D178" s="571" t="s">
        <v>1875</v>
      </c>
      <c r="E178" s="571"/>
      <c r="F178" s="388" t="s">
        <v>1770</v>
      </c>
      <c r="G178" s="390">
        <v>1</v>
      </c>
      <c r="H178" s="389"/>
      <c r="I178" s="389">
        <f t="shared" si="22"/>
        <v>0</v>
      </c>
      <c r="J178" s="388">
        <f t="shared" si="23"/>
        <v>4.09</v>
      </c>
      <c r="K178" s="396">
        <f t="shared" si="24"/>
        <v>0</v>
      </c>
      <c r="L178" s="393">
        <f t="shared" si="27"/>
        <v>0</v>
      </c>
      <c r="M178" s="393"/>
      <c r="N178" s="393">
        <v>4.09</v>
      </c>
      <c r="O178" s="393"/>
      <c r="P178" s="393">
        <v>0</v>
      </c>
      <c r="Q178" s="393"/>
      <c r="R178" s="393">
        <v>0</v>
      </c>
      <c r="S178" s="393">
        <f t="shared" si="25"/>
        <v>0</v>
      </c>
      <c r="T178" s="393"/>
      <c r="U178" s="393"/>
      <c r="V178" s="394">
        <f t="shared" si="26"/>
        <v>0</v>
      </c>
      <c r="W178" s="395"/>
      <c r="X178" s="396">
        <v>0</v>
      </c>
      <c r="Y178" s="396"/>
      <c r="Z178" s="396">
        <v>0</v>
      </c>
    </row>
    <row r="179" spans="1:26" ht="25" customHeight="1">
      <c r="A179" s="385"/>
      <c r="B179" s="386"/>
      <c r="C179" s="387" t="s">
        <v>1876</v>
      </c>
      <c r="D179" s="571" t="s">
        <v>1877</v>
      </c>
      <c r="E179" s="571"/>
      <c r="F179" s="388" t="s">
        <v>1770</v>
      </c>
      <c r="G179" s="390">
        <v>1</v>
      </c>
      <c r="H179" s="389"/>
      <c r="I179" s="389">
        <f t="shared" si="22"/>
        <v>0</v>
      </c>
      <c r="J179" s="388">
        <f t="shared" si="23"/>
        <v>4.9400000000000004</v>
      </c>
      <c r="K179" s="396">
        <f t="shared" si="24"/>
        <v>0</v>
      </c>
      <c r="L179" s="393">
        <f t="shared" si="27"/>
        <v>0</v>
      </c>
      <c r="M179" s="393"/>
      <c r="N179" s="393">
        <v>4.9399999999999995</v>
      </c>
      <c r="O179" s="393"/>
      <c r="P179" s="393">
        <v>0</v>
      </c>
      <c r="Q179" s="393"/>
      <c r="R179" s="393">
        <v>0</v>
      </c>
      <c r="S179" s="393">
        <f t="shared" si="25"/>
        <v>0</v>
      </c>
      <c r="T179" s="393"/>
      <c r="U179" s="393"/>
      <c r="V179" s="394">
        <f t="shared" si="26"/>
        <v>0</v>
      </c>
      <c r="W179" s="395"/>
      <c r="X179" s="396">
        <v>0</v>
      </c>
      <c r="Y179" s="396"/>
      <c r="Z179" s="396">
        <v>0</v>
      </c>
    </row>
    <row r="180" spans="1:26" ht="25" customHeight="1">
      <c r="A180" s="385"/>
      <c r="B180" s="386"/>
      <c r="C180" s="387" t="s">
        <v>1878</v>
      </c>
      <c r="D180" s="571" t="s">
        <v>1879</v>
      </c>
      <c r="E180" s="571"/>
      <c r="F180" s="388" t="s">
        <v>1770</v>
      </c>
      <c r="G180" s="390">
        <v>3</v>
      </c>
      <c r="H180" s="389"/>
      <c r="I180" s="389">
        <f t="shared" si="22"/>
        <v>0</v>
      </c>
      <c r="J180" s="388">
        <f t="shared" si="23"/>
        <v>18.149999999999999</v>
      </c>
      <c r="K180" s="396">
        <f t="shared" si="24"/>
        <v>0</v>
      </c>
      <c r="L180" s="393">
        <f t="shared" si="27"/>
        <v>0</v>
      </c>
      <c r="M180" s="393"/>
      <c r="N180" s="393">
        <v>6.05</v>
      </c>
      <c r="O180" s="393"/>
      <c r="P180" s="393">
        <v>0</v>
      </c>
      <c r="Q180" s="393"/>
      <c r="R180" s="393">
        <v>0</v>
      </c>
      <c r="S180" s="393">
        <f t="shared" si="25"/>
        <v>0</v>
      </c>
      <c r="T180" s="393"/>
      <c r="U180" s="393"/>
      <c r="V180" s="394">
        <f t="shared" si="26"/>
        <v>0</v>
      </c>
      <c r="W180" s="395"/>
      <c r="X180" s="396">
        <v>0</v>
      </c>
      <c r="Y180" s="396"/>
      <c r="Z180" s="396">
        <v>0</v>
      </c>
    </row>
    <row r="181" spans="1:26" ht="25" customHeight="1">
      <c r="A181" s="385"/>
      <c r="B181" s="386"/>
      <c r="C181" s="387" t="s">
        <v>1880</v>
      </c>
      <c r="D181" s="571" t="s">
        <v>1881</v>
      </c>
      <c r="E181" s="571"/>
      <c r="F181" s="388" t="s">
        <v>218</v>
      </c>
      <c r="G181" s="390">
        <v>75</v>
      </c>
      <c r="H181" s="389"/>
      <c r="I181" s="389">
        <f t="shared" si="22"/>
        <v>0</v>
      </c>
      <c r="J181" s="388">
        <f t="shared" si="23"/>
        <v>85.5</v>
      </c>
      <c r="K181" s="396">
        <f t="shared" si="24"/>
        <v>0</v>
      </c>
      <c r="L181" s="393">
        <f t="shared" si="27"/>
        <v>0</v>
      </c>
      <c r="M181" s="393"/>
      <c r="N181" s="393">
        <v>1.1400000000000001</v>
      </c>
      <c r="O181" s="393"/>
      <c r="P181" s="393">
        <v>0</v>
      </c>
      <c r="Q181" s="393"/>
      <c r="R181" s="393">
        <v>0</v>
      </c>
      <c r="S181" s="393">
        <f t="shared" si="25"/>
        <v>0</v>
      </c>
      <c r="T181" s="393"/>
      <c r="U181" s="393"/>
      <c r="V181" s="394">
        <f t="shared" si="26"/>
        <v>0</v>
      </c>
      <c r="W181" s="395"/>
      <c r="X181" s="396">
        <v>0</v>
      </c>
      <c r="Y181" s="396"/>
      <c r="Z181" s="396">
        <v>0</v>
      </c>
    </row>
    <row r="182" spans="1:26" ht="25" customHeight="1">
      <c r="A182" s="385"/>
      <c r="B182" s="386"/>
      <c r="C182" s="387" t="s">
        <v>1882</v>
      </c>
      <c r="D182" s="571" t="s">
        <v>1883</v>
      </c>
      <c r="E182" s="571"/>
      <c r="F182" s="388" t="s">
        <v>360</v>
      </c>
      <c r="G182" s="390">
        <v>22.136011921348608</v>
      </c>
      <c r="H182" s="391"/>
      <c r="I182" s="391">
        <f t="shared" si="22"/>
        <v>0</v>
      </c>
      <c r="J182" s="388">
        <f t="shared" si="23"/>
        <v>110.68</v>
      </c>
      <c r="K182" s="396">
        <f t="shared" si="24"/>
        <v>0</v>
      </c>
      <c r="L182" s="393">
        <f t="shared" si="27"/>
        <v>0</v>
      </c>
      <c r="M182" s="393"/>
      <c r="N182" s="393">
        <v>5</v>
      </c>
      <c r="O182" s="393"/>
      <c r="P182" s="393">
        <v>0</v>
      </c>
      <c r="Q182" s="393"/>
      <c r="R182" s="393">
        <v>0</v>
      </c>
      <c r="S182" s="393">
        <f t="shared" si="25"/>
        <v>0</v>
      </c>
      <c r="T182" s="393"/>
      <c r="U182" s="393"/>
      <c r="V182" s="394">
        <f t="shared" si="26"/>
        <v>0</v>
      </c>
      <c r="W182" s="395"/>
      <c r="X182" s="396">
        <v>0</v>
      </c>
      <c r="Y182" s="396"/>
      <c r="Z182" s="396">
        <v>0</v>
      </c>
    </row>
    <row r="183" spans="1:26" ht="12">
      <c r="A183" s="396"/>
      <c r="B183" s="404"/>
      <c r="C183" s="405" t="s">
        <v>1261</v>
      </c>
      <c r="D183" s="579" t="s">
        <v>1818</v>
      </c>
      <c r="E183" s="579"/>
      <c r="F183" s="396"/>
      <c r="G183" s="393"/>
      <c r="H183" s="406"/>
      <c r="I183" s="407">
        <f>ROUND((SUM(I150:I182))/1,2)</f>
        <v>0</v>
      </c>
      <c r="J183" s="412"/>
      <c r="K183" s="412"/>
      <c r="L183" s="409">
        <f>ROUND((SUM(L150:L182))/1,2)</f>
        <v>0</v>
      </c>
      <c r="M183" s="409">
        <f>ROUND((SUM(M150:M182))/1,2)</f>
        <v>0</v>
      </c>
      <c r="N183" s="409"/>
      <c r="O183" s="409"/>
      <c r="P183" s="409"/>
      <c r="Q183" s="409"/>
      <c r="R183" s="409"/>
      <c r="S183" s="409">
        <f>ROUND((SUM(S150:S182))/1,2)</f>
        <v>0.01</v>
      </c>
      <c r="T183" s="409"/>
      <c r="U183" s="409"/>
      <c r="V183" s="410">
        <f>ROUND((SUM(V150:V182))/1,2)</f>
        <v>0</v>
      </c>
      <c r="W183" s="395"/>
      <c r="X183" s="396"/>
      <c r="Y183" s="396"/>
      <c r="Z183" s="396"/>
    </row>
    <row r="184" spans="1:26">
      <c r="A184" s="396"/>
      <c r="B184" s="404"/>
      <c r="C184" s="411"/>
      <c r="D184" s="580"/>
      <c r="E184" s="580"/>
      <c r="F184" s="396"/>
      <c r="G184" s="393"/>
      <c r="H184" s="406"/>
      <c r="I184" s="406"/>
      <c r="J184" s="396"/>
      <c r="K184" s="396"/>
      <c r="L184" s="393"/>
      <c r="M184" s="393"/>
      <c r="N184" s="393"/>
      <c r="O184" s="393"/>
      <c r="P184" s="393"/>
      <c r="Q184" s="393"/>
      <c r="R184" s="393"/>
      <c r="S184" s="393"/>
      <c r="T184" s="393"/>
      <c r="U184" s="393"/>
      <c r="V184" s="394"/>
      <c r="W184" s="395"/>
      <c r="X184" s="396"/>
      <c r="Y184" s="396"/>
      <c r="Z184" s="396"/>
    </row>
    <row r="185" spans="1:26" ht="12">
      <c r="A185" s="396"/>
      <c r="B185" s="404"/>
      <c r="C185" s="405" t="s">
        <v>1255</v>
      </c>
      <c r="D185" s="579" t="s">
        <v>1884</v>
      </c>
      <c r="E185" s="579"/>
      <c r="F185" s="396"/>
      <c r="G185" s="393"/>
      <c r="H185" s="406"/>
      <c r="I185" s="406"/>
      <c r="J185" s="396"/>
      <c r="K185" s="396"/>
      <c r="L185" s="393"/>
      <c r="M185" s="393"/>
      <c r="N185" s="393"/>
      <c r="O185" s="393"/>
      <c r="P185" s="393"/>
      <c r="Q185" s="393"/>
      <c r="R185" s="393"/>
      <c r="S185" s="393"/>
      <c r="T185" s="393"/>
      <c r="U185" s="393"/>
      <c r="V185" s="394"/>
      <c r="W185" s="395"/>
      <c r="X185" s="396"/>
      <c r="Y185" s="396"/>
      <c r="Z185" s="396"/>
    </row>
    <row r="186" spans="1:26" ht="25" customHeight="1">
      <c r="A186" s="385"/>
      <c r="B186" s="386"/>
      <c r="C186" s="387" t="s">
        <v>1885</v>
      </c>
      <c r="D186" s="571" t="s">
        <v>1886</v>
      </c>
      <c r="E186" s="571"/>
      <c r="F186" s="388" t="s">
        <v>1770</v>
      </c>
      <c r="G186" s="390">
        <v>4</v>
      </c>
      <c r="H186" s="389"/>
      <c r="I186" s="389">
        <f t="shared" ref="I186:I205" si="28">ROUND(G186*(H186),2)</f>
        <v>0</v>
      </c>
      <c r="J186" s="388">
        <f t="shared" ref="J186:J205" si="29">ROUND(G186*(N186),2)</f>
        <v>17.36</v>
      </c>
      <c r="K186" s="396">
        <f t="shared" ref="K186:K205" si="30">ROUND(G186*(O186),2)</f>
        <v>0</v>
      </c>
      <c r="L186" s="393">
        <f>ROUND(G186*(H186),2)</f>
        <v>0</v>
      </c>
      <c r="M186" s="393"/>
      <c r="N186" s="393">
        <v>4.34</v>
      </c>
      <c r="O186" s="393"/>
      <c r="P186" s="393">
        <v>2.0000000000000002E-5</v>
      </c>
      <c r="Q186" s="393"/>
      <c r="R186" s="393">
        <v>2.0000000000000002E-5</v>
      </c>
      <c r="S186" s="393">
        <f t="shared" ref="S186:S205" si="31">ROUND(G186*(P186),3)</f>
        <v>0</v>
      </c>
      <c r="T186" s="393"/>
      <c r="U186" s="393"/>
      <c r="V186" s="394">
        <f t="shared" ref="V186:V205" si="32">ROUND(G186*(X186),3)</f>
        <v>0</v>
      </c>
      <c r="W186" s="395"/>
      <c r="X186" s="396">
        <v>0</v>
      </c>
      <c r="Y186" s="396"/>
      <c r="Z186" s="396">
        <v>0</v>
      </c>
    </row>
    <row r="187" spans="1:26" ht="25" customHeight="1">
      <c r="A187" s="397"/>
      <c r="B187" s="398"/>
      <c r="C187" s="399" t="s">
        <v>1887</v>
      </c>
      <c r="D187" s="581" t="s">
        <v>1888</v>
      </c>
      <c r="E187" s="581"/>
      <c r="F187" s="400" t="s">
        <v>1770</v>
      </c>
      <c r="G187" s="402">
        <v>2</v>
      </c>
      <c r="H187" s="401"/>
      <c r="I187" s="401">
        <f t="shared" si="28"/>
        <v>0</v>
      </c>
      <c r="J187" s="400">
        <f t="shared" si="29"/>
        <v>15.18</v>
      </c>
      <c r="K187" s="396">
        <f t="shared" si="30"/>
        <v>0</v>
      </c>
      <c r="L187" s="393"/>
      <c r="M187" s="393">
        <f>ROUND(G187*(H187),2)</f>
        <v>0</v>
      </c>
      <c r="N187" s="393">
        <v>7.59</v>
      </c>
      <c r="O187" s="393"/>
      <c r="P187" s="393">
        <v>3.3E-4</v>
      </c>
      <c r="Q187" s="393"/>
      <c r="R187" s="393">
        <v>3.3E-4</v>
      </c>
      <c r="S187" s="393">
        <f t="shared" si="31"/>
        <v>1E-3</v>
      </c>
      <c r="T187" s="393"/>
      <c r="U187" s="393"/>
      <c r="V187" s="394">
        <f t="shared" si="32"/>
        <v>0</v>
      </c>
      <c r="W187" s="395"/>
      <c r="X187" s="396">
        <v>0</v>
      </c>
      <c r="Y187" s="396"/>
      <c r="Z187" s="396">
        <v>0</v>
      </c>
    </row>
    <row r="188" spans="1:26" ht="25" customHeight="1">
      <c r="A188" s="397"/>
      <c r="B188" s="398"/>
      <c r="C188" s="399" t="s">
        <v>1889</v>
      </c>
      <c r="D188" s="581" t="s">
        <v>1890</v>
      </c>
      <c r="E188" s="581"/>
      <c r="F188" s="400" t="s">
        <v>1770</v>
      </c>
      <c r="G188" s="402">
        <v>1</v>
      </c>
      <c r="H188" s="401"/>
      <c r="I188" s="401">
        <f t="shared" si="28"/>
        <v>0</v>
      </c>
      <c r="J188" s="400">
        <f t="shared" si="29"/>
        <v>14.24</v>
      </c>
      <c r="K188" s="396">
        <f t="shared" si="30"/>
        <v>0</v>
      </c>
      <c r="L188" s="393"/>
      <c r="M188" s="393">
        <f>ROUND(G188*(H188),2)</f>
        <v>0</v>
      </c>
      <c r="N188" s="393">
        <v>14.24</v>
      </c>
      <c r="O188" s="393"/>
      <c r="P188" s="393">
        <v>0</v>
      </c>
      <c r="Q188" s="393"/>
      <c r="R188" s="393">
        <v>0</v>
      </c>
      <c r="S188" s="393">
        <f t="shared" si="31"/>
        <v>0</v>
      </c>
      <c r="T188" s="393"/>
      <c r="U188" s="393"/>
      <c r="V188" s="394">
        <f t="shared" si="32"/>
        <v>0</v>
      </c>
      <c r="W188" s="395"/>
      <c r="X188" s="396">
        <v>0</v>
      </c>
      <c r="Y188" s="396"/>
      <c r="Z188" s="396">
        <v>0</v>
      </c>
    </row>
    <row r="189" spans="1:26" ht="25" customHeight="1">
      <c r="A189" s="397"/>
      <c r="B189" s="398"/>
      <c r="C189" s="399" t="s">
        <v>1891</v>
      </c>
      <c r="D189" s="581" t="s">
        <v>1892</v>
      </c>
      <c r="E189" s="581"/>
      <c r="F189" s="400" t="s">
        <v>1770</v>
      </c>
      <c r="G189" s="402">
        <v>1</v>
      </c>
      <c r="H189" s="401"/>
      <c r="I189" s="401">
        <f t="shared" si="28"/>
        <v>0</v>
      </c>
      <c r="J189" s="400">
        <f t="shared" si="29"/>
        <v>7.3</v>
      </c>
      <c r="K189" s="396">
        <f t="shared" si="30"/>
        <v>0</v>
      </c>
      <c r="L189" s="393"/>
      <c r="M189" s="393">
        <f>ROUND(G189*(H189),2)</f>
        <v>0</v>
      </c>
      <c r="N189" s="393">
        <v>7.3</v>
      </c>
      <c r="O189" s="393"/>
      <c r="P189" s="393">
        <v>0</v>
      </c>
      <c r="Q189" s="393"/>
      <c r="R189" s="393">
        <v>0</v>
      </c>
      <c r="S189" s="393">
        <f t="shared" si="31"/>
        <v>0</v>
      </c>
      <c r="T189" s="393"/>
      <c r="U189" s="393"/>
      <c r="V189" s="394">
        <f t="shared" si="32"/>
        <v>0</v>
      </c>
      <c r="W189" s="395"/>
      <c r="X189" s="396">
        <v>0</v>
      </c>
      <c r="Y189" s="396"/>
      <c r="Z189" s="396">
        <v>0</v>
      </c>
    </row>
    <row r="190" spans="1:26" ht="25" customHeight="1">
      <c r="A190" s="385"/>
      <c r="B190" s="386"/>
      <c r="C190" s="387" t="s">
        <v>1257</v>
      </c>
      <c r="D190" s="571" t="s">
        <v>1893</v>
      </c>
      <c r="E190" s="571"/>
      <c r="F190" s="388" t="s">
        <v>1770</v>
      </c>
      <c r="G190" s="390">
        <v>4</v>
      </c>
      <c r="H190" s="389"/>
      <c r="I190" s="389">
        <f t="shared" si="28"/>
        <v>0</v>
      </c>
      <c r="J190" s="388">
        <f t="shared" si="29"/>
        <v>21.32</v>
      </c>
      <c r="K190" s="396">
        <f t="shared" si="30"/>
        <v>0</v>
      </c>
      <c r="L190" s="393">
        <f>ROUND(G190*(H190),2)</f>
        <v>0</v>
      </c>
      <c r="M190" s="393"/>
      <c r="N190" s="393">
        <v>5.33</v>
      </c>
      <c r="O190" s="393"/>
      <c r="P190" s="393">
        <v>2.0000000000000002E-5</v>
      </c>
      <c r="Q190" s="393"/>
      <c r="R190" s="393">
        <v>2.0000000000000002E-5</v>
      </c>
      <c r="S190" s="393">
        <f t="shared" si="31"/>
        <v>0</v>
      </c>
      <c r="T190" s="393"/>
      <c r="U190" s="393"/>
      <c r="V190" s="394">
        <f t="shared" si="32"/>
        <v>0</v>
      </c>
      <c r="W190" s="395"/>
      <c r="X190" s="396">
        <v>0</v>
      </c>
      <c r="Y190" s="396"/>
      <c r="Z190" s="396">
        <v>0</v>
      </c>
    </row>
    <row r="191" spans="1:26" ht="25" customHeight="1">
      <c r="A191" s="397"/>
      <c r="B191" s="398"/>
      <c r="C191" s="399" t="s">
        <v>1894</v>
      </c>
      <c r="D191" s="581" t="s">
        <v>1895</v>
      </c>
      <c r="E191" s="581"/>
      <c r="F191" s="400" t="s">
        <v>1770</v>
      </c>
      <c r="G191" s="402">
        <v>2</v>
      </c>
      <c r="H191" s="401"/>
      <c r="I191" s="401">
        <f t="shared" si="28"/>
        <v>0</v>
      </c>
      <c r="J191" s="400">
        <f t="shared" si="29"/>
        <v>21.46</v>
      </c>
      <c r="K191" s="396">
        <f t="shared" si="30"/>
        <v>0</v>
      </c>
      <c r="L191" s="393"/>
      <c r="M191" s="393">
        <f>ROUND(G191*(H191),2)</f>
        <v>0</v>
      </c>
      <c r="N191" s="393">
        <v>10.73</v>
      </c>
      <c r="O191" s="393"/>
      <c r="P191" s="393">
        <v>5.5000000000000003E-4</v>
      </c>
      <c r="Q191" s="393"/>
      <c r="R191" s="393">
        <v>5.5000000000000003E-4</v>
      </c>
      <c r="S191" s="393">
        <f t="shared" si="31"/>
        <v>1E-3</v>
      </c>
      <c r="T191" s="393"/>
      <c r="U191" s="393"/>
      <c r="V191" s="394">
        <f t="shared" si="32"/>
        <v>0</v>
      </c>
      <c r="W191" s="395"/>
      <c r="X191" s="396">
        <v>0</v>
      </c>
      <c r="Y191" s="396"/>
      <c r="Z191" s="396">
        <v>0</v>
      </c>
    </row>
    <row r="192" spans="1:26" ht="25" customHeight="1">
      <c r="A192" s="397"/>
      <c r="B192" s="398"/>
      <c r="C192" s="399" t="s">
        <v>1896</v>
      </c>
      <c r="D192" s="581" t="s">
        <v>1897</v>
      </c>
      <c r="E192" s="581"/>
      <c r="F192" s="400" t="s">
        <v>1770</v>
      </c>
      <c r="G192" s="402">
        <v>1</v>
      </c>
      <c r="H192" s="401"/>
      <c r="I192" s="401">
        <f t="shared" si="28"/>
        <v>0</v>
      </c>
      <c r="J192" s="400">
        <f t="shared" si="29"/>
        <v>19.38</v>
      </c>
      <c r="K192" s="396">
        <f t="shared" si="30"/>
        <v>0</v>
      </c>
      <c r="L192" s="393"/>
      <c r="M192" s="393">
        <f>ROUND(G192*(H192),2)</f>
        <v>0</v>
      </c>
      <c r="N192" s="393">
        <v>19.38</v>
      </c>
      <c r="O192" s="393"/>
      <c r="P192" s="393">
        <v>0</v>
      </c>
      <c r="Q192" s="393"/>
      <c r="R192" s="393">
        <v>0</v>
      </c>
      <c r="S192" s="393">
        <f t="shared" si="31"/>
        <v>0</v>
      </c>
      <c r="T192" s="393"/>
      <c r="U192" s="393"/>
      <c r="V192" s="394">
        <f t="shared" si="32"/>
        <v>0</v>
      </c>
      <c r="W192" s="395"/>
      <c r="X192" s="396">
        <v>0</v>
      </c>
      <c r="Y192" s="396"/>
      <c r="Z192" s="396">
        <v>0</v>
      </c>
    </row>
    <row r="193" spans="1:26" ht="25" customHeight="1">
      <c r="A193" s="397"/>
      <c r="B193" s="398"/>
      <c r="C193" s="399" t="s">
        <v>1898</v>
      </c>
      <c r="D193" s="581" t="s">
        <v>1899</v>
      </c>
      <c r="E193" s="581"/>
      <c r="F193" s="400" t="s">
        <v>1770</v>
      </c>
      <c r="G193" s="402">
        <v>1</v>
      </c>
      <c r="H193" s="401"/>
      <c r="I193" s="401">
        <f t="shared" si="28"/>
        <v>0</v>
      </c>
      <c r="J193" s="400">
        <f t="shared" si="29"/>
        <v>28.97</v>
      </c>
      <c r="K193" s="396">
        <f t="shared" si="30"/>
        <v>0</v>
      </c>
      <c r="L193" s="393"/>
      <c r="M193" s="393">
        <f>ROUND(G193*(H193),2)</f>
        <v>0</v>
      </c>
      <c r="N193" s="393">
        <v>28.97</v>
      </c>
      <c r="O193" s="393"/>
      <c r="P193" s="393">
        <v>0</v>
      </c>
      <c r="Q193" s="393"/>
      <c r="R193" s="393">
        <v>0</v>
      </c>
      <c r="S193" s="393">
        <f t="shared" si="31"/>
        <v>0</v>
      </c>
      <c r="T193" s="393"/>
      <c r="U193" s="393"/>
      <c r="V193" s="394">
        <f t="shared" si="32"/>
        <v>0</v>
      </c>
      <c r="W193" s="395"/>
      <c r="X193" s="396">
        <v>0</v>
      </c>
      <c r="Y193" s="396"/>
      <c r="Z193" s="396">
        <v>0</v>
      </c>
    </row>
    <row r="194" spans="1:26" ht="25" customHeight="1">
      <c r="A194" s="385"/>
      <c r="B194" s="386"/>
      <c r="C194" s="387" t="s">
        <v>1258</v>
      </c>
      <c r="D194" s="571" t="s">
        <v>1900</v>
      </c>
      <c r="E194" s="571"/>
      <c r="F194" s="388" t="s">
        <v>1770</v>
      </c>
      <c r="G194" s="390">
        <v>2</v>
      </c>
      <c r="H194" s="389"/>
      <c r="I194" s="389">
        <f t="shared" si="28"/>
        <v>0</v>
      </c>
      <c r="J194" s="388">
        <f t="shared" si="29"/>
        <v>11.56</v>
      </c>
      <c r="K194" s="396">
        <f t="shared" si="30"/>
        <v>0</v>
      </c>
      <c r="L194" s="393">
        <f>ROUND(G194*(H194),2)</f>
        <v>0</v>
      </c>
      <c r="M194" s="393"/>
      <c r="N194" s="393">
        <v>5.78</v>
      </c>
      <c r="O194" s="393"/>
      <c r="P194" s="393">
        <v>2.0000000000000002E-5</v>
      </c>
      <c r="Q194" s="393"/>
      <c r="R194" s="393">
        <v>2.0000000000000002E-5</v>
      </c>
      <c r="S194" s="393">
        <f t="shared" si="31"/>
        <v>0</v>
      </c>
      <c r="T194" s="393"/>
      <c r="U194" s="393"/>
      <c r="V194" s="394">
        <f t="shared" si="32"/>
        <v>0</v>
      </c>
      <c r="W194" s="395"/>
      <c r="X194" s="396">
        <v>0</v>
      </c>
      <c r="Y194" s="396"/>
      <c r="Z194" s="396">
        <v>0</v>
      </c>
    </row>
    <row r="195" spans="1:26" ht="25" customHeight="1">
      <c r="A195" s="397"/>
      <c r="B195" s="398"/>
      <c r="C195" s="399" t="s">
        <v>1901</v>
      </c>
      <c r="D195" s="581" t="s">
        <v>1902</v>
      </c>
      <c r="E195" s="581"/>
      <c r="F195" s="400" t="s">
        <v>1770</v>
      </c>
      <c r="G195" s="402">
        <v>1</v>
      </c>
      <c r="H195" s="401"/>
      <c r="I195" s="401">
        <f t="shared" si="28"/>
        <v>0</v>
      </c>
      <c r="J195" s="400">
        <f t="shared" si="29"/>
        <v>16.82</v>
      </c>
      <c r="K195" s="396">
        <f t="shared" si="30"/>
        <v>0</v>
      </c>
      <c r="L195" s="393"/>
      <c r="M195" s="393">
        <f>ROUND(G195*(H195),2)</f>
        <v>0</v>
      </c>
      <c r="N195" s="393">
        <v>16.82</v>
      </c>
      <c r="O195" s="393"/>
      <c r="P195" s="393">
        <v>6.9999999999999999E-4</v>
      </c>
      <c r="Q195" s="393"/>
      <c r="R195" s="393">
        <v>6.9999999999999999E-4</v>
      </c>
      <c r="S195" s="393">
        <f t="shared" si="31"/>
        <v>1E-3</v>
      </c>
      <c r="T195" s="393"/>
      <c r="U195" s="393"/>
      <c r="V195" s="394">
        <f t="shared" si="32"/>
        <v>0</v>
      </c>
      <c r="W195" s="395"/>
      <c r="X195" s="396">
        <v>0</v>
      </c>
      <c r="Y195" s="396"/>
      <c r="Z195" s="396">
        <v>0</v>
      </c>
    </row>
    <row r="196" spans="1:26" ht="25" customHeight="1">
      <c r="A196" s="397"/>
      <c r="B196" s="398"/>
      <c r="C196" s="399" t="s">
        <v>1903</v>
      </c>
      <c r="D196" s="581" t="s">
        <v>1904</v>
      </c>
      <c r="E196" s="581"/>
      <c r="F196" s="400" t="s">
        <v>1770</v>
      </c>
      <c r="G196" s="402">
        <v>1</v>
      </c>
      <c r="H196" s="401"/>
      <c r="I196" s="401">
        <f t="shared" si="28"/>
        <v>0</v>
      </c>
      <c r="J196" s="400">
        <f t="shared" si="29"/>
        <v>15.27</v>
      </c>
      <c r="K196" s="396">
        <f t="shared" si="30"/>
        <v>0</v>
      </c>
      <c r="L196" s="393"/>
      <c r="M196" s="393">
        <f>ROUND(G196*(H196),2)</f>
        <v>0</v>
      </c>
      <c r="N196" s="393">
        <v>15.27</v>
      </c>
      <c r="O196" s="393"/>
      <c r="P196" s="393">
        <v>0</v>
      </c>
      <c r="Q196" s="393"/>
      <c r="R196" s="393">
        <v>0</v>
      </c>
      <c r="S196" s="393">
        <f t="shared" si="31"/>
        <v>0</v>
      </c>
      <c r="T196" s="393"/>
      <c r="U196" s="393"/>
      <c r="V196" s="394">
        <f t="shared" si="32"/>
        <v>0</v>
      </c>
      <c r="W196" s="395"/>
      <c r="X196" s="396">
        <v>0</v>
      </c>
      <c r="Y196" s="396"/>
      <c r="Z196" s="396">
        <v>0</v>
      </c>
    </row>
    <row r="197" spans="1:26" ht="25" customHeight="1">
      <c r="A197" s="385"/>
      <c r="B197" s="386"/>
      <c r="C197" s="387" t="s">
        <v>1905</v>
      </c>
      <c r="D197" s="571" t="s">
        <v>1906</v>
      </c>
      <c r="E197" s="571"/>
      <c r="F197" s="388" t="s">
        <v>1770</v>
      </c>
      <c r="G197" s="390">
        <v>1</v>
      </c>
      <c r="H197" s="389"/>
      <c r="I197" s="389">
        <f t="shared" si="28"/>
        <v>0</v>
      </c>
      <c r="J197" s="388">
        <f t="shared" si="29"/>
        <v>7.99</v>
      </c>
      <c r="K197" s="396">
        <f t="shared" si="30"/>
        <v>0</v>
      </c>
      <c r="L197" s="393">
        <f>ROUND(G197*(H197),2)</f>
        <v>0</v>
      </c>
      <c r="M197" s="393"/>
      <c r="N197" s="393">
        <v>7.99</v>
      </c>
      <c r="O197" s="393"/>
      <c r="P197" s="393">
        <v>2.5999999999999998E-4</v>
      </c>
      <c r="Q197" s="393"/>
      <c r="R197" s="393">
        <v>2.5999999999999998E-4</v>
      </c>
      <c r="S197" s="393">
        <f t="shared" si="31"/>
        <v>0</v>
      </c>
      <c r="T197" s="393"/>
      <c r="U197" s="393"/>
      <c r="V197" s="394">
        <f t="shared" si="32"/>
        <v>0</v>
      </c>
      <c r="W197" s="395"/>
      <c r="X197" s="396">
        <v>0</v>
      </c>
      <c r="Y197" s="396"/>
      <c r="Z197" s="396">
        <v>0</v>
      </c>
    </row>
    <row r="198" spans="1:26" ht="25" customHeight="1">
      <c r="A198" s="397"/>
      <c r="B198" s="398"/>
      <c r="C198" s="399" t="s">
        <v>1907</v>
      </c>
      <c r="D198" s="581" t="s">
        <v>1908</v>
      </c>
      <c r="E198" s="581"/>
      <c r="F198" s="400" t="s">
        <v>1770</v>
      </c>
      <c r="G198" s="402">
        <v>1</v>
      </c>
      <c r="H198" s="401"/>
      <c r="I198" s="401">
        <f t="shared" si="28"/>
        <v>0</v>
      </c>
      <c r="J198" s="400">
        <f t="shared" si="29"/>
        <v>6.67</v>
      </c>
      <c r="K198" s="396">
        <f t="shared" si="30"/>
        <v>0</v>
      </c>
      <c r="L198" s="393"/>
      <c r="M198" s="393">
        <f>ROUND(G198*(H198),2)</f>
        <v>0</v>
      </c>
      <c r="N198" s="393">
        <v>6.67</v>
      </c>
      <c r="O198" s="393"/>
      <c r="P198" s="393">
        <v>0</v>
      </c>
      <c r="Q198" s="393"/>
      <c r="R198" s="393">
        <v>0</v>
      </c>
      <c r="S198" s="393">
        <f t="shared" si="31"/>
        <v>0</v>
      </c>
      <c r="T198" s="393"/>
      <c r="U198" s="393"/>
      <c r="V198" s="394">
        <f t="shared" si="32"/>
        <v>0</v>
      </c>
      <c r="W198" s="395"/>
      <c r="X198" s="396">
        <v>0</v>
      </c>
      <c r="Y198" s="396"/>
      <c r="Z198" s="396">
        <v>0</v>
      </c>
    </row>
    <row r="199" spans="1:26" ht="25" customHeight="1">
      <c r="A199" s="385"/>
      <c r="B199" s="386"/>
      <c r="C199" s="387" t="s">
        <v>1909</v>
      </c>
      <c r="D199" s="571" t="s">
        <v>1910</v>
      </c>
      <c r="E199" s="571"/>
      <c r="F199" s="388" t="s">
        <v>218</v>
      </c>
      <c r="G199" s="390">
        <v>140</v>
      </c>
      <c r="H199" s="389"/>
      <c r="I199" s="389">
        <f t="shared" si="28"/>
        <v>0</v>
      </c>
      <c r="J199" s="388">
        <f t="shared" si="29"/>
        <v>2114</v>
      </c>
      <c r="K199" s="396">
        <f t="shared" si="30"/>
        <v>0</v>
      </c>
      <c r="L199" s="393">
        <f t="shared" ref="L199:L205" si="33">ROUND(G199*(H199),2)</f>
        <v>0</v>
      </c>
      <c r="M199" s="393"/>
      <c r="N199" s="393">
        <v>15.1</v>
      </c>
      <c r="O199" s="393"/>
      <c r="P199" s="393">
        <v>2.5999999999999998E-4</v>
      </c>
      <c r="Q199" s="393"/>
      <c r="R199" s="393">
        <v>2.5999999999999998E-4</v>
      </c>
      <c r="S199" s="393">
        <f t="shared" si="31"/>
        <v>3.5999999999999997E-2</v>
      </c>
      <c r="T199" s="393"/>
      <c r="U199" s="393"/>
      <c r="V199" s="394">
        <f t="shared" si="32"/>
        <v>0</v>
      </c>
      <c r="W199" s="395"/>
      <c r="X199" s="396">
        <v>0</v>
      </c>
      <c r="Y199" s="396"/>
      <c r="Z199" s="396">
        <v>0</v>
      </c>
    </row>
    <row r="200" spans="1:26" ht="25" customHeight="1">
      <c r="A200" s="385"/>
      <c r="B200" s="386"/>
      <c r="C200" s="387" t="s">
        <v>1911</v>
      </c>
      <c r="D200" s="571" t="s">
        <v>1912</v>
      </c>
      <c r="E200" s="571"/>
      <c r="F200" s="388" t="s">
        <v>218</v>
      </c>
      <c r="G200" s="390">
        <v>30</v>
      </c>
      <c r="H200" s="389"/>
      <c r="I200" s="389">
        <f t="shared" si="28"/>
        <v>0</v>
      </c>
      <c r="J200" s="388">
        <f t="shared" si="29"/>
        <v>601.20000000000005</v>
      </c>
      <c r="K200" s="396">
        <f t="shared" si="30"/>
        <v>0</v>
      </c>
      <c r="L200" s="393">
        <f t="shared" si="33"/>
        <v>0</v>
      </c>
      <c r="M200" s="393"/>
      <c r="N200" s="393">
        <v>20.04</v>
      </c>
      <c r="O200" s="393"/>
      <c r="P200" s="393">
        <v>4.2999999999999999E-4</v>
      </c>
      <c r="Q200" s="393"/>
      <c r="R200" s="393">
        <v>4.2999999999999999E-4</v>
      </c>
      <c r="S200" s="393">
        <f t="shared" si="31"/>
        <v>1.2999999999999999E-2</v>
      </c>
      <c r="T200" s="393"/>
      <c r="U200" s="393"/>
      <c r="V200" s="394">
        <f t="shared" si="32"/>
        <v>0</v>
      </c>
      <c r="W200" s="395"/>
      <c r="X200" s="396">
        <v>0</v>
      </c>
      <c r="Y200" s="396"/>
      <c r="Z200" s="396">
        <v>0</v>
      </c>
    </row>
    <row r="201" spans="1:26" ht="25" customHeight="1">
      <c r="A201" s="385"/>
      <c r="B201" s="386"/>
      <c r="C201" s="387" t="s">
        <v>1913</v>
      </c>
      <c r="D201" s="571" t="s">
        <v>1914</v>
      </c>
      <c r="E201" s="571"/>
      <c r="F201" s="388" t="s">
        <v>218</v>
      </c>
      <c r="G201" s="390">
        <v>15</v>
      </c>
      <c r="H201" s="389"/>
      <c r="I201" s="389">
        <f t="shared" si="28"/>
        <v>0</v>
      </c>
      <c r="J201" s="388">
        <f t="shared" si="29"/>
        <v>492.75</v>
      </c>
      <c r="K201" s="396">
        <f t="shared" si="30"/>
        <v>0</v>
      </c>
      <c r="L201" s="393">
        <f t="shared" si="33"/>
        <v>0</v>
      </c>
      <c r="M201" s="393"/>
      <c r="N201" s="393">
        <v>32.85</v>
      </c>
      <c r="O201" s="393"/>
      <c r="P201" s="393">
        <v>7.6999999999999996E-4</v>
      </c>
      <c r="Q201" s="393"/>
      <c r="R201" s="393">
        <v>7.6999999999999996E-4</v>
      </c>
      <c r="S201" s="393">
        <f t="shared" si="31"/>
        <v>1.2E-2</v>
      </c>
      <c r="T201" s="393"/>
      <c r="U201" s="393"/>
      <c r="V201" s="394">
        <f t="shared" si="32"/>
        <v>0</v>
      </c>
      <c r="W201" s="395"/>
      <c r="X201" s="396">
        <v>0</v>
      </c>
      <c r="Y201" s="396"/>
      <c r="Z201" s="396">
        <v>0</v>
      </c>
    </row>
    <row r="202" spans="1:26" ht="25" customHeight="1">
      <c r="A202" s="385"/>
      <c r="B202" s="386"/>
      <c r="C202" s="387" t="s">
        <v>1915</v>
      </c>
      <c r="D202" s="571" t="s">
        <v>1916</v>
      </c>
      <c r="E202" s="571"/>
      <c r="F202" s="388" t="s">
        <v>1770</v>
      </c>
      <c r="G202" s="390">
        <v>23</v>
      </c>
      <c r="H202" s="389"/>
      <c r="I202" s="389">
        <f t="shared" si="28"/>
        <v>0</v>
      </c>
      <c r="J202" s="388">
        <f t="shared" si="29"/>
        <v>243.34</v>
      </c>
      <c r="K202" s="396">
        <f t="shared" si="30"/>
        <v>0</v>
      </c>
      <c r="L202" s="393">
        <f t="shared" si="33"/>
        <v>0</v>
      </c>
      <c r="M202" s="393"/>
      <c r="N202" s="393">
        <v>10.58</v>
      </c>
      <c r="O202" s="393"/>
      <c r="P202" s="393">
        <v>0</v>
      </c>
      <c r="Q202" s="393"/>
      <c r="R202" s="393">
        <v>0</v>
      </c>
      <c r="S202" s="393">
        <f t="shared" si="31"/>
        <v>0</v>
      </c>
      <c r="T202" s="393"/>
      <c r="U202" s="393"/>
      <c r="V202" s="394">
        <f t="shared" si="32"/>
        <v>0</v>
      </c>
      <c r="W202" s="395"/>
      <c r="X202" s="396">
        <v>0</v>
      </c>
      <c r="Y202" s="396"/>
      <c r="Z202" s="396">
        <v>0</v>
      </c>
    </row>
    <row r="203" spans="1:26" ht="25" customHeight="1">
      <c r="A203" s="385"/>
      <c r="B203" s="386"/>
      <c r="C203" s="387" t="s">
        <v>1917</v>
      </c>
      <c r="D203" s="571" t="s">
        <v>1918</v>
      </c>
      <c r="E203" s="571"/>
      <c r="F203" s="388" t="s">
        <v>218</v>
      </c>
      <c r="G203" s="390">
        <v>185</v>
      </c>
      <c r="H203" s="389"/>
      <c r="I203" s="389">
        <f t="shared" si="28"/>
        <v>0</v>
      </c>
      <c r="J203" s="388">
        <f t="shared" si="29"/>
        <v>479.15</v>
      </c>
      <c r="K203" s="396">
        <f t="shared" si="30"/>
        <v>0</v>
      </c>
      <c r="L203" s="393">
        <f t="shared" si="33"/>
        <v>0</v>
      </c>
      <c r="M203" s="393"/>
      <c r="N203" s="393">
        <v>2.59</v>
      </c>
      <c r="O203" s="393"/>
      <c r="P203" s="393">
        <v>1.8000000000000001E-4</v>
      </c>
      <c r="Q203" s="393"/>
      <c r="R203" s="393">
        <v>1.8000000000000001E-4</v>
      </c>
      <c r="S203" s="393">
        <f t="shared" si="31"/>
        <v>3.3000000000000002E-2</v>
      </c>
      <c r="T203" s="393"/>
      <c r="U203" s="393"/>
      <c r="V203" s="394">
        <f t="shared" si="32"/>
        <v>0</v>
      </c>
      <c r="W203" s="395"/>
      <c r="X203" s="396">
        <v>0</v>
      </c>
      <c r="Y203" s="396"/>
      <c r="Z203" s="396">
        <v>0</v>
      </c>
    </row>
    <row r="204" spans="1:26" ht="25" customHeight="1">
      <c r="A204" s="385"/>
      <c r="B204" s="386"/>
      <c r="C204" s="387" t="s">
        <v>1259</v>
      </c>
      <c r="D204" s="571" t="s">
        <v>1919</v>
      </c>
      <c r="E204" s="571"/>
      <c r="F204" s="388" t="s">
        <v>218</v>
      </c>
      <c r="G204" s="390">
        <v>185</v>
      </c>
      <c r="H204" s="389"/>
      <c r="I204" s="389">
        <f t="shared" si="28"/>
        <v>0</v>
      </c>
      <c r="J204" s="388">
        <f t="shared" si="29"/>
        <v>277.5</v>
      </c>
      <c r="K204" s="396">
        <f t="shared" si="30"/>
        <v>0</v>
      </c>
      <c r="L204" s="393">
        <f t="shared" si="33"/>
        <v>0</v>
      </c>
      <c r="M204" s="393"/>
      <c r="N204" s="393">
        <v>1.5</v>
      </c>
      <c r="O204" s="393"/>
      <c r="P204" s="393">
        <v>1.0000000000000001E-5</v>
      </c>
      <c r="Q204" s="393"/>
      <c r="R204" s="393">
        <v>1.0000000000000001E-5</v>
      </c>
      <c r="S204" s="393">
        <f t="shared" si="31"/>
        <v>2E-3</v>
      </c>
      <c r="T204" s="393"/>
      <c r="U204" s="393"/>
      <c r="V204" s="394">
        <f t="shared" si="32"/>
        <v>0</v>
      </c>
      <c r="W204" s="395"/>
      <c r="X204" s="396">
        <v>0</v>
      </c>
      <c r="Y204" s="396"/>
      <c r="Z204" s="396">
        <v>0</v>
      </c>
    </row>
    <row r="205" spans="1:26" ht="25" customHeight="1">
      <c r="A205" s="385"/>
      <c r="B205" s="386"/>
      <c r="C205" s="387" t="s">
        <v>1920</v>
      </c>
      <c r="D205" s="571" t="s">
        <v>1260</v>
      </c>
      <c r="E205" s="571"/>
      <c r="F205" s="388" t="s">
        <v>360</v>
      </c>
      <c r="G205" s="390">
        <v>44.10733754092</v>
      </c>
      <c r="H205" s="391"/>
      <c r="I205" s="391">
        <f t="shared" si="28"/>
        <v>0</v>
      </c>
      <c r="J205" s="388">
        <f t="shared" si="29"/>
        <v>220.54</v>
      </c>
      <c r="K205" s="396">
        <f t="shared" si="30"/>
        <v>0</v>
      </c>
      <c r="L205" s="393">
        <f t="shared" si="33"/>
        <v>0</v>
      </c>
      <c r="M205" s="393"/>
      <c r="N205" s="393">
        <v>5</v>
      </c>
      <c r="O205" s="393"/>
      <c r="P205" s="393">
        <v>0</v>
      </c>
      <c r="Q205" s="393"/>
      <c r="R205" s="393">
        <v>0</v>
      </c>
      <c r="S205" s="393">
        <f t="shared" si="31"/>
        <v>0</v>
      </c>
      <c r="T205" s="393"/>
      <c r="U205" s="393"/>
      <c r="V205" s="394">
        <f t="shared" si="32"/>
        <v>0</v>
      </c>
      <c r="W205" s="395"/>
      <c r="X205" s="396">
        <v>0</v>
      </c>
      <c r="Y205" s="396"/>
      <c r="Z205" s="396">
        <v>0</v>
      </c>
    </row>
    <row r="206" spans="1:26" ht="12">
      <c r="A206" s="396"/>
      <c r="B206" s="404"/>
      <c r="C206" s="405" t="s">
        <v>1255</v>
      </c>
      <c r="D206" s="579" t="s">
        <v>1884</v>
      </c>
      <c r="E206" s="579"/>
      <c r="F206" s="396"/>
      <c r="G206" s="393"/>
      <c r="H206" s="406"/>
      <c r="I206" s="407">
        <f>ROUND((SUM(I185:I205))/1,2)</f>
        <v>0</v>
      </c>
      <c r="J206" s="412"/>
      <c r="K206" s="412"/>
      <c r="L206" s="409">
        <f>ROUND((SUM(L185:L205))/1,2)</f>
        <v>0</v>
      </c>
      <c r="M206" s="409">
        <f>ROUND((SUM(M185:M205))/1,2)</f>
        <v>0</v>
      </c>
      <c r="N206" s="409"/>
      <c r="O206" s="409"/>
      <c r="P206" s="409"/>
      <c r="Q206" s="409"/>
      <c r="R206" s="409"/>
      <c r="S206" s="409">
        <f>ROUND((SUM(S185:S205))/1,2)</f>
        <v>0.1</v>
      </c>
      <c r="T206" s="409"/>
      <c r="U206" s="409"/>
      <c r="V206" s="410">
        <f>ROUND((SUM(V185:V205))/1,2)</f>
        <v>0</v>
      </c>
      <c r="W206" s="395"/>
      <c r="X206" s="396"/>
      <c r="Y206" s="396"/>
      <c r="Z206" s="396"/>
    </row>
    <row r="207" spans="1:26">
      <c r="A207" s="396"/>
      <c r="B207" s="404"/>
      <c r="C207" s="411"/>
      <c r="D207" s="580"/>
      <c r="E207" s="580"/>
      <c r="F207" s="396"/>
      <c r="G207" s="393"/>
      <c r="H207" s="406"/>
      <c r="I207" s="406"/>
      <c r="J207" s="396"/>
      <c r="K207" s="396"/>
      <c r="L207" s="393"/>
      <c r="M207" s="393"/>
      <c r="N207" s="393"/>
      <c r="O207" s="393"/>
      <c r="P207" s="393"/>
      <c r="Q207" s="393"/>
      <c r="R207" s="393"/>
      <c r="S207" s="393"/>
      <c r="T207" s="393"/>
      <c r="U207" s="393"/>
      <c r="V207" s="394"/>
      <c r="W207" s="395"/>
      <c r="X207" s="396"/>
      <c r="Y207" s="396"/>
      <c r="Z207" s="396"/>
    </row>
    <row r="208" spans="1:26" ht="12">
      <c r="A208" s="396"/>
      <c r="B208" s="404"/>
      <c r="C208" s="405" t="s">
        <v>1136</v>
      </c>
      <c r="D208" s="579" t="s">
        <v>1921</v>
      </c>
      <c r="E208" s="579"/>
      <c r="F208" s="396"/>
      <c r="G208" s="393"/>
      <c r="H208" s="406"/>
      <c r="I208" s="406"/>
      <c r="J208" s="396"/>
      <c r="K208" s="396"/>
      <c r="L208" s="393"/>
      <c r="M208" s="393"/>
      <c r="N208" s="393"/>
      <c r="O208" s="393"/>
      <c r="P208" s="393"/>
      <c r="Q208" s="393"/>
      <c r="R208" s="393"/>
      <c r="S208" s="393"/>
      <c r="T208" s="393"/>
      <c r="U208" s="393"/>
      <c r="V208" s="394"/>
      <c r="W208" s="395"/>
      <c r="X208" s="396"/>
      <c r="Y208" s="396"/>
      <c r="Z208" s="396"/>
    </row>
    <row r="209" spans="1:26" ht="25" customHeight="1">
      <c r="A209" s="385"/>
      <c r="B209" s="386"/>
      <c r="C209" s="387" t="s">
        <v>1922</v>
      </c>
      <c r="D209" s="571" t="s">
        <v>1923</v>
      </c>
      <c r="E209" s="571"/>
      <c r="F209" s="388" t="s">
        <v>1770</v>
      </c>
      <c r="G209" s="390">
        <v>3</v>
      </c>
      <c r="H209" s="389"/>
      <c r="I209" s="389">
        <f t="shared" ref="I209:I242" si="34">ROUND(G209*(H209),2)</f>
        <v>0</v>
      </c>
      <c r="J209" s="388">
        <f t="shared" ref="J209:J242" si="35">ROUND(G209*(N209),2)</f>
        <v>57.96</v>
      </c>
      <c r="K209" s="396">
        <f t="shared" ref="K209:K242" si="36">ROUND(G209*(O209),2)</f>
        <v>0</v>
      </c>
      <c r="L209" s="393">
        <f>ROUND(G209*(H209),2)</f>
        <v>0</v>
      </c>
      <c r="M209" s="393"/>
      <c r="N209" s="393">
        <v>19.32</v>
      </c>
      <c r="O209" s="393"/>
      <c r="P209" s="393">
        <v>1.64E-3</v>
      </c>
      <c r="Q209" s="393"/>
      <c r="R209" s="393">
        <v>1.64E-3</v>
      </c>
      <c r="S209" s="393">
        <f t="shared" ref="S209:S242" si="37">ROUND(G209*(P209),3)</f>
        <v>5.0000000000000001E-3</v>
      </c>
      <c r="T209" s="393"/>
      <c r="U209" s="393"/>
      <c r="V209" s="394">
        <f t="shared" ref="V209:V242" si="38">ROUND(G209*(X209),3)</f>
        <v>0</v>
      </c>
      <c r="W209" s="395"/>
      <c r="X209" s="396">
        <v>0</v>
      </c>
      <c r="Y209" s="396"/>
      <c r="Z209" s="396">
        <v>0</v>
      </c>
    </row>
    <row r="210" spans="1:26" ht="25" customHeight="1">
      <c r="A210" s="397"/>
      <c r="B210" s="398"/>
      <c r="C210" s="399" t="s">
        <v>1924</v>
      </c>
      <c r="D210" s="581" t="s">
        <v>1925</v>
      </c>
      <c r="E210" s="581"/>
      <c r="F210" s="400" t="s">
        <v>1770</v>
      </c>
      <c r="G210" s="402">
        <v>3</v>
      </c>
      <c r="H210" s="401"/>
      <c r="I210" s="401">
        <f t="shared" si="34"/>
        <v>0</v>
      </c>
      <c r="J210" s="400">
        <f t="shared" si="35"/>
        <v>219.57</v>
      </c>
      <c r="K210" s="396">
        <f t="shared" si="36"/>
        <v>0</v>
      </c>
      <c r="L210" s="393"/>
      <c r="M210" s="393">
        <f>ROUND(G210*(H210),2)</f>
        <v>0</v>
      </c>
      <c r="N210" s="393">
        <v>73.19</v>
      </c>
      <c r="O210" s="393"/>
      <c r="P210" s="393">
        <v>0</v>
      </c>
      <c r="Q210" s="393"/>
      <c r="R210" s="393">
        <v>0</v>
      </c>
      <c r="S210" s="393">
        <f t="shared" si="37"/>
        <v>0</v>
      </c>
      <c r="T210" s="393"/>
      <c r="U210" s="393"/>
      <c r="V210" s="394">
        <f t="shared" si="38"/>
        <v>0</v>
      </c>
      <c r="W210" s="395"/>
      <c r="X210" s="396">
        <v>0</v>
      </c>
      <c r="Y210" s="396"/>
      <c r="Z210" s="396">
        <v>0</v>
      </c>
    </row>
    <row r="211" spans="1:26" ht="25" customHeight="1">
      <c r="A211" s="385"/>
      <c r="B211" s="386"/>
      <c r="C211" s="387" t="s">
        <v>1926</v>
      </c>
      <c r="D211" s="571" t="s">
        <v>1927</v>
      </c>
      <c r="E211" s="571"/>
      <c r="F211" s="388" t="s">
        <v>1770</v>
      </c>
      <c r="G211" s="390">
        <v>3</v>
      </c>
      <c r="H211" s="389"/>
      <c r="I211" s="389">
        <f t="shared" si="34"/>
        <v>0</v>
      </c>
      <c r="J211" s="388">
        <f t="shared" si="35"/>
        <v>178.47</v>
      </c>
      <c r="K211" s="396">
        <f t="shared" si="36"/>
        <v>0</v>
      </c>
      <c r="L211" s="393">
        <f>ROUND(G211*(H211),2)</f>
        <v>0</v>
      </c>
      <c r="M211" s="393"/>
      <c r="N211" s="393">
        <v>59.49</v>
      </c>
      <c r="O211" s="393"/>
      <c r="P211" s="393">
        <v>7.2000000000000005E-4</v>
      </c>
      <c r="Q211" s="393"/>
      <c r="R211" s="393">
        <v>7.2000000000000005E-4</v>
      </c>
      <c r="S211" s="393">
        <f t="shared" si="37"/>
        <v>2E-3</v>
      </c>
      <c r="T211" s="393"/>
      <c r="U211" s="393"/>
      <c r="V211" s="394">
        <f t="shared" si="38"/>
        <v>0</v>
      </c>
      <c r="W211" s="395"/>
      <c r="X211" s="396">
        <v>0</v>
      </c>
      <c r="Y211" s="396"/>
      <c r="Z211" s="396">
        <v>0</v>
      </c>
    </row>
    <row r="212" spans="1:26" ht="25" customHeight="1">
      <c r="A212" s="397"/>
      <c r="B212" s="398"/>
      <c r="C212" s="399" t="s">
        <v>1928</v>
      </c>
      <c r="D212" s="581" t="s">
        <v>1929</v>
      </c>
      <c r="E212" s="581"/>
      <c r="F212" s="400" t="s">
        <v>1770</v>
      </c>
      <c r="G212" s="402">
        <v>3</v>
      </c>
      <c r="H212" s="401"/>
      <c r="I212" s="401">
        <f t="shared" si="34"/>
        <v>0</v>
      </c>
      <c r="J212" s="400">
        <f t="shared" si="35"/>
        <v>578.07000000000005</v>
      </c>
      <c r="K212" s="396">
        <f t="shared" si="36"/>
        <v>0</v>
      </c>
      <c r="L212" s="393"/>
      <c r="M212" s="393">
        <f>ROUND(G212*(H212),2)</f>
        <v>0</v>
      </c>
      <c r="N212" s="393">
        <v>192.69</v>
      </c>
      <c r="O212" s="393"/>
      <c r="P212" s="393">
        <v>0</v>
      </c>
      <c r="Q212" s="393"/>
      <c r="R212" s="393">
        <v>0</v>
      </c>
      <c r="S212" s="393">
        <f t="shared" si="37"/>
        <v>0</v>
      </c>
      <c r="T212" s="393"/>
      <c r="U212" s="393"/>
      <c r="V212" s="394">
        <f t="shared" si="38"/>
        <v>0</v>
      </c>
      <c r="W212" s="395"/>
      <c r="X212" s="396">
        <v>0</v>
      </c>
      <c r="Y212" s="396"/>
      <c r="Z212" s="396">
        <v>0</v>
      </c>
    </row>
    <row r="213" spans="1:26" ht="25" customHeight="1">
      <c r="A213" s="385"/>
      <c r="B213" s="386"/>
      <c r="C213" s="387" t="s">
        <v>1930</v>
      </c>
      <c r="D213" s="571" t="s">
        <v>1931</v>
      </c>
      <c r="E213" s="571"/>
      <c r="F213" s="388" t="s">
        <v>1932</v>
      </c>
      <c r="G213" s="390">
        <v>3</v>
      </c>
      <c r="H213" s="389"/>
      <c r="I213" s="389">
        <f t="shared" si="34"/>
        <v>0</v>
      </c>
      <c r="J213" s="388">
        <f t="shared" si="35"/>
        <v>24.69</v>
      </c>
      <c r="K213" s="396">
        <f t="shared" si="36"/>
        <v>0</v>
      </c>
      <c r="L213" s="393">
        <f>ROUND(G213*(H213),2)</f>
        <v>0</v>
      </c>
      <c r="M213" s="393"/>
      <c r="N213" s="393">
        <v>8.23</v>
      </c>
      <c r="O213" s="393"/>
      <c r="P213" s="393">
        <v>3.0000000000000001E-5</v>
      </c>
      <c r="Q213" s="393"/>
      <c r="R213" s="393">
        <v>3.0000000000000001E-5</v>
      </c>
      <c r="S213" s="393">
        <f t="shared" si="37"/>
        <v>0</v>
      </c>
      <c r="T213" s="393"/>
      <c r="U213" s="393"/>
      <c r="V213" s="394">
        <f t="shared" si="38"/>
        <v>0</v>
      </c>
      <c r="W213" s="395"/>
      <c r="X213" s="396">
        <v>0</v>
      </c>
      <c r="Y213" s="396"/>
      <c r="Z213" s="396">
        <v>0</v>
      </c>
    </row>
    <row r="214" spans="1:26" ht="25" customHeight="1">
      <c r="A214" s="397"/>
      <c r="B214" s="398"/>
      <c r="C214" s="399" t="s">
        <v>1933</v>
      </c>
      <c r="D214" s="581" t="s">
        <v>1934</v>
      </c>
      <c r="E214" s="581"/>
      <c r="F214" s="400" t="s">
        <v>1770</v>
      </c>
      <c r="G214" s="402">
        <v>3</v>
      </c>
      <c r="H214" s="401"/>
      <c r="I214" s="401">
        <f t="shared" si="34"/>
        <v>0</v>
      </c>
      <c r="J214" s="400">
        <f t="shared" si="35"/>
        <v>209.1</v>
      </c>
      <c r="K214" s="396">
        <f t="shared" si="36"/>
        <v>0</v>
      </c>
      <c r="L214" s="393"/>
      <c r="M214" s="393">
        <f>ROUND(G214*(H214),2)</f>
        <v>0</v>
      </c>
      <c r="N214" s="393">
        <v>69.7</v>
      </c>
      <c r="O214" s="393"/>
      <c r="P214" s="393">
        <v>0</v>
      </c>
      <c r="Q214" s="393"/>
      <c r="R214" s="393">
        <v>0</v>
      </c>
      <c r="S214" s="393">
        <f t="shared" si="37"/>
        <v>0</v>
      </c>
      <c r="T214" s="393"/>
      <c r="U214" s="393"/>
      <c r="V214" s="394">
        <f t="shared" si="38"/>
        <v>0</v>
      </c>
      <c r="W214" s="395"/>
      <c r="X214" s="396">
        <v>0</v>
      </c>
      <c r="Y214" s="396"/>
      <c r="Z214" s="396">
        <v>0</v>
      </c>
    </row>
    <row r="215" spans="1:26" ht="25" customHeight="1">
      <c r="A215" s="385"/>
      <c r="B215" s="386"/>
      <c r="C215" s="387" t="s">
        <v>1935</v>
      </c>
      <c r="D215" s="571" t="s">
        <v>1936</v>
      </c>
      <c r="E215" s="571"/>
      <c r="F215" s="388" t="s">
        <v>1932</v>
      </c>
      <c r="G215" s="390">
        <v>3</v>
      </c>
      <c r="H215" s="389"/>
      <c r="I215" s="389">
        <f t="shared" si="34"/>
        <v>0</v>
      </c>
      <c r="J215" s="388">
        <f t="shared" si="35"/>
        <v>171.75</v>
      </c>
      <c r="K215" s="396">
        <f t="shared" si="36"/>
        <v>0</v>
      </c>
      <c r="L215" s="393">
        <f>ROUND(G215*(H215),2)</f>
        <v>0</v>
      </c>
      <c r="M215" s="393"/>
      <c r="N215" s="393">
        <v>57.25</v>
      </c>
      <c r="O215" s="393"/>
      <c r="P215" s="393">
        <v>0</v>
      </c>
      <c r="Q215" s="393"/>
      <c r="R215" s="393">
        <v>0</v>
      </c>
      <c r="S215" s="393">
        <f t="shared" si="37"/>
        <v>0</v>
      </c>
      <c r="T215" s="393"/>
      <c r="U215" s="393"/>
      <c r="V215" s="394">
        <f t="shared" si="38"/>
        <v>0</v>
      </c>
      <c r="W215" s="395"/>
      <c r="X215" s="396">
        <v>0</v>
      </c>
      <c r="Y215" s="396"/>
      <c r="Z215" s="396">
        <v>0</v>
      </c>
    </row>
    <row r="216" spans="1:26" ht="25" customHeight="1">
      <c r="A216" s="397"/>
      <c r="B216" s="398"/>
      <c r="C216" s="399" t="s">
        <v>1937</v>
      </c>
      <c r="D216" s="581" t="s">
        <v>1938</v>
      </c>
      <c r="E216" s="581"/>
      <c r="F216" s="400" t="s">
        <v>1770</v>
      </c>
      <c r="G216" s="402">
        <v>3</v>
      </c>
      <c r="H216" s="401"/>
      <c r="I216" s="401">
        <f t="shared" si="34"/>
        <v>0</v>
      </c>
      <c r="J216" s="400">
        <f t="shared" si="35"/>
        <v>1008.42</v>
      </c>
      <c r="K216" s="396">
        <f t="shared" si="36"/>
        <v>0</v>
      </c>
      <c r="L216" s="393"/>
      <c r="M216" s="393">
        <f>ROUND(G216*(H216),2)</f>
        <v>0</v>
      </c>
      <c r="N216" s="393">
        <v>336.14</v>
      </c>
      <c r="O216" s="393"/>
      <c r="P216" s="393">
        <v>0</v>
      </c>
      <c r="Q216" s="393"/>
      <c r="R216" s="393">
        <v>0</v>
      </c>
      <c r="S216" s="393">
        <f t="shared" si="37"/>
        <v>0</v>
      </c>
      <c r="T216" s="393"/>
      <c r="U216" s="393"/>
      <c r="V216" s="394">
        <f t="shared" si="38"/>
        <v>0</v>
      </c>
      <c r="W216" s="395"/>
      <c r="X216" s="396">
        <v>0</v>
      </c>
      <c r="Y216" s="396"/>
      <c r="Z216" s="396">
        <v>0</v>
      </c>
    </row>
    <row r="217" spans="1:26" ht="25" customHeight="1">
      <c r="A217" s="397"/>
      <c r="B217" s="398"/>
      <c r="C217" s="399" t="s">
        <v>1939</v>
      </c>
      <c r="D217" s="581" t="s">
        <v>1940</v>
      </c>
      <c r="E217" s="581"/>
      <c r="F217" s="400" t="s">
        <v>1770</v>
      </c>
      <c r="G217" s="402">
        <v>3</v>
      </c>
      <c r="H217" s="401"/>
      <c r="I217" s="401">
        <f t="shared" si="34"/>
        <v>0</v>
      </c>
      <c r="J217" s="400">
        <f t="shared" si="35"/>
        <v>35.76</v>
      </c>
      <c r="K217" s="396">
        <f t="shared" si="36"/>
        <v>0</v>
      </c>
      <c r="L217" s="393"/>
      <c r="M217" s="393">
        <f>ROUND(G217*(H217),2)</f>
        <v>0</v>
      </c>
      <c r="N217" s="393">
        <v>11.92</v>
      </c>
      <c r="O217" s="393"/>
      <c r="P217" s="393">
        <v>0</v>
      </c>
      <c r="Q217" s="393"/>
      <c r="R217" s="393">
        <v>0</v>
      </c>
      <c r="S217" s="393">
        <f t="shared" si="37"/>
        <v>0</v>
      </c>
      <c r="T217" s="393"/>
      <c r="U217" s="393"/>
      <c r="V217" s="394">
        <f t="shared" si="38"/>
        <v>0</v>
      </c>
      <c r="W217" s="395"/>
      <c r="X217" s="396">
        <v>0</v>
      </c>
      <c r="Y217" s="396"/>
      <c r="Z217" s="396">
        <v>0</v>
      </c>
    </row>
    <row r="218" spans="1:26" ht="25" customHeight="1">
      <c r="A218" s="385"/>
      <c r="B218" s="386"/>
      <c r="C218" s="387" t="s">
        <v>1941</v>
      </c>
      <c r="D218" s="571" t="s">
        <v>1942</v>
      </c>
      <c r="E218" s="571"/>
      <c r="F218" s="388" t="s">
        <v>1932</v>
      </c>
      <c r="G218" s="390">
        <v>1</v>
      </c>
      <c r="H218" s="389"/>
      <c r="I218" s="389">
        <f t="shared" si="34"/>
        <v>0</v>
      </c>
      <c r="J218" s="388">
        <f t="shared" si="35"/>
        <v>50.04</v>
      </c>
      <c r="K218" s="396">
        <f t="shared" si="36"/>
        <v>0</v>
      </c>
      <c r="L218" s="393">
        <f>ROUND(G218*(H218),2)</f>
        <v>0</v>
      </c>
      <c r="M218" s="393"/>
      <c r="N218" s="393">
        <v>50.04</v>
      </c>
      <c r="O218" s="393"/>
      <c r="P218" s="393">
        <v>3.7399999999999998E-3</v>
      </c>
      <c r="Q218" s="393"/>
      <c r="R218" s="393">
        <v>3.7399999999999998E-3</v>
      </c>
      <c r="S218" s="393">
        <f t="shared" si="37"/>
        <v>4.0000000000000001E-3</v>
      </c>
      <c r="T218" s="393"/>
      <c r="U218" s="393"/>
      <c r="V218" s="394">
        <f t="shared" si="38"/>
        <v>0</v>
      </c>
      <c r="W218" s="395"/>
      <c r="X218" s="396">
        <v>0</v>
      </c>
      <c r="Y218" s="396"/>
      <c r="Z218" s="396">
        <v>0</v>
      </c>
    </row>
    <row r="219" spans="1:26" ht="25" customHeight="1">
      <c r="A219" s="397"/>
      <c r="B219" s="398"/>
      <c r="C219" s="399" t="s">
        <v>1943</v>
      </c>
      <c r="D219" s="581" t="s">
        <v>1944</v>
      </c>
      <c r="E219" s="581"/>
      <c r="F219" s="400" t="s">
        <v>1770</v>
      </c>
      <c r="G219" s="402">
        <v>1</v>
      </c>
      <c r="H219" s="401"/>
      <c r="I219" s="401">
        <f t="shared" si="34"/>
        <v>0</v>
      </c>
      <c r="J219" s="400">
        <f t="shared" si="35"/>
        <v>169.97</v>
      </c>
      <c r="K219" s="396">
        <f t="shared" si="36"/>
        <v>0</v>
      </c>
      <c r="L219" s="393"/>
      <c r="M219" s="393">
        <f>ROUND(G219*(H219),2)</f>
        <v>0</v>
      </c>
      <c r="N219" s="393">
        <v>169.97</v>
      </c>
      <c r="O219" s="393"/>
      <c r="P219" s="393">
        <v>0</v>
      </c>
      <c r="Q219" s="393"/>
      <c r="R219" s="393">
        <v>0</v>
      </c>
      <c r="S219" s="393">
        <f t="shared" si="37"/>
        <v>0</v>
      </c>
      <c r="T219" s="393"/>
      <c r="U219" s="393"/>
      <c r="V219" s="394">
        <f t="shared" si="38"/>
        <v>0</v>
      </c>
      <c r="W219" s="395"/>
      <c r="X219" s="396">
        <v>0</v>
      </c>
      <c r="Y219" s="396"/>
      <c r="Z219" s="396">
        <v>0</v>
      </c>
    </row>
    <row r="220" spans="1:26" ht="25" customHeight="1">
      <c r="A220" s="385"/>
      <c r="B220" s="386"/>
      <c r="C220" s="387" t="s">
        <v>1945</v>
      </c>
      <c r="D220" s="571" t="s">
        <v>1946</v>
      </c>
      <c r="E220" s="571"/>
      <c r="F220" s="388" t="s">
        <v>1932</v>
      </c>
      <c r="G220" s="390">
        <v>1</v>
      </c>
      <c r="H220" s="389"/>
      <c r="I220" s="389">
        <f t="shared" si="34"/>
        <v>0</v>
      </c>
      <c r="J220" s="388">
        <f t="shared" si="35"/>
        <v>49.62</v>
      </c>
      <c r="K220" s="396">
        <f t="shared" si="36"/>
        <v>0</v>
      </c>
      <c r="L220" s="393">
        <f>ROUND(G220*(H220),2)</f>
        <v>0</v>
      </c>
      <c r="M220" s="393"/>
      <c r="N220" s="393">
        <v>49.62</v>
      </c>
      <c r="O220" s="393"/>
      <c r="P220" s="393">
        <v>0</v>
      </c>
      <c r="Q220" s="393"/>
      <c r="R220" s="393">
        <v>0</v>
      </c>
      <c r="S220" s="393">
        <f t="shared" si="37"/>
        <v>0</v>
      </c>
      <c r="T220" s="393"/>
      <c r="U220" s="393"/>
      <c r="V220" s="394">
        <f t="shared" si="38"/>
        <v>0</v>
      </c>
      <c r="W220" s="395"/>
      <c r="X220" s="396">
        <v>0</v>
      </c>
      <c r="Y220" s="396"/>
      <c r="Z220" s="396">
        <v>0</v>
      </c>
    </row>
    <row r="221" spans="1:26" ht="25" customHeight="1">
      <c r="A221" s="397"/>
      <c r="B221" s="398"/>
      <c r="C221" s="399" t="s">
        <v>1947</v>
      </c>
      <c r="D221" s="581" t="s">
        <v>1948</v>
      </c>
      <c r="E221" s="581"/>
      <c r="F221" s="400" t="s">
        <v>1770</v>
      </c>
      <c r="G221" s="402">
        <v>1</v>
      </c>
      <c r="H221" s="401"/>
      <c r="I221" s="401">
        <f t="shared" si="34"/>
        <v>0</v>
      </c>
      <c r="J221" s="400">
        <f t="shared" si="35"/>
        <v>339.09</v>
      </c>
      <c r="K221" s="396">
        <f t="shared" si="36"/>
        <v>0</v>
      </c>
      <c r="L221" s="393"/>
      <c r="M221" s="393">
        <f>ROUND(G221*(H221),2)</f>
        <v>0</v>
      </c>
      <c r="N221" s="393">
        <v>339.09</v>
      </c>
      <c r="O221" s="393"/>
      <c r="P221" s="393">
        <v>0</v>
      </c>
      <c r="Q221" s="393"/>
      <c r="R221" s="393">
        <v>0</v>
      </c>
      <c r="S221" s="393">
        <f t="shared" si="37"/>
        <v>0</v>
      </c>
      <c r="T221" s="393"/>
      <c r="U221" s="393"/>
      <c r="V221" s="394">
        <f t="shared" si="38"/>
        <v>0</v>
      </c>
      <c r="W221" s="395"/>
      <c r="X221" s="396">
        <v>0</v>
      </c>
      <c r="Y221" s="396"/>
      <c r="Z221" s="396">
        <v>0</v>
      </c>
    </row>
    <row r="222" spans="1:26" ht="40" customHeight="1">
      <c r="A222" s="397"/>
      <c r="B222" s="398"/>
      <c r="C222" s="399" t="s">
        <v>1949</v>
      </c>
      <c r="D222" s="581" t="s">
        <v>1950</v>
      </c>
      <c r="E222" s="581"/>
      <c r="F222" s="400" t="s">
        <v>1770</v>
      </c>
      <c r="G222" s="402">
        <v>1</v>
      </c>
      <c r="H222" s="401"/>
      <c r="I222" s="401">
        <f t="shared" si="34"/>
        <v>0</v>
      </c>
      <c r="J222" s="400">
        <f t="shared" si="35"/>
        <v>385.57</v>
      </c>
      <c r="K222" s="396">
        <f t="shared" si="36"/>
        <v>0</v>
      </c>
      <c r="L222" s="393"/>
      <c r="M222" s="393">
        <f>ROUND(G222*(H222),2)</f>
        <v>0</v>
      </c>
      <c r="N222" s="393">
        <v>385.57</v>
      </c>
      <c r="O222" s="393"/>
      <c r="P222" s="393">
        <v>0</v>
      </c>
      <c r="Q222" s="393"/>
      <c r="R222" s="393">
        <v>0</v>
      </c>
      <c r="S222" s="393">
        <f t="shared" si="37"/>
        <v>0</v>
      </c>
      <c r="T222" s="393"/>
      <c r="U222" s="393"/>
      <c r="V222" s="394">
        <f t="shared" si="38"/>
        <v>0</v>
      </c>
      <c r="W222" s="395"/>
      <c r="X222" s="396">
        <v>0</v>
      </c>
      <c r="Y222" s="396"/>
      <c r="Z222" s="396">
        <v>0</v>
      </c>
    </row>
    <row r="223" spans="1:26" ht="25" customHeight="1">
      <c r="A223" s="385"/>
      <c r="B223" s="386"/>
      <c r="C223" s="387" t="s">
        <v>1951</v>
      </c>
      <c r="D223" s="571" t="s">
        <v>1952</v>
      </c>
      <c r="E223" s="571"/>
      <c r="F223" s="388" t="s">
        <v>1932</v>
      </c>
      <c r="G223" s="390">
        <v>4</v>
      </c>
      <c r="H223" s="389"/>
      <c r="I223" s="389">
        <f t="shared" si="34"/>
        <v>0</v>
      </c>
      <c r="J223" s="388">
        <f t="shared" si="35"/>
        <v>180.4</v>
      </c>
      <c r="K223" s="396">
        <f t="shared" si="36"/>
        <v>0</v>
      </c>
      <c r="L223" s="393">
        <f>ROUND(G223*(H223),2)</f>
        <v>0</v>
      </c>
      <c r="M223" s="393"/>
      <c r="N223" s="393">
        <v>45.1</v>
      </c>
      <c r="O223" s="393"/>
      <c r="P223" s="393">
        <v>5.6999999999999998E-4</v>
      </c>
      <c r="Q223" s="393"/>
      <c r="R223" s="393">
        <v>5.6999999999999998E-4</v>
      </c>
      <c r="S223" s="393">
        <f t="shared" si="37"/>
        <v>2E-3</v>
      </c>
      <c r="T223" s="393"/>
      <c r="U223" s="393"/>
      <c r="V223" s="394">
        <f t="shared" si="38"/>
        <v>0</v>
      </c>
      <c r="W223" s="395"/>
      <c r="X223" s="396">
        <v>0</v>
      </c>
      <c r="Y223" s="396"/>
      <c r="Z223" s="396">
        <v>0</v>
      </c>
    </row>
    <row r="224" spans="1:26" ht="25" customHeight="1">
      <c r="A224" s="397"/>
      <c r="B224" s="398"/>
      <c r="C224" s="399" t="s">
        <v>1953</v>
      </c>
      <c r="D224" s="581" t="s">
        <v>1954</v>
      </c>
      <c r="E224" s="581"/>
      <c r="F224" s="400" t="s">
        <v>1770</v>
      </c>
      <c r="G224" s="402">
        <v>4</v>
      </c>
      <c r="H224" s="401"/>
      <c r="I224" s="401">
        <f t="shared" si="34"/>
        <v>0</v>
      </c>
      <c r="J224" s="400">
        <f t="shared" si="35"/>
        <v>293.83999999999997</v>
      </c>
      <c r="K224" s="396">
        <f t="shared" si="36"/>
        <v>0</v>
      </c>
      <c r="L224" s="393"/>
      <c r="M224" s="393">
        <f>ROUND(G224*(H224),2)</f>
        <v>0</v>
      </c>
      <c r="N224" s="393">
        <v>73.459999999999994</v>
      </c>
      <c r="O224" s="393"/>
      <c r="P224" s="393">
        <v>0</v>
      </c>
      <c r="Q224" s="393"/>
      <c r="R224" s="393">
        <v>0</v>
      </c>
      <c r="S224" s="393">
        <f t="shared" si="37"/>
        <v>0</v>
      </c>
      <c r="T224" s="393"/>
      <c r="U224" s="393"/>
      <c r="V224" s="394">
        <f t="shared" si="38"/>
        <v>0</v>
      </c>
      <c r="W224" s="395"/>
      <c r="X224" s="396">
        <v>0</v>
      </c>
      <c r="Y224" s="396"/>
      <c r="Z224" s="396">
        <v>0</v>
      </c>
    </row>
    <row r="225" spans="1:26" ht="25" customHeight="1">
      <c r="A225" s="385"/>
      <c r="B225" s="386"/>
      <c r="C225" s="387" t="s">
        <v>1955</v>
      </c>
      <c r="D225" s="571" t="s">
        <v>1956</v>
      </c>
      <c r="E225" s="571"/>
      <c r="F225" s="388" t="s">
        <v>1770</v>
      </c>
      <c r="G225" s="390">
        <v>8</v>
      </c>
      <c r="H225" s="389"/>
      <c r="I225" s="389">
        <f t="shared" si="34"/>
        <v>0</v>
      </c>
      <c r="J225" s="388">
        <f t="shared" si="35"/>
        <v>91.12</v>
      </c>
      <c r="K225" s="396">
        <f t="shared" si="36"/>
        <v>0</v>
      </c>
      <c r="L225" s="393">
        <f>ROUND(G225*(H225),2)</f>
        <v>0</v>
      </c>
      <c r="M225" s="393"/>
      <c r="N225" s="393">
        <v>11.39</v>
      </c>
      <c r="O225" s="393"/>
      <c r="P225" s="393">
        <v>4.0000000000000003E-5</v>
      </c>
      <c r="Q225" s="393"/>
      <c r="R225" s="393">
        <v>4.0000000000000003E-5</v>
      </c>
      <c r="S225" s="393">
        <f t="shared" si="37"/>
        <v>0</v>
      </c>
      <c r="T225" s="393"/>
      <c r="U225" s="393"/>
      <c r="V225" s="394">
        <f t="shared" si="38"/>
        <v>0</v>
      </c>
      <c r="W225" s="395"/>
      <c r="X225" s="396">
        <v>0</v>
      </c>
      <c r="Y225" s="396"/>
      <c r="Z225" s="396">
        <v>0</v>
      </c>
    </row>
    <row r="226" spans="1:26" ht="25" customHeight="1">
      <c r="A226" s="397"/>
      <c r="B226" s="398"/>
      <c r="C226" s="399" t="s">
        <v>1957</v>
      </c>
      <c r="D226" s="581" t="s">
        <v>2311</v>
      </c>
      <c r="E226" s="581"/>
      <c r="F226" s="400" t="s">
        <v>1770</v>
      </c>
      <c r="G226" s="402">
        <v>4</v>
      </c>
      <c r="H226" s="401"/>
      <c r="I226" s="401">
        <f t="shared" si="34"/>
        <v>0</v>
      </c>
      <c r="J226" s="400">
        <f t="shared" si="35"/>
        <v>281.52</v>
      </c>
      <c r="K226" s="396">
        <f t="shared" si="36"/>
        <v>0</v>
      </c>
      <c r="L226" s="393"/>
      <c r="M226" s="393">
        <f>ROUND(G226*(H226),2)</f>
        <v>0</v>
      </c>
      <c r="N226" s="393">
        <v>70.38</v>
      </c>
      <c r="O226" s="393"/>
      <c r="P226" s="393">
        <v>0</v>
      </c>
      <c r="Q226" s="393"/>
      <c r="R226" s="393">
        <v>0</v>
      </c>
      <c r="S226" s="393">
        <f t="shared" si="37"/>
        <v>0</v>
      </c>
      <c r="T226" s="393"/>
      <c r="U226" s="393"/>
      <c r="V226" s="394">
        <f t="shared" si="38"/>
        <v>0</v>
      </c>
      <c r="W226" s="395"/>
      <c r="X226" s="396">
        <v>0</v>
      </c>
      <c r="Y226" s="396"/>
      <c r="Z226" s="396">
        <v>0</v>
      </c>
    </row>
    <row r="227" spans="1:26" ht="25" customHeight="1">
      <c r="A227" s="397"/>
      <c r="B227" s="398"/>
      <c r="C227" s="399" t="s">
        <v>1958</v>
      </c>
      <c r="D227" s="581" t="s">
        <v>2312</v>
      </c>
      <c r="E227" s="581"/>
      <c r="F227" s="400" t="s">
        <v>1770</v>
      </c>
      <c r="G227" s="402">
        <v>4</v>
      </c>
      <c r="H227" s="401"/>
      <c r="I227" s="401">
        <f t="shared" si="34"/>
        <v>0</v>
      </c>
      <c r="J227" s="400">
        <f t="shared" si="35"/>
        <v>342.48</v>
      </c>
      <c r="K227" s="396">
        <f t="shared" si="36"/>
        <v>0</v>
      </c>
      <c r="L227" s="393"/>
      <c r="M227" s="393">
        <f>ROUND(G227*(H227),2)</f>
        <v>0</v>
      </c>
      <c r="N227" s="393">
        <v>85.62</v>
      </c>
      <c r="O227" s="393"/>
      <c r="P227" s="393">
        <v>0</v>
      </c>
      <c r="Q227" s="393"/>
      <c r="R227" s="393">
        <v>0</v>
      </c>
      <c r="S227" s="393">
        <f t="shared" si="37"/>
        <v>0</v>
      </c>
      <c r="T227" s="393"/>
      <c r="U227" s="393"/>
      <c r="V227" s="394">
        <f t="shared" si="38"/>
        <v>0</v>
      </c>
      <c r="W227" s="395"/>
      <c r="X227" s="396">
        <v>0</v>
      </c>
      <c r="Y227" s="396"/>
      <c r="Z227" s="396">
        <v>0</v>
      </c>
    </row>
    <row r="228" spans="1:26" ht="25" customHeight="1">
      <c r="A228" s="385"/>
      <c r="B228" s="386"/>
      <c r="C228" s="387" t="s">
        <v>1959</v>
      </c>
      <c r="D228" s="571" t="s">
        <v>1960</v>
      </c>
      <c r="E228" s="571"/>
      <c r="F228" s="388" t="s">
        <v>1770</v>
      </c>
      <c r="G228" s="390">
        <v>4</v>
      </c>
      <c r="H228" s="389"/>
      <c r="I228" s="389">
        <f t="shared" si="34"/>
        <v>0</v>
      </c>
      <c r="J228" s="388">
        <f t="shared" si="35"/>
        <v>16.72</v>
      </c>
      <c r="K228" s="396">
        <f t="shared" si="36"/>
        <v>0</v>
      </c>
      <c r="L228" s="393">
        <f>ROUND(G228*(H228),2)</f>
        <v>0</v>
      </c>
      <c r="M228" s="393"/>
      <c r="N228" s="393">
        <v>4.18</v>
      </c>
      <c r="O228" s="393"/>
      <c r="P228" s="393">
        <v>1.0000000000000001E-5</v>
      </c>
      <c r="Q228" s="393"/>
      <c r="R228" s="393">
        <v>1.0000000000000001E-5</v>
      </c>
      <c r="S228" s="393">
        <f t="shared" si="37"/>
        <v>0</v>
      </c>
      <c r="T228" s="393"/>
      <c r="U228" s="393"/>
      <c r="V228" s="394">
        <f t="shared" si="38"/>
        <v>0</v>
      </c>
      <c r="W228" s="395"/>
      <c r="X228" s="396">
        <v>0</v>
      </c>
      <c r="Y228" s="396"/>
      <c r="Z228" s="396">
        <v>0</v>
      </c>
    </row>
    <row r="229" spans="1:26" ht="25" customHeight="1">
      <c r="A229" s="397"/>
      <c r="B229" s="398"/>
      <c r="C229" s="399" t="s">
        <v>1961</v>
      </c>
      <c r="D229" s="581" t="s">
        <v>1962</v>
      </c>
      <c r="E229" s="581"/>
      <c r="F229" s="400" t="s">
        <v>1770</v>
      </c>
      <c r="G229" s="402">
        <v>4</v>
      </c>
      <c r="H229" s="401"/>
      <c r="I229" s="401">
        <f t="shared" si="34"/>
        <v>0</v>
      </c>
      <c r="J229" s="400">
        <f t="shared" si="35"/>
        <v>23.28</v>
      </c>
      <c r="K229" s="396">
        <f t="shared" si="36"/>
        <v>0</v>
      </c>
      <c r="L229" s="393"/>
      <c r="M229" s="393">
        <f>ROUND(G229*(H229),2)</f>
        <v>0</v>
      </c>
      <c r="N229" s="393">
        <v>5.82</v>
      </c>
      <c r="O229" s="393"/>
      <c r="P229" s="393">
        <v>2.9E-4</v>
      </c>
      <c r="Q229" s="393"/>
      <c r="R229" s="393">
        <v>2.9E-4</v>
      </c>
      <c r="S229" s="393">
        <f t="shared" si="37"/>
        <v>1E-3</v>
      </c>
      <c r="T229" s="393"/>
      <c r="U229" s="393"/>
      <c r="V229" s="394">
        <f t="shared" si="38"/>
        <v>0</v>
      </c>
      <c r="W229" s="395"/>
      <c r="X229" s="396">
        <v>0</v>
      </c>
      <c r="Y229" s="396"/>
      <c r="Z229" s="396">
        <v>0</v>
      </c>
    </row>
    <row r="230" spans="1:26" ht="25" customHeight="1">
      <c r="A230" s="385"/>
      <c r="B230" s="386"/>
      <c r="C230" s="387" t="s">
        <v>1963</v>
      </c>
      <c r="D230" s="571" t="s">
        <v>1964</v>
      </c>
      <c r="E230" s="571"/>
      <c r="F230" s="388" t="s">
        <v>1770</v>
      </c>
      <c r="G230" s="390">
        <v>2</v>
      </c>
      <c r="H230" s="389"/>
      <c r="I230" s="389">
        <f t="shared" si="34"/>
        <v>0</v>
      </c>
      <c r="J230" s="388">
        <f t="shared" si="35"/>
        <v>9.02</v>
      </c>
      <c r="K230" s="396">
        <f t="shared" si="36"/>
        <v>0</v>
      </c>
      <c r="L230" s="393">
        <f>ROUND(G230*(H230),2)</f>
        <v>0</v>
      </c>
      <c r="M230" s="393"/>
      <c r="N230" s="393">
        <v>4.51</v>
      </c>
      <c r="O230" s="393"/>
      <c r="P230" s="393">
        <v>1.0000000000000001E-5</v>
      </c>
      <c r="Q230" s="393"/>
      <c r="R230" s="393">
        <v>1.0000000000000001E-5</v>
      </c>
      <c r="S230" s="393">
        <f t="shared" si="37"/>
        <v>0</v>
      </c>
      <c r="T230" s="393"/>
      <c r="U230" s="393"/>
      <c r="V230" s="394">
        <f t="shared" si="38"/>
        <v>0</v>
      </c>
      <c r="W230" s="395"/>
      <c r="X230" s="396">
        <v>0</v>
      </c>
      <c r="Y230" s="396"/>
      <c r="Z230" s="396">
        <v>0</v>
      </c>
    </row>
    <row r="231" spans="1:26" ht="25" customHeight="1">
      <c r="A231" s="397"/>
      <c r="B231" s="398"/>
      <c r="C231" s="399" t="s">
        <v>1965</v>
      </c>
      <c r="D231" s="581" t="s">
        <v>1966</v>
      </c>
      <c r="E231" s="581"/>
      <c r="F231" s="400" t="s">
        <v>1770</v>
      </c>
      <c r="G231" s="402">
        <v>2</v>
      </c>
      <c r="H231" s="401"/>
      <c r="I231" s="401">
        <f t="shared" si="34"/>
        <v>0</v>
      </c>
      <c r="J231" s="400">
        <f t="shared" si="35"/>
        <v>63.92</v>
      </c>
      <c r="K231" s="396">
        <f t="shared" si="36"/>
        <v>0</v>
      </c>
      <c r="L231" s="393"/>
      <c r="M231" s="393">
        <f>ROUND(G231*(H231),2)</f>
        <v>0</v>
      </c>
      <c r="N231" s="393">
        <v>31.96</v>
      </c>
      <c r="O231" s="393"/>
      <c r="P231" s="393">
        <v>8.4999999999999995E-4</v>
      </c>
      <c r="Q231" s="393"/>
      <c r="R231" s="393">
        <v>8.4999999999999995E-4</v>
      </c>
      <c r="S231" s="393">
        <f t="shared" si="37"/>
        <v>2E-3</v>
      </c>
      <c r="T231" s="393"/>
      <c r="U231" s="393"/>
      <c r="V231" s="394">
        <f t="shared" si="38"/>
        <v>0</v>
      </c>
      <c r="W231" s="395"/>
      <c r="X231" s="396">
        <v>0</v>
      </c>
      <c r="Y231" s="396"/>
      <c r="Z231" s="396">
        <v>0</v>
      </c>
    </row>
    <row r="232" spans="1:26" ht="25" customHeight="1">
      <c r="A232" s="385"/>
      <c r="B232" s="386"/>
      <c r="C232" s="387" t="s">
        <v>1967</v>
      </c>
      <c r="D232" s="571" t="s">
        <v>1968</v>
      </c>
      <c r="E232" s="571"/>
      <c r="F232" s="388" t="s">
        <v>1932</v>
      </c>
      <c r="G232" s="390">
        <v>2</v>
      </c>
      <c r="H232" s="389"/>
      <c r="I232" s="389">
        <f t="shared" si="34"/>
        <v>0</v>
      </c>
      <c r="J232" s="388">
        <f t="shared" si="35"/>
        <v>73.44</v>
      </c>
      <c r="K232" s="396">
        <f t="shared" si="36"/>
        <v>0</v>
      </c>
      <c r="L232" s="393">
        <f>ROUND(G232*(H232),2)</f>
        <v>0</v>
      </c>
      <c r="M232" s="393"/>
      <c r="N232" s="393">
        <v>36.72</v>
      </c>
      <c r="O232" s="393"/>
      <c r="P232" s="393">
        <v>4.8999999999999998E-4</v>
      </c>
      <c r="Q232" s="393"/>
      <c r="R232" s="393">
        <v>4.8999999999999998E-4</v>
      </c>
      <c r="S232" s="393">
        <f t="shared" si="37"/>
        <v>1E-3</v>
      </c>
      <c r="T232" s="393"/>
      <c r="U232" s="393"/>
      <c r="V232" s="394">
        <f t="shared" si="38"/>
        <v>0</v>
      </c>
      <c r="W232" s="395"/>
      <c r="X232" s="396">
        <v>0</v>
      </c>
      <c r="Y232" s="396"/>
      <c r="Z232" s="396">
        <v>0</v>
      </c>
    </row>
    <row r="233" spans="1:26" ht="25" customHeight="1">
      <c r="A233" s="397"/>
      <c r="B233" s="398"/>
      <c r="C233" s="399" t="s">
        <v>1969</v>
      </c>
      <c r="D233" s="581" t="s">
        <v>1970</v>
      </c>
      <c r="E233" s="581"/>
      <c r="F233" s="400" t="s">
        <v>1770</v>
      </c>
      <c r="G233" s="402">
        <v>2</v>
      </c>
      <c r="H233" s="401"/>
      <c r="I233" s="401">
        <f t="shared" si="34"/>
        <v>0</v>
      </c>
      <c r="J233" s="400">
        <f t="shared" si="35"/>
        <v>534.91999999999996</v>
      </c>
      <c r="K233" s="396">
        <f t="shared" si="36"/>
        <v>0</v>
      </c>
      <c r="L233" s="393"/>
      <c r="M233" s="393">
        <f>ROUND(G233*(H233),2)</f>
        <v>0</v>
      </c>
      <c r="N233" s="393">
        <v>267.45999999999998</v>
      </c>
      <c r="O233" s="393"/>
      <c r="P233" s="393">
        <v>0</v>
      </c>
      <c r="Q233" s="393"/>
      <c r="R233" s="393">
        <v>0</v>
      </c>
      <c r="S233" s="393">
        <f t="shared" si="37"/>
        <v>0</v>
      </c>
      <c r="T233" s="393"/>
      <c r="U233" s="393"/>
      <c r="V233" s="394">
        <f t="shared" si="38"/>
        <v>0</v>
      </c>
      <c r="W233" s="395"/>
      <c r="X233" s="396">
        <v>0</v>
      </c>
      <c r="Y233" s="396"/>
      <c r="Z233" s="396">
        <v>0</v>
      </c>
    </row>
    <row r="234" spans="1:26" ht="25" customHeight="1">
      <c r="A234" s="385"/>
      <c r="B234" s="386"/>
      <c r="C234" s="387" t="s">
        <v>1971</v>
      </c>
      <c r="D234" s="571" t="s">
        <v>1972</v>
      </c>
      <c r="E234" s="571"/>
      <c r="F234" s="388" t="s">
        <v>1932</v>
      </c>
      <c r="G234" s="390">
        <v>1</v>
      </c>
      <c r="H234" s="389"/>
      <c r="I234" s="389">
        <f t="shared" si="34"/>
        <v>0</v>
      </c>
      <c r="J234" s="388">
        <f t="shared" si="35"/>
        <v>44.52</v>
      </c>
      <c r="K234" s="396">
        <f t="shared" si="36"/>
        <v>0</v>
      </c>
      <c r="L234" s="393">
        <f>ROUND(G234*(H234),2)</f>
        <v>0</v>
      </c>
      <c r="M234" s="393"/>
      <c r="N234" s="393">
        <v>44.52</v>
      </c>
      <c r="O234" s="393"/>
      <c r="P234" s="393">
        <v>3.4000000000000002E-4</v>
      </c>
      <c r="Q234" s="393"/>
      <c r="R234" s="393">
        <v>3.4000000000000002E-4</v>
      </c>
      <c r="S234" s="393">
        <f t="shared" si="37"/>
        <v>0</v>
      </c>
      <c r="T234" s="393"/>
      <c r="U234" s="393"/>
      <c r="V234" s="394">
        <f t="shared" si="38"/>
        <v>0</v>
      </c>
      <c r="W234" s="395"/>
      <c r="X234" s="396">
        <v>0</v>
      </c>
      <c r="Y234" s="396"/>
      <c r="Z234" s="396">
        <v>0</v>
      </c>
    </row>
    <row r="235" spans="1:26" ht="35" customHeight="1">
      <c r="A235" s="397"/>
      <c r="B235" s="398"/>
      <c r="C235" s="399" t="s">
        <v>1973</v>
      </c>
      <c r="D235" s="581" t="s">
        <v>1974</v>
      </c>
      <c r="E235" s="581"/>
      <c r="F235" s="400" t="s">
        <v>1770</v>
      </c>
      <c r="G235" s="402">
        <v>1</v>
      </c>
      <c r="H235" s="401"/>
      <c r="I235" s="401">
        <f t="shared" si="34"/>
        <v>0</v>
      </c>
      <c r="J235" s="400">
        <f t="shared" si="35"/>
        <v>399.2</v>
      </c>
      <c r="K235" s="396">
        <f t="shared" si="36"/>
        <v>0</v>
      </c>
      <c r="L235" s="393"/>
      <c r="M235" s="393">
        <f>ROUND(G235*(H235),2)</f>
        <v>0</v>
      </c>
      <c r="N235" s="393">
        <v>399.2</v>
      </c>
      <c r="O235" s="393"/>
      <c r="P235" s="393">
        <v>0</v>
      </c>
      <c r="Q235" s="393"/>
      <c r="R235" s="393">
        <v>0</v>
      </c>
      <c r="S235" s="393">
        <f t="shared" si="37"/>
        <v>0</v>
      </c>
      <c r="T235" s="393"/>
      <c r="U235" s="393"/>
      <c r="V235" s="394">
        <f t="shared" si="38"/>
        <v>0</v>
      </c>
      <c r="W235" s="395"/>
      <c r="X235" s="396">
        <v>0</v>
      </c>
      <c r="Y235" s="396"/>
      <c r="Z235" s="396">
        <v>0</v>
      </c>
    </row>
    <row r="236" spans="1:26" ht="25" customHeight="1">
      <c r="A236" s="385"/>
      <c r="B236" s="386"/>
      <c r="C236" s="387" t="s">
        <v>1975</v>
      </c>
      <c r="D236" s="571" t="s">
        <v>1976</v>
      </c>
      <c r="E236" s="571"/>
      <c r="F236" s="388" t="s">
        <v>1770</v>
      </c>
      <c r="G236" s="390">
        <v>1</v>
      </c>
      <c r="H236" s="389"/>
      <c r="I236" s="389">
        <f t="shared" si="34"/>
        <v>0</v>
      </c>
      <c r="J236" s="388">
        <f t="shared" si="35"/>
        <v>20.56</v>
      </c>
      <c r="K236" s="396">
        <f t="shared" si="36"/>
        <v>0</v>
      </c>
      <c r="L236" s="393">
        <f>ROUND(G236*(H236),2)</f>
        <v>0</v>
      </c>
      <c r="M236" s="393"/>
      <c r="N236" s="393">
        <v>20.56</v>
      </c>
      <c r="O236" s="393"/>
      <c r="P236" s="393">
        <v>1.2E-4</v>
      </c>
      <c r="Q236" s="393"/>
      <c r="R236" s="393">
        <v>1.2E-4</v>
      </c>
      <c r="S236" s="393">
        <f t="shared" si="37"/>
        <v>0</v>
      </c>
      <c r="T236" s="393"/>
      <c r="U236" s="393"/>
      <c r="V236" s="394">
        <f t="shared" si="38"/>
        <v>0</v>
      </c>
      <c r="W236" s="395"/>
      <c r="X236" s="396">
        <v>0</v>
      </c>
      <c r="Y236" s="396"/>
      <c r="Z236" s="396">
        <v>0</v>
      </c>
    </row>
    <row r="237" spans="1:26" ht="50" customHeight="1">
      <c r="A237" s="397"/>
      <c r="B237" s="398"/>
      <c r="C237" s="399" t="s">
        <v>1977</v>
      </c>
      <c r="D237" s="581" t="s">
        <v>2313</v>
      </c>
      <c r="E237" s="581"/>
      <c r="F237" s="400" t="s">
        <v>1770</v>
      </c>
      <c r="G237" s="402">
        <v>1</v>
      </c>
      <c r="H237" s="401"/>
      <c r="I237" s="401">
        <f t="shared" si="34"/>
        <v>0</v>
      </c>
      <c r="J237" s="400">
        <f t="shared" si="35"/>
        <v>110.84</v>
      </c>
      <c r="K237" s="396">
        <f t="shared" si="36"/>
        <v>0</v>
      </c>
      <c r="L237" s="393"/>
      <c r="M237" s="393">
        <f>ROUND(G237*(H237),2)</f>
        <v>0</v>
      </c>
      <c r="N237" s="393">
        <v>110.84</v>
      </c>
      <c r="O237" s="393"/>
      <c r="P237" s="393">
        <v>0</v>
      </c>
      <c r="Q237" s="393"/>
      <c r="R237" s="393">
        <v>0</v>
      </c>
      <c r="S237" s="393">
        <f t="shared" si="37"/>
        <v>0</v>
      </c>
      <c r="T237" s="393"/>
      <c r="U237" s="393"/>
      <c r="V237" s="394">
        <f t="shared" si="38"/>
        <v>0</v>
      </c>
      <c r="W237" s="395"/>
      <c r="X237" s="396">
        <v>0</v>
      </c>
      <c r="Y237" s="396"/>
      <c r="Z237" s="396">
        <v>0</v>
      </c>
    </row>
    <row r="238" spans="1:26" ht="25" customHeight="1">
      <c r="A238" s="385"/>
      <c r="B238" s="386"/>
      <c r="C238" s="387" t="s">
        <v>1978</v>
      </c>
      <c r="D238" s="571" t="s">
        <v>1979</v>
      </c>
      <c r="E238" s="571"/>
      <c r="F238" s="388" t="s">
        <v>1932</v>
      </c>
      <c r="G238" s="390">
        <v>23</v>
      </c>
      <c r="H238" s="389"/>
      <c r="I238" s="389">
        <f t="shared" si="34"/>
        <v>0</v>
      </c>
      <c r="J238" s="388">
        <f t="shared" si="35"/>
        <v>244.49</v>
      </c>
      <c r="K238" s="396">
        <f t="shared" si="36"/>
        <v>0</v>
      </c>
      <c r="L238" s="393">
        <f>ROUND(G238*(H238),2)</f>
        <v>0</v>
      </c>
      <c r="M238" s="393"/>
      <c r="N238" s="393">
        <v>10.63</v>
      </c>
      <c r="O238" s="393"/>
      <c r="P238" s="393">
        <v>2.7999999999999998E-4</v>
      </c>
      <c r="Q238" s="393"/>
      <c r="R238" s="393">
        <v>2.7999999999999998E-4</v>
      </c>
      <c r="S238" s="393">
        <f t="shared" si="37"/>
        <v>6.0000000000000001E-3</v>
      </c>
      <c r="T238" s="393"/>
      <c r="U238" s="393"/>
      <c r="V238" s="394">
        <f t="shared" si="38"/>
        <v>0</v>
      </c>
      <c r="W238" s="395"/>
      <c r="X238" s="396">
        <v>0</v>
      </c>
      <c r="Y238" s="396"/>
      <c r="Z238" s="396">
        <v>0</v>
      </c>
    </row>
    <row r="239" spans="1:26" ht="25" customHeight="1">
      <c r="A239" s="397"/>
      <c r="B239" s="398"/>
      <c r="C239" s="399" t="s">
        <v>1980</v>
      </c>
      <c r="D239" s="581" t="s">
        <v>1981</v>
      </c>
      <c r="E239" s="581"/>
      <c r="F239" s="400" t="s">
        <v>1770</v>
      </c>
      <c r="G239" s="402">
        <v>3</v>
      </c>
      <c r="H239" s="401"/>
      <c r="I239" s="401">
        <f t="shared" si="34"/>
        <v>0</v>
      </c>
      <c r="J239" s="400">
        <f t="shared" si="35"/>
        <v>35.07</v>
      </c>
      <c r="K239" s="396">
        <f t="shared" si="36"/>
        <v>0</v>
      </c>
      <c r="L239" s="393"/>
      <c r="M239" s="393">
        <f>ROUND(G239*(H239),2)</f>
        <v>0</v>
      </c>
      <c r="N239" s="393">
        <v>11.69</v>
      </c>
      <c r="O239" s="393"/>
      <c r="P239" s="393">
        <v>0</v>
      </c>
      <c r="Q239" s="393"/>
      <c r="R239" s="393">
        <v>0</v>
      </c>
      <c r="S239" s="393">
        <f t="shared" si="37"/>
        <v>0</v>
      </c>
      <c r="T239" s="393"/>
      <c r="U239" s="393"/>
      <c r="V239" s="394">
        <f t="shared" si="38"/>
        <v>0</v>
      </c>
      <c r="W239" s="395"/>
      <c r="X239" s="396">
        <v>0</v>
      </c>
      <c r="Y239" s="396"/>
      <c r="Z239" s="396">
        <v>0</v>
      </c>
    </row>
    <row r="240" spans="1:26" ht="25" customHeight="1">
      <c r="A240" s="397"/>
      <c r="B240" s="398"/>
      <c r="C240" s="399" t="s">
        <v>1982</v>
      </c>
      <c r="D240" s="581" t="s">
        <v>1983</v>
      </c>
      <c r="E240" s="581"/>
      <c r="F240" s="400" t="s">
        <v>1770</v>
      </c>
      <c r="G240" s="402">
        <v>20</v>
      </c>
      <c r="H240" s="401"/>
      <c r="I240" s="401">
        <f t="shared" si="34"/>
        <v>0</v>
      </c>
      <c r="J240" s="400">
        <f t="shared" si="35"/>
        <v>201.4</v>
      </c>
      <c r="K240" s="396">
        <f t="shared" si="36"/>
        <v>0</v>
      </c>
      <c r="L240" s="393"/>
      <c r="M240" s="393">
        <f>ROUND(G240*(H240),2)</f>
        <v>0</v>
      </c>
      <c r="N240" s="393">
        <v>10.07</v>
      </c>
      <c r="O240" s="393"/>
      <c r="P240" s="393">
        <v>0</v>
      </c>
      <c r="Q240" s="393"/>
      <c r="R240" s="393">
        <v>0</v>
      </c>
      <c r="S240" s="393">
        <f t="shared" si="37"/>
        <v>0</v>
      </c>
      <c r="T240" s="393"/>
      <c r="U240" s="393"/>
      <c r="V240" s="394">
        <f t="shared" si="38"/>
        <v>0</v>
      </c>
      <c r="W240" s="395"/>
      <c r="X240" s="396">
        <v>0</v>
      </c>
      <c r="Y240" s="396"/>
      <c r="Z240" s="396">
        <v>0</v>
      </c>
    </row>
    <row r="241" spans="1:26" ht="25" customHeight="1">
      <c r="A241" s="397"/>
      <c r="B241" s="398"/>
      <c r="C241" s="399" t="s">
        <v>1984</v>
      </c>
      <c r="D241" s="581" t="s">
        <v>1985</v>
      </c>
      <c r="E241" s="581"/>
      <c r="F241" s="400" t="s">
        <v>1770</v>
      </c>
      <c r="G241" s="402">
        <v>23</v>
      </c>
      <c r="H241" s="401"/>
      <c r="I241" s="401">
        <f t="shared" si="34"/>
        <v>0</v>
      </c>
      <c r="J241" s="400">
        <f t="shared" si="35"/>
        <v>166.29</v>
      </c>
      <c r="K241" s="396">
        <f t="shared" si="36"/>
        <v>0</v>
      </c>
      <c r="L241" s="393"/>
      <c r="M241" s="393">
        <f>ROUND(G241*(H241),2)</f>
        <v>0</v>
      </c>
      <c r="N241" s="393">
        <v>7.23</v>
      </c>
      <c r="O241" s="393"/>
      <c r="P241" s="393">
        <v>0</v>
      </c>
      <c r="Q241" s="393"/>
      <c r="R241" s="393">
        <v>0</v>
      </c>
      <c r="S241" s="393">
        <f t="shared" si="37"/>
        <v>0</v>
      </c>
      <c r="T241" s="393"/>
      <c r="U241" s="393"/>
      <c r="V241" s="394">
        <f t="shared" si="38"/>
        <v>0</v>
      </c>
      <c r="W241" s="395"/>
      <c r="X241" s="396">
        <v>0</v>
      </c>
      <c r="Y241" s="396"/>
      <c r="Z241" s="396">
        <v>0</v>
      </c>
    </row>
    <row r="242" spans="1:26" ht="25" customHeight="1">
      <c r="A242" s="385"/>
      <c r="B242" s="386"/>
      <c r="C242" s="387" t="s">
        <v>1986</v>
      </c>
      <c r="D242" s="571" t="s">
        <v>1987</v>
      </c>
      <c r="E242" s="571"/>
      <c r="F242" s="388" t="s">
        <v>360</v>
      </c>
      <c r="G242" s="390">
        <v>66.110729157029951</v>
      </c>
      <c r="H242" s="391"/>
      <c r="I242" s="391">
        <f t="shared" si="34"/>
        <v>0</v>
      </c>
      <c r="J242" s="388">
        <f t="shared" si="35"/>
        <v>330.55</v>
      </c>
      <c r="K242" s="396">
        <f t="shared" si="36"/>
        <v>0</v>
      </c>
      <c r="L242" s="393">
        <f>ROUND(G242*(H242),2)</f>
        <v>0</v>
      </c>
      <c r="M242" s="393"/>
      <c r="N242" s="393">
        <v>5</v>
      </c>
      <c r="O242" s="393"/>
      <c r="P242" s="393">
        <v>0</v>
      </c>
      <c r="Q242" s="393"/>
      <c r="R242" s="393">
        <v>0</v>
      </c>
      <c r="S242" s="393">
        <f t="shared" si="37"/>
        <v>0</v>
      </c>
      <c r="T242" s="393"/>
      <c r="U242" s="393"/>
      <c r="V242" s="394">
        <f t="shared" si="38"/>
        <v>0</v>
      </c>
      <c r="W242" s="395"/>
      <c r="X242" s="396">
        <v>0</v>
      </c>
      <c r="Y242" s="396"/>
      <c r="Z242" s="396">
        <v>0</v>
      </c>
    </row>
    <row r="243" spans="1:26" ht="12">
      <c r="A243" s="396"/>
      <c r="B243" s="404"/>
      <c r="C243" s="405" t="s">
        <v>1136</v>
      </c>
      <c r="D243" s="579" t="s">
        <v>1921</v>
      </c>
      <c r="E243" s="579"/>
      <c r="F243" s="396"/>
      <c r="G243" s="393"/>
      <c r="H243" s="406"/>
      <c r="I243" s="407">
        <f>ROUND((SUM(I208:I242))/1,2)</f>
        <v>0</v>
      </c>
      <c r="J243" s="412"/>
      <c r="K243" s="412"/>
      <c r="L243" s="409">
        <f>ROUND((SUM(L208:L242))/1,2)</f>
        <v>0</v>
      </c>
      <c r="M243" s="409">
        <f>ROUND((SUM(M208:M242))/1,2)</f>
        <v>0</v>
      </c>
      <c r="N243" s="409"/>
      <c r="O243" s="409"/>
      <c r="P243" s="409"/>
      <c r="Q243" s="409"/>
      <c r="R243" s="409"/>
      <c r="S243" s="409">
        <f>ROUND((SUM(S208:S242))/1,2)</f>
        <v>0.02</v>
      </c>
      <c r="T243" s="409"/>
      <c r="U243" s="409"/>
      <c r="V243" s="410">
        <f>ROUND((SUM(V208:V242))/1,2)</f>
        <v>0</v>
      </c>
      <c r="W243" s="395"/>
      <c r="X243" s="396"/>
      <c r="Y243" s="396"/>
      <c r="Z243" s="396"/>
    </row>
    <row r="244" spans="1:26">
      <c r="A244" s="396"/>
      <c r="B244" s="404"/>
      <c r="C244" s="411"/>
      <c r="D244" s="580"/>
      <c r="E244" s="580"/>
      <c r="F244" s="396"/>
      <c r="G244" s="393"/>
      <c r="H244" s="406"/>
      <c r="I244" s="406"/>
      <c r="J244" s="396"/>
      <c r="K244" s="396"/>
      <c r="L244" s="393"/>
      <c r="M244" s="393"/>
      <c r="N244" s="393"/>
      <c r="O244" s="393"/>
      <c r="P244" s="393"/>
      <c r="Q244" s="393"/>
      <c r="R244" s="393"/>
      <c r="S244" s="393"/>
      <c r="T244" s="393"/>
      <c r="U244" s="393"/>
      <c r="V244" s="394"/>
      <c r="W244" s="395"/>
      <c r="X244" s="396"/>
      <c r="Y244" s="396"/>
      <c r="Z244" s="396"/>
    </row>
    <row r="245" spans="1:26" ht="23.25" customHeight="1">
      <c r="A245" s="396"/>
      <c r="B245" s="404"/>
      <c r="C245" s="405" t="s">
        <v>1988</v>
      </c>
      <c r="D245" s="579" t="s">
        <v>1989</v>
      </c>
      <c r="E245" s="579"/>
      <c r="F245" s="396"/>
      <c r="G245" s="393"/>
      <c r="H245" s="406"/>
      <c r="I245" s="406"/>
      <c r="J245" s="396"/>
      <c r="K245" s="396"/>
      <c r="L245" s="393"/>
      <c r="M245" s="393"/>
      <c r="N245" s="393"/>
      <c r="O245" s="393"/>
      <c r="P245" s="393"/>
      <c r="Q245" s="393"/>
      <c r="R245" s="393"/>
      <c r="S245" s="393"/>
      <c r="T245" s="393"/>
      <c r="U245" s="393"/>
      <c r="V245" s="394"/>
      <c r="W245" s="395"/>
      <c r="X245" s="396"/>
      <c r="Y245" s="396"/>
      <c r="Z245" s="396"/>
    </row>
    <row r="246" spans="1:26" ht="25" customHeight="1">
      <c r="A246" s="385"/>
      <c r="B246" s="386"/>
      <c r="C246" s="387" t="s">
        <v>1990</v>
      </c>
      <c r="D246" s="571" t="s">
        <v>1991</v>
      </c>
      <c r="E246" s="571"/>
      <c r="F246" s="388" t="s">
        <v>1770</v>
      </c>
      <c r="G246" s="390">
        <v>1</v>
      </c>
      <c r="H246" s="389"/>
      <c r="I246" s="389">
        <f>ROUND(G246*(H246),2)</f>
        <v>0</v>
      </c>
      <c r="J246" s="388">
        <f>ROUND(G246*(N246),2)</f>
        <v>7.99</v>
      </c>
      <c r="K246" s="396">
        <f>ROUND(G246*(O246),2)</f>
        <v>0</v>
      </c>
      <c r="L246" s="393">
        <f>ROUND(G246*(H246),2)</f>
        <v>0</v>
      </c>
      <c r="M246" s="393"/>
      <c r="N246" s="393">
        <v>7.99</v>
      </c>
      <c r="O246" s="393"/>
      <c r="P246" s="393">
        <v>0</v>
      </c>
      <c r="Q246" s="393"/>
      <c r="R246" s="393">
        <v>0</v>
      </c>
      <c r="S246" s="393">
        <f>ROUND(G246*(P246),3)</f>
        <v>0</v>
      </c>
      <c r="T246" s="393"/>
      <c r="U246" s="393"/>
      <c r="V246" s="394">
        <f>ROUND(G246*(X246),3)</f>
        <v>0</v>
      </c>
      <c r="W246" s="395"/>
      <c r="X246" s="396">
        <v>0</v>
      </c>
      <c r="Y246" s="396"/>
      <c r="Z246" s="396">
        <v>0</v>
      </c>
    </row>
    <row r="247" spans="1:26" ht="25" customHeight="1">
      <c r="A247" s="397"/>
      <c r="B247" s="398"/>
      <c r="C247" s="399" t="s">
        <v>1992</v>
      </c>
      <c r="D247" s="581" t="s">
        <v>1993</v>
      </c>
      <c r="E247" s="581"/>
      <c r="F247" s="400" t="s">
        <v>247</v>
      </c>
      <c r="G247" s="402">
        <v>1</v>
      </c>
      <c r="H247" s="401"/>
      <c r="I247" s="401">
        <f>ROUND(G247*(H247),2)</f>
        <v>0</v>
      </c>
      <c r="J247" s="400">
        <f>ROUND(G247*(N247),2)</f>
        <v>230.62</v>
      </c>
      <c r="K247" s="396">
        <f>ROUND(G247*(O247),2)</f>
        <v>0</v>
      </c>
      <c r="L247" s="393"/>
      <c r="M247" s="393">
        <f>ROUND(G247*(H247),2)</f>
        <v>0</v>
      </c>
      <c r="N247" s="393">
        <v>230.62</v>
      </c>
      <c r="O247" s="393"/>
      <c r="P247" s="393">
        <v>2.16E-3</v>
      </c>
      <c r="Q247" s="393"/>
      <c r="R247" s="393">
        <v>2.16E-3</v>
      </c>
      <c r="S247" s="393">
        <f>ROUND(G247*(P247),3)</f>
        <v>2E-3</v>
      </c>
      <c r="T247" s="393"/>
      <c r="U247" s="393"/>
      <c r="V247" s="394">
        <f>ROUND(G247*(X247),3)</f>
        <v>0</v>
      </c>
      <c r="W247" s="395"/>
      <c r="X247" s="396">
        <v>0</v>
      </c>
      <c r="Y247" s="396"/>
      <c r="Z247" s="396">
        <v>0</v>
      </c>
    </row>
    <row r="248" spans="1:26" ht="25" customHeight="1">
      <c r="A248" s="385"/>
      <c r="B248" s="386"/>
      <c r="C248" s="387" t="s">
        <v>1994</v>
      </c>
      <c r="D248" s="571" t="s">
        <v>1995</v>
      </c>
      <c r="E248" s="571"/>
      <c r="F248" s="388" t="s">
        <v>1932</v>
      </c>
      <c r="G248" s="390">
        <v>1</v>
      </c>
      <c r="H248" s="389"/>
      <c r="I248" s="389">
        <f>ROUND(G248*(H248),2)</f>
        <v>0</v>
      </c>
      <c r="J248" s="388">
        <f>ROUND(G248*(N248),2)</f>
        <v>132.96</v>
      </c>
      <c r="K248" s="396">
        <f>ROUND(G248*(O248),2)</f>
        <v>0</v>
      </c>
      <c r="L248" s="393">
        <f>ROUND(G248*(H248),2)</f>
        <v>0</v>
      </c>
      <c r="M248" s="393"/>
      <c r="N248" s="393">
        <v>132.96</v>
      </c>
      <c r="O248" s="393"/>
      <c r="P248" s="393">
        <v>8.9499999999999996E-3</v>
      </c>
      <c r="Q248" s="393"/>
      <c r="R248" s="393">
        <v>8.9499999999999996E-3</v>
      </c>
      <c r="S248" s="393">
        <f>ROUND(G248*(P248),3)</f>
        <v>8.9999999999999993E-3</v>
      </c>
      <c r="T248" s="393"/>
      <c r="U248" s="393"/>
      <c r="V248" s="394">
        <f>ROUND(G248*(X248),3)</f>
        <v>0</v>
      </c>
      <c r="W248" s="395"/>
      <c r="X248" s="396">
        <v>0</v>
      </c>
      <c r="Y248" s="396"/>
      <c r="Z248" s="396">
        <v>0</v>
      </c>
    </row>
    <row r="249" spans="1:26" ht="25" customHeight="1">
      <c r="A249" s="385"/>
      <c r="B249" s="386"/>
      <c r="C249" s="387" t="s">
        <v>1996</v>
      </c>
      <c r="D249" s="571" t="s">
        <v>1997</v>
      </c>
      <c r="E249" s="571"/>
      <c r="F249" s="388" t="s">
        <v>360</v>
      </c>
      <c r="G249" s="390">
        <v>3.7157</v>
      </c>
      <c r="H249" s="391"/>
      <c r="I249" s="391">
        <f>ROUND(G249*(H249),2)</f>
        <v>0</v>
      </c>
      <c r="J249" s="388">
        <f>ROUND(G249*(N249),2)</f>
        <v>11.15</v>
      </c>
      <c r="K249" s="396">
        <f>ROUND(G249*(O249),2)</f>
        <v>0</v>
      </c>
      <c r="L249" s="393">
        <f>ROUND(G249*(H249),2)</f>
        <v>0</v>
      </c>
      <c r="M249" s="393"/>
      <c r="N249" s="393">
        <v>3</v>
      </c>
      <c r="O249" s="393"/>
      <c r="P249" s="393">
        <v>0</v>
      </c>
      <c r="Q249" s="393"/>
      <c r="R249" s="393">
        <v>0</v>
      </c>
      <c r="S249" s="393">
        <f>ROUND(G249*(P249),3)</f>
        <v>0</v>
      </c>
      <c r="T249" s="393"/>
      <c r="U249" s="393"/>
      <c r="V249" s="394">
        <f>ROUND(G249*(X249),3)</f>
        <v>0</v>
      </c>
      <c r="W249" s="395"/>
      <c r="X249" s="396">
        <v>0</v>
      </c>
      <c r="Y249" s="396"/>
      <c r="Z249" s="396">
        <v>0</v>
      </c>
    </row>
    <row r="250" spans="1:26" ht="23.25" customHeight="1">
      <c r="A250" s="396"/>
      <c r="B250" s="404"/>
      <c r="C250" s="405" t="s">
        <v>1988</v>
      </c>
      <c r="D250" s="579" t="s">
        <v>1989</v>
      </c>
      <c r="E250" s="579"/>
      <c r="F250" s="396"/>
      <c r="G250" s="393"/>
      <c r="H250" s="406"/>
      <c r="I250" s="407">
        <f>ROUND((SUM(I245:I249))/1,2)</f>
        <v>0</v>
      </c>
      <c r="J250" s="412"/>
      <c r="K250" s="412"/>
      <c r="L250" s="409">
        <f>ROUND((SUM(L245:L249))/1,2)</f>
        <v>0</v>
      </c>
      <c r="M250" s="409">
        <f>ROUND((SUM(M245:M249))/1,2)</f>
        <v>0</v>
      </c>
      <c r="N250" s="409"/>
      <c r="O250" s="409"/>
      <c r="P250" s="409"/>
      <c r="Q250" s="409"/>
      <c r="R250" s="409"/>
      <c r="S250" s="409">
        <f>ROUND((SUM(S245:S249))/1,2)</f>
        <v>0.01</v>
      </c>
      <c r="T250" s="409"/>
      <c r="U250" s="409"/>
      <c r="V250" s="410">
        <f>ROUND((SUM(V245:V249))/1,2)</f>
        <v>0</v>
      </c>
      <c r="W250" s="395"/>
      <c r="X250" s="396"/>
      <c r="Y250" s="396"/>
      <c r="Z250" s="396"/>
    </row>
    <row r="251" spans="1:26">
      <c r="A251" s="396"/>
      <c r="B251" s="404"/>
      <c r="C251" s="411"/>
      <c r="D251" s="580"/>
      <c r="E251" s="580"/>
      <c r="F251" s="396"/>
      <c r="G251" s="393"/>
      <c r="H251" s="406"/>
      <c r="I251" s="406"/>
      <c r="J251" s="396"/>
      <c r="K251" s="396"/>
      <c r="L251" s="393"/>
      <c r="M251" s="393"/>
      <c r="N251" s="393"/>
      <c r="O251" s="393"/>
      <c r="P251" s="393"/>
      <c r="Q251" s="393"/>
      <c r="R251" s="393"/>
      <c r="S251" s="393"/>
      <c r="T251" s="393"/>
      <c r="U251" s="393"/>
      <c r="V251" s="394"/>
      <c r="W251" s="395"/>
      <c r="X251" s="396"/>
      <c r="Y251" s="396"/>
      <c r="Z251" s="396"/>
    </row>
    <row r="252" spans="1:26" ht="23.25" customHeight="1">
      <c r="A252" s="396"/>
      <c r="B252" s="404"/>
      <c r="C252" s="405" t="s">
        <v>1998</v>
      </c>
      <c r="D252" s="579" t="s">
        <v>1999</v>
      </c>
      <c r="E252" s="579"/>
      <c r="F252" s="396"/>
      <c r="G252" s="393"/>
      <c r="H252" s="406"/>
      <c r="I252" s="406"/>
      <c r="J252" s="396"/>
      <c r="K252" s="396"/>
      <c r="L252" s="393"/>
      <c r="M252" s="393"/>
      <c r="N252" s="393"/>
      <c r="O252" s="393"/>
      <c r="P252" s="393"/>
      <c r="Q252" s="393"/>
      <c r="R252" s="393"/>
      <c r="S252" s="393"/>
      <c r="T252" s="393"/>
      <c r="U252" s="393"/>
      <c r="V252" s="394"/>
      <c r="W252" s="395"/>
      <c r="X252" s="396"/>
      <c r="Y252" s="396"/>
      <c r="Z252" s="396"/>
    </row>
    <row r="253" spans="1:26" ht="25" customHeight="1">
      <c r="A253" s="385"/>
      <c r="B253" s="386"/>
      <c r="C253" s="387" t="s">
        <v>2000</v>
      </c>
      <c r="D253" s="571" t="s">
        <v>2001</v>
      </c>
      <c r="E253" s="571"/>
      <c r="F253" s="388" t="s">
        <v>1770</v>
      </c>
      <c r="G253" s="390">
        <v>1</v>
      </c>
      <c r="H253" s="389"/>
      <c r="I253" s="389">
        <f>ROUND(G253*(H253),2)</f>
        <v>0</v>
      </c>
      <c r="J253" s="388">
        <f>ROUND(G253*(N253),2)</f>
        <v>177.19</v>
      </c>
      <c r="K253" s="396">
        <f>ROUND(G253*(O253),2)</f>
        <v>0</v>
      </c>
      <c r="L253" s="393">
        <f>ROUND(G253*(H253),2)</f>
        <v>0</v>
      </c>
      <c r="M253" s="393"/>
      <c r="N253" s="393">
        <v>177.19</v>
      </c>
      <c r="O253" s="393"/>
      <c r="P253" s="393">
        <v>2.7699999999999999E-3</v>
      </c>
      <c r="Q253" s="393"/>
      <c r="R253" s="393">
        <v>2.7699999999999999E-3</v>
      </c>
      <c r="S253" s="393">
        <f>ROUND(G253*(P253),3)</f>
        <v>3.0000000000000001E-3</v>
      </c>
      <c r="T253" s="393"/>
      <c r="U253" s="393"/>
      <c r="V253" s="394">
        <f>ROUND(G253*(X253),3)</f>
        <v>0</v>
      </c>
      <c r="W253" s="395"/>
      <c r="X253" s="396">
        <v>0</v>
      </c>
      <c r="Y253" s="396"/>
      <c r="Z253" s="396">
        <v>0</v>
      </c>
    </row>
    <row r="254" spans="1:26" ht="25" customHeight="1">
      <c r="A254" s="385"/>
      <c r="B254" s="386"/>
      <c r="C254" s="387" t="s">
        <v>2002</v>
      </c>
      <c r="D254" s="571" t="s">
        <v>2003</v>
      </c>
      <c r="E254" s="571"/>
      <c r="F254" s="388" t="s">
        <v>1770</v>
      </c>
      <c r="G254" s="390">
        <v>2</v>
      </c>
      <c r="H254" s="389"/>
      <c r="I254" s="389">
        <f>ROUND(G254*(H254),2)</f>
        <v>0</v>
      </c>
      <c r="J254" s="388">
        <f>ROUND(G254*(N254),2)</f>
        <v>7.78</v>
      </c>
      <c r="K254" s="396">
        <f>ROUND(G254*(O254),2)</f>
        <v>0</v>
      </c>
      <c r="L254" s="393">
        <f>ROUND(G254*(H254),2)</f>
        <v>0</v>
      </c>
      <c r="M254" s="393"/>
      <c r="N254" s="393">
        <v>3.89</v>
      </c>
      <c r="O254" s="393"/>
      <c r="P254" s="393">
        <v>4.0000000000000003E-5</v>
      </c>
      <c r="Q254" s="393"/>
      <c r="R254" s="393">
        <v>4.0000000000000003E-5</v>
      </c>
      <c r="S254" s="393">
        <f>ROUND(G254*(P254),3)</f>
        <v>0</v>
      </c>
      <c r="T254" s="393"/>
      <c r="U254" s="393"/>
      <c r="V254" s="394">
        <f>ROUND(G254*(X254),3)</f>
        <v>0</v>
      </c>
      <c r="W254" s="395"/>
      <c r="X254" s="396">
        <v>0</v>
      </c>
      <c r="Y254" s="396"/>
      <c r="Z254" s="396">
        <v>0</v>
      </c>
    </row>
    <row r="255" spans="1:26" ht="35" customHeight="1">
      <c r="A255" s="397"/>
      <c r="B255" s="398"/>
      <c r="C255" s="399" t="s">
        <v>2004</v>
      </c>
      <c r="D255" s="581" t="s">
        <v>2005</v>
      </c>
      <c r="E255" s="581"/>
      <c r="F255" s="400" t="s">
        <v>1770</v>
      </c>
      <c r="G255" s="402">
        <v>2</v>
      </c>
      <c r="H255" s="401"/>
      <c r="I255" s="401">
        <f>ROUND(G255*(H255),2)</f>
        <v>0</v>
      </c>
      <c r="J255" s="400">
        <f>ROUND(G255*(N255),2)</f>
        <v>150.5</v>
      </c>
      <c r="K255" s="396">
        <f>ROUND(G255*(O255),2)</f>
        <v>0</v>
      </c>
      <c r="L255" s="393"/>
      <c r="M255" s="393">
        <f>ROUND(G255*(H255),2)</f>
        <v>0</v>
      </c>
      <c r="N255" s="393">
        <v>75.25</v>
      </c>
      <c r="O255" s="393"/>
      <c r="P255" s="393">
        <v>0</v>
      </c>
      <c r="Q255" s="393"/>
      <c r="R255" s="393">
        <v>0</v>
      </c>
      <c r="S255" s="393">
        <f>ROUND(G255*(P255),3)</f>
        <v>0</v>
      </c>
      <c r="T255" s="393"/>
      <c r="U255" s="393"/>
      <c r="V255" s="394">
        <f>ROUND(G255*(X255),3)</f>
        <v>0</v>
      </c>
      <c r="W255" s="395"/>
      <c r="X255" s="396">
        <v>0</v>
      </c>
      <c r="Y255" s="396"/>
      <c r="Z255" s="396">
        <v>0</v>
      </c>
    </row>
    <row r="256" spans="1:26" ht="25" customHeight="1">
      <c r="A256" s="385"/>
      <c r="B256" s="386"/>
      <c r="C256" s="387" t="s">
        <v>2006</v>
      </c>
      <c r="D256" s="571" t="s">
        <v>2007</v>
      </c>
      <c r="E256" s="571"/>
      <c r="F256" s="388" t="s">
        <v>1770</v>
      </c>
      <c r="G256" s="390">
        <v>1</v>
      </c>
      <c r="H256" s="389"/>
      <c r="I256" s="389">
        <f>ROUND(G256*(H256),2)</f>
        <v>0</v>
      </c>
      <c r="J256" s="388">
        <f>ROUND(G256*(N256),2)</f>
        <v>33.17</v>
      </c>
      <c r="K256" s="396">
        <f>ROUND(G256*(O256),2)</f>
        <v>0</v>
      </c>
      <c r="L256" s="393">
        <f>ROUND(G256*(H256),2)</f>
        <v>0</v>
      </c>
      <c r="M256" s="393"/>
      <c r="N256" s="393">
        <v>33.17</v>
      </c>
      <c r="O256" s="393"/>
      <c r="P256" s="393">
        <v>3.2000000000000003E-4</v>
      </c>
      <c r="Q256" s="393"/>
      <c r="R256" s="393">
        <v>3.2000000000000003E-4</v>
      </c>
      <c r="S256" s="393">
        <f>ROUND(G256*(P256),3)</f>
        <v>0</v>
      </c>
      <c r="T256" s="393"/>
      <c r="U256" s="393"/>
      <c r="V256" s="394">
        <f>ROUND(G256*(X256),3)</f>
        <v>0</v>
      </c>
      <c r="W256" s="395"/>
      <c r="X256" s="396">
        <v>0</v>
      </c>
      <c r="Y256" s="396"/>
      <c r="Z256" s="396">
        <v>0</v>
      </c>
    </row>
    <row r="257" spans="1:26" ht="25" customHeight="1">
      <c r="A257" s="385"/>
      <c r="B257" s="386"/>
      <c r="C257" s="387" t="s">
        <v>2008</v>
      </c>
      <c r="D257" s="571" t="s">
        <v>2009</v>
      </c>
      <c r="E257" s="571"/>
      <c r="F257" s="388" t="s">
        <v>360</v>
      </c>
      <c r="G257" s="390">
        <v>3.68642</v>
      </c>
      <c r="H257" s="391"/>
      <c r="I257" s="391">
        <f>ROUND(G257*(H257),2)</f>
        <v>0</v>
      </c>
      <c r="J257" s="388">
        <f>ROUND(G257*(N257),2)</f>
        <v>11.06</v>
      </c>
      <c r="K257" s="396">
        <f>ROUND(G257*(O257),2)</f>
        <v>0</v>
      </c>
      <c r="L257" s="393">
        <f>ROUND(G257*(H257),2)</f>
        <v>0</v>
      </c>
      <c r="M257" s="393"/>
      <c r="N257" s="393">
        <v>3</v>
      </c>
      <c r="O257" s="393"/>
      <c r="P257" s="393">
        <v>0</v>
      </c>
      <c r="Q257" s="393"/>
      <c r="R257" s="393">
        <v>0</v>
      </c>
      <c r="S257" s="393">
        <f>ROUND(G257*(P257),3)</f>
        <v>0</v>
      </c>
      <c r="T257" s="393"/>
      <c r="U257" s="393"/>
      <c r="V257" s="394">
        <f>ROUND(G257*(X257),3)</f>
        <v>0</v>
      </c>
      <c r="W257" s="395"/>
      <c r="X257" s="396">
        <v>0</v>
      </c>
      <c r="Y257" s="396"/>
      <c r="Z257" s="396">
        <v>0</v>
      </c>
    </row>
    <row r="258" spans="1:26" ht="23.25" customHeight="1">
      <c r="A258" s="396"/>
      <c r="B258" s="404"/>
      <c r="C258" s="405" t="s">
        <v>1998</v>
      </c>
      <c r="D258" s="579" t="s">
        <v>1999</v>
      </c>
      <c r="E258" s="579"/>
      <c r="F258" s="396"/>
      <c r="G258" s="393"/>
      <c r="H258" s="406"/>
      <c r="I258" s="407">
        <f>ROUND((SUM(I252:I257))/1,2)</f>
        <v>0</v>
      </c>
      <c r="J258" s="412"/>
      <c r="K258" s="412"/>
      <c r="L258" s="409">
        <f>ROUND((SUM(L252:L257))/1,2)</f>
        <v>0</v>
      </c>
      <c r="M258" s="409">
        <f>ROUND((SUM(M252:M257))/1,2)</f>
        <v>0</v>
      </c>
      <c r="N258" s="409"/>
      <c r="O258" s="409"/>
      <c r="P258" s="409"/>
      <c r="Q258" s="393"/>
      <c r="R258" s="393"/>
      <c r="S258" s="409">
        <f>ROUND((SUM(S252:S257))/1,2)</f>
        <v>0</v>
      </c>
      <c r="T258" s="409"/>
      <c r="U258" s="409"/>
      <c r="V258" s="410">
        <f>ROUND((SUM(V252:V257))/1,2)</f>
        <v>0</v>
      </c>
      <c r="W258" s="395"/>
      <c r="X258" s="396"/>
      <c r="Y258" s="396"/>
      <c r="Z258" s="396"/>
    </row>
    <row r="259" spans="1:26">
      <c r="A259" s="396"/>
      <c r="B259" s="404"/>
      <c r="C259" s="411"/>
      <c r="D259" s="580"/>
      <c r="E259" s="580"/>
      <c r="F259" s="396"/>
      <c r="G259" s="393"/>
      <c r="H259" s="406"/>
      <c r="I259" s="406"/>
      <c r="J259" s="396"/>
      <c r="K259" s="396"/>
      <c r="L259" s="393"/>
      <c r="M259" s="393"/>
      <c r="N259" s="393"/>
      <c r="O259" s="393"/>
      <c r="P259" s="393"/>
      <c r="Q259" s="393"/>
      <c r="R259" s="393"/>
      <c r="S259" s="393"/>
      <c r="T259" s="393"/>
      <c r="U259" s="393"/>
      <c r="V259" s="394"/>
      <c r="W259" s="395"/>
      <c r="X259" s="396"/>
      <c r="Y259" s="396"/>
      <c r="Z259" s="396"/>
    </row>
    <row r="260" spans="1:26">
      <c r="A260" s="396"/>
      <c r="B260" s="404"/>
      <c r="C260" s="411"/>
      <c r="D260" s="583" t="s">
        <v>1721</v>
      </c>
      <c r="E260" s="583"/>
      <c r="F260" s="396"/>
      <c r="G260" s="393"/>
      <c r="H260" s="406"/>
      <c r="I260" s="407">
        <f>ROUND((SUM(I139:I259))/2,2)</f>
        <v>0</v>
      </c>
      <c r="J260" s="396"/>
      <c r="K260" s="396"/>
      <c r="L260" s="393">
        <f>ROUND((SUM(L139:L259))/2,2)</f>
        <v>0</v>
      </c>
      <c r="M260" s="393">
        <f>ROUND((SUM(M139:M259))/2,2)</f>
        <v>0</v>
      </c>
      <c r="N260" s="393"/>
      <c r="O260" s="393"/>
      <c r="P260" s="409"/>
      <c r="Q260" s="393"/>
      <c r="R260" s="393"/>
      <c r="S260" s="409">
        <f>ROUND((SUM(S139:S259))/2,2)</f>
        <v>0.15</v>
      </c>
      <c r="T260" s="393"/>
      <c r="U260" s="393"/>
      <c r="V260" s="410">
        <f>ROUND((SUM(V139:V259))/2,2)</f>
        <v>0</v>
      </c>
      <c r="W260" s="395"/>
      <c r="X260" s="396"/>
      <c r="Y260" s="396"/>
      <c r="Z260" s="396"/>
    </row>
    <row r="261" spans="1:26">
      <c r="A261" s="221"/>
      <c r="B261" s="413"/>
      <c r="C261" s="414"/>
      <c r="D261" s="584" t="s">
        <v>1728</v>
      </c>
      <c r="E261" s="584"/>
      <c r="F261" s="415"/>
      <c r="G261" s="416"/>
      <c r="H261" s="417"/>
      <c r="I261" s="417">
        <f>ROUND((SUM(I88:I260))/3,2)</f>
        <v>0</v>
      </c>
      <c r="J261" s="415"/>
      <c r="K261" s="415">
        <f>ROUND((SUM(K88:K260))/3,2)</f>
        <v>0</v>
      </c>
      <c r="L261" s="416">
        <f>ROUND((SUM(L88:L260))/3,2)</f>
        <v>0</v>
      </c>
      <c r="M261" s="416">
        <f>ROUND((SUM(M88:M260))/3,2)</f>
        <v>0</v>
      </c>
      <c r="N261" s="416"/>
      <c r="O261" s="416"/>
      <c r="P261" s="416"/>
      <c r="Q261" s="416"/>
      <c r="R261" s="416"/>
      <c r="S261" s="416">
        <f>ROUND((SUM(S88:S260))/3,2)</f>
        <v>20.53</v>
      </c>
      <c r="T261" s="416"/>
      <c r="U261" s="416"/>
      <c r="V261" s="418">
        <f>ROUND((SUM(V88:V260))/3,2)</f>
        <v>2.02</v>
      </c>
      <c r="W261" s="220"/>
      <c r="X261" s="221"/>
      <c r="Y261" s="221">
        <f>(SUM(Y88:Y260))</f>
        <v>0</v>
      </c>
      <c r="Z261" s="221">
        <f>(SUM(Z88:Z260))</f>
        <v>0</v>
      </c>
    </row>
    <row r="262" spans="1:26" hidden="1">
      <c r="A262" s="221"/>
      <c r="B262" s="221"/>
      <c r="C262" s="221"/>
      <c r="D262" s="221"/>
      <c r="E262" s="221"/>
      <c r="F262" s="221"/>
      <c r="G262" s="377"/>
      <c r="H262" s="252"/>
      <c r="I262" s="252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  <c r="Z262" s="221"/>
    </row>
    <row r="263" spans="1:26" hidden="1">
      <c r="A263" s="221"/>
      <c r="B263" s="221"/>
      <c r="C263" s="221"/>
      <c r="D263" s="221"/>
      <c r="E263" s="221"/>
      <c r="F263" s="221"/>
      <c r="G263" s="377"/>
      <c r="H263" s="252"/>
      <c r="I263" s="252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  <c r="Z263" s="221"/>
    </row>
    <row r="264" spans="1:26" hidden="1">
      <c r="A264" s="221"/>
      <c r="B264" s="221"/>
      <c r="C264" s="221"/>
      <c r="D264" s="221"/>
      <c r="E264" s="221"/>
      <c r="F264" s="221"/>
      <c r="G264" s="377"/>
      <c r="H264" s="252"/>
      <c r="I264" s="252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  <c r="Z264" s="221"/>
    </row>
    <row r="265" spans="1:26" hidden="1">
      <c r="A265" s="221"/>
      <c r="B265" s="221"/>
      <c r="C265" s="221"/>
      <c r="D265" s="221"/>
      <c r="E265" s="221"/>
      <c r="F265" s="221"/>
      <c r="G265" s="377"/>
      <c r="H265" s="252"/>
      <c r="I265" s="252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  <c r="Z265" s="221"/>
    </row>
    <row r="266" spans="1:26" hidden="1">
      <c r="A266" s="221"/>
      <c r="B266" s="221"/>
      <c r="C266" s="221"/>
      <c r="D266" s="221"/>
      <c r="E266" s="221"/>
      <c r="F266" s="221"/>
      <c r="G266" s="377"/>
      <c r="H266" s="252"/>
      <c r="I266" s="252"/>
      <c r="J266" s="221"/>
      <c r="K266" s="221"/>
      <c r="L266" s="221"/>
      <c r="M266" s="221"/>
      <c r="N266" s="221"/>
      <c r="O266" s="221"/>
      <c r="P266" s="221"/>
      <c r="Q266" s="221"/>
      <c r="R266" s="221"/>
      <c r="S266" s="221"/>
      <c r="T266" s="221"/>
      <c r="U266" s="221"/>
      <c r="V266" s="221"/>
      <c r="W266" s="221"/>
      <c r="X266" s="221"/>
      <c r="Y266" s="221"/>
      <c r="Z266" s="221"/>
    </row>
    <row r="267" spans="1:26" hidden="1">
      <c r="A267" s="221"/>
      <c r="B267" s="221"/>
      <c r="C267" s="221"/>
      <c r="D267" s="221"/>
      <c r="E267" s="221"/>
      <c r="F267" s="221"/>
      <c r="G267" s="377"/>
      <c r="H267" s="252"/>
      <c r="I267" s="252"/>
      <c r="J267" s="221"/>
      <c r="K267" s="221"/>
      <c r="L267" s="221"/>
      <c r="M267" s="2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</row>
    <row r="268" spans="1:26" hidden="1">
      <c r="A268" s="221"/>
      <c r="B268" s="221"/>
      <c r="C268" s="221"/>
      <c r="D268" s="221"/>
      <c r="E268" s="221"/>
      <c r="F268" s="221"/>
      <c r="G268" s="377"/>
      <c r="H268" s="252"/>
      <c r="I268" s="252"/>
      <c r="J268" s="221"/>
      <c r="K268" s="221"/>
      <c r="L268" s="221"/>
      <c r="M268" s="221"/>
      <c r="N268" s="221"/>
      <c r="O268" s="221"/>
      <c r="P268" s="221"/>
      <c r="Q268" s="221"/>
      <c r="R268" s="221"/>
      <c r="S268" s="221"/>
      <c r="T268" s="221"/>
      <c r="U268" s="221"/>
      <c r="V268" s="221"/>
      <c r="W268" s="221"/>
      <c r="X268" s="221"/>
      <c r="Y268" s="221"/>
      <c r="Z268" s="221"/>
    </row>
    <row r="269" spans="1:26" hidden="1">
      <c r="A269" s="221"/>
      <c r="B269" s="221"/>
      <c r="C269" s="221"/>
      <c r="D269" s="221"/>
      <c r="E269" s="221"/>
      <c r="F269" s="221"/>
      <c r="G269" s="377"/>
      <c r="H269" s="252"/>
      <c r="I269" s="252"/>
      <c r="J269" s="221"/>
      <c r="K269" s="221"/>
      <c r="L269" s="221"/>
      <c r="M269" s="221"/>
      <c r="N269" s="221"/>
      <c r="O269" s="221"/>
      <c r="P269" s="221"/>
      <c r="Q269" s="221"/>
      <c r="R269" s="221"/>
      <c r="S269" s="221"/>
      <c r="T269" s="221"/>
      <c r="U269" s="221"/>
      <c r="V269" s="221"/>
      <c r="W269" s="221"/>
      <c r="X269" s="221"/>
      <c r="Y269" s="221"/>
      <c r="Z269" s="221"/>
    </row>
    <row r="270" spans="1:26" hidden="1">
      <c r="A270" s="221"/>
      <c r="B270" s="221"/>
      <c r="C270" s="221"/>
      <c r="D270" s="221"/>
      <c r="E270" s="221"/>
      <c r="F270" s="221"/>
      <c r="G270" s="377"/>
      <c r="H270" s="252"/>
      <c r="I270" s="252"/>
      <c r="J270" s="221"/>
      <c r="K270" s="221"/>
      <c r="L270" s="221"/>
      <c r="M270" s="2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>
      <c r="G1252" s="422"/>
      <c r="H1252" s="423"/>
      <c r="I1252" s="423"/>
    </row>
    <row r="1253" spans="7:9">
      <c r="G1253" s="422"/>
      <c r="H1253" s="423"/>
      <c r="I1253" s="423"/>
    </row>
    <row r="1254" spans="7:9">
      <c r="G1254" s="422"/>
      <c r="H1254" s="423"/>
      <c r="I1254" s="423"/>
    </row>
    <row r="1255" spans="7:9">
      <c r="G1255" s="422"/>
      <c r="H1255" s="423"/>
      <c r="I1255" s="423"/>
    </row>
    <row r="1256" spans="7:9"/>
    <row r="1257" spans="7:9"/>
    <row r="1258" spans="7:9"/>
    <row r="1259" spans="7:9"/>
    <row r="1260" spans="7:9"/>
  </sheetData>
  <mergeCells count="233">
    <mergeCell ref="D258:E258"/>
    <mergeCell ref="D259:E259"/>
    <mergeCell ref="D260:E260"/>
    <mergeCell ref="D261:E261"/>
    <mergeCell ref="D252:E252"/>
    <mergeCell ref="D253:E253"/>
    <mergeCell ref="D254:E254"/>
    <mergeCell ref="D255:E255"/>
    <mergeCell ref="D256:E256"/>
    <mergeCell ref="D257:E257"/>
    <mergeCell ref="D246:E246"/>
    <mergeCell ref="D247:E247"/>
    <mergeCell ref="D248:E248"/>
    <mergeCell ref="D249:E249"/>
    <mergeCell ref="D250:E250"/>
    <mergeCell ref="D251:E251"/>
    <mergeCell ref="D240:E240"/>
    <mergeCell ref="D241:E241"/>
    <mergeCell ref="D242:E242"/>
    <mergeCell ref="D243:E243"/>
    <mergeCell ref="D244:E244"/>
    <mergeCell ref="D245:E245"/>
    <mergeCell ref="D234:E234"/>
    <mergeCell ref="D235:E235"/>
    <mergeCell ref="D236:E236"/>
    <mergeCell ref="D237:E237"/>
    <mergeCell ref="D238:E238"/>
    <mergeCell ref="D239:E239"/>
    <mergeCell ref="D228:E228"/>
    <mergeCell ref="D229:E229"/>
    <mergeCell ref="D230:E230"/>
    <mergeCell ref="D231:E231"/>
    <mergeCell ref="D232:E232"/>
    <mergeCell ref="D233:E233"/>
    <mergeCell ref="D222:E222"/>
    <mergeCell ref="D223:E223"/>
    <mergeCell ref="D224:E224"/>
    <mergeCell ref="D225:E225"/>
    <mergeCell ref="D226:E226"/>
    <mergeCell ref="D227:E227"/>
    <mergeCell ref="D216:E216"/>
    <mergeCell ref="D217:E217"/>
    <mergeCell ref="D218:E218"/>
    <mergeCell ref="D219:E219"/>
    <mergeCell ref="D220:E220"/>
    <mergeCell ref="D221:E221"/>
    <mergeCell ref="D210:E210"/>
    <mergeCell ref="D211:E211"/>
    <mergeCell ref="D212:E212"/>
    <mergeCell ref="D213:E213"/>
    <mergeCell ref="D214:E214"/>
    <mergeCell ref="D215:E215"/>
    <mergeCell ref="D204:E204"/>
    <mergeCell ref="D205:E205"/>
    <mergeCell ref="D206:E206"/>
    <mergeCell ref="D207:E207"/>
    <mergeCell ref="D208:E208"/>
    <mergeCell ref="D209:E209"/>
    <mergeCell ref="D198:E198"/>
    <mergeCell ref="D199:E199"/>
    <mergeCell ref="D200:E200"/>
    <mergeCell ref="D201:E201"/>
    <mergeCell ref="D202:E202"/>
    <mergeCell ref="D203:E203"/>
    <mergeCell ref="D192:E192"/>
    <mergeCell ref="D193:E193"/>
    <mergeCell ref="D194:E194"/>
    <mergeCell ref="D195:E195"/>
    <mergeCell ref="D196:E196"/>
    <mergeCell ref="D197:E197"/>
    <mergeCell ref="D186:E186"/>
    <mergeCell ref="D187:E187"/>
    <mergeCell ref="D188:E188"/>
    <mergeCell ref="D189:E189"/>
    <mergeCell ref="D190:E190"/>
    <mergeCell ref="D191:E191"/>
    <mergeCell ref="D180:E180"/>
    <mergeCell ref="D181:E181"/>
    <mergeCell ref="D182:E182"/>
    <mergeCell ref="D183:E183"/>
    <mergeCell ref="D184:E184"/>
    <mergeCell ref="D185:E185"/>
    <mergeCell ref="D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D171:E171"/>
    <mergeCell ref="D172:E172"/>
    <mergeCell ref="D173:E173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B79:E79"/>
    <mergeCell ref="I79:P79"/>
    <mergeCell ref="B80:E80"/>
    <mergeCell ref="B81:E81"/>
    <mergeCell ref="D88:E88"/>
    <mergeCell ref="D89:E89"/>
    <mergeCell ref="B69:D69"/>
    <mergeCell ref="B70:D70"/>
    <mergeCell ref="B71:D71"/>
    <mergeCell ref="B72:D72"/>
    <mergeCell ref="B73:D73"/>
    <mergeCell ref="B77:V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  <mergeCell ref="F18:H18"/>
    <mergeCell ref="F19:H19"/>
    <mergeCell ref="F20:H20"/>
  </mergeCells>
  <hyperlinks>
    <hyperlink ref="B1:C1" location="A2:A2" tooltip="Klikni na prechod ku Kryciemu listu..." display="Krycí list rozpočtu" xr:uid="{00000000-0004-0000-0300-000000000000}"/>
    <hyperlink ref="E1:F1" location="A44:A44" tooltip="Klikni na prechod ku rekapitulácii..." display="Rekapitulácia rozpočtu" xr:uid="{00000000-0004-0000-0300-000001000000}"/>
    <hyperlink ref="H1:I1" location="B77:B77" tooltip="Klikni na prechod k Rozpočet..." display="Rozpočet" xr:uid="{00000000-0004-0000-0300-000002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/>
  <dimension ref="A1:AA1256"/>
  <sheetViews>
    <sheetView topLeftCell="A108" workbookViewId="0">
      <selection activeCell="D146" sqref="D146:E146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2010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>
        <f>E59</f>
        <v>0</v>
      </c>
      <c r="D15" s="251">
        <f>F59</f>
        <v>0</v>
      </c>
      <c r="E15" s="252">
        <f>G59</f>
        <v>0</v>
      </c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>
        <f>E67</f>
        <v>0</v>
      </c>
      <c r="D16" s="258">
        <f>F67</f>
        <v>0</v>
      </c>
      <c r="E16" s="259">
        <f>G67</f>
        <v>0</v>
      </c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(SUM(Z84:Z170))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/>
      <c r="D17" s="251"/>
      <c r="E17" s="252"/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P27-SUM(K88:K260)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SUM(K88:K260)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2010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1714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1715</v>
      </c>
      <c r="C56" s="525"/>
      <c r="D56" s="525"/>
      <c r="E56" s="252">
        <f>L90</f>
        <v>0</v>
      </c>
      <c r="F56" s="252">
        <f>M90</f>
        <v>0</v>
      </c>
      <c r="G56" s="252">
        <f>I90</f>
        <v>0</v>
      </c>
      <c r="H56" s="343">
        <f>S90</f>
        <v>0</v>
      </c>
      <c r="I56" s="343">
        <f>V90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5" t="s">
        <v>2011</v>
      </c>
      <c r="C57" s="525"/>
      <c r="D57" s="525"/>
      <c r="E57" s="252">
        <f>L95</f>
        <v>0</v>
      </c>
      <c r="F57" s="252">
        <f>M95</f>
        <v>0</v>
      </c>
      <c r="G57" s="252">
        <f>I95</f>
        <v>0</v>
      </c>
      <c r="H57" s="343">
        <f>S95</f>
        <v>1.69</v>
      </c>
      <c r="I57" s="343">
        <f>V95</f>
        <v>0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5" t="s">
        <v>1720</v>
      </c>
      <c r="C58" s="525"/>
      <c r="D58" s="525"/>
      <c r="E58" s="252">
        <f>L99</f>
        <v>0</v>
      </c>
      <c r="F58" s="252">
        <f>M99</f>
        <v>0</v>
      </c>
      <c r="G58" s="252">
        <f>I99</f>
        <v>0</v>
      </c>
      <c r="H58" s="343">
        <f>S99</f>
        <v>0</v>
      </c>
      <c r="I58" s="343">
        <f>V99</f>
        <v>0</v>
      </c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6" t="s">
        <v>1714</v>
      </c>
      <c r="C59" s="557"/>
      <c r="D59" s="557"/>
      <c r="E59" s="345">
        <f>L101</f>
        <v>0</v>
      </c>
      <c r="F59" s="345">
        <f>M101</f>
        <v>0</v>
      </c>
      <c r="G59" s="345">
        <f>I101</f>
        <v>0</v>
      </c>
      <c r="H59" s="346">
        <f>S101</f>
        <v>1.69</v>
      </c>
      <c r="I59" s="346">
        <f>V101</f>
        <v>0</v>
      </c>
      <c r="J59" s="346"/>
      <c r="K59" s="346"/>
      <c r="L59" s="346"/>
      <c r="M59" s="346"/>
      <c r="N59" s="346"/>
      <c r="O59" s="346"/>
      <c r="P59" s="346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5"/>
      <c r="C60" s="525"/>
      <c r="D60" s="525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6" t="s">
        <v>1721</v>
      </c>
      <c r="C61" s="557"/>
      <c r="D61" s="557"/>
      <c r="E61" s="252"/>
      <c r="F61" s="252"/>
      <c r="G61" s="252"/>
      <c r="H61" s="343"/>
      <c r="I61" s="343"/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5" t="s">
        <v>1722</v>
      </c>
      <c r="C62" s="525"/>
      <c r="D62" s="525"/>
      <c r="E62" s="252">
        <f>L114</f>
        <v>0</v>
      </c>
      <c r="F62" s="252">
        <f>M114</f>
        <v>0</v>
      </c>
      <c r="G62" s="252">
        <f>I114</f>
        <v>0</v>
      </c>
      <c r="H62" s="343">
        <f>S114</f>
        <v>0</v>
      </c>
      <c r="I62" s="343">
        <f>V114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5" t="s">
        <v>1726</v>
      </c>
      <c r="C63" s="525"/>
      <c r="D63" s="525"/>
      <c r="E63" s="252">
        <f>L133</f>
        <v>0</v>
      </c>
      <c r="F63" s="252">
        <f>M133</f>
        <v>0</v>
      </c>
      <c r="G63" s="252">
        <f>I133</f>
        <v>0</v>
      </c>
      <c r="H63" s="343">
        <f>S133</f>
        <v>0.21</v>
      </c>
      <c r="I63" s="343">
        <f>V133</f>
        <v>0</v>
      </c>
      <c r="J63" s="343"/>
      <c r="K63" s="343"/>
      <c r="L63" s="343"/>
      <c r="M63" s="343"/>
      <c r="N63" s="343"/>
      <c r="O63" s="343"/>
      <c r="P63" s="343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5" t="s">
        <v>2012</v>
      </c>
      <c r="C64" s="525"/>
      <c r="D64" s="525"/>
      <c r="E64" s="252">
        <f>L142</f>
        <v>0</v>
      </c>
      <c r="F64" s="252">
        <f>M142</f>
        <v>0</v>
      </c>
      <c r="G64" s="252">
        <f>I142</f>
        <v>0</v>
      </c>
      <c r="H64" s="343">
        <f>S142</f>
        <v>0.12</v>
      </c>
      <c r="I64" s="343">
        <f>V142</f>
        <v>0</v>
      </c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5" t="s">
        <v>1727</v>
      </c>
      <c r="C65" s="525"/>
      <c r="D65" s="525"/>
      <c r="E65" s="252">
        <f>L157</f>
        <v>0</v>
      </c>
      <c r="F65" s="252">
        <f>M157</f>
        <v>0</v>
      </c>
      <c r="G65" s="252">
        <f>I157</f>
        <v>0</v>
      </c>
      <c r="H65" s="343">
        <f>S157</f>
        <v>0.01</v>
      </c>
      <c r="I65" s="343">
        <f>V157</f>
        <v>0</v>
      </c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5" t="s">
        <v>2013</v>
      </c>
      <c r="C66" s="525"/>
      <c r="D66" s="525"/>
      <c r="E66" s="252">
        <f>L168</f>
        <v>0</v>
      </c>
      <c r="F66" s="252">
        <f>M168</f>
        <v>0</v>
      </c>
      <c r="G66" s="252">
        <f>I168</f>
        <v>0</v>
      </c>
      <c r="H66" s="343">
        <f>S168</f>
        <v>0</v>
      </c>
      <c r="I66" s="343">
        <f>V168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6" t="s">
        <v>1721</v>
      </c>
      <c r="C67" s="557"/>
      <c r="D67" s="557"/>
      <c r="E67" s="345">
        <f>L170</f>
        <v>0</v>
      </c>
      <c r="F67" s="345">
        <f>M170</f>
        <v>0</v>
      </c>
      <c r="G67" s="345">
        <f>I170</f>
        <v>0</v>
      </c>
      <c r="H67" s="346">
        <f>S170</f>
        <v>0.34</v>
      </c>
      <c r="I67" s="346">
        <f>V170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5"/>
      <c r="C68" s="525"/>
      <c r="D68" s="525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65" t="s">
        <v>1728</v>
      </c>
      <c r="C69" s="566"/>
      <c r="D69" s="566"/>
      <c r="E69" s="348">
        <f>L171</f>
        <v>0</v>
      </c>
      <c r="F69" s="348">
        <f>M171</f>
        <v>0</v>
      </c>
      <c r="G69" s="348">
        <f>I171</f>
        <v>0</v>
      </c>
      <c r="H69" s="349">
        <f>S171</f>
        <v>2.0299999999999998</v>
      </c>
      <c r="I69" s="349">
        <f>V171</f>
        <v>0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67" t="s">
        <v>1671</v>
      </c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9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72" t="s">
        <v>1680</v>
      </c>
      <c r="C75" s="573"/>
      <c r="D75" s="573"/>
      <c r="E75" s="574"/>
      <c r="F75" s="360"/>
      <c r="G75" s="360"/>
      <c r="H75" s="361" t="s">
        <v>1677</v>
      </c>
      <c r="I75" s="575"/>
      <c r="J75" s="576"/>
      <c r="K75" s="576"/>
      <c r="L75" s="576"/>
      <c r="M75" s="576"/>
      <c r="N75" s="576"/>
      <c r="O75" s="576"/>
      <c r="P75" s="57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58" t="s">
        <v>1683</v>
      </c>
      <c r="C76" s="559"/>
      <c r="D76" s="559"/>
      <c r="E76" s="560"/>
      <c r="F76" s="362"/>
      <c r="G76" s="362"/>
      <c r="H76" s="363" t="s">
        <v>1729</v>
      </c>
      <c r="I76" s="363" t="s">
        <v>1730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58" t="s">
        <v>1684</v>
      </c>
      <c r="C77" s="559"/>
      <c r="D77" s="559"/>
      <c r="E77" s="560"/>
      <c r="F77" s="362"/>
      <c r="G77" s="362"/>
      <c r="H77" s="363" t="s">
        <v>1731</v>
      </c>
      <c r="I77" s="363" t="s">
        <v>1679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1732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2010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1711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1733</v>
      </c>
      <c r="C83" s="335" t="s">
        <v>1734</v>
      </c>
      <c r="D83" s="335" t="s">
        <v>1735</v>
      </c>
      <c r="E83" s="370"/>
      <c r="F83" s="370" t="s">
        <v>1736</v>
      </c>
      <c r="G83" s="370" t="s">
        <v>136</v>
      </c>
      <c r="H83" s="371" t="s">
        <v>1737</v>
      </c>
      <c r="I83" s="371" t="s">
        <v>1738</v>
      </c>
      <c r="J83" s="371"/>
      <c r="K83" s="371"/>
      <c r="L83" s="371"/>
      <c r="M83" s="371"/>
      <c r="N83" s="371"/>
      <c r="O83" s="371"/>
      <c r="P83" s="371" t="s">
        <v>1739</v>
      </c>
      <c r="Q83" s="335"/>
      <c r="R83" s="335"/>
      <c r="S83" s="335" t="s">
        <v>1740</v>
      </c>
      <c r="T83" s="335"/>
      <c r="U83" s="335"/>
      <c r="V83" s="372" t="s">
        <v>1741</v>
      </c>
      <c r="W83" s="220"/>
      <c r="X83" s="221"/>
      <c r="Y83" s="221"/>
      <c r="Z83" s="221"/>
    </row>
    <row r="84" spans="1:26">
      <c r="A84" s="221"/>
      <c r="B84" s="242"/>
      <c r="C84" s="373"/>
      <c r="D84" s="564" t="s">
        <v>1714</v>
      </c>
      <c r="E84" s="564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83</v>
      </c>
      <c r="D85" s="578" t="s">
        <v>1742</v>
      </c>
      <c r="E85" s="578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2014</v>
      </c>
      <c r="D86" s="570" t="s">
        <v>2015</v>
      </c>
      <c r="E86" s="570"/>
      <c r="F86" s="382" t="s">
        <v>152</v>
      </c>
      <c r="G86" s="383">
        <v>0.9375</v>
      </c>
      <c r="H86" s="382"/>
      <c r="I86" s="382">
        <f>ROUND(G86*(H86),2)</f>
        <v>0</v>
      </c>
      <c r="J86" s="384">
        <f>ROUND(G86*(N86),2)</f>
        <v>66.73</v>
      </c>
      <c r="K86" s="343">
        <f>ROUND(G86*(O86),2)</f>
        <v>0</v>
      </c>
      <c r="L86" s="377">
        <f>ROUND(G86*(H86),2)</f>
        <v>0</v>
      </c>
      <c r="M86" s="377"/>
      <c r="N86" s="377">
        <v>71.180000000000007</v>
      </c>
      <c r="O86" s="377"/>
      <c r="P86" s="377">
        <v>0</v>
      </c>
      <c r="Q86" s="377"/>
      <c r="R86" s="377">
        <v>0</v>
      </c>
      <c r="S86" s="377">
        <f>ROUND(G86*(P86),3)</f>
        <v>0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25" customHeight="1">
      <c r="A87" s="385"/>
      <c r="B87" s="386"/>
      <c r="C87" s="387" t="s">
        <v>2016</v>
      </c>
      <c r="D87" s="571" t="s">
        <v>2017</v>
      </c>
      <c r="E87" s="571"/>
      <c r="F87" s="389" t="s">
        <v>152</v>
      </c>
      <c r="G87" s="390">
        <v>0.93799999999999994</v>
      </c>
      <c r="H87" s="389"/>
      <c r="I87" s="389">
        <f>ROUND(G87*(H87),2)</f>
        <v>0</v>
      </c>
      <c r="J87" s="391">
        <f>ROUND(G87*(N87),2)</f>
        <v>13.37</v>
      </c>
      <c r="K87" s="392">
        <f>ROUND(G87*(O87),2)</f>
        <v>0</v>
      </c>
      <c r="L87" s="393">
        <f>ROUND(G87*(H87),2)</f>
        <v>0</v>
      </c>
      <c r="M87" s="393"/>
      <c r="N87" s="393">
        <v>14.25</v>
      </c>
      <c r="O87" s="393"/>
      <c r="P87" s="393">
        <v>0</v>
      </c>
      <c r="Q87" s="393"/>
      <c r="R87" s="393">
        <v>0</v>
      </c>
      <c r="S87" s="393">
        <f>ROUND(G87*(P87),3)</f>
        <v>0</v>
      </c>
      <c r="T87" s="393"/>
      <c r="U87" s="393"/>
      <c r="V87" s="394">
        <f>ROUND(G87*(X87),3)</f>
        <v>0</v>
      </c>
      <c r="W87" s="395"/>
      <c r="X87" s="396">
        <v>0</v>
      </c>
      <c r="Y87" s="396"/>
      <c r="Z87" s="396">
        <v>0</v>
      </c>
    </row>
    <row r="88" spans="1:26" ht="50" customHeight="1">
      <c r="A88" s="385"/>
      <c r="B88" s="386"/>
      <c r="C88" s="387" t="s">
        <v>2018</v>
      </c>
      <c r="D88" s="571" t="s">
        <v>2019</v>
      </c>
      <c r="E88" s="571"/>
      <c r="F88" s="389" t="s">
        <v>152</v>
      </c>
      <c r="G88" s="390">
        <v>0.93799999999999994</v>
      </c>
      <c r="H88" s="389"/>
      <c r="I88" s="389">
        <f>ROUND(G88*(H88),2)</f>
        <v>0</v>
      </c>
      <c r="J88" s="391">
        <f>ROUND(G88*(N88),2)</f>
        <v>5.81</v>
      </c>
      <c r="K88" s="392">
        <f>ROUND(G88*(O88),2)</f>
        <v>0</v>
      </c>
      <c r="L88" s="393">
        <f>ROUND(G88*(H88),2)</f>
        <v>0</v>
      </c>
      <c r="M88" s="393"/>
      <c r="N88" s="393">
        <v>6.19</v>
      </c>
      <c r="O88" s="393"/>
      <c r="P88" s="393">
        <v>0</v>
      </c>
      <c r="Q88" s="393"/>
      <c r="R88" s="393">
        <v>0</v>
      </c>
      <c r="S88" s="393">
        <f>ROUND(G88*(P88),3)</f>
        <v>0</v>
      </c>
      <c r="T88" s="393"/>
      <c r="U88" s="393"/>
      <c r="V88" s="394">
        <f>ROUND(G88*(X88),3)</f>
        <v>0</v>
      </c>
      <c r="W88" s="395"/>
      <c r="X88" s="396">
        <v>0</v>
      </c>
      <c r="Y88" s="396"/>
      <c r="Z88" s="396">
        <v>0</v>
      </c>
    </row>
    <row r="89" spans="1:26" ht="50" customHeight="1">
      <c r="A89" s="385"/>
      <c r="B89" s="386"/>
      <c r="C89" s="387" t="s">
        <v>2020</v>
      </c>
      <c r="D89" s="571" t="s">
        <v>2021</v>
      </c>
      <c r="E89" s="571"/>
      <c r="F89" s="389" t="s">
        <v>152</v>
      </c>
      <c r="G89" s="390">
        <v>0.93799999999999994</v>
      </c>
      <c r="H89" s="389"/>
      <c r="I89" s="389">
        <f>ROUND(G89*(H89),2)</f>
        <v>0</v>
      </c>
      <c r="J89" s="391">
        <f>ROUND(G89*(N89),2)</f>
        <v>5.29</v>
      </c>
      <c r="K89" s="392">
        <f>ROUND(G89*(O89),2)</f>
        <v>0</v>
      </c>
      <c r="L89" s="393">
        <f>ROUND(G89*(H89),2)</f>
        <v>0</v>
      </c>
      <c r="M89" s="393"/>
      <c r="N89" s="393">
        <v>5.64</v>
      </c>
      <c r="O89" s="393"/>
      <c r="P89" s="393">
        <v>0</v>
      </c>
      <c r="Q89" s="393"/>
      <c r="R89" s="393">
        <v>0</v>
      </c>
      <c r="S89" s="393">
        <f>ROUND(G89*(P89),3)</f>
        <v>0</v>
      </c>
      <c r="T89" s="393"/>
      <c r="U89" s="393"/>
      <c r="V89" s="394">
        <f>ROUND(G89*(X89),3)</f>
        <v>0</v>
      </c>
      <c r="W89" s="395"/>
      <c r="X89" s="396">
        <v>0</v>
      </c>
      <c r="Y89" s="396"/>
      <c r="Z89" s="396">
        <v>0</v>
      </c>
    </row>
    <row r="90" spans="1:26" ht="12">
      <c r="A90" s="396"/>
      <c r="B90" s="404"/>
      <c r="C90" s="405" t="s">
        <v>83</v>
      </c>
      <c r="D90" s="579" t="s">
        <v>1742</v>
      </c>
      <c r="E90" s="579"/>
      <c r="F90" s="406"/>
      <c r="G90" s="393"/>
      <c r="H90" s="406"/>
      <c r="I90" s="407">
        <f>ROUND((SUM(I85:I89))/1,2)</f>
        <v>0</v>
      </c>
      <c r="J90" s="408"/>
      <c r="K90" s="408"/>
      <c r="L90" s="409">
        <f>ROUND((SUM(L85:L89))/1,2)</f>
        <v>0</v>
      </c>
      <c r="M90" s="409">
        <f>ROUND((SUM(M85:M89))/1,2)</f>
        <v>0</v>
      </c>
      <c r="N90" s="409"/>
      <c r="O90" s="409"/>
      <c r="P90" s="409"/>
      <c r="Q90" s="409"/>
      <c r="R90" s="409"/>
      <c r="S90" s="409">
        <f>ROUND((SUM(S85:S89))/1,2)</f>
        <v>0</v>
      </c>
      <c r="T90" s="409"/>
      <c r="U90" s="409"/>
      <c r="V90" s="410">
        <f>ROUND((SUM(V85:V89))/1,2)</f>
        <v>0</v>
      </c>
      <c r="W90" s="395"/>
      <c r="X90" s="396"/>
      <c r="Y90" s="396"/>
      <c r="Z90" s="396"/>
    </row>
    <row r="91" spans="1:26">
      <c r="A91" s="396"/>
      <c r="B91" s="404"/>
      <c r="C91" s="411"/>
      <c r="D91" s="580"/>
      <c r="E91" s="580"/>
      <c r="F91" s="406"/>
      <c r="G91" s="393"/>
      <c r="H91" s="406"/>
      <c r="I91" s="406"/>
      <c r="J91" s="392"/>
      <c r="K91" s="392"/>
      <c r="L91" s="393"/>
      <c r="M91" s="393"/>
      <c r="N91" s="393"/>
      <c r="O91" s="393"/>
      <c r="P91" s="393"/>
      <c r="Q91" s="393"/>
      <c r="R91" s="393"/>
      <c r="S91" s="393"/>
      <c r="T91" s="393"/>
      <c r="U91" s="393"/>
      <c r="V91" s="394"/>
      <c r="W91" s="395"/>
      <c r="X91" s="396"/>
      <c r="Y91" s="396"/>
      <c r="Z91" s="396"/>
    </row>
    <row r="92" spans="1:26" ht="12">
      <c r="A92" s="396"/>
      <c r="B92" s="404"/>
      <c r="C92" s="405" t="s">
        <v>154</v>
      </c>
      <c r="D92" s="579" t="s">
        <v>2022</v>
      </c>
      <c r="E92" s="579"/>
      <c r="F92" s="406"/>
      <c r="G92" s="393"/>
      <c r="H92" s="406"/>
      <c r="I92" s="406"/>
      <c r="J92" s="392"/>
      <c r="K92" s="392"/>
      <c r="L92" s="393"/>
      <c r="M92" s="393"/>
      <c r="N92" s="393"/>
      <c r="O92" s="393"/>
      <c r="P92" s="393"/>
      <c r="Q92" s="393"/>
      <c r="R92" s="393"/>
      <c r="S92" s="393"/>
      <c r="T92" s="393"/>
      <c r="U92" s="393"/>
      <c r="V92" s="394"/>
      <c r="W92" s="395"/>
      <c r="X92" s="396"/>
      <c r="Y92" s="396"/>
      <c r="Z92" s="396"/>
    </row>
    <row r="93" spans="1:26" ht="25" customHeight="1">
      <c r="A93" s="385"/>
      <c r="B93" s="386"/>
      <c r="C93" s="387" t="s">
        <v>2023</v>
      </c>
      <c r="D93" s="571" t="s">
        <v>2024</v>
      </c>
      <c r="E93" s="571"/>
      <c r="F93" s="389" t="s">
        <v>152</v>
      </c>
      <c r="G93" s="390">
        <v>0.93799999999999994</v>
      </c>
      <c r="H93" s="389"/>
      <c r="I93" s="389">
        <f>ROUND(G93*(H93),2)</f>
        <v>0</v>
      </c>
      <c r="J93" s="391">
        <f>ROUND(G93*(N93),2)</f>
        <v>56.74</v>
      </c>
      <c r="K93" s="392">
        <f>ROUND(G93*(O93),2)</f>
        <v>0</v>
      </c>
      <c r="L93" s="393">
        <f>ROUND(G93*(H93),2)</f>
        <v>0</v>
      </c>
      <c r="M93" s="393"/>
      <c r="N93" s="393">
        <v>60.49</v>
      </c>
      <c r="O93" s="393"/>
      <c r="P93" s="393">
        <v>1.63</v>
      </c>
      <c r="Q93" s="393"/>
      <c r="R93" s="393">
        <v>1.63</v>
      </c>
      <c r="S93" s="393">
        <f>ROUND(G93*(P93),3)</f>
        <v>1.5289999999999999</v>
      </c>
      <c r="T93" s="393"/>
      <c r="U93" s="393"/>
      <c r="V93" s="394">
        <f>ROUND(G93*(X93),3)</f>
        <v>0</v>
      </c>
      <c r="W93" s="395"/>
      <c r="X93" s="396">
        <v>0</v>
      </c>
      <c r="Y93" s="396"/>
      <c r="Z93" s="396">
        <v>0</v>
      </c>
    </row>
    <row r="94" spans="1:26" ht="35" customHeight="1">
      <c r="A94" s="385"/>
      <c r="B94" s="386"/>
      <c r="C94" s="387" t="s">
        <v>2025</v>
      </c>
      <c r="D94" s="571" t="s">
        <v>2026</v>
      </c>
      <c r="E94" s="571"/>
      <c r="F94" s="389" t="s">
        <v>152</v>
      </c>
      <c r="G94" s="390">
        <v>7.4999999999999997E-2</v>
      </c>
      <c r="H94" s="389"/>
      <c r="I94" s="389">
        <f>ROUND(G94*(H94),2)</f>
        <v>0</v>
      </c>
      <c r="J94" s="391">
        <f>ROUND(G94*(N94),2)</f>
        <v>17.8</v>
      </c>
      <c r="K94" s="392">
        <f>ROUND(G94*(O94),2)</f>
        <v>0</v>
      </c>
      <c r="L94" s="393">
        <f>ROUND(G94*(H94),2)</f>
        <v>0</v>
      </c>
      <c r="M94" s="393"/>
      <c r="N94" s="393">
        <v>237.27</v>
      </c>
      <c r="O94" s="393"/>
      <c r="P94" s="393">
        <v>2.0801299499999999</v>
      </c>
      <c r="Q94" s="393"/>
      <c r="R94" s="393">
        <v>2.0801299499999999</v>
      </c>
      <c r="S94" s="393">
        <f>ROUND(G94*(P94),3)</f>
        <v>0.156</v>
      </c>
      <c r="T94" s="393"/>
      <c r="U94" s="393"/>
      <c r="V94" s="394">
        <f>ROUND(G94*(X94),3)</f>
        <v>0</v>
      </c>
      <c r="W94" s="395"/>
      <c r="X94" s="396">
        <v>0</v>
      </c>
      <c r="Y94" s="396"/>
      <c r="Z94" s="396">
        <v>0</v>
      </c>
    </row>
    <row r="95" spans="1:26" ht="12">
      <c r="A95" s="396"/>
      <c r="B95" s="404"/>
      <c r="C95" s="405" t="s">
        <v>154</v>
      </c>
      <c r="D95" s="579" t="s">
        <v>2022</v>
      </c>
      <c r="E95" s="579"/>
      <c r="F95" s="406"/>
      <c r="G95" s="393"/>
      <c r="H95" s="406"/>
      <c r="I95" s="407">
        <f>ROUND((SUM(I92:I94))/1,2)</f>
        <v>0</v>
      </c>
      <c r="J95" s="408"/>
      <c r="K95" s="408"/>
      <c r="L95" s="409">
        <f>ROUND((SUM(L92:L94))/1,2)</f>
        <v>0</v>
      </c>
      <c r="M95" s="409">
        <f>ROUND((SUM(M92:M94))/1,2)</f>
        <v>0</v>
      </c>
      <c r="N95" s="409"/>
      <c r="O95" s="409"/>
      <c r="P95" s="409"/>
      <c r="Q95" s="409"/>
      <c r="R95" s="409"/>
      <c r="S95" s="409">
        <f>ROUND((SUM(S92:S94))/1,2)</f>
        <v>1.69</v>
      </c>
      <c r="T95" s="409"/>
      <c r="U95" s="409"/>
      <c r="V95" s="410">
        <f>ROUND((SUM(V92:V94))/1,2)</f>
        <v>0</v>
      </c>
      <c r="W95" s="395"/>
      <c r="X95" s="396"/>
      <c r="Y95" s="396"/>
      <c r="Z95" s="396"/>
    </row>
    <row r="96" spans="1:26">
      <c r="A96" s="396"/>
      <c r="B96" s="404"/>
      <c r="C96" s="411"/>
      <c r="D96" s="580"/>
      <c r="E96" s="580"/>
      <c r="F96" s="406"/>
      <c r="G96" s="393"/>
      <c r="H96" s="406"/>
      <c r="I96" s="406"/>
      <c r="J96" s="392"/>
      <c r="K96" s="392"/>
      <c r="L96" s="393"/>
      <c r="M96" s="393"/>
      <c r="N96" s="393"/>
      <c r="O96" s="393"/>
      <c r="P96" s="393"/>
      <c r="Q96" s="393"/>
      <c r="R96" s="393"/>
      <c r="S96" s="393"/>
      <c r="T96" s="393"/>
      <c r="U96" s="393"/>
      <c r="V96" s="394"/>
      <c r="W96" s="395"/>
      <c r="X96" s="396"/>
      <c r="Y96" s="396"/>
      <c r="Z96" s="396"/>
    </row>
    <row r="97" spans="1:26" ht="12">
      <c r="A97" s="396"/>
      <c r="B97" s="404"/>
      <c r="C97" s="405" t="s">
        <v>334</v>
      </c>
      <c r="D97" s="579" t="s">
        <v>1798</v>
      </c>
      <c r="E97" s="579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 ht="25" customHeight="1">
      <c r="A98" s="385"/>
      <c r="B98" s="386"/>
      <c r="C98" s="387" t="s">
        <v>2027</v>
      </c>
      <c r="D98" s="571" t="s">
        <v>2028</v>
      </c>
      <c r="E98" s="571"/>
      <c r="F98" s="389" t="s">
        <v>181</v>
      </c>
      <c r="G98" s="390">
        <v>1.6849497462499998</v>
      </c>
      <c r="H98" s="389"/>
      <c r="I98" s="389">
        <f>ROUND(G98*(H98),2)</f>
        <v>0</v>
      </c>
      <c r="J98" s="391">
        <f>ROUND(G98*(N98),2)</f>
        <v>55.52</v>
      </c>
      <c r="K98" s="392">
        <f>ROUND(G98*(O98),2)</f>
        <v>0</v>
      </c>
      <c r="L98" s="393">
        <f>ROUND(G98*(H98),2)</f>
        <v>0</v>
      </c>
      <c r="M98" s="393"/>
      <c r="N98" s="393">
        <v>32.950000000000003</v>
      </c>
      <c r="O98" s="393"/>
      <c r="P98" s="393">
        <v>0</v>
      </c>
      <c r="Q98" s="393"/>
      <c r="R98" s="393">
        <v>0</v>
      </c>
      <c r="S98" s="393">
        <f>ROUND(G98*(P98),3)</f>
        <v>0</v>
      </c>
      <c r="T98" s="393"/>
      <c r="U98" s="393"/>
      <c r="V98" s="394">
        <f>ROUND(G98*(X98),3)</f>
        <v>0</v>
      </c>
      <c r="W98" s="395"/>
      <c r="X98" s="396">
        <v>0</v>
      </c>
      <c r="Y98" s="396"/>
      <c r="Z98" s="396">
        <v>0</v>
      </c>
    </row>
    <row r="99" spans="1:26" ht="12">
      <c r="A99" s="396"/>
      <c r="B99" s="404"/>
      <c r="C99" s="405" t="s">
        <v>334</v>
      </c>
      <c r="D99" s="579" t="s">
        <v>1798</v>
      </c>
      <c r="E99" s="579"/>
      <c r="F99" s="406"/>
      <c r="G99" s="393"/>
      <c r="H99" s="406"/>
      <c r="I99" s="407">
        <f>ROUND((SUM(I97:I98))/1,2)</f>
        <v>0</v>
      </c>
      <c r="J99" s="408"/>
      <c r="K99" s="408"/>
      <c r="L99" s="409">
        <f>ROUND((SUM(L97:L98))/1,2)</f>
        <v>0</v>
      </c>
      <c r="M99" s="409">
        <f>ROUND((SUM(M97:M98))/1,2)</f>
        <v>0</v>
      </c>
      <c r="N99" s="409"/>
      <c r="O99" s="409"/>
      <c r="P99" s="409"/>
      <c r="Q99" s="409"/>
      <c r="R99" s="409"/>
      <c r="S99" s="409">
        <f>ROUND((SUM(S97:S98))/1,2)</f>
        <v>0</v>
      </c>
      <c r="T99" s="409"/>
      <c r="U99" s="409"/>
      <c r="V99" s="410">
        <f>ROUND((SUM(V97:V98))/1,2)</f>
        <v>0</v>
      </c>
      <c r="W99" s="395"/>
      <c r="X99" s="396"/>
      <c r="Y99" s="396"/>
      <c r="Z99" s="396"/>
    </row>
    <row r="100" spans="1:26">
      <c r="A100" s="396"/>
      <c r="B100" s="404"/>
      <c r="C100" s="411"/>
      <c r="D100" s="580"/>
      <c r="E100" s="580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>
      <c r="A101" s="396"/>
      <c r="B101" s="404"/>
      <c r="C101" s="411"/>
      <c r="D101" s="582" t="s">
        <v>1714</v>
      </c>
      <c r="E101" s="582"/>
      <c r="F101" s="406"/>
      <c r="G101" s="393"/>
      <c r="H101" s="406"/>
      <c r="I101" s="407">
        <f>ROUND((SUM(I84:I100))/2,2)</f>
        <v>0</v>
      </c>
      <c r="J101" s="408"/>
      <c r="K101" s="408"/>
      <c r="L101" s="409">
        <f>ROUND((SUM(L84:L100))/2,2)</f>
        <v>0</v>
      </c>
      <c r="M101" s="409">
        <f>ROUND((SUM(M84:M100))/2,2)</f>
        <v>0</v>
      </c>
      <c r="N101" s="409"/>
      <c r="O101" s="409"/>
      <c r="P101" s="409"/>
      <c r="Q101" s="409"/>
      <c r="R101" s="409"/>
      <c r="S101" s="409">
        <f>ROUND((SUM(S84:S100))/2,2)</f>
        <v>1.69</v>
      </c>
      <c r="T101" s="409"/>
      <c r="U101" s="409"/>
      <c r="V101" s="410">
        <f>ROUND((SUM(V84:V100))/2,2)</f>
        <v>0</v>
      </c>
      <c r="W101" s="395"/>
      <c r="X101" s="396"/>
      <c r="Y101" s="396"/>
      <c r="Z101" s="396"/>
    </row>
    <row r="102" spans="1:26">
      <c r="A102" s="396"/>
      <c r="B102" s="404"/>
      <c r="C102" s="411"/>
      <c r="D102" s="580"/>
      <c r="E102" s="580"/>
      <c r="F102" s="406"/>
      <c r="G102" s="393"/>
      <c r="H102" s="406"/>
      <c r="I102" s="406"/>
      <c r="J102" s="392"/>
      <c r="K102" s="392"/>
      <c r="L102" s="393"/>
      <c r="M102" s="393"/>
      <c r="N102" s="393"/>
      <c r="O102" s="393"/>
      <c r="P102" s="393"/>
      <c r="Q102" s="393"/>
      <c r="R102" s="393"/>
      <c r="S102" s="393"/>
      <c r="T102" s="393"/>
      <c r="U102" s="393"/>
      <c r="V102" s="394"/>
      <c r="W102" s="395"/>
      <c r="X102" s="396"/>
      <c r="Y102" s="396"/>
      <c r="Z102" s="396"/>
    </row>
    <row r="103" spans="1:26">
      <c r="A103" s="396"/>
      <c r="B103" s="404"/>
      <c r="C103" s="411"/>
      <c r="D103" s="582" t="s">
        <v>1721</v>
      </c>
      <c r="E103" s="582"/>
      <c r="F103" s="406"/>
      <c r="G103" s="393"/>
      <c r="H103" s="406"/>
      <c r="I103" s="406"/>
      <c r="J103" s="392"/>
      <c r="K103" s="392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4"/>
      <c r="W103" s="395"/>
      <c r="X103" s="396"/>
      <c r="Y103" s="396"/>
      <c r="Z103" s="396"/>
    </row>
    <row r="104" spans="1:26" ht="23.25" customHeight="1">
      <c r="A104" s="396"/>
      <c r="B104" s="404"/>
      <c r="C104" s="405" t="s">
        <v>362</v>
      </c>
      <c r="D104" s="579" t="s">
        <v>1801</v>
      </c>
      <c r="E104" s="579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25" customHeight="1">
      <c r="A105" s="385"/>
      <c r="B105" s="386"/>
      <c r="C105" s="387" t="s">
        <v>2029</v>
      </c>
      <c r="D105" s="571" t="s">
        <v>2030</v>
      </c>
      <c r="E105" s="571"/>
      <c r="F105" s="389" t="s">
        <v>218</v>
      </c>
      <c r="G105" s="390">
        <v>190</v>
      </c>
      <c r="H105" s="389"/>
      <c r="I105" s="389">
        <f t="shared" ref="I105:I113" si="0">ROUND(G105*(H105),2)</f>
        <v>0</v>
      </c>
      <c r="J105" s="391">
        <f t="shared" ref="J105:J113" si="1">ROUND(G105*(N105),2)</f>
        <v>691.6</v>
      </c>
      <c r="K105" s="392">
        <f t="shared" ref="K105:K113" si="2">ROUND(G105*(O105),2)</f>
        <v>0</v>
      </c>
      <c r="L105" s="393">
        <f>ROUND(G105*(H105),2)</f>
        <v>0</v>
      </c>
      <c r="M105" s="393"/>
      <c r="N105" s="393">
        <v>3.64</v>
      </c>
      <c r="O105" s="393"/>
      <c r="P105" s="393">
        <v>0</v>
      </c>
      <c r="Q105" s="393"/>
      <c r="R105" s="393">
        <v>0</v>
      </c>
      <c r="S105" s="393">
        <f t="shared" ref="S105:S113" si="3">ROUND(G105*(P105),3)</f>
        <v>0</v>
      </c>
      <c r="T105" s="393"/>
      <c r="U105" s="393"/>
      <c r="V105" s="394">
        <f t="shared" ref="V105:V113" si="4">ROUND(G105*(X105),3)</f>
        <v>0</v>
      </c>
      <c r="W105" s="395"/>
      <c r="X105" s="396">
        <v>0</v>
      </c>
      <c r="Y105" s="396"/>
      <c r="Z105" s="396">
        <v>0</v>
      </c>
    </row>
    <row r="106" spans="1:26" ht="25" customHeight="1">
      <c r="A106" s="397"/>
      <c r="B106" s="398"/>
      <c r="C106" s="399" t="s">
        <v>2031</v>
      </c>
      <c r="D106" s="581" t="s">
        <v>2032</v>
      </c>
      <c r="E106" s="581"/>
      <c r="F106" s="401" t="s">
        <v>1806</v>
      </c>
      <c r="G106" s="402">
        <v>20</v>
      </c>
      <c r="H106" s="401"/>
      <c r="I106" s="401">
        <f t="shared" si="0"/>
        <v>0</v>
      </c>
      <c r="J106" s="403">
        <f t="shared" si="1"/>
        <v>25.4</v>
      </c>
      <c r="K106" s="392">
        <f t="shared" si="2"/>
        <v>0</v>
      </c>
      <c r="L106" s="393"/>
      <c r="M106" s="393">
        <f>ROUND(G106*(H106),2)</f>
        <v>0</v>
      </c>
      <c r="N106" s="393">
        <v>1.27</v>
      </c>
      <c r="O106" s="393"/>
      <c r="P106" s="393">
        <v>0</v>
      </c>
      <c r="Q106" s="393"/>
      <c r="R106" s="393">
        <v>0</v>
      </c>
      <c r="S106" s="393">
        <f t="shared" si="3"/>
        <v>0</v>
      </c>
      <c r="T106" s="393"/>
      <c r="U106" s="393"/>
      <c r="V106" s="394">
        <f t="shared" si="4"/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2033</v>
      </c>
      <c r="D107" s="581" t="s">
        <v>2034</v>
      </c>
      <c r="E107" s="581"/>
      <c r="F107" s="401" t="s">
        <v>1806</v>
      </c>
      <c r="G107" s="402">
        <v>105</v>
      </c>
      <c r="H107" s="401"/>
      <c r="I107" s="401">
        <f t="shared" si="0"/>
        <v>0</v>
      </c>
      <c r="J107" s="403">
        <f t="shared" si="1"/>
        <v>151.19999999999999</v>
      </c>
      <c r="K107" s="392">
        <f t="shared" si="2"/>
        <v>0</v>
      </c>
      <c r="L107" s="393"/>
      <c r="M107" s="393">
        <f>ROUND(G107*(H107),2)</f>
        <v>0</v>
      </c>
      <c r="N107" s="393">
        <v>1.44</v>
      </c>
      <c r="O107" s="393"/>
      <c r="P107" s="393">
        <v>0</v>
      </c>
      <c r="Q107" s="393"/>
      <c r="R107" s="393">
        <v>0</v>
      </c>
      <c r="S107" s="393">
        <f t="shared" si="3"/>
        <v>0</v>
      </c>
      <c r="T107" s="393"/>
      <c r="U107" s="393"/>
      <c r="V107" s="394">
        <f t="shared" si="4"/>
        <v>0</v>
      </c>
      <c r="W107" s="395"/>
      <c r="X107" s="396">
        <v>0</v>
      </c>
      <c r="Y107" s="396"/>
      <c r="Z107" s="396">
        <v>0</v>
      </c>
    </row>
    <row r="108" spans="1:26" ht="25" customHeight="1">
      <c r="A108" s="397"/>
      <c r="B108" s="398"/>
      <c r="C108" s="399" t="s">
        <v>2035</v>
      </c>
      <c r="D108" s="581" t="s">
        <v>2036</v>
      </c>
      <c r="E108" s="581"/>
      <c r="F108" s="401" t="s">
        <v>1806</v>
      </c>
      <c r="G108" s="402">
        <v>45</v>
      </c>
      <c r="H108" s="401"/>
      <c r="I108" s="401">
        <f t="shared" si="0"/>
        <v>0</v>
      </c>
      <c r="J108" s="403">
        <f t="shared" si="1"/>
        <v>67.95</v>
      </c>
      <c r="K108" s="392">
        <f t="shared" si="2"/>
        <v>0</v>
      </c>
      <c r="L108" s="393"/>
      <c r="M108" s="393">
        <f>ROUND(G108*(H108),2)</f>
        <v>0</v>
      </c>
      <c r="N108" s="393">
        <v>1.51</v>
      </c>
      <c r="O108" s="393"/>
      <c r="P108" s="393">
        <v>0</v>
      </c>
      <c r="Q108" s="393"/>
      <c r="R108" s="393">
        <v>0</v>
      </c>
      <c r="S108" s="393">
        <f t="shared" si="3"/>
        <v>0</v>
      </c>
      <c r="T108" s="393"/>
      <c r="U108" s="393"/>
      <c r="V108" s="394">
        <f t="shared" si="4"/>
        <v>0</v>
      </c>
      <c r="W108" s="395"/>
      <c r="X108" s="396">
        <v>0</v>
      </c>
      <c r="Y108" s="396"/>
      <c r="Z108" s="396">
        <v>0</v>
      </c>
    </row>
    <row r="109" spans="1:26" ht="25" customHeight="1">
      <c r="A109" s="397"/>
      <c r="B109" s="398"/>
      <c r="C109" s="399" t="s">
        <v>2037</v>
      </c>
      <c r="D109" s="581" t="s">
        <v>2038</v>
      </c>
      <c r="E109" s="581"/>
      <c r="F109" s="401" t="s">
        <v>1806</v>
      </c>
      <c r="G109" s="402">
        <v>20</v>
      </c>
      <c r="H109" s="401"/>
      <c r="I109" s="401">
        <f t="shared" si="0"/>
        <v>0</v>
      </c>
      <c r="J109" s="403">
        <f t="shared" si="1"/>
        <v>34.4</v>
      </c>
      <c r="K109" s="392">
        <f t="shared" si="2"/>
        <v>0</v>
      </c>
      <c r="L109" s="393"/>
      <c r="M109" s="393">
        <f>ROUND(G109*(H109),2)</f>
        <v>0</v>
      </c>
      <c r="N109" s="393">
        <v>1.72</v>
      </c>
      <c r="O109" s="393"/>
      <c r="P109" s="393">
        <v>0</v>
      </c>
      <c r="Q109" s="393"/>
      <c r="R109" s="393">
        <v>0</v>
      </c>
      <c r="S109" s="393">
        <f t="shared" si="3"/>
        <v>0</v>
      </c>
      <c r="T109" s="393"/>
      <c r="U109" s="393"/>
      <c r="V109" s="394">
        <f t="shared" si="4"/>
        <v>0</v>
      </c>
      <c r="W109" s="395"/>
      <c r="X109" s="396">
        <v>0</v>
      </c>
      <c r="Y109" s="396"/>
      <c r="Z109" s="396">
        <v>0</v>
      </c>
    </row>
    <row r="110" spans="1:26" ht="25" customHeight="1">
      <c r="A110" s="385"/>
      <c r="B110" s="386"/>
      <c r="C110" s="387" t="s">
        <v>1802</v>
      </c>
      <c r="D110" s="571" t="s">
        <v>1803</v>
      </c>
      <c r="E110" s="571"/>
      <c r="F110" s="389" t="s">
        <v>218</v>
      </c>
      <c r="G110" s="390">
        <v>10</v>
      </c>
      <c r="H110" s="389"/>
      <c r="I110" s="389">
        <f t="shared" si="0"/>
        <v>0</v>
      </c>
      <c r="J110" s="391">
        <f t="shared" si="1"/>
        <v>38.299999999999997</v>
      </c>
      <c r="K110" s="392">
        <f t="shared" si="2"/>
        <v>0</v>
      </c>
      <c r="L110" s="393">
        <f>ROUND(G110*(H110),2)</f>
        <v>0</v>
      </c>
      <c r="M110" s="393"/>
      <c r="N110" s="393">
        <v>3.83</v>
      </c>
      <c r="O110" s="393"/>
      <c r="P110" s="393">
        <v>2.0000000000000002E-5</v>
      </c>
      <c r="Q110" s="393"/>
      <c r="R110" s="393">
        <v>2.0000000000000002E-5</v>
      </c>
      <c r="S110" s="393">
        <f t="shared" si="3"/>
        <v>0</v>
      </c>
      <c r="T110" s="393"/>
      <c r="U110" s="393"/>
      <c r="V110" s="394">
        <f t="shared" si="4"/>
        <v>0</v>
      </c>
      <c r="W110" s="395"/>
      <c r="X110" s="396">
        <v>0</v>
      </c>
      <c r="Y110" s="396"/>
      <c r="Z110" s="396">
        <v>0</v>
      </c>
    </row>
    <row r="111" spans="1:26" ht="25" customHeight="1">
      <c r="A111" s="397"/>
      <c r="B111" s="398"/>
      <c r="C111" s="399" t="s">
        <v>2039</v>
      </c>
      <c r="D111" s="581" t="s">
        <v>2040</v>
      </c>
      <c r="E111" s="581"/>
      <c r="F111" s="401" t="s">
        <v>1806</v>
      </c>
      <c r="G111" s="402">
        <v>10</v>
      </c>
      <c r="H111" s="401"/>
      <c r="I111" s="401">
        <f t="shared" si="0"/>
        <v>0</v>
      </c>
      <c r="J111" s="403">
        <f t="shared" si="1"/>
        <v>47.3</v>
      </c>
      <c r="K111" s="392">
        <f t="shared" si="2"/>
        <v>0</v>
      </c>
      <c r="L111" s="393"/>
      <c r="M111" s="393">
        <f>ROUND(G111*(H111),2)</f>
        <v>0</v>
      </c>
      <c r="N111" s="393">
        <v>4.7300000000000004</v>
      </c>
      <c r="O111" s="393"/>
      <c r="P111" s="393">
        <v>0</v>
      </c>
      <c r="Q111" s="393"/>
      <c r="R111" s="393">
        <v>0</v>
      </c>
      <c r="S111" s="393">
        <f t="shared" si="3"/>
        <v>0</v>
      </c>
      <c r="T111" s="393"/>
      <c r="U111" s="393"/>
      <c r="V111" s="394">
        <f t="shared" si="4"/>
        <v>0</v>
      </c>
      <c r="W111" s="395"/>
      <c r="X111" s="396">
        <v>0</v>
      </c>
      <c r="Y111" s="396"/>
      <c r="Z111" s="396">
        <v>0</v>
      </c>
    </row>
    <row r="112" spans="1:26" ht="25" customHeight="1">
      <c r="A112" s="397"/>
      <c r="B112" s="398"/>
      <c r="C112" s="399" t="s">
        <v>1815</v>
      </c>
      <c r="D112" s="581" t="s">
        <v>1816</v>
      </c>
      <c r="E112" s="581"/>
      <c r="F112" s="401" t="s">
        <v>1817</v>
      </c>
      <c r="G112" s="402">
        <v>2</v>
      </c>
      <c r="H112" s="401"/>
      <c r="I112" s="401">
        <f t="shared" si="0"/>
        <v>0</v>
      </c>
      <c r="J112" s="403">
        <f t="shared" si="1"/>
        <v>54.44</v>
      </c>
      <c r="K112" s="392">
        <f t="shared" si="2"/>
        <v>0</v>
      </c>
      <c r="L112" s="393"/>
      <c r="M112" s="393">
        <f>ROUND(G112*(H112),2)</f>
        <v>0</v>
      </c>
      <c r="N112" s="393">
        <v>27.22</v>
      </c>
      <c r="O112" s="393"/>
      <c r="P112" s="393">
        <v>0</v>
      </c>
      <c r="Q112" s="393"/>
      <c r="R112" s="393">
        <v>0</v>
      </c>
      <c r="S112" s="393">
        <f t="shared" si="3"/>
        <v>0</v>
      </c>
      <c r="T112" s="393"/>
      <c r="U112" s="393"/>
      <c r="V112" s="394">
        <f t="shared" si="4"/>
        <v>0</v>
      </c>
      <c r="W112" s="395"/>
      <c r="X112" s="396">
        <v>0</v>
      </c>
      <c r="Y112" s="396"/>
      <c r="Z112" s="396">
        <v>0</v>
      </c>
    </row>
    <row r="113" spans="1:26" ht="25" customHeight="1">
      <c r="A113" s="385"/>
      <c r="B113" s="386"/>
      <c r="C113" s="387" t="s">
        <v>387</v>
      </c>
      <c r="D113" s="571" t="s">
        <v>388</v>
      </c>
      <c r="E113" s="571"/>
      <c r="F113" s="389" t="s">
        <v>360</v>
      </c>
      <c r="G113" s="390">
        <v>11.116365820752744</v>
      </c>
      <c r="H113" s="391"/>
      <c r="I113" s="391">
        <f t="shared" si="0"/>
        <v>0</v>
      </c>
      <c r="J113" s="391">
        <f t="shared" si="1"/>
        <v>25.46</v>
      </c>
      <c r="K113" s="392">
        <f t="shared" si="2"/>
        <v>0</v>
      </c>
      <c r="L113" s="393">
        <f>ROUND(G113*(H113),2)</f>
        <v>0</v>
      </c>
      <c r="M113" s="393"/>
      <c r="N113" s="393">
        <v>2.29</v>
      </c>
      <c r="O113" s="393"/>
      <c r="P113" s="393">
        <v>0</v>
      </c>
      <c r="Q113" s="393"/>
      <c r="R113" s="393">
        <v>0</v>
      </c>
      <c r="S113" s="393">
        <f t="shared" si="3"/>
        <v>0</v>
      </c>
      <c r="T113" s="393"/>
      <c r="U113" s="393"/>
      <c r="V113" s="394">
        <f t="shared" si="4"/>
        <v>0</v>
      </c>
      <c r="W113" s="395"/>
      <c r="X113" s="396">
        <v>0</v>
      </c>
      <c r="Y113" s="396"/>
      <c r="Z113" s="396">
        <v>0</v>
      </c>
    </row>
    <row r="114" spans="1:26" ht="23.25" customHeight="1">
      <c r="A114" s="396"/>
      <c r="B114" s="404"/>
      <c r="C114" s="405" t="s">
        <v>362</v>
      </c>
      <c r="D114" s="579" t="s">
        <v>1801</v>
      </c>
      <c r="E114" s="579"/>
      <c r="F114" s="406"/>
      <c r="G114" s="393"/>
      <c r="H114" s="406"/>
      <c r="I114" s="407">
        <f>ROUND((SUM(I104:I113))/1,2)</f>
        <v>0</v>
      </c>
      <c r="J114" s="408"/>
      <c r="K114" s="408"/>
      <c r="L114" s="409">
        <f>ROUND((SUM(L104:L113))/1,2)</f>
        <v>0</v>
      </c>
      <c r="M114" s="409">
        <f>ROUND((SUM(M104:M113))/1,2)</f>
        <v>0</v>
      </c>
      <c r="N114" s="409"/>
      <c r="O114" s="409"/>
      <c r="P114" s="409"/>
      <c r="Q114" s="409"/>
      <c r="R114" s="409"/>
      <c r="S114" s="409">
        <f>ROUND((SUM(S104:S113))/1,2)</f>
        <v>0</v>
      </c>
      <c r="T114" s="409"/>
      <c r="U114" s="409"/>
      <c r="V114" s="410">
        <f>ROUND((SUM(V104:V113))/1,2)</f>
        <v>0</v>
      </c>
      <c r="W114" s="395"/>
      <c r="X114" s="396"/>
      <c r="Y114" s="396"/>
      <c r="Z114" s="396"/>
    </row>
    <row r="115" spans="1:26">
      <c r="A115" s="396"/>
      <c r="B115" s="404"/>
      <c r="C115" s="411"/>
      <c r="D115" s="580"/>
      <c r="E115" s="580"/>
      <c r="F115" s="406"/>
      <c r="G115" s="393"/>
      <c r="H115" s="406"/>
      <c r="I115" s="406"/>
      <c r="J115" s="392"/>
      <c r="K115" s="392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4"/>
      <c r="W115" s="395"/>
      <c r="X115" s="396"/>
      <c r="Y115" s="396"/>
      <c r="Z115" s="396"/>
    </row>
    <row r="116" spans="1:26" ht="23.25" customHeight="1">
      <c r="A116" s="396"/>
      <c r="B116" s="404"/>
      <c r="C116" s="405" t="s">
        <v>1988</v>
      </c>
      <c r="D116" s="579" t="s">
        <v>1989</v>
      </c>
      <c r="E116" s="579"/>
      <c r="F116" s="406"/>
      <c r="G116" s="393"/>
      <c r="H116" s="406"/>
      <c r="I116" s="406"/>
      <c r="J116" s="392"/>
      <c r="K116" s="392"/>
      <c r="L116" s="393"/>
      <c r="M116" s="393"/>
      <c r="N116" s="393"/>
      <c r="O116" s="393"/>
      <c r="P116" s="393"/>
      <c r="Q116" s="393"/>
      <c r="R116" s="393"/>
      <c r="S116" s="393"/>
      <c r="T116" s="393"/>
      <c r="U116" s="393"/>
      <c r="V116" s="394"/>
      <c r="W116" s="395"/>
      <c r="X116" s="396"/>
      <c r="Y116" s="396"/>
      <c r="Z116" s="396"/>
    </row>
    <row r="117" spans="1:26" ht="35" customHeight="1">
      <c r="A117" s="385"/>
      <c r="B117" s="386"/>
      <c r="C117" s="387" t="s">
        <v>2041</v>
      </c>
      <c r="D117" s="571" t="s">
        <v>2042</v>
      </c>
      <c r="E117" s="571"/>
      <c r="F117" s="389" t="s">
        <v>1770</v>
      </c>
      <c r="G117" s="390">
        <v>1</v>
      </c>
      <c r="H117" s="389"/>
      <c r="I117" s="389">
        <f t="shared" ref="I117:I132" si="5">ROUND(G117*(H117),2)</f>
        <v>0</v>
      </c>
      <c r="J117" s="391">
        <f t="shared" ref="J117:J132" si="6">ROUND(G117*(N117),2)</f>
        <v>838.29</v>
      </c>
      <c r="K117" s="392">
        <f t="shared" ref="K117:K132" si="7">ROUND(G117*(O117),2)</f>
        <v>0</v>
      </c>
      <c r="L117" s="393">
        <f>ROUND(G117*(H117),2)</f>
        <v>0</v>
      </c>
      <c r="M117" s="393"/>
      <c r="N117" s="393">
        <v>838.29</v>
      </c>
      <c r="O117" s="393"/>
      <c r="P117" s="393">
        <v>0.20799999999999999</v>
      </c>
      <c r="Q117" s="393"/>
      <c r="R117" s="393">
        <v>0.20799999999999999</v>
      </c>
      <c r="S117" s="393">
        <f t="shared" ref="S117:S132" si="8">ROUND(G117*(P117),3)</f>
        <v>0.20799999999999999</v>
      </c>
      <c r="T117" s="393"/>
      <c r="U117" s="393"/>
      <c r="V117" s="394">
        <f t="shared" ref="V117:V132" si="9">ROUND(G117*(X117),3)</f>
        <v>0</v>
      </c>
      <c r="W117" s="395"/>
      <c r="X117" s="396">
        <v>0</v>
      </c>
      <c r="Y117" s="396"/>
      <c r="Z117" s="396">
        <v>0</v>
      </c>
    </row>
    <row r="118" spans="1:26" ht="60" customHeight="1">
      <c r="A118" s="397"/>
      <c r="B118" s="398"/>
      <c r="C118" s="399" t="s">
        <v>2043</v>
      </c>
      <c r="D118" s="581" t="s">
        <v>2044</v>
      </c>
      <c r="E118" s="581"/>
      <c r="F118" s="401" t="s">
        <v>1770</v>
      </c>
      <c r="G118" s="402">
        <v>1</v>
      </c>
      <c r="H118" s="401"/>
      <c r="I118" s="401">
        <f t="shared" si="5"/>
        <v>0</v>
      </c>
      <c r="J118" s="403">
        <f t="shared" si="6"/>
        <v>10075</v>
      </c>
      <c r="K118" s="392">
        <f t="shared" si="7"/>
        <v>0</v>
      </c>
      <c r="L118" s="393"/>
      <c r="M118" s="393">
        <f>ROUND(G118*(H118),2)</f>
        <v>0</v>
      </c>
      <c r="N118" s="393">
        <v>10075</v>
      </c>
      <c r="O118" s="393"/>
      <c r="P118" s="393">
        <v>0</v>
      </c>
      <c r="Q118" s="393"/>
      <c r="R118" s="393">
        <v>0</v>
      </c>
      <c r="S118" s="393">
        <f t="shared" si="8"/>
        <v>0</v>
      </c>
      <c r="T118" s="393"/>
      <c r="U118" s="393"/>
      <c r="V118" s="394">
        <f t="shared" si="9"/>
        <v>0</v>
      </c>
      <c r="W118" s="395"/>
      <c r="X118" s="396">
        <v>0</v>
      </c>
      <c r="Y118" s="396"/>
      <c r="Z118" s="396">
        <v>0</v>
      </c>
    </row>
    <row r="119" spans="1:26" ht="50" customHeight="1">
      <c r="A119" s="397"/>
      <c r="B119" s="398"/>
      <c r="C119" s="399" t="s">
        <v>2045</v>
      </c>
      <c r="D119" s="581" t="s">
        <v>2046</v>
      </c>
      <c r="E119" s="581"/>
      <c r="F119" s="401" t="s">
        <v>1770</v>
      </c>
      <c r="G119" s="402">
        <v>1</v>
      </c>
      <c r="H119" s="401"/>
      <c r="I119" s="401">
        <f t="shared" si="5"/>
        <v>0</v>
      </c>
      <c r="J119" s="403">
        <f t="shared" si="6"/>
        <v>330.6</v>
      </c>
      <c r="K119" s="392">
        <f t="shared" si="7"/>
        <v>0</v>
      </c>
      <c r="L119" s="393"/>
      <c r="M119" s="393">
        <f>ROUND(G119*(H119),2)</f>
        <v>0</v>
      </c>
      <c r="N119" s="393">
        <v>330.6</v>
      </c>
      <c r="O119" s="393"/>
      <c r="P119" s="393">
        <v>0</v>
      </c>
      <c r="Q119" s="393"/>
      <c r="R119" s="393">
        <v>0</v>
      </c>
      <c r="S119" s="393">
        <f t="shared" si="8"/>
        <v>0</v>
      </c>
      <c r="T119" s="393"/>
      <c r="U119" s="393"/>
      <c r="V119" s="394">
        <f t="shared" si="9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2047</v>
      </c>
      <c r="D120" s="581" t="s">
        <v>2048</v>
      </c>
      <c r="E120" s="581"/>
      <c r="F120" s="401" t="s">
        <v>1770</v>
      </c>
      <c r="G120" s="402">
        <v>1</v>
      </c>
      <c r="H120" s="401"/>
      <c r="I120" s="401">
        <f t="shared" si="5"/>
        <v>0</v>
      </c>
      <c r="J120" s="403">
        <f t="shared" si="6"/>
        <v>160</v>
      </c>
      <c r="K120" s="392">
        <f t="shared" si="7"/>
        <v>0</v>
      </c>
      <c r="L120" s="393"/>
      <c r="M120" s="393">
        <f>ROUND(G120*(H120),2)</f>
        <v>0</v>
      </c>
      <c r="N120" s="393">
        <v>160</v>
      </c>
      <c r="O120" s="393"/>
      <c r="P120" s="393">
        <v>0</v>
      </c>
      <c r="Q120" s="393"/>
      <c r="R120" s="393">
        <v>0</v>
      </c>
      <c r="S120" s="393">
        <f t="shared" si="8"/>
        <v>0</v>
      </c>
      <c r="T120" s="393"/>
      <c r="U120" s="393"/>
      <c r="V120" s="394">
        <f t="shared" si="9"/>
        <v>0</v>
      </c>
      <c r="W120" s="395"/>
      <c r="X120" s="396">
        <v>0</v>
      </c>
      <c r="Y120" s="396"/>
      <c r="Z120" s="396">
        <v>0</v>
      </c>
    </row>
    <row r="121" spans="1:26" ht="25" customHeight="1">
      <c r="A121" s="397"/>
      <c r="B121" s="398"/>
      <c r="C121" s="399" t="s">
        <v>2049</v>
      </c>
      <c r="D121" s="581" t="s">
        <v>2050</v>
      </c>
      <c r="E121" s="581"/>
      <c r="F121" s="401" t="s">
        <v>1770</v>
      </c>
      <c r="G121" s="402">
        <v>1</v>
      </c>
      <c r="H121" s="401"/>
      <c r="I121" s="401">
        <f t="shared" si="5"/>
        <v>0</v>
      </c>
      <c r="J121" s="403">
        <f t="shared" si="6"/>
        <v>209</v>
      </c>
      <c r="K121" s="392">
        <f t="shared" si="7"/>
        <v>0</v>
      </c>
      <c r="L121" s="393"/>
      <c r="M121" s="393">
        <f>ROUND(G121*(H121),2)</f>
        <v>0</v>
      </c>
      <c r="N121" s="393">
        <v>209</v>
      </c>
      <c r="O121" s="393"/>
      <c r="P121" s="393">
        <v>0</v>
      </c>
      <c r="Q121" s="393"/>
      <c r="R121" s="393">
        <v>0</v>
      </c>
      <c r="S121" s="393">
        <f t="shared" si="8"/>
        <v>0</v>
      </c>
      <c r="T121" s="393"/>
      <c r="U121" s="393"/>
      <c r="V121" s="394">
        <f t="shared" si="9"/>
        <v>0</v>
      </c>
      <c r="W121" s="395"/>
      <c r="X121" s="396">
        <v>0</v>
      </c>
      <c r="Y121" s="396"/>
      <c r="Z121" s="396">
        <v>0</v>
      </c>
    </row>
    <row r="122" spans="1:26" ht="35" customHeight="1">
      <c r="A122" s="385"/>
      <c r="B122" s="386"/>
      <c r="C122" s="387" t="s">
        <v>2051</v>
      </c>
      <c r="D122" s="571" t="s">
        <v>2052</v>
      </c>
      <c r="E122" s="571"/>
      <c r="F122" s="389" t="s">
        <v>1770</v>
      </c>
      <c r="G122" s="390">
        <v>1</v>
      </c>
      <c r="H122" s="389"/>
      <c r="I122" s="389">
        <f t="shared" si="5"/>
        <v>0</v>
      </c>
      <c r="J122" s="391">
        <f t="shared" si="6"/>
        <v>114.82</v>
      </c>
      <c r="K122" s="392">
        <f t="shared" si="7"/>
        <v>0</v>
      </c>
      <c r="L122" s="393">
        <f>ROUND(G122*(H122),2)</f>
        <v>0</v>
      </c>
      <c r="M122" s="393"/>
      <c r="N122" s="393">
        <v>114.82</v>
      </c>
      <c r="O122" s="393"/>
      <c r="P122" s="393">
        <v>5.0000000000000002E-5</v>
      </c>
      <c r="Q122" s="393"/>
      <c r="R122" s="393">
        <v>5.0000000000000002E-5</v>
      </c>
      <c r="S122" s="393">
        <f t="shared" si="8"/>
        <v>0</v>
      </c>
      <c r="T122" s="393"/>
      <c r="U122" s="393"/>
      <c r="V122" s="394">
        <f t="shared" si="9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97"/>
      <c r="B123" s="398"/>
      <c r="C123" s="399" t="s">
        <v>2053</v>
      </c>
      <c r="D123" s="581" t="s">
        <v>2054</v>
      </c>
      <c r="E123" s="581"/>
      <c r="F123" s="401" t="s">
        <v>1770</v>
      </c>
      <c r="G123" s="402">
        <v>1</v>
      </c>
      <c r="H123" s="401"/>
      <c r="I123" s="401">
        <f t="shared" si="5"/>
        <v>0</v>
      </c>
      <c r="J123" s="403">
        <f t="shared" si="6"/>
        <v>999.92</v>
      </c>
      <c r="K123" s="392">
        <f t="shared" si="7"/>
        <v>0</v>
      </c>
      <c r="L123" s="393"/>
      <c r="M123" s="393">
        <f>ROUND(G123*(H123),2)</f>
        <v>0</v>
      </c>
      <c r="N123" s="393">
        <v>999.92</v>
      </c>
      <c r="O123" s="393"/>
      <c r="P123" s="393">
        <v>0</v>
      </c>
      <c r="Q123" s="393"/>
      <c r="R123" s="393">
        <v>0</v>
      </c>
      <c r="S123" s="393">
        <f t="shared" si="8"/>
        <v>0</v>
      </c>
      <c r="T123" s="393"/>
      <c r="U123" s="393"/>
      <c r="V123" s="394">
        <f t="shared" si="9"/>
        <v>0</v>
      </c>
      <c r="W123" s="395"/>
      <c r="X123" s="396">
        <v>0</v>
      </c>
      <c r="Y123" s="396"/>
      <c r="Z123" s="396">
        <v>0</v>
      </c>
    </row>
    <row r="124" spans="1:26" ht="35" customHeight="1">
      <c r="A124" s="397"/>
      <c r="B124" s="398"/>
      <c r="C124" s="399" t="s">
        <v>2055</v>
      </c>
      <c r="D124" s="581" t="s">
        <v>2056</v>
      </c>
      <c r="E124" s="581"/>
      <c r="F124" s="401" t="s">
        <v>1770</v>
      </c>
      <c r="G124" s="402">
        <v>1</v>
      </c>
      <c r="H124" s="401"/>
      <c r="I124" s="401">
        <f t="shared" si="5"/>
        <v>0</v>
      </c>
      <c r="J124" s="403">
        <f t="shared" si="6"/>
        <v>77.72</v>
      </c>
      <c r="K124" s="392">
        <f t="shared" si="7"/>
        <v>0</v>
      </c>
      <c r="L124" s="393"/>
      <c r="M124" s="393">
        <f>ROUND(G124*(H124),2)</f>
        <v>0</v>
      </c>
      <c r="N124" s="393">
        <v>77.72</v>
      </c>
      <c r="O124" s="393"/>
      <c r="P124" s="393">
        <v>0</v>
      </c>
      <c r="Q124" s="393"/>
      <c r="R124" s="393">
        <v>0</v>
      </c>
      <c r="S124" s="393">
        <f t="shared" si="8"/>
        <v>0</v>
      </c>
      <c r="T124" s="393"/>
      <c r="U124" s="393"/>
      <c r="V124" s="394">
        <f t="shared" si="9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97"/>
      <c r="B125" s="398"/>
      <c r="C125" s="399" t="s">
        <v>2057</v>
      </c>
      <c r="D125" s="581" t="s">
        <v>2058</v>
      </c>
      <c r="E125" s="581"/>
      <c r="F125" s="401" t="s">
        <v>1770</v>
      </c>
      <c r="G125" s="402">
        <v>1</v>
      </c>
      <c r="H125" s="401"/>
      <c r="I125" s="401">
        <f t="shared" si="5"/>
        <v>0</v>
      </c>
      <c r="J125" s="403">
        <f t="shared" si="6"/>
        <v>55.68</v>
      </c>
      <c r="K125" s="392">
        <f t="shared" si="7"/>
        <v>0</v>
      </c>
      <c r="L125" s="393"/>
      <c r="M125" s="393">
        <f>ROUND(G125*(H125),2)</f>
        <v>0</v>
      </c>
      <c r="N125" s="393">
        <v>55.68</v>
      </c>
      <c r="O125" s="393"/>
      <c r="P125" s="393">
        <v>0</v>
      </c>
      <c r="Q125" s="393"/>
      <c r="R125" s="393">
        <v>0</v>
      </c>
      <c r="S125" s="393">
        <f t="shared" si="8"/>
        <v>0</v>
      </c>
      <c r="T125" s="393"/>
      <c r="U125" s="393"/>
      <c r="V125" s="394">
        <f t="shared" si="9"/>
        <v>0</v>
      </c>
      <c r="W125" s="395"/>
      <c r="X125" s="396">
        <v>0</v>
      </c>
      <c r="Y125" s="396"/>
      <c r="Z125" s="396">
        <v>0</v>
      </c>
    </row>
    <row r="126" spans="1:26" ht="25" customHeight="1">
      <c r="A126" s="397"/>
      <c r="B126" s="398"/>
      <c r="C126" s="399" t="s">
        <v>2059</v>
      </c>
      <c r="D126" s="581" t="s">
        <v>2060</v>
      </c>
      <c r="E126" s="581"/>
      <c r="F126" s="401" t="s">
        <v>1770</v>
      </c>
      <c r="G126" s="402">
        <v>1</v>
      </c>
      <c r="H126" s="401"/>
      <c r="I126" s="401">
        <f t="shared" si="5"/>
        <v>0</v>
      </c>
      <c r="J126" s="403">
        <f t="shared" si="6"/>
        <v>1005</v>
      </c>
      <c r="K126" s="392">
        <f t="shared" si="7"/>
        <v>0</v>
      </c>
      <c r="L126" s="393"/>
      <c r="M126" s="393">
        <f>ROUND(G126*(H126),2)</f>
        <v>0</v>
      </c>
      <c r="N126" s="393">
        <v>1005</v>
      </c>
      <c r="O126" s="393"/>
      <c r="P126" s="393">
        <v>0</v>
      </c>
      <c r="Q126" s="393"/>
      <c r="R126" s="393">
        <v>0</v>
      </c>
      <c r="S126" s="393">
        <f t="shared" si="8"/>
        <v>0</v>
      </c>
      <c r="T126" s="393"/>
      <c r="U126" s="393"/>
      <c r="V126" s="394">
        <f t="shared" si="9"/>
        <v>0</v>
      </c>
      <c r="W126" s="395"/>
      <c r="X126" s="396">
        <v>0</v>
      </c>
      <c r="Y126" s="396"/>
      <c r="Z126" s="396">
        <v>0</v>
      </c>
    </row>
    <row r="127" spans="1:26" ht="25" customHeight="1">
      <c r="A127" s="385"/>
      <c r="B127" s="386"/>
      <c r="C127" s="387" t="s">
        <v>2061</v>
      </c>
      <c r="D127" s="571" t="s">
        <v>2062</v>
      </c>
      <c r="E127" s="571"/>
      <c r="F127" s="389" t="s">
        <v>1770</v>
      </c>
      <c r="G127" s="390">
        <v>1</v>
      </c>
      <c r="H127" s="389"/>
      <c r="I127" s="389">
        <f t="shared" si="5"/>
        <v>0</v>
      </c>
      <c r="J127" s="391">
        <f t="shared" si="6"/>
        <v>72.23</v>
      </c>
      <c r="K127" s="392">
        <f t="shared" si="7"/>
        <v>0</v>
      </c>
      <c r="L127" s="393">
        <f>ROUND(G127*(H127),2)</f>
        <v>0</v>
      </c>
      <c r="M127" s="393"/>
      <c r="N127" s="393">
        <v>72.23</v>
      </c>
      <c r="O127" s="393"/>
      <c r="P127" s="393">
        <v>2.7000000000000001E-3</v>
      </c>
      <c r="Q127" s="393"/>
      <c r="R127" s="393">
        <v>2.7000000000000001E-3</v>
      </c>
      <c r="S127" s="393">
        <f t="shared" si="8"/>
        <v>3.0000000000000001E-3</v>
      </c>
      <c r="T127" s="393"/>
      <c r="U127" s="393"/>
      <c r="V127" s="394">
        <f t="shared" si="9"/>
        <v>0</v>
      </c>
      <c r="W127" s="395"/>
      <c r="X127" s="396">
        <v>0</v>
      </c>
      <c r="Y127" s="396"/>
      <c r="Z127" s="396">
        <v>0</v>
      </c>
    </row>
    <row r="128" spans="1:26" ht="25" customHeight="1">
      <c r="A128" s="397"/>
      <c r="B128" s="398"/>
      <c r="C128" s="399" t="s">
        <v>2063</v>
      </c>
      <c r="D128" s="581" t="s">
        <v>2064</v>
      </c>
      <c r="E128" s="581"/>
      <c r="F128" s="401" t="s">
        <v>1512</v>
      </c>
      <c r="G128" s="402">
        <v>1</v>
      </c>
      <c r="H128" s="401"/>
      <c r="I128" s="401">
        <f t="shared" si="5"/>
        <v>0</v>
      </c>
      <c r="J128" s="403">
        <f t="shared" si="6"/>
        <v>518.52</v>
      </c>
      <c r="K128" s="392">
        <f t="shared" si="7"/>
        <v>0</v>
      </c>
      <c r="L128" s="393"/>
      <c r="M128" s="393">
        <f>ROUND(G128*(H128),2)</f>
        <v>0</v>
      </c>
      <c r="N128" s="393">
        <v>518.52</v>
      </c>
      <c r="O128" s="393"/>
      <c r="P128" s="393">
        <v>0</v>
      </c>
      <c r="Q128" s="393"/>
      <c r="R128" s="393">
        <v>0</v>
      </c>
      <c r="S128" s="393">
        <f t="shared" si="8"/>
        <v>0</v>
      </c>
      <c r="T128" s="393"/>
      <c r="U128" s="393"/>
      <c r="V128" s="394">
        <f t="shared" si="9"/>
        <v>0</v>
      </c>
      <c r="W128" s="395"/>
      <c r="X128" s="396">
        <v>0</v>
      </c>
      <c r="Y128" s="396"/>
      <c r="Z128" s="396">
        <v>0</v>
      </c>
    </row>
    <row r="129" spans="1:26" ht="25" customHeight="1">
      <c r="A129" s="397"/>
      <c r="B129" s="398"/>
      <c r="C129" s="399" t="s">
        <v>2065</v>
      </c>
      <c r="D129" s="581" t="s">
        <v>2066</v>
      </c>
      <c r="E129" s="581"/>
      <c r="F129" s="401" t="s">
        <v>1770</v>
      </c>
      <c r="G129" s="402">
        <v>1</v>
      </c>
      <c r="H129" s="401"/>
      <c r="I129" s="401">
        <f t="shared" si="5"/>
        <v>0</v>
      </c>
      <c r="J129" s="403">
        <f t="shared" si="6"/>
        <v>45.24</v>
      </c>
      <c r="K129" s="392">
        <f t="shared" si="7"/>
        <v>0</v>
      </c>
      <c r="L129" s="393"/>
      <c r="M129" s="393">
        <f>ROUND(G129*(H129),2)</f>
        <v>0</v>
      </c>
      <c r="N129" s="393">
        <v>45.24</v>
      </c>
      <c r="O129" s="393"/>
      <c r="P129" s="393">
        <v>0</v>
      </c>
      <c r="Q129" s="393"/>
      <c r="R129" s="393">
        <v>0</v>
      </c>
      <c r="S129" s="393">
        <f t="shared" si="8"/>
        <v>0</v>
      </c>
      <c r="T129" s="393"/>
      <c r="U129" s="393"/>
      <c r="V129" s="394">
        <f t="shared" si="9"/>
        <v>0</v>
      </c>
      <c r="W129" s="395"/>
      <c r="X129" s="396">
        <v>0</v>
      </c>
      <c r="Y129" s="396"/>
      <c r="Z129" s="396">
        <v>0</v>
      </c>
    </row>
    <row r="130" spans="1:26" ht="25" customHeight="1">
      <c r="A130" s="385"/>
      <c r="B130" s="386"/>
      <c r="C130" s="387" t="s">
        <v>2067</v>
      </c>
      <c r="D130" s="571" t="s">
        <v>2068</v>
      </c>
      <c r="E130" s="571"/>
      <c r="F130" s="389" t="s">
        <v>1770</v>
      </c>
      <c r="G130" s="390">
        <v>1</v>
      </c>
      <c r="H130" s="389"/>
      <c r="I130" s="389">
        <f t="shared" si="5"/>
        <v>0</v>
      </c>
      <c r="J130" s="391">
        <f t="shared" si="6"/>
        <v>318</v>
      </c>
      <c r="K130" s="392">
        <f t="shared" si="7"/>
        <v>0</v>
      </c>
      <c r="L130" s="393">
        <f>ROUND(G130*(H130),2)</f>
        <v>0</v>
      </c>
      <c r="M130" s="393"/>
      <c r="N130" s="393">
        <v>318</v>
      </c>
      <c r="O130" s="393"/>
      <c r="P130" s="393">
        <v>0</v>
      </c>
      <c r="Q130" s="393"/>
      <c r="R130" s="393">
        <v>0</v>
      </c>
      <c r="S130" s="393">
        <f t="shared" si="8"/>
        <v>0</v>
      </c>
      <c r="T130" s="393"/>
      <c r="U130" s="393"/>
      <c r="V130" s="394">
        <f t="shared" si="9"/>
        <v>0</v>
      </c>
      <c r="W130" s="395"/>
      <c r="X130" s="396">
        <v>0</v>
      </c>
      <c r="Y130" s="396"/>
      <c r="Z130" s="396">
        <v>0</v>
      </c>
    </row>
    <row r="131" spans="1:26" ht="25" customHeight="1">
      <c r="A131" s="385"/>
      <c r="B131" s="386"/>
      <c r="C131" s="387" t="s">
        <v>2069</v>
      </c>
      <c r="D131" s="571" t="s">
        <v>2070</v>
      </c>
      <c r="E131" s="571"/>
      <c r="F131" s="389" t="s">
        <v>247</v>
      </c>
      <c r="G131" s="390">
        <v>1</v>
      </c>
      <c r="H131" s="389"/>
      <c r="I131" s="389">
        <f t="shared" si="5"/>
        <v>0</v>
      </c>
      <c r="J131" s="391">
        <f t="shared" si="6"/>
        <v>254.4</v>
      </c>
      <c r="K131" s="392">
        <f t="shared" si="7"/>
        <v>0</v>
      </c>
      <c r="L131" s="393">
        <f>ROUND(G131*(H131),2)</f>
        <v>0</v>
      </c>
      <c r="M131" s="393"/>
      <c r="N131" s="393">
        <v>254.4</v>
      </c>
      <c r="O131" s="393"/>
      <c r="P131" s="393">
        <v>0</v>
      </c>
      <c r="Q131" s="393"/>
      <c r="R131" s="393">
        <v>0</v>
      </c>
      <c r="S131" s="393">
        <f t="shared" si="8"/>
        <v>0</v>
      </c>
      <c r="T131" s="393"/>
      <c r="U131" s="393"/>
      <c r="V131" s="394">
        <f t="shared" si="9"/>
        <v>0</v>
      </c>
      <c r="W131" s="395"/>
      <c r="X131" s="396">
        <v>0</v>
      </c>
      <c r="Y131" s="396"/>
      <c r="Z131" s="396">
        <v>0</v>
      </c>
    </row>
    <row r="132" spans="1:26" ht="25" customHeight="1">
      <c r="A132" s="385"/>
      <c r="B132" s="386"/>
      <c r="C132" s="387" t="s">
        <v>1996</v>
      </c>
      <c r="D132" s="571" t="s">
        <v>1997</v>
      </c>
      <c r="E132" s="571"/>
      <c r="F132" s="389" t="s">
        <v>360</v>
      </c>
      <c r="G132" s="390">
        <v>150.74422000000001</v>
      </c>
      <c r="H132" s="391"/>
      <c r="I132" s="391">
        <f t="shared" si="5"/>
        <v>0</v>
      </c>
      <c r="J132" s="391">
        <f t="shared" si="6"/>
        <v>301.49</v>
      </c>
      <c r="K132" s="392">
        <f t="shared" si="7"/>
        <v>0</v>
      </c>
      <c r="L132" s="393">
        <f>ROUND(G132*(H132),2)</f>
        <v>0</v>
      </c>
      <c r="M132" s="393"/>
      <c r="N132" s="393">
        <v>2</v>
      </c>
      <c r="O132" s="393"/>
      <c r="P132" s="393">
        <v>0</v>
      </c>
      <c r="Q132" s="393"/>
      <c r="R132" s="393">
        <v>0</v>
      </c>
      <c r="S132" s="393">
        <f t="shared" si="8"/>
        <v>0</v>
      </c>
      <c r="T132" s="393"/>
      <c r="U132" s="393"/>
      <c r="V132" s="394">
        <f t="shared" si="9"/>
        <v>0</v>
      </c>
      <c r="W132" s="395"/>
      <c r="X132" s="396">
        <v>0</v>
      </c>
      <c r="Y132" s="396"/>
      <c r="Z132" s="396">
        <v>0</v>
      </c>
    </row>
    <row r="133" spans="1:26" ht="23.25" customHeight="1">
      <c r="A133" s="396"/>
      <c r="B133" s="404"/>
      <c r="C133" s="405" t="s">
        <v>1988</v>
      </c>
      <c r="D133" s="579" t="s">
        <v>1989</v>
      </c>
      <c r="E133" s="579"/>
      <c r="F133" s="406"/>
      <c r="G133" s="393"/>
      <c r="H133" s="406"/>
      <c r="I133" s="407">
        <f>ROUND((SUM(I116:I132))/1,2)</f>
        <v>0</v>
      </c>
      <c r="J133" s="408"/>
      <c r="K133" s="408"/>
      <c r="L133" s="409">
        <f>ROUND((SUM(L116:L132))/1,2)</f>
        <v>0</v>
      </c>
      <c r="M133" s="409">
        <f>ROUND((SUM(M116:M132))/1,2)</f>
        <v>0</v>
      </c>
      <c r="N133" s="409"/>
      <c r="O133" s="409"/>
      <c r="P133" s="409"/>
      <c r="Q133" s="409"/>
      <c r="R133" s="409"/>
      <c r="S133" s="409">
        <f>ROUND((SUM(S116:S132))/1,2)</f>
        <v>0.21</v>
      </c>
      <c r="T133" s="409"/>
      <c r="U133" s="409"/>
      <c r="V133" s="410">
        <f>ROUND((SUM(V116:V132))/1,2)</f>
        <v>0</v>
      </c>
      <c r="W133" s="395"/>
      <c r="X133" s="396"/>
      <c r="Y133" s="396"/>
      <c r="Z133" s="396"/>
    </row>
    <row r="134" spans="1:26">
      <c r="A134" s="396"/>
      <c r="B134" s="404"/>
      <c r="C134" s="411"/>
      <c r="D134" s="580"/>
      <c r="E134" s="580"/>
      <c r="F134" s="406"/>
      <c r="G134" s="393"/>
      <c r="H134" s="406"/>
      <c r="I134" s="406"/>
      <c r="J134" s="392"/>
      <c r="K134" s="392"/>
      <c r="L134" s="393"/>
      <c r="M134" s="393"/>
      <c r="N134" s="393"/>
      <c r="O134" s="393"/>
      <c r="P134" s="393"/>
      <c r="Q134" s="393"/>
      <c r="R134" s="393"/>
      <c r="S134" s="393"/>
      <c r="T134" s="393"/>
      <c r="U134" s="393"/>
      <c r="V134" s="394"/>
      <c r="W134" s="395"/>
      <c r="X134" s="396"/>
      <c r="Y134" s="396"/>
      <c r="Z134" s="396"/>
    </row>
    <row r="135" spans="1:26" ht="23.25" customHeight="1">
      <c r="A135" s="396"/>
      <c r="B135" s="404"/>
      <c r="C135" s="405" t="s">
        <v>1153</v>
      </c>
      <c r="D135" s="579" t="s">
        <v>2071</v>
      </c>
      <c r="E135" s="579"/>
      <c r="F135" s="406"/>
      <c r="G135" s="393"/>
      <c r="H135" s="406"/>
      <c r="I135" s="406"/>
      <c r="J135" s="392"/>
      <c r="K135" s="392"/>
      <c r="L135" s="393"/>
      <c r="M135" s="393"/>
      <c r="N135" s="393"/>
      <c r="O135" s="393"/>
      <c r="P135" s="393"/>
      <c r="Q135" s="393"/>
      <c r="R135" s="393"/>
      <c r="S135" s="393"/>
      <c r="T135" s="393"/>
      <c r="U135" s="393"/>
      <c r="V135" s="394"/>
      <c r="W135" s="395"/>
      <c r="X135" s="396"/>
      <c r="Y135" s="396"/>
      <c r="Z135" s="396"/>
    </row>
    <row r="136" spans="1:26" ht="25" customHeight="1">
      <c r="A136" s="385"/>
      <c r="B136" s="386"/>
      <c r="C136" s="387" t="s">
        <v>2072</v>
      </c>
      <c r="D136" s="571" t="s">
        <v>2073</v>
      </c>
      <c r="E136" s="571"/>
      <c r="F136" s="389" t="s">
        <v>218</v>
      </c>
      <c r="G136" s="390">
        <v>125</v>
      </c>
      <c r="H136" s="389"/>
      <c r="I136" s="389">
        <f t="shared" ref="I136:I141" si="10">ROUND(G136*(H136),2)</f>
        <v>0</v>
      </c>
      <c r="J136" s="391">
        <f t="shared" ref="J136:J141" si="11">ROUND(G136*(N136),2)</f>
        <v>2076.25</v>
      </c>
      <c r="K136" s="392">
        <f t="shared" ref="K136:K141" si="12">ROUND(G136*(O136),2)</f>
        <v>0</v>
      </c>
      <c r="L136" s="393">
        <f t="shared" ref="L136:L141" si="13">ROUND(G136*(H136),2)</f>
        <v>0</v>
      </c>
      <c r="M136" s="393"/>
      <c r="N136" s="393">
        <v>16.61</v>
      </c>
      <c r="O136" s="393"/>
      <c r="P136" s="393">
        <v>5.1058799999999997E-4</v>
      </c>
      <c r="Q136" s="393"/>
      <c r="R136" s="393">
        <v>5.1058799999999997E-4</v>
      </c>
      <c r="S136" s="393">
        <f t="shared" ref="S136:S141" si="14">ROUND(G136*(P136),3)</f>
        <v>6.4000000000000001E-2</v>
      </c>
      <c r="T136" s="393"/>
      <c r="U136" s="393"/>
      <c r="V136" s="394">
        <f t="shared" ref="V136:V141" si="15">ROUND(G136*(X136),3)</f>
        <v>0</v>
      </c>
      <c r="W136" s="395"/>
      <c r="X136" s="396">
        <v>0</v>
      </c>
      <c r="Y136" s="396"/>
      <c r="Z136" s="396">
        <v>0</v>
      </c>
    </row>
    <row r="137" spans="1:26" ht="25" customHeight="1">
      <c r="A137" s="385"/>
      <c r="B137" s="386"/>
      <c r="C137" s="387" t="s">
        <v>2074</v>
      </c>
      <c r="D137" s="571" t="s">
        <v>2075</v>
      </c>
      <c r="E137" s="571"/>
      <c r="F137" s="389" t="s">
        <v>218</v>
      </c>
      <c r="G137" s="390">
        <v>45</v>
      </c>
      <c r="H137" s="389"/>
      <c r="I137" s="389">
        <f t="shared" si="10"/>
        <v>0</v>
      </c>
      <c r="J137" s="391">
        <f t="shared" si="11"/>
        <v>894.6</v>
      </c>
      <c r="K137" s="392">
        <f t="shared" si="12"/>
        <v>0</v>
      </c>
      <c r="L137" s="393">
        <f t="shared" si="13"/>
        <v>0</v>
      </c>
      <c r="M137" s="393"/>
      <c r="N137" s="393">
        <v>19.88</v>
      </c>
      <c r="O137" s="393"/>
      <c r="P137" s="393">
        <v>6.2355600000000005E-4</v>
      </c>
      <c r="Q137" s="393"/>
      <c r="R137" s="393">
        <v>6.2355600000000005E-4</v>
      </c>
      <c r="S137" s="393">
        <f t="shared" si="14"/>
        <v>2.8000000000000001E-2</v>
      </c>
      <c r="T137" s="393"/>
      <c r="U137" s="393"/>
      <c r="V137" s="394">
        <f t="shared" si="15"/>
        <v>0</v>
      </c>
      <c r="W137" s="395"/>
      <c r="X137" s="396">
        <v>0</v>
      </c>
      <c r="Y137" s="396"/>
      <c r="Z137" s="396">
        <v>0</v>
      </c>
    </row>
    <row r="138" spans="1:26" ht="25" customHeight="1">
      <c r="A138" s="385"/>
      <c r="B138" s="386"/>
      <c r="C138" s="387" t="s">
        <v>2076</v>
      </c>
      <c r="D138" s="571" t="s">
        <v>2077</v>
      </c>
      <c r="E138" s="571"/>
      <c r="F138" s="389" t="s">
        <v>218</v>
      </c>
      <c r="G138" s="390">
        <v>20</v>
      </c>
      <c r="H138" s="389"/>
      <c r="I138" s="389">
        <f t="shared" si="10"/>
        <v>0</v>
      </c>
      <c r="J138" s="391">
        <f t="shared" si="11"/>
        <v>472.4</v>
      </c>
      <c r="K138" s="392">
        <f t="shared" si="12"/>
        <v>0</v>
      </c>
      <c r="L138" s="393">
        <f t="shared" si="13"/>
        <v>0</v>
      </c>
      <c r="M138" s="393"/>
      <c r="N138" s="393">
        <v>23.62</v>
      </c>
      <c r="O138" s="393"/>
      <c r="P138" s="393">
        <v>7.82604E-4</v>
      </c>
      <c r="Q138" s="393"/>
      <c r="R138" s="393">
        <v>7.82604E-4</v>
      </c>
      <c r="S138" s="393">
        <f t="shared" si="14"/>
        <v>1.6E-2</v>
      </c>
      <c r="T138" s="393"/>
      <c r="U138" s="393"/>
      <c r="V138" s="394">
        <f t="shared" si="15"/>
        <v>0</v>
      </c>
      <c r="W138" s="395"/>
      <c r="X138" s="396">
        <v>0</v>
      </c>
      <c r="Y138" s="396"/>
      <c r="Z138" s="396">
        <v>0</v>
      </c>
    </row>
    <row r="139" spans="1:26" ht="25" customHeight="1">
      <c r="A139" s="385"/>
      <c r="B139" s="386"/>
      <c r="C139" s="387" t="s">
        <v>2078</v>
      </c>
      <c r="D139" s="571" t="s">
        <v>2079</v>
      </c>
      <c r="E139" s="571"/>
      <c r="F139" s="389" t="s">
        <v>218</v>
      </c>
      <c r="G139" s="390">
        <v>10</v>
      </c>
      <c r="H139" s="389"/>
      <c r="I139" s="389">
        <f t="shared" si="10"/>
        <v>0</v>
      </c>
      <c r="J139" s="391">
        <f t="shared" si="11"/>
        <v>343.4</v>
      </c>
      <c r="K139" s="392">
        <f t="shared" si="12"/>
        <v>0</v>
      </c>
      <c r="L139" s="393">
        <f t="shared" si="13"/>
        <v>0</v>
      </c>
      <c r="M139" s="393"/>
      <c r="N139" s="393">
        <v>34.340000000000003</v>
      </c>
      <c r="O139" s="393"/>
      <c r="P139" s="393">
        <v>1.072068E-3</v>
      </c>
      <c r="Q139" s="393"/>
      <c r="R139" s="393">
        <v>1.072068E-3</v>
      </c>
      <c r="S139" s="393">
        <f t="shared" si="14"/>
        <v>1.0999999999999999E-2</v>
      </c>
      <c r="T139" s="393"/>
      <c r="U139" s="393"/>
      <c r="V139" s="394">
        <f t="shared" si="15"/>
        <v>0</v>
      </c>
      <c r="W139" s="395"/>
      <c r="X139" s="396">
        <v>0</v>
      </c>
      <c r="Y139" s="396"/>
      <c r="Z139" s="396">
        <v>0</v>
      </c>
    </row>
    <row r="140" spans="1:26" ht="25" customHeight="1">
      <c r="A140" s="385"/>
      <c r="B140" s="386"/>
      <c r="C140" s="387" t="s">
        <v>2080</v>
      </c>
      <c r="D140" s="571" t="s">
        <v>2081</v>
      </c>
      <c r="E140" s="571"/>
      <c r="F140" s="389" t="s">
        <v>218</v>
      </c>
      <c r="G140" s="390">
        <v>200</v>
      </c>
      <c r="H140" s="389"/>
      <c r="I140" s="389">
        <f t="shared" si="10"/>
        <v>0</v>
      </c>
      <c r="J140" s="391">
        <f t="shared" si="11"/>
        <v>180</v>
      </c>
      <c r="K140" s="392">
        <f t="shared" si="12"/>
        <v>0</v>
      </c>
      <c r="L140" s="393">
        <f t="shared" si="13"/>
        <v>0</v>
      </c>
      <c r="M140" s="393"/>
      <c r="N140" s="393">
        <v>0.9</v>
      </c>
      <c r="O140" s="393"/>
      <c r="P140" s="393">
        <v>0</v>
      </c>
      <c r="Q140" s="393"/>
      <c r="R140" s="393">
        <v>0</v>
      </c>
      <c r="S140" s="393">
        <f t="shared" si="14"/>
        <v>0</v>
      </c>
      <c r="T140" s="393"/>
      <c r="U140" s="393"/>
      <c r="V140" s="394">
        <f t="shared" si="15"/>
        <v>0</v>
      </c>
      <c r="W140" s="395"/>
      <c r="X140" s="396">
        <v>0</v>
      </c>
      <c r="Y140" s="396"/>
      <c r="Z140" s="396">
        <v>0</v>
      </c>
    </row>
    <row r="141" spans="1:26" ht="25" customHeight="1">
      <c r="A141" s="385"/>
      <c r="B141" s="386"/>
      <c r="C141" s="387" t="s">
        <v>2082</v>
      </c>
      <c r="D141" s="571" t="s">
        <v>2083</v>
      </c>
      <c r="E141" s="571"/>
      <c r="F141" s="389" t="s">
        <v>360</v>
      </c>
      <c r="G141" s="390">
        <v>39.662749999999996</v>
      </c>
      <c r="H141" s="391"/>
      <c r="I141" s="391">
        <f t="shared" si="10"/>
        <v>0</v>
      </c>
      <c r="J141" s="391">
        <f t="shared" si="11"/>
        <v>79.33</v>
      </c>
      <c r="K141" s="392">
        <f t="shared" si="12"/>
        <v>0</v>
      </c>
      <c r="L141" s="393">
        <f t="shared" si="13"/>
        <v>0</v>
      </c>
      <c r="M141" s="393"/>
      <c r="N141" s="393">
        <v>2</v>
      </c>
      <c r="O141" s="393"/>
      <c r="P141" s="393">
        <v>0</v>
      </c>
      <c r="Q141" s="393"/>
      <c r="R141" s="393">
        <v>0</v>
      </c>
      <c r="S141" s="393">
        <f t="shared" si="14"/>
        <v>0</v>
      </c>
      <c r="T141" s="393"/>
      <c r="U141" s="393"/>
      <c r="V141" s="394">
        <f t="shared" si="15"/>
        <v>0</v>
      </c>
      <c r="W141" s="395"/>
      <c r="X141" s="396">
        <v>0</v>
      </c>
      <c r="Y141" s="396"/>
      <c r="Z141" s="396">
        <v>0</v>
      </c>
    </row>
    <row r="142" spans="1:26" ht="23.25" customHeight="1">
      <c r="A142" s="396"/>
      <c r="B142" s="404"/>
      <c r="C142" s="405" t="s">
        <v>1153</v>
      </c>
      <c r="D142" s="579" t="s">
        <v>2071</v>
      </c>
      <c r="E142" s="579"/>
      <c r="F142" s="406"/>
      <c r="G142" s="393"/>
      <c r="H142" s="406"/>
      <c r="I142" s="407">
        <f>ROUND((SUM(I135:I141))/1,2)</f>
        <v>0</v>
      </c>
      <c r="J142" s="408"/>
      <c r="K142" s="408"/>
      <c r="L142" s="409">
        <f>ROUND((SUM(L135:L141))/1,2)</f>
        <v>0</v>
      </c>
      <c r="M142" s="409">
        <f>ROUND((SUM(M135:M141))/1,2)</f>
        <v>0</v>
      </c>
      <c r="N142" s="409"/>
      <c r="O142" s="409"/>
      <c r="P142" s="409"/>
      <c r="Q142" s="409"/>
      <c r="R142" s="409"/>
      <c r="S142" s="409">
        <f>ROUND((SUM(S135:S141))/1,2)</f>
        <v>0.12</v>
      </c>
      <c r="T142" s="409"/>
      <c r="U142" s="409"/>
      <c r="V142" s="410">
        <f>ROUND((SUM(V135:V141))/1,2)</f>
        <v>0</v>
      </c>
      <c r="W142" s="395"/>
      <c r="X142" s="396"/>
      <c r="Y142" s="396"/>
      <c r="Z142" s="396"/>
    </row>
    <row r="143" spans="1:26">
      <c r="A143" s="396"/>
      <c r="B143" s="404"/>
      <c r="C143" s="411"/>
      <c r="D143" s="580"/>
      <c r="E143" s="580"/>
      <c r="F143" s="406"/>
      <c r="G143" s="393"/>
      <c r="H143" s="406"/>
      <c r="I143" s="406"/>
      <c r="J143" s="392"/>
      <c r="K143" s="392"/>
      <c r="L143" s="393"/>
      <c r="M143" s="393"/>
      <c r="N143" s="393"/>
      <c r="O143" s="393"/>
      <c r="P143" s="393"/>
      <c r="Q143" s="393"/>
      <c r="R143" s="393"/>
      <c r="S143" s="393"/>
      <c r="T143" s="393"/>
      <c r="U143" s="393"/>
      <c r="V143" s="394"/>
      <c r="W143" s="395"/>
      <c r="X143" s="396"/>
      <c r="Y143" s="396"/>
      <c r="Z143" s="396"/>
    </row>
    <row r="144" spans="1:26" ht="23.25" customHeight="1">
      <c r="A144" s="396"/>
      <c r="B144" s="404"/>
      <c r="C144" s="405" t="s">
        <v>1998</v>
      </c>
      <c r="D144" s="579" t="s">
        <v>1999</v>
      </c>
      <c r="E144" s="579"/>
      <c r="F144" s="406"/>
      <c r="G144" s="393"/>
      <c r="H144" s="406"/>
      <c r="I144" s="406"/>
      <c r="J144" s="392"/>
      <c r="K144" s="392"/>
      <c r="L144" s="393"/>
      <c r="M144" s="393"/>
      <c r="N144" s="393"/>
      <c r="O144" s="393"/>
      <c r="P144" s="393"/>
      <c r="Q144" s="393"/>
      <c r="R144" s="393"/>
      <c r="S144" s="393"/>
      <c r="T144" s="393"/>
      <c r="U144" s="393"/>
      <c r="V144" s="394"/>
      <c r="W144" s="395"/>
      <c r="X144" s="396"/>
      <c r="Y144" s="396"/>
      <c r="Z144" s="396"/>
    </row>
    <row r="145" spans="1:26" ht="25" customHeight="1">
      <c r="A145" s="385"/>
      <c r="B145" s="386"/>
      <c r="C145" s="387" t="s">
        <v>2084</v>
      </c>
      <c r="D145" s="571" t="s">
        <v>2085</v>
      </c>
      <c r="E145" s="571"/>
      <c r="F145" s="389" t="s">
        <v>1932</v>
      </c>
      <c r="G145" s="390">
        <v>1</v>
      </c>
      <c r="H145" s="389"/>
      <c r="I145" s="389">
        <f t="shared" ref="I145:I156" si="16">ROUND(G145*(H145),2)</f>
        <v>0</v>
      </c>
      <c r="J145" s="391">
        <f t="shared" ref="J145:J156" si="17">ROUND(G145*(N145),2)</f>
        <v>18.73</v>
      </c>
      <c r="K145" s="392">
        <f t="shared" ref="K145:K156" si="18">ROUND(G145*(O145),2)</f>
        <v>0</v>
      </c>
      <c r="L145" s="393">
        <f>ROUND(G145*(H145),2)</f>
        <v>0</v>
      </c>
      <c r="M145" s="393"/>
      <c r="N145" s="393">
        <v>18.73</v>
      </c>
      <c r="O145" s="393"/>
      <c r="P145" s="393">
        <v>1.1379999999999999E-2</v>
      </c>
      <c r="Q145" s="393"/>
      <c r="R145" s="393">
        <v>1.1379999999999999E-2</v>
      </c>
      <c r="S145" s="393">
        <f t="shared" ref="S145:S156" si="19">ROUND(G145*(P145),3)</f>
        <v>1.0999999999999999E-2</v>
      </c>
      <c r="T145" s="393"/>
      <c r="U145" s="393"/>
      <c r="V145" s="394">
        <f t="shared" ref="V145:V156" si="20">ROUND(G145*(X145),3)</f>
        <v>0</v>
      </c>
      <c r="W145" s="395"/>
      <c r="X145" s="396">
        <v>0</v>
      </c>
      <c r="Y145" s="396"/>
      <c r="Z145" s="396">
        <v>0</v>
      </c>
    </row>
    <row r="146" spans="1:26" ht="35" customHeight="1">
      <c r="A146" s="397"/>
      <c r="B146" s="398"/>
      <c r="C146" s="399" t="s">
        <v>2086</v>
      </c>
      <c r="D146" s="581" t="s">
        <v>2087</v>
      </c>
      <c r="E146" s="581"/>
      <c r="F146" s="401" t="s">
        <v>1770</v>
      </c>
      <c r="G146" s="402">
        <v>1</v>
      </c>
      <c r="H146" s="401"/>
      <c r="I146" s="401">
        <f t="shared" si="16"/>
        <v>0</v>
      </c>
      <c r="J146" s="403">
        <f t="shared" si="17"/>
        <v>185.6</v>
      </c>
      <c r="K146" s="392">
        <f t="shared" si="18"/>
        <v>0</v>
      </c>
      <c r="L146" s="393"/>
      <c r="M146" s="393">
        <f>ROUND(G146*(H146),2)</f>
        <v>0</v>
      </c>
      <c r="N146" s="393">
        <v>185.6</v>
      </c>
      <c r="O146" s="393"/>
      <c r="P146" s="393">
        <v>0</v>
      </c>
      <c r="Q146" s="393"/>
      <c r="R146" s="393">
        <v>0</v>
      </c>
      <c r="S146" s="393">
        <f t="shared" si="19"/>
        <v>0</v>
      </c>
      <c r="T146" s="393"/>
      <c r="U146" s="393"/>
      <c r="V146" s="394">
        <f t="shared" si="20"/>
        <v>0</v>
      </c>
      <c r="W146" s="395"/>
      <c r="X146" s="396">
        <v>0</v>
      </c>
      <c r="Y146" s="396"/>
      <c r="Z146" s="396">
        <v>0</v>
      </c>
    </row>
    <row r="147" spans="1:26" ht="25" customHeight="1">
      <c r="A147" s="385"/>
      <c r="B147" s="386"/>
      <c r="C147" s="387" t="s">
        <v>2088</v>
      </c>
      <c r="D147" s="571" t="s">
        <v>2089</v>
      </c>
      <c r="E147" s="571"/>
      <c r="F147" s="389" t="s">
        <v>1770</v>
      </c>
      <c r="G147" s="390">
        <v>3</v>
      </c>
      <c r="H147" s="389"/>
      <c r="I147" s="389">
        <f t="shared" si="16"/>
        <v>0</v>
      </c>
      <c r="J147" s="391">
        <f t="shared" si="17"/>
        <v>5.13</v>
      </c>
      <c r="K147" s="392">
        <f t="shared" si="18"/>
        <v>0</v>
      </c>
      <c r="L147" s="393">
        <f>ROUND(G147*(H147),2)</f>
        <v>0</v>
      </c>
      <c r="M147" s="393"/>
      <c r="N147" s="393">
        <v>1.71</v>
      </c>
      <c r="O147" s="393"/>
      <c r="P147" s="393">
        <v>3.0000000000000004E-5</v>
      </c>
      <c r="Q147" s="393"/>
      <c r="R147" s="393">
        <v>3.0000000000000004E-5</v>
      </c>
      <c r="S147" s="393">
        <f t="shared" si="19"/>
        <v>0</v>
      </c>
      <c r="T147" s="393"/>
      <c r="U147" s="393"/>
      <c r="V147" s="394">
        <f t="shared" si="20"/>
        <v>0</v>
      </c>
      <c r="W147" s="395"/>
      <c r="X147" s="396">
        <v>0</v>
      </c>
      <c r="Y147" s="396"/>
      <c r="Z147" s="396">
        <v>0</v>
      </c>
    </row>
    <row r="148" spans="1:26" ht="25" customHeight="1">
      <c r="A148" s="397"/>
      <c r="B148" s="398"/>
      <c r="C148" s="399" t="s">
        <v>2090</v>
      </c>
      <c r="D148" s="581" t="s">
        <v>2091</v>
      </c>
      <c r="E148" s="581"/>
      <c r="F148" s="401" t="s">
        <v>1770</v>
      </c>
      <c r="G148" s="402">
        <v>2</v>
      </c>
      <c r="H148" s="401"/>
      <c r="I148" s="401">
        <f t="shared" si="16"/>
        <v>0</v>
      </c>
      <c r="J148" s="403">
        <f t="shared" si="17"/>
        <v>21.66</v>
      </c>
      <c r="K148" s="392">
        <f t="shared" si="18"/>
        <v>0</v>
      </c>
      <c r="L148" s="393"/>
      <c r="M148" s="393">
        <f>ROUND(G148*(H148),2)</f>
        <v>0</v>
      </c>
      <c r="N148" s="393">
        <v>10.83</v>
      </c>
      <c r="O148" s="393"/>
      <c r="P148" s="393">
        <v>0</v>
      </c>
      <c r="Q148" s="393"/>
      <c r="R148" s="393">
        <v>0</v>
      </c>
      <c r="S148" s="393">
        <f t="shared" si="19"/>
        <v>0</v>
      </c>
      <c r="T148" s="393"/>
      <c r="U148" s="393"/>
      <c r="V148" s="394">
        <f t="shared" si="20"/>
        <v>0</v>
      </c>
      <c r="W148" s="395"/>
      <c r="X148" s="396">
        <v>0</v>
      </c>
      <c r="Y148" s="396"/>
      <c r="Z148" s="396">
        <v>0</v>
      </c>
    </row>
    <row r="149" spans="1:26" ht="25" customHeight="1">
      <c r="A149" s="397"/>
      <c r="B149" s="398"/>
      <c r="C149" s="399" t="s">
        <v>1907</v>
      </c>
      <c r="D149" s="581" t="s">
        <v>1908</v>
      </c>
      <c r="E149" s="581"/>
      <c r="F149" s="401" t="s">
        <v>1770</v>
      </c>
      <c r="G149" s="402">
        <v>1</v>
      </c>
      <c r="H149" s="401"/>
      <c r="I149" s="401">
        <f t="shared" si="16"/>
        <v>0</v>
      </c>
      <c r="J149" s="403">
        <f t="shared" si="17"/>
        <v>6.67</v>
      </c>
      <c r="K149" s="392">
        <f t="shared" si="18"/>
        <v>0</v>
      </c>
      <c r="L149" s="393"/>
      <c r="M149" s="393">
        <f>ROUND(G149*(H149),2)</f>
        <v>0</v>
      </c>
      <c r="N149" s="393">
        <v>6.67</v>
      </c>
      <c r="O149" s="393"/>
      <c r="P149" s="393">
        <v>0</v>
      </c>
      <c r="Q149" s="393"/>
      <c r="R149" s="393">
        <v>0</v>
      </c>
      <c r="S149" s="393">
        <f t="shared" si="19"/>
        <v>0</v>
      </c>
      <c r="T149" s="393"/>
      <c r="U149" s="393"/>
      <c r="V149" s="394">
        <f t="shared" si="20"/>
        <v>0</v>
      </c>
      <c r="W149" s="395"/>
      <c r="X149" s="396">
        <v>0</v>
      </c>
      <c r="Y149" s="396"/>
      <c r="Z149" s="396">
        <v>0</v>
      </c>
    </row>
    <row r="150" spans="1:26" ht="25" customHeight="1">
      <c r="A150" s="385"/>
      <c r="B150" s="386"/>
      <c r="C150" s="387" t="s">
        <v>2092</v>
      </c>
      <c r="D150" s="571" t="s">
        <v>2093</v>
      </c>
      <c r="E150" s="571"/>
      <c r="F150" s="388" t="s">
        <v>1770</v>
      </c>
      <c r="G150" s="390">
        <v>5</v>
      </c>
      <c r="H150" s="389"/>
      <c r="I150" s="389">
        <f t="shared" si="16"/>
        <v>0</v>
      </c>
      <c r="J150" s="388">
        <f t="shared" si="17"/>
        <v>29</v>
      </c>
      <c r="K150" s="396">
        <f t="shared" si="18"/>
        <v>0</v>
      </c>
      <c r="L150" s="393">
        <f>ROUND(G150*(H150),2)</f>
        <v>0</v>
      </c>
      <c r="M150" s="393"/>
      <c r="N150" s="393">
        <v>5.8</v>
      </c>
      <c r="O150" s="393"/>
      <c r="P150" s="393">
        <v>2.0000000000000002E-5</v>
      </c>
      <c r="Q150" s="393"/>
      <c r="R150" s="393">
        <v>2.0000000000000002E-5</v>
      </c>
      <c r="S150" s="393">
        <f t="shared" si="19"/>
        <v>0</v>
      </c>
      <c r="T150" s="393"/>
      <c r="U150" s="393"/>
      <c r="V150" s="394">
        <f t="shared" si="20"/>
        <v>0</v>
      </c>
      <c r="W150" s="395"/>
      <c r="X150" s="396">
        <v>0</v>
      </c>
      <c r="Y150" s="396"/>
      <c r="Z150" s="396">
        <v>0</v>
      </c>
    </row>
    <row r="151" spans="1:26" ht="25" customHeight="1">
      <c r="A151" s="397"/>
      <c r="B151" s="398"/>
      <c r="C151" s="399" t="s">
        <v>1903</v>
      </c>
      <c r="D151" s="581" t="s">
        <v>1904</v>
      </c>
      <c r="E151" s="581"/>
      <c r="F151" s="400" t="s">
        <v>1770</v>
      </c>
      <c r="G151" s="402">
        <v>5</v>
      </c>
      <c r="H151" s="401"/>
      <c r="I151" s="401">
        <f t="shared" si="16"/>
        <v>0</v>
      </c>
      <c r="J151" s="400">
        <f t="shared" si="17"/>
        <v>76.349999999999994</v>
      </c>
      <c r="K151" s="396">
        <f t="shared" si="18"/>
        <v>0</v>
      </c>
      <c r="L151" s="393"/>
      <c r="M151" s="393">
        <f>ROUND(G151*(H151),2)</f>
        <v>0</v>
      </c>
      <c r="N151" s="393">
        <v>15.27</v>
      </c>
      <c r="O151" s="393"/>
      <c r="P151" s="393">
        <v>0</v>
      </c>
      <c r="Q151" s="393"/>
      <c r="R151" s="393">
        <v>0</v>
      </c>
      <c r="S151" s="393">
        <f t="shared" si="19"/>
        <v>0</v>
      </c>
      <c r="T151" s="393"/>
      <c r="U151" s="393"/>
      <c r="V151" s="394">
        <f t="shared" si="20"/>
        <v>0</v>
      </c>
      <c r="W151" s="395"/>
      <c r="X151" s="396">
        <v>0</v>
      </c>
      <c r="Y151" s="396"/>
      <c r="Z151" s="396">
        <v>0</v>
      </c>
    </row>
    <row r="152" spans="1:26" ht="25" customHeight="1">
      <c r="A152" s="385"/>
      <c r="B152" s="386"/>
      <c r="C152" s="387" t="s">
        <v>2094</v>
      </c>
      <c r="D152" s="571" t="s">
        <v>2095</v>
      </c>
      <c r="E152" s="571"/>
      <c r="F152" s="388" t="s">
        <v>1932</v>
      </c>
      <c r="G152" s="390">
        <v>17</v>
      </c>
      <c r="H152" s="389"/>
      <c r="I152" s="389">
        <f t="shared" si="16"/>
        <v>0</v>
      </c>
      <c r="J152" s="388">
        <f t="shared" si="17"/>
        <v>38.08</v>
      </c>
      <c r="K152" s="396">
        <f t="shared" si="18"/>
        <v>0</v>
      </c>
      <c r="L152" s="393">
        <f>ROUND(G152*(H152),2)</f>
        <v>0</v>
      </c>
      <c r="M152" s="393"/>
      <c r="N152" s="393">
        <v>2.2400000000000002</v>
      </c>
      <c r="O152" s="393"/>
      <c r="P152" s="393">
        <v>0</v>
      </c>
      <c r="Q152" s="393"/>
      <c r="R152" s="393">
        <v>0</v>
      </c>
      <c r="S152" s="393">
        <f t="shared" si="19"/>
        <v>0</v>
      </c>
      <c r="T152" s="393"/>
      <c r="U152" s="393"/>
      <c r="V152" s="394">
        <f t="shared" si="20"/>
        <v>0</v>
      </c>
      <c r="W152" s="395"/>
      <c r="X152" s="396">
        <v>0</v>
      </c>
      <c r="Y152" s="396"/>
      <c r="Z152" s="396">
        <v>0</v>
      </c>
    </row>
    <row r="153" spans="1:26" ht="40" customHeight="1">
      <c r="A153" s="397"/>
      <c r="B153" s="398"/>
      <c r="C153" s="399" t="s">
        <v>2096</v>
      </c>
      <c r="D153" s="581" t="s">
        <v>2097</v>
      </c>
      <c r="E153" s="581"/>
      <c r="F153" s="400" t="s">
        <v>1770</v>
      </c>
      <c r="G153" s="402">
        <v>17</v>
      </c>
      <c r="H153" s="401"/>
      <c r="I153" s="401">
        <f t="shared" si="16"/>
        <v>0</v>
      </c>
      <c r="J153" s="400">
        <f t="shared" si="17"/>
        <v>303.95999999999998</v>
      </c>
      <c r="K153" s="396">
        <f t="shared" si="18"/>
        <v>0</v>
      </c>
      <c r="L153" s="393"/>
      <c r="M153" s="393">
        <f>ROUND(G153*(H153),2)</f>
        <v>0</v>
      </c>
      <c r="N153" s="393">
        <v>17.88</v>
      </c>
      <c r="O153" s="393"/>
      <c r="P153" s="393">
        <v>0</v>
      </c>
      <c r="Q153" s="393"/>
      <c r="R153" s="393">
        <v>0</v>
      </c>
      <c r="S153" s="393">
        <f t="shared" si="19"/>
        <v>0</v>
      </c>
      <c r="T153" s="393"/>
      <c r="U153" s="393"/>
      <c r="V153" s="394">
        <f t="shared" si="20"/>
        <v>0</v>
      </c>
      <c r="W153" s="395"/>
      <c r="X153" s="396">
        <v>0</v>
      </c>
      <c r="Y153" s="396"/>
      <c r="Z153" s="396">
        <v>0</v>
      </c>
    </row>
    <row r="154" spans="1:26" ht="25" customHeight="1">
      <c r="A154" s="385"/>
      <c r="B154" s="386"/>
      <c r="C154" s="387" t="s">
        <v>2098</v>
      </c>
      <c r="D154" s="571" t="s">
        <v>2099</v>
      </c>
      <c r="E154" s="571"/>
      <c r="F154" s="388" t="s">
        <v>1770</v>
      </c>
      <c r="G154" s="390">
        <v>17</v>
      </c>
      <c r="H154" s="389"/>
      <c r="I154" s="389">
        <f t="shared" si="16"/>
        <v>0</v>
      </c>
      <c r="J154" s="388">
        <f t="shared" si="17"/>
        <v>189.21</v>
      </c>
      <c r="K154" s="396">
        <f t="shared" si="18"/>
        <v>0</v>
      </c>
      <c r="L154" s="393">
        <f>ROUND(G154*(H154),2)</f>
        <v>0</v>
      </c>
      <c r="M154" s="393"/>
      <c r="N154" s="393">
        <v>11.13</v>
      </c>
      <c r="O154" s="393"/>
      <c r="P154" s="393">
        <v>2.0000000000000002E-5</v>
      </c>
      <c r="Q154" s="393"/>
      <c r="R154" s="393">
        <v>2.0000000000000002E-5</v>
      </c>
      <c r="S154" s="393">
        <f t="shared" si="19"/>
        <v>0</v>
      </c>
      <c r="T154" s="393"/>
      <c r="U154" s="393"/>
      <c r="V154" s="394">
        <f t="shared" si="20"/>
        <v>0</v>
      </c>
      <c r="W154" s="395"/>
      <c r="X154" s="396">
        <v>0</v>
      </c>
      <c r="Y154" s="396"/>
      <c r="Z154" s="396">
        <v>0</v>
      </c>
    </row>
    <row r="155" spans="1:26" ht="60" customHeight="1">
      <c r="A155" s="397"/>
      <c r="B155" s="398"/>
      <c r="C155" s="399" t="s">
        <v>2100</v>
      </c>
      <c r="D155" s="581" t="s">
        <v>2101</v>
      </c>
      <c r="E155" s="581"/>
      <c r="F155" s="400" t="s">
        <v>1770</v>
      </c>
      <c r="G155" s="402">
        <v>17</v>
      </c>
      <c r="H155" s="401"/>
      <c r="I155" s="401">
        <f t="shared" si="16"/>
        <v>0</v>
      </c>
      <c r="J155" s="400">
        <f t="shared" si="17"/>
        <v>512.38</v>
      </c>
      <c r="K155" s="396">
        <f t="shared" si="18"/>
        <v>0</v>
      </c>
      <c r="L155" s="393"/>
      <c r="M155" s="393">
        <f>ROUND(G155*(H155),2)</f>
        <v>0</v>
      </c>
      <c r="N155" s="393">
        <v>30.14</v>
      </c>
      <c r="O155" s="393"/>
      <c r="P155" s="393">
        <v>0</v>
      </c>
      <c r="Q155" s="393"/>
      <c r="R155" s="393">
        <v>0</v>
      </c>
      <c r="S155" s="393">
        <f t="shared" si="19"/>
        <v>0</v>
      </c>
      <c r="T155" s="393"/>
      <c r="U155" s="393"/>
      <c r="V155" s="394">
        <f t="shared" si="20"/>
        <v>0</v>
      </c>
      <c r="W155" s="395"/>
      <c r="X155" s="396">
        <v>0</v>
      </c>
      <c r="Y155" s="396"/>
      <c r="Z155" s="396">
        <v>0</v>
      </c>
    </row>
    <row r="156" spans="1:26" ht="25" customHeight="1">
      <c r="A156" s="385"/>
      <c r="B156" s="386"/>
      <c r="C156" s="387" t="s">
        <v>2008</v>
      </c>
      <c r="D156" s="571" t="s">
        <v>2009</v>
      </c>
      <c r="E156" s="571"/>
      <c r="F156" s="388" t="s">
        <v>360</v>
      </c>
      <c r="G156" s="390">
        <v>13.866860000000001</v>
      </c>
      <c r="H156" s="391"/>
      <c r="I156" s="391">
        <f t="shared" si="16"/>
        <v>0</v>
      </c>
      <c r="J156" s="388">
        <f t="shared" si="17"/>
        <v>27.73</v>
      </c>
      <c r="K156" s="396">
        <f t="shared" si="18"/>
        <v>0</v>
      </c>
      <c r="L156" s="393">
        <f>ROUND(G156*(H156),2)</f>
        <v>0</v>
      </c>
      <c r="M156" s="393"/>
      <c r="N156" s="393">
        <v>2</v>
      </c>
      <c r="O156" s="393"/>
      <c r="P156" s="393">
        <v>0</v>
      </c>
      <c r="Q156" s="393"/>
      <c r="R156" s="393">
        <v>0</v>
      </c>
      <c r="S156" s="393">
        <f t="shared" si="19"/>
        <v>0</v>
      </c>
      <c r="T156" s="393"/>
      <c r="U156" s="393"/>
      <c r="V156" s="394">
        <f t="shared" si="20"/>
        <v>0</v>
      </c>
      <c r="W156" s="395"/>
      <c r="X156" s="396">
        <v>0</v>
      </c>
      <c r="Y156" s="396"/>
      <c r="Z156" s="396">
        <v>0</v>
      </c>
    </row>
    <row r="157" spans="1:26" ht="23.25" customHeight="1">
      <c r="A157" s="396"/>
      <c r="B157" s="404"/>
      <c r="C157" s="405" t="s">
        <v>1998</v>
      </c>
      <c r="D157" s="579" t="s">
        <v>1999</v>
      </c>
      <c r="E157" s="579"/>
      <c r="F157" s="396"/>
      <c r="G157" s="393"/>
      <c r="H157" s="406"/>
      <c r="I157" s="407">
        <f>ROUND((SUM(I144:I156))/1,2)</f>
        <v>0</v>
      </c>
      <c r="J157" s="412"/>
      <c r="K157" s="412"/>
      <c r="L157" s="409">
        <f>ROUND((SUM(L144:L156))/1,2)</f>
        <v>0</v>
      </c>
      <c r="M157" s="409">
        <f>ROUND((SUM(M144:M156))/1,2)</f>
        <v>0</v>
      </c>
      <c r="N157" s="409"/>
      <c r="O157" s="409"/>
      <c r="P157" s="409"/>
      <c r="Q157" s="409"/>
      <c r="R157" s="409"/>
      <c r="S157" s="409">
        <f>ROUND((SUM(S144:S156))/1,2)</f>
        <v>0.01</v>
      </c>
      <c r="T157" s="409"/>
      <c r="U157" s="409"/>
      <c r="V157" s="410">
        <f>ROUND((SUM(V144:V156))/1,2)</f>
        <v>0</v>
      </c>
      <c r="W157" s="395"/>
      <c r="X157" s="396"/>
      <c r="Y157" s="396"/>
      <c r="Z157" s="396"/>
    </row>
    <row r="158" spans="1:26">
      <c r="A158" s="396"/>
      <c r="B158" s="404"/>
      <c r="C158" s="411"/>
      <c r="D158" s="580"/>
      <c r="E158" s="580"/>
      <c r="F158" s="396"/>
      <c r="G158" s="393"/>
      <c r="H158" s="406"/>
      <c r="I158" s="406"/>
      <c r="J158" s="396"/>
      <c r="K158" s="396"/>
      <c r="L158" s="393"/>
      <c r="M158" s="393"/>
      <c r="N158" s="393"/>
      <c r="O158" s="393"/>
      <c r="P158" s="393"/>
      <c r="Q158" s="393"/>
      <c r="R158" s="393"/>
      <c r="S158" s="393"/>
      <c r="T158" s="393"/>
      <c r="U158" s="393"/>
      <c r="V158" s="394"/>
      <c r="W158" s="395"/>
      <c r="X158" s="396"/>
      <c r="Y158" s="396"/>
      <c r="Z158" s="396"/>
    </row>
    <row r="159" spans="1:26" ht="23.25" customHeight="1">
      <c r="A159" s="396"/>
      <c r="B159" s="404"/>
      <c r="C159" s="405" t="s">
        <v>2102</v>
      </c>
      <c r="D159" s="579" t="s">
        <v>2103</v>
      </c>
      <c r="E159" s="579"/>
      <c r="F159" s="396"/>
      <c r="G159" s="393"/>
      <c r="H159" s="406"/>
      <c r="I159" s="406"/>
      <c r="J159" s="396"/>
      <c r="K159" s="396"/>
      <c r="L159" s="393"/>
      <c r="M159" s="393"/>
      <c r="N159" s="393"/>
      <c r="O159" s="393"/>
      <c r="P159" s="393"/>
      <c r="Q159" s="393"/>
      <c r="R159" s="393"/>
      <c r="S159" s="393"/>
      <c r="T159" s="393"/>
      <c r="U159" s="393"/>
      <c r="V159" s="394"/>
      <c r="W159" s="395"/>
      <c r="X159" s="396"/>
      <c r="Y159" s="396"/>
      <c r="Z159" s="396"/>
    </row>
    <row r="160" spans="1:26" ht="25" customHeight="1">
      <c r="A160" s="385"/>
      <c r="B160" s="386"/>
      <c r="C160" s="387" t="s">
        <v>2104</v>
      </c>
      <c r="D160" s="571" t="s">
        <v>2105</v>
      </c>
      <c r="E160" s="571"/>
      <c r="F160" s="388" t="s">
        <v>1770</v>
      </c>
      <c r="G160" s="390">
        <v>17</v>
      </c>
      <c r="H160" s="389"/>
      <c r="I160" s="389">
        <f t="shared" ref="I160:I167" si="21">ROUND(G160*(H160),2)</f>
        <v>0</v>
      </c>
      <c r="J160" s="388">
        <f t="shared" ref="J160:J167" si="22">ROUND(G160*(N160),2)</f>
        <v>306</v>
      </c>
      <c r="K160" s="396">
        <f t="shared" ref="K160:K167" si="23">ROUND(G160*(O160),2)</f>
        <v>0</v>
      </c>
      <c r="L160" s="393">
        <f>ROUND(G160*(H160),2)</f>
        <v>0</v>
      </c>
      <c r="M160" s="393"/>
      <c r="N160" s="393">
        <v>18</v>
      </c>
      <c r="O160" s="393"/>
      <c r="P160" s="393">
        <v>0</v>
      </c>
      <c r="Q160" s="393"/>
      <c r="R160" s="393">
        <v>0</v>
      </c>
      <c r="S160" s="393">
        <f t="shared" ref="S160:S167" si="24">ROUND(G160*(P160),3)</f>
        <v>0</v>
      </c>
      <c r="T160" s="393"/>
      <c r="U160" s="393"/>
      <c r="V160" s="394">
        <f t="shared" ref="V160:V167" si="25">ROUND(G160*(X160),3)</f>
        <v>0</v>
      </c>
      <c r="W160" s="395"/>
      <c r="X160" s="396">
        <v>0</v>
      </c>
      <c r="Y160" s="396"/>
      <c r="Z160" s="396">
        <v>0</v>
      </c>
    </row>
    <row r="161" spans="1:26" ht="25" customHeight="1">
      <c r="A161" s="397"/>
      <c r="B161" s="398"/>
      <c r="C161" s="399" t="s">
        <v>2106</v>
      </c>
      <c r="D161" s="581" t="s">
        <v>2107</v>
      </c>
      <c r="E161" s="581"/>
      <c r="F161" s="400" t="s">
        <v>1770</v>
      </c>
      <c r="G161" s="402">
        <v>4</v>
      </c>
      <c r="H161" s="401"/>
      <c r="I161" s="401">
        <f t="shared" si="21"/>
        <v>0</v>
      </c>
      <c r="J161" s="400">
        <f t="shared" si="22"/>
        <v>466.68</v>
      </c>
      <c r="K161" s="396">
        <f t="shared" si="23"/>
        <v>0</v>
      </c>
      <c r="L161" s="393"/>
      <c r="M161" s="393">
        <f>ROUND(G161*(H161),2)</f>
        <v>0</v>
      </c>
      <c r="N161" s="393">
        <v>116.67</v>
      </c>
      <c r="O161" s="393"/>
      <c r="P161" s="393">
        <v>0</v>
      </c>
      <c r="Q161" s="393"/>
      <c r="R161" s="393">
        <v>0</v>
      </c>
      <c r="S161" s="393">
        <f t="shared" si="24"/>
        <v>0</v>
      </c>
      <c r="T161" s="393"/>
      <c r="U161" s="393"/>
      <c r="V161" s="394">
        <f t="shared" si="25"/>
        <v>0</v>
      </c>
      <c r="W161" s="395"/>
      <c r="X161" s="396">
        <v>0</v>
      </c>
      <c r="Y161" s="396"/>
      <c r="Z161" s="396">
        <v>0</v>
      </c>
    </row>
    <row r="162" spans="1:26" ht="35" customHeight="1">
      <c r="A162" s="397"/>
      <c r="B162" s="398"/>
      <c r="C162" s="399" t="s">
        <v>2108</v>
      </c>
      <c r="D162" s="581" t="s">
        <v>2109</v>
      </c>
      <c r="E162" s="581"/>
      <c r="F162" s="400" t="s">
        <v>1770</v>
      </c>
      <c r="G162" s="402">
        <v>4</v>
      </c>
      <c r="H162" s="401"/>
      <c r="I162" s="401">
        <f t="shared" si="21"/>
        <v>0</v>
      </c>
      <c r="J162" s="400">
        <f t="shared" si="22"/>
        <v>567.55999999999995</v>
      </c>
      <c r="K162" s="396">
        <f t="shared" si="23"/>
        <v>0</v>
      </c>
      <c r="L162" s="393"/>
      <c r="M162" s="393">
        <f>ROUND(G162*(H162),2)</f>
        <v>0</v>
      </c>
      <c r="N162" s="393">
        <v>141.88999999999999</v>
      </c>
      <c r="O162" s="393"/>
      <c r="P162" s="393">
        <v>0</v>
      </c>
      <c r="Q162" s="393"/>
      <c r="R162" s="393">
        <v>0</v>
      </c>
      <c r="S162" s="393">
        <f t="shared" si="24"/>
        <v>0</v>
      </c>
      <c r="T162" s="393"/>
      <c r="U162" s="393"/>
      <c r="V162" s="394">
        <f t="shared" si="25"/>
        <v>0</v>
      </c>
      <c r="W162" s="395"/>
      <c r="X162" s="396">
        <v>0</v>
      </c>
      <c r="Y162" s="396"/>
      <c r="Z162" s="396">
        <v>0</v>
      </c>
    </row>
    <row r="163" spans="1:26" ht="35" customHeight="1">
      <c r="A163" s="397"/>
      <c r="B163" s="398"/>
      <c r="C163" s="399" t="s">
        <v>2110</v>
      </c>
      <c r="D163" s="581" t="s">
        <v>2111</v>
      </c>
      <c r="E163" s="581"/>
      <c r="F163" s="400" t="s">
        <v>1770</v>
      </c>
      <c r="G163" s="402">
        <v>5</v>
      </c>
      <c r="H163" s="401"/>
      <c r="I163" s="401">
        <f t="shared" si="21"/>
        <v>0</v>
      </c>
      <c r="J163" s="400">
        <f t="shared" si="22"/>
        <v>830.1</v>
      </c>
      <c r="K163" s="396">
        <f t="shared" si="23"/>
        <v>0</v>
      </c>
      <c r="L163" s="393"/>
      <c r="M163" s="393">
        <f>ROUND(G163*(H163),2)</f>
        <v>0</v>
      </c>
      <c r="N163" s="393">
        <v>166.02</v>
      </c>
      <c r="O163" s="393"/>
      <c r="P163" s="393">
        <v>0</v>
      </c>
      <c r="Q163" s="393"/>
      <c r="R163" s="393">
        <v>0</v>
      </c>
      <c r="S163" s="393">
        <f t="shared" si="24"/>
        <v>0</v>
      </c>
      <c r="T163" s="393"/>
      <c r="U163" s="393"/>
      <c r="V163" s="394">
        <f t="shared" si="25"/>
        <v>0</v>
      </c>
      <c r="W163" s="395"/>
      <c r="X163" s="396">
        <v>0</v>
      </c>
      <c r="Y163" s="396"/>
      <c r="Z163" s="396">
        <v>0</v>
      </c>
    </row>
    <row r="164" spans="1:26" ht="35" customHeight="1">
      <c r="A164" s="397"/>
      <c r="B164" s="398"/>
      <c r="C164" s="399" t="s">
        <v>2112</v>
      </c>
      <c r="D164" s="581" t="s">
        <v>2113</v>
      </c>
      <c r="E164" s="581"/>
      <c r="F164" s="400" t="s">
        <v>1770</v>
      </c>
      <c r="G164" s="402">
        <v>4</v>
      </c>
      <c r="H164" s="401"/>
      <c r="I164" s="401">
        <f t="shared" si="21"/>
        <v>0</v>
      </c>
      <c r="J164" s="400">
        <f t="shared" si="22"/>
        <v>760.6</v>
      </c>
      <c r="K164" s="396">
        <f t="shared" si="23"/>
        <v>0</v>
      </c>
      <c r="L164" s="393"/>
      <c r="M164" s="393">
        <f>ROUND(G164*(H164),2)</f>
        <v>0</v>
      </c>
      <c r="N164" s="393">
        <v>190.15</v>
      </c>
      <c r="O164" s="393"/>
      <c r="P164" s="393">
        <v>0</v>
      </c>
      <c r="Q164" s="393"/>
      <c r="R164" s="393">
        <v>0</v>
      </c>
      <c r="S164" s="393">
        <f t="shared" si="24"/>
        <v>0</v>
      </c>
      <c r="T164" s="393"/>
      <c r="U164" s="393"/>
      <c r="V164" s="394">
        <f t="shared" si="25"/>
        <v>0</v>
      </c>
      <c r="W164" s="395"/>
      <c r="X164" s="396">
        <v>0</v>
      </c>
      <c r="Y164" s="396"/>
      <c r="Z164" s="396">
        <v>0</v>
      </c>
    </row>
    <row r="165" spans="1:26" ht="35" customHeight="1">
      <c r="A165" s="397"/>
      <c r="B165" s="398"/>
      <c r="C165" s="399" t="s">
        <v>2114</v>
      </c>
      <c r="D165" s="581" t="s">
        <v>2115</v>
      </c>
      <c r="E165" s="581"/>
      <c r="F165" s="400" t="s">
        <v>2116</v>
      </c>
      <c r="G165" s="402">
        <v>17</v>
      </c>
      <c r="H165" s="401"/>
      <c r="I165" s="401">
        <f t="shared" si="21"/>
        <v>0</v>
      </c>
      <c r="J165" s="400">
        <f t="shared" si="22"/>
        <v>263.5</v>
      </c>
      <c r="K165" s="396">
        <f t="shared" si="23"/>
        <v>0</v>
      </c>
      <c r="L165" s="393"/>
      <c r="M165" s="393">
        <f>ROUND(G165*(H165),2)</f>
        <v>0</v>
      </c>
      <c r="N165" s="393">
        <v>15.5</v>
      </c>
      <c r="O165" s="393"/>
      <c r="P165" s="393">
        <v>0</v>
      </c>
      <c r="Q165" s="393"/>
      <c r="R165" s="393">
        <v>0</v>
      </c>
      <c r="S165" s="393">
        <f t="shared" si="24"/>
        <v>0</v>
      </c>
      <c r="T165" s="393"/>
      <c r="U165" s="393"/>
      <c r="V165" s="394">
        <f t="shared" si="25"/>
        <v>0</v>
      </c>
      <c r="W165" s="395"/>
      <c r="X165" s="396">
        <v>0</v>
      </c>
      <c r="Y165" s="396"/>
      <c r="Z165" s="396">
        <v>0</v>
      </c>
    </row>
    <row r="166" spans="1:26" ht="25" customHeight="1">
      <c r="A166" s="385"/>
      <c r="B166" s="386"/>
      <c r="C166" s="387" t="s">
        <v>2117</v>
      </c>
      <c r="D166" s="571" t="s">
        <v>2118</v>
      </c>
      <c r="E166" s="571"/>
      <c r="F166" s="388" t="s">
        <v>2119</v>
      </c>
      <c r="G166" s="390">
        <v>72</v>
      </c>
      <c r="H166" s="389"/>
      <c r="I166" s="389">
        <f t="shared" si="21"/>
        <v>0</v>
      </c>
      <c r="J166" s="388">
        <f t="shared" si="22"/>
        <v>1438.56</v>
      </c>
      <c r="K166" s="396">
        <f t="shared" si="23"/>
        <v>0</v>
      </c>
      <c r="L166" s="393">
        <f>ROUND(G166*(H166),2)</f>
        <v>0</v>
      </c>
      <c r="M166" s="393"/>
      <c r="N166" s="393">
        <v>19.98</v>
      </c>
      <c r="O166" s="393"/>
      <c r="P166" s="393">
        <v>0</v>
      </c>
      <c r="Q166" s="393"/>
      <c r="R166" s="393">
        <v>0</v>
      </c>
      <c r="S166" s="393">
        <f t="shared" si="24"/>
        <v>0</v>
      </c>
      <c r="T166" s="393"/>
      <c r="U166" s="393"/>
      <c r="V166" s="394">
        <f t="shared" si="25"/>
        <v>0</v>
      </c>
      <c r="W166" s="395"/>
      <c r="X166" s="396">
        <v>0</v>
      </c>
      <c r="Y166" s="396"/>
      <c r="Z166" s="396">
        <v>0</v>
      </c>
    </row>
    <row r="167" spans="1:26" ht="25" customHeight="1">
      <c r="A167" s="385"/>
      <c r="B167" s="386"/>
      <c r="C167" s="387" t="s">
        <v>2120</v>
      </c>
      <c r="D167" s="571" t="s">
        <v>2121</v>
      </c>
      <c r="E167" s="571"/>
      <c r="F167" s="388" t="s">
        <v>360</v>
      </c>
      <c r="G167" s="390">
        <v>46.330805280000007</v>
      </c>
      <c r="H167" s="391"/>
      <c r="I167" s="391">
        <f t="shared" si="21"/>
        <v>0</v>
      </c>
      <c r="J167" s="388">
        <f t="shared" si="22"/>
        <v>92.66</v>
      </c>
      <c r="K167" s="396">
        <f t="shared" si="23"/>
        <v>0</v>
      </c>
      <c r="L167" s="393">
        <f>ROUND(G167*(H167),2)</f>
        <v>0</v>
      </c>
      <c r="M167" s="393"/>
      <c r="N167" s="393">
        <v>2</v>
      </c>
      <c r="O167" s="393"/>
      <c r="P167" s="393">
        <v>0</v>
      </c>
      <c r="Q167" s="393"/>
      <c r="R167" s="393">
        <v>0</v>
      </c>
      <c r="S167" s="393">
        <f t="shared" si="24"/>
        <v>0</v>
      </c>
      <c r="T167" s="393"/>
      <c r="U167" s="393"/>
      <c r="V167" s="394">
        <f t="shared" si="25"/>
        <v>0</v>
      </c>
      <c r="W167" s="395"/>
      <c r="X167" s="396">
        <v>0</v>
      </c>
      <c r="Y167" s="396"/>
      <c r="Z167" s="396">
        <v>0</v>
      </c>
    </row>
    <row r="168" spans="1:26" ht="23.25" customHeight="1">
      <c r="A168" s="396"/>
      <c r="B168" s="404"/>
      <c r="C168" s="405" t="s">
        <v>2102</v>
      </c>
      <c r="D168" s="579" t="s">
        <v>2103</v>
      </c>
      <c r="E168" s="579"/>
      <c r="F168" s="396"/>
      <c r="G168" s="393"/>
      <c r="H168" s="406"/>
      <c r="I168" s="407">
        <f>ROUND((SUM(I159:I167))/1,2)</f>
        <v>0</v>
      </c>
      <c r="J168" s="412"/>
      <c r="K168" s="412"/>
      <c r="L168" s="409">
        <f>ROUND((SUM(L159:L167))/1,2)</f>
        <v>0</v>
      </c>
      <c r="M168" s="409">
        <f>ROUND((SUM(M159:M167))/1,2)</f>
        <v>0</v>
      </c>
      <c r="N168" s="409"/>
      <c r="O168" s="409"/>
      <c r="P168" s="409"/>
      <c r="Q168" s="393"/>
      <c r="R168" s="393"/>
      <c r="S168" s="409">
        <f>ROUND((SUM(S159:S167))/1,2)</f>
        <v>0</v>
      </c>
      <c r="T168" s="409"/>
      <c r="U168" s="409"/>
      <c r="V168" s="410">
        <f>ROUND((SUM(V159:V167))/1,2)</f>
        <v>0</v>
      </c>
      <c r="W168" s="395"/>
      <c r="X168" s="396"/>
      <c r="Y168" s="396"/>
      <c r="Z168" s="396"/>
    </row>
    <row r="169" spans="1:26">
      <c r="A169" s="396"/>
      <c r="B169" s="404"/>
      <c r="C169" s="411"/>
      <c r="D169" s="580"/>
      <c r="E169" s="580"/>
      <c r="F169" s="396"/>
      <c r="G169" s="393"/>
      <c r="H169" s="406"/>
      <c r="I169" s="406"/>
      <c r="J169" s="396"/>
      <c r="K169" s="396"/>
      <c r="L169" s="393"/>
      <c r="M169" s="393"/>
      <c r="N169" s="393"/>
      <c r="O169" s="393"/>
      <c r="P169" s="393"/>
      <c r="Q169" s="393"/>
      <c r="R169" s="393"/>
      <c r="S169" s="393"/>
      <c r="T169" s="393"/>
      <c r="U169" s="393"/>
      <c r="V169" s="394"/>
      <c r="W169" s="395"/>
      <c r="X169" s="396"/>
      <c r="Y169" s="396"/>
      <c r="Z169" s="396"/>
    </row>
    <row r="170" spans="1:26">
      <c r="A170" s="396"/>
      <c r="B170" s="404"/>
      <c r="C170" s="411"/>
      <c r="D170" s="583" t="s">
        <v>1721</v>
      </c>
      <c r="E170" s="583"/>
      <c r="F170" s="396"/>
      <c r="G170" s="393"/>
      <c r="H170" s="406"/>
      <c r="I170" s="407">
        <f>ROUND((SUM(I103:I169))/2,2)</f>
        <v>0</v>
      </c>
      <c r="J170" s="396"/>
      <c r="K170" s="396"/>
      <c r="L170" s="393">
        <f>ROUND((SUM(L103:L169))/2,2)</f>
        <v>0</v>
      </c>
      <c r="M170" s="393">
        <f>ROUND((SUM(M103:M169))/2,2)</f>
        <v>0</v>
      </c>
      <c r="N170" s="393"/>
      <c r="O170" s="393"/>
      <c r="P170" s="409"/>
      <c r="Q170" s="393"/>
      <c r="R170" s="393"/>
      <c r="S170" s="409">
        <f>ROUND((SUM(S103:S169))/2,2)</f>
        <v>0.34</v>
      </c>
      <c r="T170" s="393"/>
      <c r="U170" s="393"/>
      <c r="V170" s="410">
        <f>ROUND((SUM(V103:V169))/2,2)</f>
        <v>0</v>
      </c>
      <c r="W170" s="395"/>
      <c r="X170" s="396"/>
      <c r="Y170" s="396"/>
      <c r="Z170" s="396"/>
    </row>
    <row r="171" spans="1:26">
      <c r="A171" s="221"/>
      <c r="B171" s="413"/>
      <c r="C171" s="414"/>
      <c r="D171" s="584" t="s">
        <v>1728</v>
      </c>
      <c r="E171" s="584"/>
      <c r="F171" s="415"/>
      <c r="G171" s="416"/>
      <c r="H171" s="417"/>
      <c r="I171" s="417">
        <f>ROUND((SUM(I84:I170))/3,2)</f>
        <v>0</v>
      </c>
      <c r="J171" s="415"/>
      <c r="K171" s="415">
        <f>ROUND((SUM(K84:K170))/3,2)</f>
        <v>0</v>
      </c>
      <c r="L171" s="416">
        <f>ROUND((SUM(L84:L170))/3,2)</f>
        <v>0</v>
      </c>
      <c r="M171" s="416">
        <f>ROUND((SUM(M84:M170))/3,2)</f>
        <v>0</v>
      </c>
      <c r="N171" s="416"/>
      <c r="O171" s="416"/>
      <c r="P171" s="416"/>
      <c r="Q171" s="416"/>
      <c r="R171" s="416"/>
      <c r="S171" s="416">
        <f>ROUND((SUM(S84:S170))/3,2)</f>
        <v>2.0299999999999998</v>
      </c>
      <c r="T171" s="416"/>
      <c r="U171" s="416"/>
      <c r="V171" s="418">
        <f>ROUND((SUM(V84:V170))/3,2)</f>
        <v>0</v>
      </c>
      <c r="W171" s="220"/>
      <c r="X171" s="221"/>
      <c r="Y171" s="221">
        <f>(SUM(Y84:Y170))</f>
        <v>0</v>
      </c>
      <c r="Z171" s="221">
        <f>(SUM(Z84:Z170))</f>
        <v>0</v>
      </c>
    </row>
    <row r="172" spans="1:26" hidden="1">
      <c r="A172" s="221"/>
      <c r="B172" s="221"/>
      <c r="C172" s="221"/>
      <c r="D172" s="221"/>
      <c r="E172" s="221"/>
      <c r="F172" s="221"/>
      <c r="G172" s="377"/>
      <c r="H172" s="252"/>
      <c r="I172" s="252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</row>
    <row r="173" spans="1:26" hidden="1">
      <c r="A173" s="221"/>
      <c r="B173" s="221"/>
      <c r="C173" s="221"/>
      <c r="D173" s="221"/>
      <c r="E173" s="221"/>
      <c r="F173" s="221"/>
      <c r="G173" s="377"/>
      <c r="H173" s="252"/>
      <c r="I173" s="252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</row>
    <row r="174" spans="1:26" hidden="1">
      <c r="A174" s="221"/>
      <c r="B174" s="221"/>
      <c r="C174" s="221"/>
      <c r="D174" s="221"/>
      <c r="E174" s="221"/>
      <c r="F174" s="221"/>
      <c r="G174" s="377"/>
      <c r="H174" s="252"/>
      <c r="I174" s="252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</row>
    <row r="175" spans="1:26" hidden="1">
      <c r="A175" s="221"/>
      <c r="B175" s="221"/>
      <c r="C175" s="221"/>
      <c r="D175" s="221"/>
      <c r="E175" s="221"/>
      <c r="F175" s="221"/>
      <c r="G175" s="377"/>
      <c r="H175" s="252"/>
      <c r="I175" s="252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</row>
    <row r="176" spans="1:26" hidden="1">
      <c r="A176" s="221"/>
      <c r="B176" s="221"/>
      <c r="C176" s="221"/>
      <c r="D176" s="221"/>
      <c r="E176" s="221"/>
      <c r="F176" s="221"/>
      <c r="G176" s="377"/>
      <c r="H176" s="252"/>
      <c r="I176" s="252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</row>
    <row r="177" spans="1:26" hidden="1">
      <c r="A177" s="221"/>
      <c r="B177" s="221"/>
      <c r="C177" s="221"/>
      <c r="D177" s="221"/>
      <c r="E177" s="221"/>
      <c r="F177" s="221"/>
      <c r="G177" s="377"/>
      <c r="H177" s="252"/>
      <c r="I177" s="252"/>
      <c r="J177" s="221"/>
      <c r="K177" s="221"/>
      <c r="L177" s="221"/>
      <c r="M177" s="221"/>
      <c r="N177" s="221"/>
      <c r="O177" s="221"/>
      <c r="P177" s="221"/>
      <c r="Q177" s="221"/>
      <c r="R177" s="221"/>
      <c r="S177" s="221"/>
      <c r="T177" s="221"/>
      <c r="U177" s="221"/>
      <c r="V177" s="221"/>
      <c r="W177" s="221"/>
      <c r="X177" s="221"/>
      <c r="Y177" s="221"/>
      <c r="Z177" s="221"/>
    </row>
    <row r="178" spans="1:26" hidden="1">
      <c r="A178" s="221"/>
      <c r="B178" s="221"/>
      <c r="C178" s="221"/>
      <c r="D178" s="221"/>
      <c r="E178" s="221"/>
      <c r="F178" s="221"/>
      <c r="G178" s="377"/>
      <c r="H178" s="252"/>
      <c r="I178" s="252"/>
      <c r="J178" s="221"/>
      <c r="K178" s="221"/>
      <c r="L178" s="221"/>
      <c r="M178" s="221"/>
      <c r="N178" s="221"/>
      <c r="O178" s="221"/>
      <c r="P178" s="221"/>
      <c r="Q178" s="221"/>
      <c r="R178" s="221"/>
      <c r="S178" s="221"/>
      <c r="T178" s="221"/>
      <c r="U178" s="221"/>
      <c r="V178" s="221"/>
      <c r="W178" s="221"/>
      <c r="X178" s="221"/>
      <c r="Y178" s="221"/>
      <c r="Z178" s="221"/>
    </row>
    <row r="179" spans="1:26" hidden="1">
      <c r="A179" s="221"/>
      <c r="B179" s="221"/>
      <c r="C179" s="221"/>
      <c r="D179" s="221"/>
      <c r="E179" s="221"/>
      <c r="F179" s="221"/>
      <c r="G179" s="377"/>
      <c r="H179" s="252"/>
      <c r="I179" s="252"/>
      <c r="J179" s="221"/>
      <c r="K179" s="221"/>
      <c r="L179" s="221"/>
      <c r="M179" s="221"/>
      <c r="N179" s="221"/>
      <c r="O179" s="221"/>
      <c r="P179" s="221"/>
      <c r="Q179" s="221"/>
      <c r="R179" s="221"/>
      <c r="S179" s="221"/>
      <c r="T179" s="221"/>
      <c r="U179" s="221"/>
      <c r="V179" s="221"/>
      <c r="W179" s="221"/>
      <c r="X179" s="221"/>
      <c r="Y179" s="221"/>
      <c r="Z179" s="221"/>
    </row>
    <row r="180" spans="1:26" hidden="1">
      <c r="A180" s="221"/>
      <c r="B180" s="221"/>
      <c r="C180" s="221"/>
      <c r="D180" s="221"/>
      <c r="E180" s="221"/>
      <c r="F180" s="221"/>
      <c r="G180" s="377"/>
      <c r="H180" s="252"/>
      <c r="I180" s="252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43">
    <mergeCell ref="D168:E168"/>
    <mergeCell ref="D169:E169"/>
    <mergeCell ref="D170:E170"/>
    <mergeCell ref="D171:E171"/>
    <mergeCell ref="D162:E162"/>
    <mergeCell ref="D163:E163"/>
    <mergeCell ref="D164:E164"/>
    <mergeCell ref="D165:E165"/>
    <mergeCell ref="D166:E166"/>
    <mergeCell ref="D167:E167"/>
    <mergeCell ref="D156:E156"/>
    <mergeCell ref="D157:E157"/>
    <mergeCell ref="D158:E158"/>
    <mergeCell ref="D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D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D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3:V73"/>
    <mergeCell ref="B75:E75"/>
    <mergeCell ref="I75:P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4:V44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2:V2"/>
    <mergeCell ref="B3:V3"/>
    <mergeCell ref="B7:H7"/>
  </mergeCells>
  <hyperlinks>
    <hyperlink ref="B1:C1" location="A2:A2" tooltip="Klikni na prechod ku Kryciemu listu..." display="Krycí list rozpočtu" xr:uid="{00000000-0004-0000-0400-000000000000}"/>
    <hyperlink ref="E1:F1" location="A44:A44" tooltip="Klikni na prechod ku rekapitulácii..." display="Rekapitulácia rozpočtu" xr:uid="{00000000-0004-0000-0400-000001000000}"/>
    <hyperlink ref="H1:I1" location="B73:B73" tooltip="Klikni na prechod k Rozpočet..." display="Rozpočet" xr:uid="{00000000-0004-0000-0400-000002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/>
  <dimension ref="A1:AA1250"/>
  <sheetViews>
    <sheetView topLeftCell="A65" workbookViewId="0">
      <selection activeCell="H80" sqref="H80:H106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2127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/>
      <c r="D15" s="251"/>
      <c r="E15" s="252"/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>
        <f>E57</f>
        <v>0</v>
      </c>
      <c r="D16" s="258">
        <f>F57</f>
        <v>0</v>
      </c>
      <c r="E16" s="259">
        <f>G57</f>
        <v>0</v>
      </c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(SUM(Z78:Z107))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>
        <f>E61</f>
        <v>0</v>
      </c>
      <c r="D17" s="251">
        <f>F61</f>
        <v>0</v>
      </c>
      <c r="E17" s="252">
        <f>G61</f>
        <v>0</v>
      </c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P27-SUM(K78:K107)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SUM(K78:K107)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2127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1721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1722</v>
      </c>
      <c r="C56" s="525"/>
      <c r="D56" s="525"/>
      <c r="E56" s="252">
        <f>L83</f>
        <v>0</v>
      </c>
      <c r="F56" s="252">
        <f>M83</f>
        <v>0</v>
      </c>
      <c r="G56" s="252">
        <f>I83</f>
        <v>0</v>
      </c>
      <c r="H56" s="343">
        <f>S83</f>
        <v>0.01</v>
      </c>
      <c r="I56" s="343">
        <f>V83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6" t="s">
        <v>1721</v>
      </c>
      <c r="C57" s="557"/>
      <c r="D57" s="557"/>
      <c r="E57" s="345">
        <f>L85</f>
        <v>0</v>
      </c>
      <c r="F57" s="345">
        <f>M85</f>
        <v>0</v>
      </c>
      <c r="G57" s="345">
        <f>I85</f>
        <v>0</v>
      </c>
      <c r="H57" s="346">
        <f>S85</f>
        <v>0.01</v>
      </c>
      <c r="I57" s="346">
        <f>V85</f>
        <v>0</v>
      </c>
      <c r="J57" s="346"/>
      <c r="K57" s="346"/>
      <c r="L57" s="346"/>
      <c r="M57" s="346"/>
      <c r="N57" s="346"/>
      <c r="O57" s="346"/>
      <c r="P57" s="346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5"/>
      <c r="C58" s="525"/>
      <c r="D58" s="525"/>
      <c r="E58" s="252"/>
      <c r="F58" s="252"/>
      <c r="G58" s="252"/>
      <c r="H58" s="343"/>
      <c r="I58" s="343"/>
      <c r="J58" s="343"/>
      <c r="K58" s="343"/>
      <c r="L58" s="343"/>
      <c r="M58" s="343"/>
      <c r="N58" s="343"/>
      <c r="O58" s="343"/>
      <c r="P58" s="343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6" t="s">
        <v>2128</v>
      </c>
      <c r="C59" s="557"/>
      <c r="D59" s="557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5" t="s">
        <v>2129</v>
      </c>
      <c r="C60" s="525"/>
      <c r="D60" s="525"/>
      <c r="E60" s="252">
        <f>L105</f>
        <v>0</v>
      </c>
      <c r="F60" s="252">
        <f>M105</f>
        <v>0</v>
      </c>
      <c r="G60" s="252">
        <f>I105</f>
        <v>0</v>
      </c>
      <c r="H60" s="343">
        <f>S105</f>
        <v>0</v>
      </c>
      <c r="I60" s="343">
        <f>V105</f>
        <v>0</v>
      </c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6" t="s">
        <v>2128</v>
      </c>
      <c r="C61" s="557"/>
      <c r="D61" s="557"/>
      <c r="E61" s="345">
        <f>L107</f>
        <v>0</v>
      </c>
      <c r="F61" s="345">
        <f>M107</f>
        <v>0</v>
      </c>
      <c r="G61" s="345">
        <f>I107</f>
        <v>0</v>
      </c>
      <c r="H61" s="346">
        <f>S107</f>
        <v>0</v>
      </c>
      <c r="I61" s="346">
        <f>V107</f>
        <v>0</v>
      </c>
      <c r="J61" s="346"/>
      <c r="K61" s="346"/>
      <c r="L61" s="346"/>
      <c r="M61" s="346"/>
      <c r="N61" s="346"/>
      <c r="O61" s="346"/>
      <c r="P61" s="346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5"/>
      <c r="C62" s="525"/>
      <c r="D62" s="525"/>
      <c r="E62" s="252"/>
      <c r="F62" s="252"/>
      <c r="G62" s="252"/>
      <c r="H62" s="343"/>
      <c r="I62" s="343"/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347"/>
      <c r="B63" s="565" t="s">
        <v>1728</v>
      </c>
      <c r="C63" s="566"/>
      <c r="D63" s="566"/>
      <c r="E63" s="348">
        <f>L108</f>
        <v>0</v>
      </c>
      <c r="F63" s="348">
        <f>M108</f>
        <v>0</v>
      </c>
      <c r="G63" s="348">
        <f>I108</f>
        <v>0</v>
      </c>
      <c r="H63" s="349">
        <f>S108</f>
        <v>0.01</v>
      </c>
      <c r="I63" s="349">
        <f>V108</f>
        <v>0</v>
      </c>
      <c r="J63" s="350"/>
      <c r="K63" s="350"/>
      <c r="L63" s="350"/>
      <c r="M63" s="350"/>
      <c r="N63" s="350"/>
      <c r="O63" s="350"/>
      <c r="P63" s="350"/>
      <c r="Q63" s="351"/>
      <c r="R63" s="351"/>
      <c r="S63" s="351"/>
      <c r="T63" s="351"/>
      <c r="U63" s="351"/>
      <c r="V63" s="352"/>
      <c r="W63" s="220"/>
      <c r="X63" s="221"/>
      <c r="Y63" s="221"/>
      <c r="Z63" s="221"/>
    </row>
    <row r="64" spans="1:26" ht="20" customHeight="1">
      <c r="A64" s="319"/>
      <c r="B64" s="319"/>
      <c r="C64" s="319"/>
      <c r="D64" s="319"/>
      <c r="E64" s="353"/>
      <c r="F64" s="353"/>
      <c r="G64" s="353"/>
      <c r="H64" s="354"/>
      <c r="I64" s="354"/>
      <c r="J64" s="354"/>
      <c r="K64" s="354"/>
      <c r="L64" s="354"/>
      <c r="M64" s="354"/>
      <c r="N64" s="354"/>
      <c r="O64" s="354"/>
      <c r="P64" s="354"/>
      <c r="Q64" s="319"/>
      <c r="R64" s="319"/>
      <c r="S64" s="319"/>
      <c r="T64" s="319"/>
      <c r="U64" s="319"/>
      <c r="V64" s="319"/>
      <c r="W64" s="220"/>
      <c r="X64" s="221"/>
      <c r="Y64" s="221"/>
      <c r="Z64" s="221"/>
    </row>
    <row r="65" spans="1:26" ht="20" customHeight="1">
      <c r="A65" s="319"/>
      <c r="B65" s="319"/>
      <c r="C65" s="319"/>
      <c r="D65" s="319"/>
      <c r="E65" s="353"/>
      <c r="F65" s="353"/>
      <c r="G65" s="353"/>
      <c r="H65" s="354"/>
      <c r="I65" s="354"/>
      <c r="J65" s="354"/>
      <c r="K65" s="354"/>
      <c r="L65" s="354"/>
      <c r="M65" s="354"/>
      <c r="N65" s="354"/>
      <c r="O65" s="354"/>
      <c r="P65" s="354"/>
      <c r="Q65" s="319"/>
      <c r="R65" s="319"/>
      <c r="S65" s="319"/>
      <c r="T65" s="319"/>
      <c r="U65" s="319"/>
      <c r="V65" s="319"/>
      <c r="W65" s="220"/>
      <c r="X65" s="221"/>
      <c r="Y65" s="221"/>
      <c r="Z65" s="221"/>
    </row>
    <row r="66" spans="1:26" ht="20" customHeight="1">
      <c r="A66" s="319"/>
      <c r="B66" s="321"/>
      <c r="C66" s="321"/>
      <c r="D66" s="321"/>
      <c r="E66" s="355"/>
      <c r="F66" s="355"/>
      <c r="G66" s="355"/>
      <c r="H66" s="356"/>
      <c r="I66" s="356"/>
      <c r="J66" s="356"/>
      <c r="K66" s="356"/>
      <c r="L66" s="356"/>
      <c r="M66" s="356"/>
      <c r="N66" s="356"/>
      <c r="O66" s="356"/>
      <c r="P66" s="356"/>
      <c r="Q66" s="321"/>
      <c r="R66" s="321"/>
      <c r="S66" s="321"/>
      <c r="T66" s="321"/>
      <c r="U66" s="321"/>
      <c r="V66" s="321"/>
      <c r="W66" s="220"/>
      <c r="X66" s="221"/>
      <c r="Y66" s="221"/>
      <c r="Z66" s="221"/>
    </row>
    <row r="67" spans="1:26" ht="35" customHeight="1">
      <c r="A67" s="221"/>
      <c r="B67" s="567" t="s">
        <v>1671</v>
      </c>
      <c r="C67" s="568"/>
      <c r="D67" s="568"/>
      <c r="E67" s="568"/>
      <c r="F67" s="568"/>
      <c r="G67" s="568"/>
      <c r="H67" s="568"/>
      <c r="I67" s="568"/>
      <c r="J67" s="568"/>
      <c r="K67" s="568"/>
      <c r="L67" s="568"/>
      <c r="M67" s="568"/>
      <c r="N67" s="568"/>
      <c r="O67" s="568"/>
      <c r="P67" s="568"/>
      <c r="Q67" s="568"/>
      <c r="R67" s="568"/>
      <c r="S67" s="568"/>
      <c r="T67" s="568"/>
      <c r="U67" s="568"/>
      <c r="V67" s="569"/>
      <c r="W67" s="220"/>
      <c r="X67" s="221"/>
      <c r="Y67" s="221"/>
      <c r="Z67" s="221"/>
    </row>
    <row r="68" spans="1:26" ht="20" customHeight="1">
      <c r="A68" s="227"/>
      <c r="B68" s="315"/>
      <c r="C68" s="317"/>
      <c r="D68" s="317"/>
      <c r="E68" s="357"/>
      <c r="F68" s="357"/>
      <c r="G68" s="357"/>
      <c r="H68" s="358"/>
      <c r="I68" s="358"/>
      <c r="J68" s="358"/>
      <c r="K68" s="358"/>
      <c r="L68" s="358"/>
      <c r="M68" s="358"/>
      <c r="N68" s="358"/>
      <c r="O68" s="358"/>
      <c r="P68" s="358"/>
      <c r="Q68" s="317"/>
      <c r="R68" s="317"/>
      <c r="S68" s="317"/>
      <c r="T68" s="317"/>
      <c r="U68" s="317"/>
      <c r="V68" s="318"/>
      <c r="W68" s="220"/>
      <c r="X68" s="221"/>
      <c r="Y68" s="221"/>
      <c r="Z68" s="221"/>
    </row>
    <row r="69" spans="1:26" ht="20" customHeight="1">
      <c r="A69" s="359"/>
      <c r="B69" s="572" t="s">
        <v>1680</v>
      </c>
      <c r="C69" s="573"/>
      <c r="D69" s="573"/>
      <c r="E69" s="574"/>
      <c r="F69" s="360"/>
      <c r="G69" s="360"/>
      <c r="H69" s="361" t="s">
        <v>1677</v>
      </c>
      <c r="I69" s="575"/>
      <c r="J69" s="576"/>
      <c r="K69" s="576"/>
      <c r="L69" s="576"/>
      <c r="M69" s="576"/>
      <c r="N69" s="576"/>
      <c r="O69" s="576"/>
      <c r="P69" s="577"/>
      <c r="Q69" s="298"/>
      <c r="R69" s="298"/>
      <c r="S69" s="298"/>
      <c r="T69" s="298"/>
      <c r="U69" s="298"/>
      <c r="V69" s="299"/>
      <c r="W69" s="220"/>
      <c r="X69" s="221"/>
      <c r="Y69" s="221"/>
      <c r="Z69" s="221"/>
    </row>
    <row r="70" spans="1:26" ht="20" customHeight="1">
      <c r="A70" s="359"/>
      <c r="B70" s="558" t="s">
        <v>1683</v>
      </c>
      <c r="C70" s="559"/>
      <c r="D70" s="559"/>
      <c r="E70" s="560"/>
      <c r="F70" s="362"/>
      <c r="G70" s="362"/>
      <c r="H70" s="363" t="s">
        <v>1729</v>
      </c>
      <c r="I70" s="363" t="s">
        <v>1730</v>
      </c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20"/>
      <c r="W70" s="220"/>
      <c r="X70" s="221"/>
      <c r="Y70" s="221"/>
      <c r="Z70" s="221"/>
    </row>
    <row r="71" spans="1:26" ht="20" customHeight="1">
      <c r="A71" s="359"/>
      <c r="B71" s="558" t="s">
        <v>1684</v>
      </c>
      <c r="C71" s="559"/>
      <c r="D71" s="559"/>
      <c r="E71" s="560"/>
      <c r="F71" s="362"/>
      <c r="G71" s="362"/>
      <c r="H71" s="363" t="s">
        <v>1731</v>
      </c>
      <c r="I71" s="363" t="s">
        <v>1679</v>
      </c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20"/>
      <c r="W71" s="220"/>
      <c r="X71" s="221"/>
      <c r="Y71" s="221"/>
      <c r="Z71" s="221"/>
    </row>
    <row r="72" spans="1:26" ht="20" customHeight="1">
      <c r="A72" s="227"/>
      <c r="B72" s="332" t="s">
        <v>1732</v>
      </c>
      <c r="C72" s="364"/>
      <c r="D72" s="364"/>
      <c r="E72" s="365"/>
      <c r="F72" s="365"/>
      <c r="G72" s="365"/>
      <c r="H72" s="366"/>
      <c r="I72" s="366"/>
      <c r="J72" s="354"/>
      <c r="K72" s="354"/>
      <c r="L72" s="354"/>
      <c r="M72" s="354"/>
      <c r="N72" s="354"/>
      <c r="O72" s="354"/>
      <c r="P72" s="354"/>
      <c r="Q72" s="319"/>
      <c r="R72" s="319"/>
      <c r="S72" s="319"/>
      <c r="T72" s="319"/>
      <c r="U72" s="319"/>
      <c r="V72" s="320"/>
      <c r="W72" s="220"/>
      <c r="X72" s="221"/>
      <c r="Y72" s="221"/>
      <c r="Z72" s="221"/>
    </row>
    <row r="73" spans="1:26" ht="20" customHeight="1">
      <c r="A73" s="227"/>
      <c r="B73" s="332" t="s">
        <v>2127</v>
      </c>
      <c r="C73" s="364"/>
      <c r="D73" s="364"/>
      <c r="E73" s="365"/>
      <c r="F73" s="365"/>
      <c r="G73" s="365"/>
      <c r="H73" s="366"/>
      <c r="I73" s="366"/>
      <c r="J73" s="354"/>
      <c r="K73" s="354"/>
      <c r="L73" s="354"/>
      <c r="M73" s="354"/>
      <c r="N73" s="354"/>
      <c r="O73" s="354"/>
      <c r="P73" s="354"/>
      <c r="Q73" s="319"/>
      <c r="R73" s="319"/>
      <c r="S73" s="319"/>
      <c r="T73" s="319"/>
      <c r="U73" s="319"/>
      <c r="V73" s="320"/>
      <c r="W73" s="220"/>
      <c r="X73" s="221"/>
      <c r="Y73" s="221"/>
      <c r="Z73" s="221"/>
    </row>
    <row r="74" spans="1:26" ht="20" customHeight="1">
      <c r="A74" s="227"/>
      <c r="B74" s="332"/>
      <c r="C74" s="364"/>
      <c r="D74" s="364"/>
      <c r="E74" s="365"/>
      <c r="F74" s="365"/>
      <c r="G74" s="365"/>
      <c r="H74" s="366"/>
      <c r="I74" s="366"/>
      <c r="J74" s="354"/>
      <c r="K74" s="354"/>
      <c r="L74" s="354"/>
      <c r="M74" s="354"/>
      <c r="N74" s="354"/>
      <c r="O74" s="354"/>
      <c r="P74" s="354"/>
      <c r="Q74" s="319"/>
      <c r="R74" s="319"/>
      <c r="S74" s="319"/>
      <c r="T74" s="319"/>
      <c r="U74" s="319"/>
      <c r="V74" s="320"/>
      <c r="W74" s="220"/>
      <c r="X74" s="221"/>
      <c r="Y74" s="221"/>
      <c r="Z74" s="221"/>
    </row>
    <row r="75" spans="1:26" ht="20" customHeight="1">
      <c r="A75" s="227"/>
      <c r="B75" s="332"/>
      <c r="C75" s="364"/>
      <c r="D75" s="364"/>
      <c r="E75" s="365"/>
      <c r="F75" s="365"/>
      <c r="G75" s="365"/>
      <c r="H75" s="366"/>
      <c r="I75" s="366"/>
      <c r="J75" s="354"/>
      <c r="K75" s="354"/>
      <c r="L75" s="354"/>
      <c r="M75" s="354"/>
      <c r="N75" s="354"/>
      <c r="O75" s="354"/>
      <c r="P75" s="354"/>
      <c r="Q75" s="319"/>
      <c r="R75" s="319"/>
      <c r="S75" s="319"/>
      <c r="T75" s="319"/>
      <c r="U75" s="319"/>
      <c r="V75" s="320"/>
      <c r="W75" s="220"/>
      <c r="X75" s="221"/>
      <c r="Y75" s="221"/>
      <c r="Z75" s="221"/>
    </row>
    <row r="76" spans="1:26" ht="20" customHeight="1">
      <c r="A76" s="227"/>
      <c r="B76" s="367" t="s">
        <v>1711</v>
      </c>
      <c r="C76" s="368"/>
      <c r="D76" s="368"/>
      <c r="E76" s="365"/>
      <c r="F76" s="365"/>
      <c r="G76" s="365"/>
      <c r="H76" s="366"/>
      <c r="I76" s="366"/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>
      <c r="A77" s="334"/>
      <c r="B77" s="369" t="s">
        <v>1733</v>
      </c>
      <c r="C77" s="335" t="s">
        <v>1734</v>
      </c>
      <c r="D77" s="335" t="s">
        <v>1735</v>
      </c>
      <c r="E77" s="370"/>
      <c r="F77" s="370" t="s">
        <v>1736</v>
      </c>
      <c r="G77" s="370" t="s">
        <v>136</v>
      </c>
      <c r="H77" s="371" t="s">
        <v>1737</v>
      </c>
      <c r="I77" s="371" t="s">
        <v>1738</v>
      </c>
      <c r="J77" s="371"/>
      <c r="K77" s="371"/>
      <c r="L77" s="371"/>
      <c r="M77" s="371"/>
      <c r="N77" s="371"/>
      <c r="O77" s="371"/>
      <c r="P77" s="371" t="s">
        <v>1739</v>
      </c>
      <c r="Q77" s="335"/>
      <c r="R77" s="335"/>
      <c r="S77" s="335" t="s">
        <v>1740</v>
      </c>
      <c r="T77" s="335"/>
      <c r="U77" s="335"/>
      <c r="V77" s="372" t="s">
        <v>1741</v>
      </c>
      <c r="W77" s="220"/>
      <c r="X77" s="221"/>
      <c r="Y77" s="221"/>
      <c r="Z77" s="221"/>
    </row>
    <row r="78" spans="1:26">
      <c r="A78" s="221"/>
      <c r="B78" s="242"/>
      <c r="C78" s="373"/>
      <c r="D78" s="564" t="s">
        <v>1721</v>
      </c>
      <c r="E78" s="564"/>
      <c r="F78" s="339"/>
      <c r="G78" s="374"/>
      <c r="H78" s="339"/>
      <c r="I78" s="339"/>
      <c r="J78" s="340"/>
      <c r="K78" s="340"/>
      <c r="L78" s="374"/>
      <c r="M78" s="374"/>
      <c r="N78" s="374"/>
      <c r="O78" s="374"/>
      <c r="P78" s="374"/>
      <c r="Q78" s="374"/>
      <c r="R78" s="374"/>
      <c r="S78" s="374"/>
      <c r="T78" s="374"/>
      <c r="U78" s="374"/>
      <c r="V78" s="375"/>
      <c r="W78" s="220"/>
      <c r="X78" s="221"/>
      <c r="Y78" s="221"/>
      <c r="Z78" s="221"/>
    </row>
    <row r="79" spans="1:26">
      <c r="A79" s="221"/>
      <c r="B79" s="249"/>
      <c r="C79" s="376" t="s">
        <v>362</v>
      </c>
      <c r="D79" s="578" t="s">
        <v>1801</v>
      </c>
      <c r="E79" s="578"/>
      <c r="F79" s="252"/>
      <c r="G79" s="377"/>
      <c r="H79" s="252"/>
      <c r="I79" s="252"/>
      <c r="J79" s="343"/>
      <c r="K79" s="343"/>
      <c r="L79" s="377"/>
      <c r="M79" s="377"/>
      <c r="N79" s="377"/>
      <c r="O79" s="377"/>
      <c r="P79" s="377"/>
      <c r="Q79" s="377"/>
      <c r="R79" s="377"/>
      <c r="S79" s="377"/>
      <c r="T79" s="377"/>
      <c r="U79" s="377"/>
      <c r="V79" s="378"/>
      <c r="W79" s="220"/>
      <c r="X79" s="221"/>
      <c r="Y79" s="221"/>
      <c r="Z79" s="221"/>
    </row>
    <row r="80" spans="1:26" ht="25" customHeight="1">
      <c r="A80" s="379"/>
      <c r="B80" s="380"/>
      <c r="C80" s="381" t="s">
        <v>2130</v>
      </c>
      <c r="D80" s="570" t="s">
        <v>2131</v>
      </c>
      <c r="E80" s="570"/>
      <c r="F80" s="382" t="s">
        <v>195</v>
      </c>
      <c r="G80" s="383">
        <v>8.5</v>
      </c>
      <c r="H80" s="382"/>
      <c r="I80" s="382">
        <f>ROUND(G80*(H80),2)</f>
        <v>0</v>
      </c>
      <c r="J80" s="384">
        <f>ROUND(G80*(N80),2)</f>
        <v>144.84</v>
      </c>
      <c r="K80" s="343">
        <f>ROUND(G80*(O80),2)</f>
        <v>0</v>
      </c>
      <c r="L80" s="377">
        <f>ROUND(G80*(H80),2)</f>
        <v>0</v>
      </c>
      <c r="M80" s="377"/>
      <c r="N80" s="377">
        <v>17.04</v>
      </c>
      <c r="O80" s="377"/>
      <c r="P80" s="377">
        <v>1.09E-3</v>
      </c>
      <c r="Q80" s="377"/>
      <c r="R80" s="377">
        <v>1.09E-3</v>
      </c>
      <c r="S80" s="377">
        <f>ROUND(G80*(P80),3)</f>
        <v>8.9999999999999993E-3</v>
      </c>
      <c r="T80" s="377"/>
      <c r="U80" s="377"/>
      <c r="V80" s="378">
        <f>ROUND(G80*(X80),3)</f>
        <v>0</v>
      </c>
      <c r="W80" s="220"/>
      <c r="X80" s="221">
        <v>0</v>
      </c>
      <c r="Y80" s="221"/>
      <c r="Z80" s="221">
        <v>0</v>
      </c>
    </row>
    <row r="81" spans="1:26" ht="25" customHeight="1">
      <c r="A81" s="397"/>
      <c r="B81" s="398"/>
      <c r="C81" s="399" t="s">
        <v>2132</v>
      </c>
      <c r="D81" s="581" t="s">
        <v>2133</v>
      </c>
      <c r="E81" s="581"/>
      <c r="F81" s="401" t="s">
        <v>2134</v>
      </c>
      <c r="G81" s="402">
        <v>8.9250000000000007</v>
      </c>
      <c r="H81" s="401"/>
      <c r="I81" s="401">
        <f>ROUND(G81*(H81),2)</f>
        <v>0</v>
      </c>
      <c r="J81" s="403">
        <f>ROUND(G81*(N81),2)</f>
        <v>210.36</v>
      </c>
      <c r="K81" s="392">
        <f>ROUND(G81*(O81),2)</f>
        <v>0</v>
      </c>
      <c r="L81" s="393"/>
      <c r="M81" s="393">
        <f>ROUND(G81*(H81),2)</f>
        <v>0</v>
      </c>
      <c r="N81" s="393">
        <v>23.57</v>
      </c>
      <c r="O81" s="393"/>
      <c r="P81" s="393">
        <v>0</v>
      </c>
      <c r="Q81" s="393"/>
      <c r="R81" s="393">
        <v>0</v>
      </c>
      <c r="S81" s="393">
        <f>ROUND(G81*(P81),3)</f>
        <v>0</v>
      </c>
      <c r="T81" s="393"/>
      <c r="U81" s="393"/>
      <c r="V81" s="394">
        <f>ROUND(G81*(X81),3)</f>
        <v>0</v>
      </c>
      <c r="W81" s="395"/>
      <c r="X81" s="396">
        <v>0</v>
      </c>
      <c r="Y81" s="396"/>
      <c r="Z81" s="396">
        <v>0</v>
      </c>
    </row>
    <row r="82" spans="1:26" ht="25" customHeight="1">
      <c r="A82" s="385"/>
      <c r="B82" s="386"/>
      <c r="C82" s="387" t="s">
        <v>387</v>
      </c>
      <c r="D82" s="571" t="s">
        <v>388</v>
      </c>
      <c r="E82" s="571"/>
      <c r="F82" s="389" t="s">
        <v>360</v>
      </c>
      <c r="G82" s="390">
        <v>3.55</v>
      </c>
      <c r="H82" s="391"/>
      <c r="I82" s="391">
        <f>ROUND(G82*(H82),2)</f>
        <v>0</v>
      </c>
      <c r="J82" s="391">
        <f>ROUND(G82*(N82),2)</f>
        <v>8.1300000000000008</v>
      </c>
      <c r="K82" s="392">
        <f>ROUND(G82*(O82),2)</f>
        <v>0</v>
      </c>
      <c r="L82" s="393">
        <f>ROUND(G82*(H82),2)</f>
        <v>0</v>
      </c>
      <c r="M82" s="393"/>
      <c r="N82" s="393">
        <v>2.29</v>
      </c>
      <c r="O82" s="393"/>
      <c r="P82" s="393">
        <v>0</v>
      </c>
      <c r="Q82" s="393"/>
      <c r="R82" s="393">
        <v>0</v>
      </c>
      <c r="S82" s="393">
        <f>ROUND(G82*(P82),3)</f>
        <v>0</v>
      </c>
      <c r="T82" s="393"/>
      <c r="U82" s="393"/>
      <c r="V82" s="394">
        <f>ROUND(G82*(X82),3)</f>
        <v>0</v>
      </c>
      <c r="W82" s="395"/>
      <c r="X82" s="396">
        <v>0</v>
      </c>
      <c r="Y82" s="396"/>
      <c r="Z82" s="396">
        <v>0</v>
      </c>
    </row>
    <row r="83" spans="1:26" ht="23.25" customHeight="1">
      <c r="A83" s="396"/>
      <c r="B83" s="404"/>
      <c r="C83" s="405" t="s">
        <v>362</v>
      </c>
      <c r="D83" s="579" t="s">
        <v>1801</v>
      </c>
      <c r="E83" s="579"/>
      <c r="F83" s="406"/>
      <c r="G83" s="393"/>
      <c r="H83" s="406"/>
      <c r="I83" s="407">
        <f>ROUND((SUM(I79:I82))/1,2)</f>
        <v>0</v>
      </c>
      <c r="J83" s="408"/>
      <c r="K83" s="408"/>
      <c r="L83" s="409">
        <f>ROUND((SUM(L79:L82))/1,2)</f>
        <v>0</v>
      </c>
      <c r="M83" s="409">
        <f>ROUND((SUM(M79:M82))/1,2)</f>
        <v>0</v>
      </c>
      <c r="N83" s="409"/>
      <c r="O83" s="409"/>
      <c r="P83" s="409"/>
      <c r="Q83" s="409"/>
      <c r="R83" s="409"/>
      <c r="S83" s="409">
        <f>ROUND((SUM(S79:S82))/1,2)</f>
        <v>0.01</v>
      </c>
      <c r="T83" s="409"/>
      <c r="U83" s="409"/>
      <c r="V83" s="410">
        <f>ROUND((SUM(V79:V82))/1,2)</f>
        <v>0</v>
      </c>
      <c r="W83" s="395"/>
      <c r="X83" s="396"/>
      <c r="Y83" s="396"/>
      <c r="Z83" s="396"/>
    </row>
    <row r="84" spans="1:26">
      <c r="A84" s="396"/>
      <c r="B84" s="404"/>
      <c r="C84" s="411"/>
      <c r="D84" s="580"/>
      <c r="E84" s="580"/>
      <c r="F84" s="406"/>
      <c r="G84" s="393"/>
      <c r="H84" s="406"/>
      <c r="I84" s="406"/>
      <c r="J84" s="392"/>
      <c r="K84" s="392"/>
      <c r="L84" s="393"/>
      <c r="M84" s="393"/>
      <c r="N84" s="393"/>
      <c r="O84" s="393"/>
      <c r="P84" s="393"/>
      <c r="Q84" s="393"/>
      <c r="R84" s="393"/>
      <c r="S84" s="393"/>
      <c r="T84" s="393"/>
      <c r="U84" s="393"/>
      <c r="V84" s="394"/>
      <c r="W84" s="395"/>
      <c r="X84" s="396"/>
      <c r="Y84" s="396"/>
      <c r="Z84" s="396"/>
    </row>
    <row r="85" spans="1:26">
      <c r="A85" s="396"/>
      <c r="B85" s="404"/>
      <c r="C85" s="411"/>
      <c r="D85" s="582" t="s">
        <v>1721</v>
      </c>
      <c r="E85" s="582"/>
      <c r="F85" s="406"/>
      <c r="G85" s="393"/>
      <c r="H85" s="406"/>
      <c r="I85" s="407">
        <f>ROUND((SUM(I78:I84))/2,2)</f>
        <v>0</v>
      </c>
      <c r="J85" s="408"/>
      <c r="K85" s="408"/>
      <c r="L85" s="409">
        <f>ROUND((SUM(L78:L84))/2,2)</f>
        <v>0</v>
      </c>
      <c r="M85" s="409">
        <f>ROUND((SUM(M78:M84))/2,2)</f>
        <v>0</v>
      </c>
      <c r="N85" s="409"/>
      <c r="O85" s="409"/>
      <c r="P85" s="409"/>
      <c r="Q85" s="409"/>
      <c r="R85" s="409"/>
      <c r="S85" s="409">
        <f>ROUND((SUM(S78:S84))/2,2)</f>
        <v>0.01</v>
      </c>
      <c r="T85" s="409"/>
      <c r="U85" s="409"/>
      <c r="V85" s="410">
        <f>ROUND((SUM(V78:V84))/2,2)</f>
        <v>0</v>
      </c>
      <c r="W85" s="395"/>
      <c r="X85" s="396"/>
      <c r="Y85" s="396"/>
      <c r="Z85" s="396"/>
    </row>
    <row r="86" spans="1:26">
      <c r="A86" s="396"/>
      <c r="B86" s="404"/>
      <c r="C86" s="411"/>
      <c r="D86" s="580"/>
      <c r="E86" s="580"/>
      <c r="F86" s="406"/>
      <c r="G86" s="393"/>
      <c r="H86" s="406"/>
      <c r="I86" s="406"/>
      <c r="J86" s="392"/>
      <c r="K86" s="392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4"/>
      <c r="W86" s="395"/>
      <c r="X86" s="396"/>
      <c r="Y86" s="396"/>
      <c r="Z86" s="396"/>
    </row>
    <row r="87" spans="1:26">
      <c r="A87" s="396"/>
      <c r="B87" s="404"/>
      <c r="C87" s="411"/>
      <c r="D87" s="582" t="s">
        <v>2128</v>
      </c>
      <c r="E87" s="582"/>
      <c r="F87" s="406"/>
      <c r="G87" s="393"/>
      <c r="H87" s="406"/>
      <c r="I87" s="406"/>
      <c r="J87" s="392"/>
      <c r="K87" s="392"/>
      <c r="L87" s="393"/>
      <c r="M87" s="393"/>
      <c r="N87" s="393"/>
      <c r="O87" s="393"/>
      <c r="P87" s="393"/>
      <c r="Q87" s="393"/>
      <c r="R87" s="393"/>
      <c r="S87" s="393"/>
      <c r="T87" s="393"/>
      <c r="U87" s="393"/>
      <c r="V87" s="394"/>
      <c r="W87" s="395"/>
      <c r="X87" s="396"/>
      <c r="Y87" s="396"/>
      <c r="Z87" s="396"/>
    </row>
    <row r="88" spans="1:26" ht="34.5" customHeight="1">
      <c r="A88" s="396"/>
      <c r="B88" s="404"/>
      <c r="C88" s="405" t="s">
        <v>2135</v>
      </c>
      <c r="D88" s="579" t="s">
        <v>2136</v>
      </c>
      <c r="E88" s="579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25" customHeight="1">
      <c r="A89" s="385"/>
      <c r="B89" s="386"/>
      <c r="C89" s="387" t="s">
        <v>2137</v>
      </c>
      <c r="D89" s="571" t="s">
        <v>2138</v>
      </c>
      <c r="E89" s="571"/>
      <c r="F89" s="389" t="s">
        <v>1770</v>
      </c>
      <c r="G89" s="390">
        <v>5</v>
      </c>
      <c r="H89" s="389"/>
      <c r="I89" s="389">
        <f t="shared" ref="I89:I104" si="0">ROUND(G89*(H89),2)</f>
        <v>0</v>
      </c>
      <c r="J89" s="391">
        <f t="shared" ref="J89:J104" si="1">ROUND(G89*(N89),2)</f>
        <v>39.6</v>
      </c>
      <c r="K89" s="392">
        <f t="shared" ref="K89:K104" si="2">ROUND(G89*(O89),2)</f>
        <v>0</v>
      </c>
      <c r="L89" s="393">
        <f>ROUND(G89*(H89),2)</f>
        <v>0</v>
      </c>
      <c r="M89" s="393"/>
      <c r="N89" s="393">
        <v>7.92</v>
      </c>
      <c r="O89" s="393"/>
      <c r="P89" s="393">
        <v>0</v>
      </c>
      <c r="Q89" s="393"/>
      <c r="R89" s="393">
        <v>0</v>
      </c>
      <c r="S89" s="393">
        <f t="shared" ref="S89:S104" si="3">ROUND(G89*(P89),3)</f>
        <v>0</v>
      </c>
      <c r="T89" s="393"/>
      <c r="U89" s="393"/>
      <c r="V89" s="394">
        <f t="shared" ref="V89:V104" si="4">ROUND(G89*(X89),3)</f>
        <v>0</v>
      </c>
      <c r="W89" s="395"/>
      <c r="X89" s="396">
        <v>0</v>
      </c>
      <c r="Y89" s="396"/>
      <c r="Z89" s="396">
        <v>0</v>
      </c>
    </row>
    <row r="90" spans="1:26" ht="25" customHeight="1">
      <c r="A90" s="397"/>
      <c r="B90" s="398"/>
      <c r="C90" s="399" t="s">
        <v>2139</v>
      </c>
      <c r="D90" s="581" t="s">
        <v>2140</v>
      </c>
      <c r="E90" s="581"/>
      <c r="F90" s="401" t="s">
        <v>247</v>
      </c>
      <c r="G90" s="402">
        <v>5</v>
      </c>
      <c r="H90" s="401"/>
      <c r="I90" s="401">
        <f t="shared" si="0"/>
        <v>0</v>
      </c>
      <c r="J90" s="403">
        <f t="shared" si="1"/>
        <v>830.25</v>
      </c>
      <c r="K90" s="392">
        <f t="shared" si="2"/>
        <v>0</v>
      </c>
      <c r="L90" s="393"/>
      <c r="M90" s="393">
        <f>ROUND(G90*(H90),2)</f>
        <v>0</v>
      </c>
      <c r="N90" s="393">
        <v>166.05</v>
      </c>
      <c r="O90" s="393"/>
      <c r="P90" s="393">
        <v>0</v>
      </c>
      <c r="Q90" s="393"/>
      <c r="R90" s="393">
        <v>0</v>
      </c>
      <c r="S90" s="393">
        <f t="shared" si="3"/>
        <v>0</v>
      </c>
      <c r="T90" s="393"/>
      <c r="U90" s="393"/>
      <c r="V90" s="394">
        <f t="shared" si="4"/>
        <v>0</v>
      </c>
      <c r="W90" s="395"/>
      <c r="X90" s="396">
        <v>0</v>
      </c>
      <c r="Y90" s="396"/>
      <c r="Z90" s="396">
        <v>0</v>
      </c>
    </row>
    <row r="91" spans="1:26" ht="25" customHeight="1">
      <c r="A91" s="385"/>
      <c r="B91" s="386"/>
      <c r="C91" s="387" t="s">
        <v>2141</v>
      </c>
      <c r="D91" s="571" t="s">
        <v>2142</v>
      </c>
      <c r="E91" s="571"/>
      <c r="F91" s="389" t="s">
        <v>218</v>
      </c>
      <c r="G91" s="390">
        <v>12</v>
      </c>
      <c r="H91" s="389"/>
      <c r="I91" s="389">
        <f t="shared" si="0"/>
        <v>0</v>
      </c>
      <c r="J91" s="391">
        <f t="shared" si="1"/>
        <v>73.92</v>
      </c>
      <c r="K91" s="392">
        <f t="shared" si="2"/>
        <v>0</v>
      </c>
      <c r="L91" s="393">
        <f>ROUND(G91*(H91),2)</f>
        <v>0</v>
      </c>
      <c r="M91" s="393"/>
      <c r="N91" s="393">
        <v>6.16</v>
      </c>
      <c r="O91" s="393"/>
      <c r="P91" s="393">
        <v>0</v>
      </c>
      <c r="Q91" s="393"/>
      <c r="R91" s="393">
        <v>0</v>
      </c>
      <c r="S91" s="393">
        <f t="shared" si="3"/>
        <v>0</v>
      </c>
      <c r="T91" s="393"/>
      <c r="U91" s="393"/>
      <c r="V91" s="394">
        <f t="shared" si="4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97"/>
      <c r="B92" s="398"/>
      <c r="C92" s="399" t="s">
        <v>2143</v>
      </c>
      <c r="D92" s="581" t="s">
        <v>2144</v>
      </c>
      <c r="E92" s="581"/>
      <c r="F92" s="401" t="s">
        <v>218</v>
      </c>
      <c r="G92" s="402">
        <v>12</v>
      </c>
      <c r="H92" s="401"/>
      <c r="I92" s="401">
        <f t="shared" si="0"/>
        <v>0</v>
      </c>
      <c r="J92" s="403">
        <f t="shared" si="1"/>
        <v>73.2</v>
      </c>
      <c r="K92" s="392">
        <f t="shared" si="2"/>
        <v>0</v>
      </c>
      <c r="L92" s="393"/>
      <c r="M92" s="393">
        <f>ROUND(G92*(H92),2)</f>
        <v>0</v>
      </c>
      <c r="N92" s="393">
        <v>6.1</v>
      </c>
      <c r="O92" s="393"/>
      <c r="P92" s="393">
        <v>0</v>
      </c>
      <c r="Q92" s="393"/>
      <c r="R92" s="393">
        <v>0</v>
      </c>
      <c r="S92" s="393">
        <f t="shared" si="3"/>
        <v>0</v>
      </c>
      <c r="T92" s="393"/>
      <c r="U92" s="393"/>
      <c r="V92" s="394">
        <f t="shared" si="4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97"/>
      <c r="B93" s="398"/>
      <c r="C93" s="399" t="s">
        <v>2145</v>
      </c>
      <c r="D93" s="581" t="s">
        <v>2146</v>
      </c>
      <c r="E93" s="581"/>
      <c r="F93" s="401" t="s">
        <v>247</v>
      </c>
      <c r="G93" s="402">
        <v>5</v>
      </c>
      <c r="H93" s="401"/>
      <c r="I93" s="401">
        <f t="shared" si="0"/>
        <v>0</v>
      </c>
      <c r="J93" s="403">
        <f t="shared" si="1"/>
        <v>52.3</v>
      </c>
      <c r="K93" s="392">
        <f t="shared" si="2"/>
        <v>0</v>
      </c>
      <c r="L93" s="393"/>
      <c r="M93" s="393">
        <f>ROUND(G93*(H93),2)</f>
        <v>0</v>
      </c>
      <c r="N93" s="393">
        <v>10.46</v>
      </c>
      <c r="O93" s="393"/>
      <c r="P93" s="393">
        <v>0</v>
      </c>
      <c r="Q93" s="393"/>
      <c r="R93" s="393">
        <v>0</v>
      </c>
      <c r="S93" s="393">
        <f t="shared" si="3"/>
        <v>0</v>
      </c>
      <c r="T93" s="393"/>
      <c r="U93" s="393"/>
      <c r="V93" s="394">
        <f t="shared" si="4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97"/>
      <c r="B94" s="398"/>
      <c r="C94" s="399" t="s">
        <v>2147</v>
      </c>
      <c r="D94" s="581" t="s">
        <v>2148</v>
      </c>
      <c r="E94" s="581"/>
      <c r="F94" s="401" t="s">
        <v>247</v>
      </c>
      <c r="G94" s="402">
        <v>2</v>
      </c>
      <c r="H94" s="401"/>
      <c r="I94" s="401">
        <f t="shared" si="0"/>
        <v>0</v>
      </c>
      <c r="J94" s="403">
        <f t="shared" si="1"/>
        <v>18.28</v>
      </c>
      <c r="K94" s="392">
        <f t="shared" si="2"/>
        <v>0</v>
      </c>
      <c r="L94" s="393"/>
      <c r="M94" s="393">
        <f>ROUND(G94*(H94),2)</f>
        <v>0</v>
      </c>
      <c r="N94" s="393">
        <v>9.14</v>
      </c>
      <c r="O94" s="393"/>
      <c r="P94" s="393">
        <v>0</v>
      </c>
      <c r="Q94" s="393"/>
      <c r="R94" s="393">
        <v>0</v>
      </c>
      <c r="S94" s="393">
        <f t="shared" si="3"/>
        <v>0</v>
      </c>
      <c r="T94" s="393"/>
      <c r="U94" s="393"/>
      <c r="V94" s="394">
        <f t="shared" si="4"/>
        <v>0</v>
      </c>
      <c r="W94" s="395"/>
      <c r="X94" s="396">
        <v>0</v>
      </c>
      <c r="Y94" s="396"/>
      <c r="Z94" s="396">
        <v>0</v>
      </c>
    </row>
    <row r="95" spans="1:26" ht="25" customHeight="1">
      <c r="A95" s="397"/>
      <c r="B95" s="398"/>
      <c r="C95" s="399" t="s">
        <v>2149</v>
      </c>
      <c r="D95" s="581" t="s">
        <v>2150</v>
      </c>
      <c r="E95" s="581"/>
      <c r="F95" s="401" t="s">
        <v>247</v>
      </c>
      <c r="G95" s="402">
        <v>10</v>
      </c>
      <c r="H95" s="401"/>
      <c r="I95" s="401">
        <f t="shared" si="0"/>
        <v>0</v>
      </c>
      <c r="J95" s="403">
        <f t="shared" si="1"/>
        <v>36.200000000000003</v>
      </c>
      <c r="K95" s="392">
        <f t="shared" si="2"/>
        <v>0</v>
      </c>
      <c r="L95" s="393"/>
      <c r="M95" s="393">
        <f>ROUND(G95*(H95),2)</f>
        <v>0</v>
      </c>
      <c r="N95" s="393">
        <v>3.62</v>
      </c>
      <c r="O95" s="393"/>
      <c r="P95" s="393">
        <v>0</v>
      </c>
      <c r="Q95" s="393"/>
      <c r="R95" s="393">
        <v>0</v>
      </c>
      <c r="S95" s="393">
        <f t="shared" si="3"/>
        <v>0</v>
      </c>
      <c r="T95" s="393"/>
      <c r="U95" s="393"/>
      <c r="V95" s="394">
        <f t="shared" si="4"/>
        <v>0</v>
      </c>
      <c r="W95" s="395"/>
      <c r="X95" s="396">
        <v>0</v>
      </c>
      <c r="Y95" s="396"/>
      <c r="Z95" s="396">
        <v>0</v>
      </c>
    </row>
    <row r="96" spans="1:26" ht="25" customHeight="1">
      <c r="A96" s="385"/>
      <c r="B96" s="386"/>
      <c r="C96" s="387" t="s">
        <v>2151</v>
      </c>
      <c r="D96" s="571" t="s">
        <v>2152</v>
      </c>
      <c r="E96" s="571"/>
      <c r="F96" s="389" t="s">
        <v>218</v>
      </c>
      <c r="G96" s="390">
        <v>12</v>
      </c>
      <c r="H96" s="389"/>
      <c r="I96" s="389">
        <f t="shared" si="0"/>
        <v>0</v>
      </c>
      <c r="J96" s="391">
        <f t="shared" si="1"/>
        <v>93.48</v>
      </c>
      <c r="K96" s="392">
        <f t="shared" si="2"/>
        <v>0</v>
      </c>
      <c r="L96" s="393">
        <f>ROUND(G96*(H96),2)</f>
        <v>0</v>
      </c>
      <c r="M96" s="393"/>
      <c r="N96" s="393">
        <v>7.79</v>
      </c>
      <c r="O96" s="393"/>
      <c r="P96" s="393">
        <v>0</v>
      </c>
      <c r="Q96" s="393"/>
      <c r="R96" s="393">
        <v>0</v>
      </c>
      <c r="S96" s="393">
        <f t="shared" si="3"/>
        <v>0</v>
      </c>
      <c r="T96" s="393"/>
      <c r="U96" s="393"/>
      <c r="V96" s="394">
        <f t="shared" si="4"/>
        <v>0</v>
      </c>
      <c r="W96" s="395"/>
      <c r="X96" s="396">
        <v>0</v>
      </c>
      <c r="Y96" s="396"/>
      <c r="Z96" s="396">
        <v>0</v>
      </c>
    </row>
    <row r="97" spans="1:26" ht="25" customHeight="1">
      <c r="A97" s="397"/>
      <c r="B97" s="398"/>
      <c r="C97" s="399" t="s">
        <v>2153</v>
      </c>
      <c r="D97" s="581" t="s">
        <v>2154</v>
      </c>
      <c r="E97" s="581"/>
      <c r="F97" s="401" t="s">
        <v>218</v>
      </c>
      <c r="G97" s="402">
        <v>12</v>
      </c>
      <c r="H97" s="401"/>
      <c r="I97" s="401">
        <f t="shared" si="0"/>
        <v>0</v>
      </c>
      <c r="J97" s="403">
        <f t="shared" si="1"/>
        <v>82.56</v>
      </c>
      <c r="K97" s="392">
        <f t="shared" si="2"/>
        <v>0</v>
      </c>
      <c r="L97" s="393"/>
      <c r="M97" s="393">
        <f>ROUND(G97*(H97),2)</f>
        <v>0</v>
      </c>
      <c r="N97" s="393">
        <v>6.88</v>
      </c>
      <c r="O97" s="393"/>
      <c r="P97" s="393">
        <v>0</v>
      </c>
      <c r="Q97" s="393"/>
      <c r="R97" s="393">
        <v>0</v>
      </c>
      <c r="S97" s="393">
        <f t="shared" si="3"/>
        <v>0</v>
      </c>
      <c r="T97" s="393"/>
      <c r="U97" s="393"/>
      <c r="V97" s="394">
        <f t="shared" si="4"/>
        <v>0</v>
      </c>
      <c r="W97" s="395"/>
      <c r="X97" s="396">
        <v>0</v>
      </c>
      <c r="Y97" s="396"/>
      <c r="Z97" s="396">
        <v>0</v>
      </c>
    </row>
    <row r="98" spans="1:26" ht="25" customHeight="1">
      <c r="A98" s="397"/>
      <c r="B98" s="398"/>
      <c r="C98" s="399" t="s">
        <v>2155</v>
      </c>
      <c r="D98" s="581" t="s">
        <v>2156</v>
      </c>
      <c r="E98" s="581"/>
      <c r="F98" s="401" t="s">
        <v>247</v>
      </c>
      <c r="G98" s="402">
        <v>3</v>
      </c>
      <c r="H98" s="401"/>
      <c r="I98" s="401">
        <f t="shared" si="0"/>
        <v>0</v>
      </c>
      <c r="J98" s="403">
        <f t="shared" si="1"/>
        <v>44.1</v>
      </c>
      <c r="K98" s="392">
        <f t="shared" si="2"/>
        <v>0</v>
      </c>
      <c r="L98" s="393"/>
      <c r="M98" s="393">
        <f>ROUND(G98*(H98),2)</f>
        <v>0</v>
      </c>
      <c r="N98" s="393">
        <v>14.7</v>
      </c>
      <c r="O98" s="393"/>
      <c r="P98" s="393">
        <v>0</v>
      </c>
      <c r="Q98" s="393"/>
      <c r="R98" s="393">
        <v>0</v>
      </c>
      <c r="S98" s="393">
        <f t="shared" si="3"/>
        <v>0</v>
      </c>
      <c r="T98" s="393"/>
      <c r="U98" s="393"/>
      <c r="V98" s="394">
        <f t="shared" si="4"/>
        <v>0</v>
      </c>
      <c r="W98" s="395"/>
      <c r="X98" s="396">
        <v>0</v>
      </c>
      <c r="Y98" s="396"/>
      <c r="Z98" s="396">
        <v>0</v>
      </c>
    </row>
    <row r="99" spans="1:26" ht="25" customHeight="1">
      <c r="A99" s="397"/>
      <c r="B99" s="398"/>
      <c r="C99" s="399" t="s">
        <v>2157</v>
      </c>
      <c r="D99" s="581" t="s">
        <v>2158</v>
      </c>
      <c r="E99" s="581"/>
      <c r="F99" s="401" t="s">
        <v>247</v>
      </c>
      <c r="G99" s="402">
        <v>2</v>
      </c>
      <c r="H99" s="401"/>
      <c r="I99" s="401">
        <f t="shared" si="0"/>
        <v>0</v>
      </c>
      <c r="J99" s="403">
        <f t="shared" si="1"/>
        <v>16.399999999999999</v>
      </c>
      <c r="K99" s="392">
        <f t="shared" si="2"/>
        <v>0</v>
      </c>
      <c r="L99" s="393"/>
      <c r="M99" s="393">
        <f>ROUND(G99*(H99),2)</f>
        <v>0</v>
      </c>
      <c r="N99" s="393">
        <v>8.1999999999999993</v>
      </c>
      <c r="O99" s="393"/>
      <c r="P99" s="393">
        <v>0</v>
      </c>
      <c r="Q99" s="393"/>
      <c r="R99" s="393">
        <v>0</v>
      </c>
      <c r="S99" s="393">
        <f t="shared" si="3"/>
        <v>0</v>
      </c>
      <c r="T99" s="393"/>
      <c r="U99" s="393"/>
      <c r="V99" s="394">
        <f t="shared" si="4"/>
        <v>0</v>
      </c>
      <c r="W99" s="395"/>
      <c r="X99" s="396">
        <v>0</v>
      </c>
      <c r="Y99" s="396"/>
      <c r="Z99" s="396">
        <v>0</v>
      </c>
    </row>
    <row r="100" spans="1:26" ht="25" customHeight="1">
      <c r="A100" s="397"/>
      <c r="B100" s="398"/>
      <c r="C100" s="399" t="s">
        <v>2159</v>
      </c>
      <c r="D100" s="581" t="s">
        <v>2160</v>
      </c>
      <c r="E100" s="581"/>
      <c r="F100" s="401" t="s">
        <v>247</v>
      </c>
      <c r="G100" s="402">
        <v>10</v>
      </c>
      <c r="H100" s="401"/>
      <c r="I100" s="401">
        <f t="shared" si="0"/>
        <v>0</v>
      </c>
      <c r="J100" s="403">
        <f t="shared" si="1"/>
        <v>40.4</v>
      </c>
      <c r="K100" s="392">
        <f t="shared" si="2"/>
        <v>0</v>
      </c>
      <c r="L100" s="393"/>
      <c r="M100" s="393">
        <f>ROUND(G100*(H100),2)</f>
        <v>0</v>
      </c>
      <c r="N100" s="393">
        <v>4.04</v>
      </c>
      <c r="O100" s="393"/>
      <c r="P100" s="393">
        <v>0</v>
      </c>
      <c r="Q100" s="393"/>
      <c r="R100" s="393">
        <v>0</v>
      </c>
      <c r="S100" s="393">
        <f t="shared" si="3"/>
        <v>0</v>
      </c>
      <c r="T100" s="393"/>
      <c r="U100" s="393"/>
      <c r="V100" s="394">
        <f t="shared" si="4"/>
        <v>0</v>
      </c>
      <c r="W100" s="395"/>
      <c r="X100" s="396">
        <v>0</v>
      </c>
      <c r="Y100" s="396"/>
      <c r="Z100" s="396">
        <v>0</v>
      </c>
    </row>
    <row r="101" spans="1:26" ht="25" customHeight="1">
      <c r="A101" s="397"/>
      <c r="B101" s="398"/>
      <c r="C101" s="399" t="s">
        <v>2161</v>
      </c>
      <c r="D101" s="581" t="s">
        <v>2162</v>
      </c>
      <c r="E101" s="581"/>
      <c r="F101" s="401" t="s">
        <v>247</v>
      </c>
      <c r="G101" s="402">
        <v>2</v>
      </c>
      <c r="H101" s="401"/>
      <c r="I101" s="401">
        <f t="shared" si="0"/>
        <v>0</v>
      </c>
      <c r="J101" s="403">
        <f t="shared" si="1"/>
        <v>155.72</v>
      </c>
      <c r="K101" s="392">
        <f t="shared" si="2"/>
        <v>0</v>
      </c>
      <c r="L101" s="393"/>
      <c r="M101" s="393">
        <f>ROUND(G101*(H101),2)</f>
        <v>0</v>
      </c>
      <c r="N101" s="393">
        <v>77.86</v>
      </c>
      <c r="O101" s="393"/>
      <c r="P101" s="393">
        <v>0</v>
      </c>
      <c r="Q101" s="393"/>
      <c r="R101" s="393">
        <v>0</v>
      </c>
      <c r="S101" s="393">
        <f t="shared" si="3"/>
        <v>0</v>
      </c>
      <c r="T101" s="393"/>
      <c r="U101" s="393"/>
      <c r="V101" s="394">
        <f t="shared" si="4"/>
        <v>0</v>
      </c>
      <c r="W101" s="395"/>
      <c r="X101" s="396">
        <v>0</v>
      </c>
      <c r="Y101" s="396"/>
      <c r="Z101" s="396">
        <v>0</v>
      </c>
    </row>
    <row r="102" spans="1:26" ht="25" customHeight="1">
      <c r="A102" s="385"/>
      <c r="B102" s="386"/>
      <c r="C102" s="387" t="s">
        <v>2163</v>
      </c>
      <c r="D102" s="571" t="s">
        <v>2164</v>
      </c>
      <c r="E102" s="571"/>
      <c r="F102" s="389" t="s">
        <v>2165</v>
      </c>
      <c r="G102" s="390">
        <v>15.56</v>
      </c>
      <c r="H102" s="391"/>
      <c r="I102" s="391">
        <f t="shared" si="0"/>
        <v>0</v>
      </c>
      <c r="J102" s="391">
        <f t="shared" si="1"/>
        <v>155.6</v>
      </c>
      <c r="K102" s="392">
        <f t="shared" si="2"/>
        <v>0</v>
      </c>
      <c r="L102" s="393">
        <f>ROUND(G102*(H102),2)</f>
        <v>0</v>
      </c>
      <c r="M102" s="393"/>
      <c r="N102" s="393">
        <v>10</v>
      </c>
      <c r="O102" s="393"/>
      <c r="P102" s="393">
        <v>0</v>
      </c>
      <c r="Q102" s="393"/>
      <c r="R102" s="393">
        <v>0</v>
      </c>
      <c r="S102" s="393">
        <f t="shared" si="3"/>
        <v>0</v>
      </c>
      <c r="T102" s="393"/>
      <c r="U102" s="393"/>
      <c r="V102" s="394">
        <f t="shared" si="4"/>
        <v>0</v>
      </c>
      <c r="W102" s="395"/>
      <c r="X102" s="396">
        <v>0</v>
      </c>
      <c r="Y102" s="396"/>
      <c r="Z102" s="396">
        <v>0</v>
      </c>
    </row>
    <row r="103" spans="1:26" ht="25" customHeight="1">
      <c r="A103" s="385"/>
      <c r="B103" s="386"/>
      <c r="C103" s="387" t="s">
        <v>2166</v>
      </c>
      <c r="D103" s="571" t="s">
        <v>2167</v>
      </c>
      <c r="E103" s="571"/>
      <c r="F103" s="389" t="s">
        <v>360</v>
      </c>
      <c r="G103" s="390">
        <v>15.56</v>
      </c>
      <c r="H103" s="391"/>
      <c r="I103" s="391">
        <f t="shared" si="0"/>
        <v>0</v>
      </c>
      <c r="J103" s="391">
        <f t="shared" si="1"/>
        <v>108.92</v>
      </c>
      <c r="K103" s="392">
        <f t="shared" si="2"/>
        <v>0</v>
      </c>
      <c r="L103" s="393">
        <f>ROUND(G103*(H103),2)</f>
        <v>0</v>
      </c>
      <c r="M103" s="393"/>
      <c r="N103" s="393">
        <v>7</v>
      </c>
      <c r="O103" s="393"/>
      <c r="P103" s="393">
        <v>0</v>
      </c>
      <c r="Q103" s="393"/>
      <c r="R103" s="393">
        <v>0</v>
      </c>
      <c r="S103" s="393">
        <f t="shared" si="3"/>
        <v>0</v>
      </c>
      <c r="T103" s="393"/>
      <c r="U103" s="393"/>
      <c r="V103" s="394">
        <f t="shared" si="4"/>
        <v>0</v>
      </c>
      <c r="W103" s="395"/>
      <c r="X103" s="396">
        <v>0</v>
      </c>
      <c r="Y103" s="396"/>
      <c r="Z103" s="396">
        <v>0</v>
      </c>
    </row>
    <row r="104" spans="1:26" ht="25" customHeight="1">
      <c r="A104" s="385"/>
      <c r="B104" s="386"/>
      <c r="C104" s="387" t="s">
        <v>2168</v>
      </c>
      <c r="D104" s="571" t="s">
        <v>2169</v>
      </c>
      <c r="E104" s="571"/>
      <c r="F104" s="389" t="s">
        <v>360</v>
      </c>
      <c r="G104" s="390">
        <v>18.208273370019999</v>
      </c>
      <c r="H104" s="391"/>
      <c r="I104" s="391">
        <f t="shared" si="0"/>
        <v>0</v>
      </c>
      <c r="J104" s="391">
        <f t="shared" si="1"/>
        <v>36.42</v>
      </c>
      <c r="K104" s="392">
        <f t="shared" si="2"/>
        <v>0</v>
      </c>
      <c r="L104" s="393">
        <f>ROUND(G104*(H104),2)</f>
        <v>0</v>
      </c>
      <c r="M104" s="393"/>
      <c r="N104" s="393">
        <v>2</v>
      </c>
      <c r="O104" s="393"/>
      <c r="P104" s="393">
        <v>0</v>
      </c>
      <c r="Q104" s="393"/>
      <c r="R104" s="393">
        <v>0</v>
      </c>
      <c r="S104" s="393">
        <f t="shared" si="3"/>
        <v>0</v>
      </c>
      <c r="T104" s="393"/>
      <c r="U104" s="393"/>
      <c r="V104" s="394">
        <f t="shared" si="4"/>
        <v>0</v>
      </c>
      <c r="W104" s="395"/>
      <c r="X104" s="396">
        <v>0</v>
      </c>
      <c r="Y104" s="396"/>
      <c r="Z104" s="396">
        <v>0</v>
      </c>
    </row>
    <row r="105" spans="1:26" ht="34.5" customHeight="1">
      <c r="A105" s="396"/>
      <c r="B105" s="404"/>
      <c r="C105" s="405" t="s">
        <v>2135</v>
      </c>
      <c r="D105" s="579" t="s">
        <v>2136</v>
      </c>
      <c r="E105" s="579"/>
      <c r="F105" s="406"/>
      <c r="G105" s="393"/>
      <c r="H105" s="406"/>
      <c r="I105" s="407">
        <f>ROUND((SUM(I88:I104))/1,2)</f>
        <v>0</v>
      </c>
      <c r="J105" s="408"/>
      <c r="K105" s="408"/>
      <c r="L105" s="409">
        <f>ROUND((SUM(L88:L104))/1,2)</f>
        <v>0</v>
      </c>
      <c r="M105" s="409">
        <f>ROUND((SUM(M88:M104))/1,2)</f>
        <v>0</v>
      </c>
      <c r="N105" s="409"/>
      <c r="O105" s="409"/>
      <c r="P105" s="409"/>
      <c r="Q105" s="393"/>
      <c r="R105" s="393"/>
      <c r="S105" s="409">
        <f>ROUND((SUM(S88:S104))/1,2)</f>
        <v>0</v>
      </c>
      <c r="T105" s="409"/>
      <c r="U105" s="409"/>
      <c r="V105" s="410">
        <f>ROUND((SUM(V88:V104))/1,2)</f>
        <v>0</v>
      </c>
      <c r="W105" s="395"/>
      <c r="X105" s="396"/>
      <c r="Y105" s="396"/>
      <c r="Z105" s="396"/>
    </row>
    <row r="106" spans="1:26">
      <c r="A106" s="396"/>
      <c r="B106" s="404"/>
      <c r="C106" s="411"/>
      <c r="D106" s="580"/>
      <c r="E106" s="580"/>
      <c r="F106" s="406"/>
      <c r="G106" s="393"/>
      <c r="H106" s="406"/>
      <c r="I106" s="406"/>
      <c r="J106" s="392"/>
      <c r="K106" s="392"/>
      <c r="L106" s="393"/>
      <c r="M106" s="393"/>
      <c r="N106" s="393"/>
      <c r="O106" s="393"/>
      <c r="P106" s="393"/>
      <c r="Q106" s="393"/>
      <c r="R106" s="393"/>
      <c r="S106" s="393"/>
      <c r="T106" s="393"/>
      <c r="U106" s="393"/>
      <c r="V106" s="394"/>
      <c r="W106" s="395"/>
      <c r="X106" s="396"/>
      <c r="Y106" s="396"/>
      <c r="Z106" s="396"/>
    </row>
    <row r="107" spans="1:26">
      <c r="A107" s="396"/>
      <c r="B107" s="404"/>
      <c r="C107" s="411"/>
      <c r="D107" s="583" t="s">
        <v>2128</v>
      </c>
      <c r="E107" s="583"/>
      <c r="F107" s="406"/>
      <c r="G107" s="393"/>
      <c r="H107" s="406"/>
      <c r="I107" s="407">
        <f>ROUND((SUM(I87:I106))/2,2)</f>
        <v>0</v>
      </c>
      <c r="J107" s="392"/>
      <c r="K107" s="392"/>
      <c r="L107" s="393">
        <f>ROUND((SUM(L87:L106))/2,2)</f>
        <v>0</v>
      </c>
      <c r="M107" s="393">
        <f>ROUND((SUM(M87:M106))/2,2)</f>
        <v>0</v>
      </c>
      <c r="N107" s="393"/>
      <c r="O107" s="393"/>
      <c r="P107" s="409"/>
      <c r="Q107" s="393"/>
      <c r="R107" s="393"/>
      <c r="S107" s="409">
        <f>ROUND((SUM(S87:S106))/2,2)</f>
        <v>0</v>
      </c>
      <c r="T107" s="393"/>
      <c r="U107" s="393"/>
      <c r="V107" s="410">
        <f>ROUND((SUM(V87:V106))/2,2)</f>
        <v>0</v>
      </c>
      <c r="W107" s="395"/>
      <c r="X107" s="396"/>
      <c r="Y107" s="396"/>
      <c r="Z107" s="396"/>
    </row>
    <row r="108" spans="1:26">
      <c r="A108" s="221"/>
      <c r="B108" s="413"/>
      <c r="C108" s="414"/>
      <c r="D108" s="584" t="s">
        <v>1728</v>
      </c>
      <c r="E108" s="584"/>
      <c r="F108" s="417"/>
      <c r="G108" s="416"/>
      <c r="H108" s="417"/>
      <c r="I108" s="417">
        <f>ROUND((SUM(I78:I107))/3,2)</f>
        <v>0</v>
      </c>
      <c r="J108" s="445"/>
      <c r="K108" s="445">
        <f>ROUND((SUM(K78:K107))/3,2)</f>
        <v>0</v>
      </c>
      <c r="L108" s="416">
        <f>ROUND((SUM(L78:L107))/3,2)</f>
        <v>0</v>
      </c>
      <c r="M108" s="416">
        <f>ROUND((SUM(M78:M107))/3,2)</f>
        <v>0</v>
      </c>
      <c r="N108" s="416"/>
      <c r="O108" s="416"/>
      <c r="P108" s="416"/>
      <c r="Q108" s="416"/>
      <c r="R108" s="416"/>
      <c r="S108" s="416">
        <f>ROUND((SUM(S78:S107))/3,2)</f>
        <v>0.01</v>
      </c>
      <c r="T108" s="416"/>
      <c r="U108" s="416"/>
      <c r="V108" s="418">
        <f>ROUND((SUM(V78:V107))/3,2)</f>
        <v>0</v>
      </c>
      <c r="W108" s="220"/>
      <c r="X108" s="221"/>
      <c r="Y108" s="221">
        <f>(SUM(Y78:Y107))</f>
        <v>0</v>
      </c>
      <c r="Z108" s="221">
        <f>(SUM(Z78:Z107))</f>
        <v>0</v>
      </c>
    </row>
    <row r="109" spans="1:26" hidden="1">
      <c r="A109" s="221"/>
      <c r="B109" s="221"/>
      <c r="C109" s="221"/>
      <c r="D109" s="221"/>
      <c r="E109" s="252"/>
      <c r="F109" s="252"/>
      <c r="G109" s="377"/>
      <c r="H109" s="252"/>
      <c r="I109" s="252"/>
      <c r="J109" s="343"/>
      <c r="K109" s="343"/>
      <c r="L109" s="343"/>
      <c r="M109" s="343"/>
      <c r="N109" s="343"/>
      <c r="O109" s="343"/>
      <c r="P109" s="343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</row>
    <row r="110" spans="1:26" hidden="1">
      <c r="A110" s="221"/>
      <c r="B110" s="221"/>
      <c r="C110" s="221"/>
      <c r="D110" s="221"/>
      <c r="E110" s="252"/>
      <c r="F110" s="252"/>
      <c r="G110" s="377"/>
      <c r="H110" s="252"/>
      <c r="I110" s="252"/>
      <c r="J110" s="343"/>
      <c r="K110" s="343"/>
      <c r="L110" s="343"/>
      <c r="M110" s="343"/>
      <c r="N110" s="343"/>
      <c r="O110" s="343"/>
      <c r="P110" s="343"/>
      <c r="Q110" s="221"/>
      <c r="R110" s="221"/>
      <c r="S110" s="221"/>
      <c r="T110" s="221"/>
      <c r="U110" s="221"/>
      <c r="V110" s="221"/>
      <c r="W110" s="221"/>
      <c r="X110" s="221"/>
      <c r="Y110" s="221"/>
      <c r="Z110" s="221"/>
    </row>
    <row r="111" spans="1:26" hidden="1">
      <c r="A111" s="221"/>
      <c r="B111" s="221"/>
      <c r="C111" s="221"/>
      <c r="D111" s="221"/>
      <c r="E111" s="252"/>
      <c r="F111" s="252"/>
      <c r="G111" s="377"/>
      <c r="H111" s="252"/>
      <c r="I111" s="252"/>
      <c r="J111" s="343"/>
      <c r="K111" s="343"/>
      <c r="L111" s="343"/>
      <c r="M111" s="343"/>
      <c r="N111" s="343"/>
      <c r="O111" s="343"/>
      <c r="P111" s="343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</row>
    <row r="112" spans="1:26" hidden="1">
      <c r="A112" s="221"/>
      <c r="B112" s="221"/>
      <c r="C112" s="221"/>
      <c r="D112" s="221"/>
      <c r="E112" s="252"/>
      <c r="F112" s="252"/>
      <c r="G112" s="377"/>
      <c r="H112" s="252"/>
      <c r="I112" s="252"/>
      <c r="J112" s="343"/>
      <c r="K112" s="343"/>
      <c r="L112" s="343"/>
      <c r="M112" s="343"/>
      <c r="N112" s="343"/>
      <c r="O112" s="343"/>
      <c r="P112" s="343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</row>
    <row r="113" spans="1:26" hidden="1">
      <c r="A113" s="221"/>
      <c r="B113" s="221"/>
      <c r="C113" s="221"/>
      <c r="D113" s="221"/>
      <c r="E113" s="252"/>
      <c r="F113" s="252"/>
      <c r="G113" s="377"/>
      <c r="H113" s="252"/>
      <c r="I113" s="252"/>
      <c r="J113" s="343"/>
      <c r="K113" s="343"/>
      <c r="L113" s="343"/>
      <c r="M113" s="343"/>
      <c r="N113" s="343"/>
      <c r="O113" s="343"/>
      <c r="P113" s="343"/>
      <c r="Q113" s="221"/>
      <c r="R113" s="221"/>
      <c r="S113" s="221"/>
      <c r="T113" s="221"/>
      <c r="U113" s="221"/>
      <c r="V113" s="221"/>
      <c r="W113" s="221"/>
      <c r="X113" s="221"/>
      <c r="Y113" s="221"/>
      <c r="Z113" s="221"/>
    </row>
    <row r="114" spans="1:26" hidden="1">
      <c r="A114" s="221"/>
      <c r="B114" s="221"/>
      <c r="C114" s="221"/>
      <c r="D114" s="221"/>
      <c r="E114" s="252"/>
      <c r="F114" s="252"/>
      <c r="G114" s="377"/>
      <c r="H114" s="252"/>
      <c r="I114" s="252"/>
      <c r="J114" s="343"/>
      <c r="K114" s="343"/>
      <c r="L114" s="343"/>
      <c r="M114" s="343"/>
      <c r="N114" s="343"/>
      <c r="O114" s="343"/>
      <c r="P114" s="343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</row>
    <row r="115" spans="1:26" hidden="1">
      <c r="A115" s="221"/>
      <c r="B115" s="221"/>
      <c r="C115" s="221"/>
      <c r="D115" s="221"/>
      <c r="E115" s="252"/>
      <c r="F115" s="252"/>
      <c r="G115" s="377"/>
      <c r="H115" s="252"/>
      <c r="I115" s="252"/>
      <c r="J115" s="343"/>
      <c r="K115" s="343"/>
      <c r="L115" s="343"/>
      <c r="M115" s="343"/>
      <c r="N115" s="343"/>
      <c r="O115" s="343"/>
      <c r="P115" s="343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</row>
    <row r="116" spans="1:26" hidden="1">
      <c r="A116" s="221"/>
      <c r="B116" s="221"/>
      <c r="C116" s="221"/>
      <c r="D116" s="221"/>
      <c r="E116" s="252"/>
      <c r="F116" s="252"/>
      <c r="G116" s="377"/>
      <c r="H116" s="252"/>
      <c r="I116" s="252"/>
      <c r="J116" s="343"/>
      <c r="K116" s="343"/>
      <c r="L116" s="343"/>
      <c r="M116" s="343"/>
      <c r="N116" s="343"/>
      <c r="O116" s="343"/>
      <c r="P116" s="343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</row>
    <row r="117" spans="1:26" hidden="1">
      <c r="A117" s="221"/>
      <c r="B117" s="221"/>
      <c r="C117" s="221"/>
      <c r="D117" s="221"/>
      <c r="E117" s="252"/>
      <c r="F117" s="252"/>
      <c r="G117" s="377"/>
      <c r="H117" s="252"/>
      <c r="I117" s="252"/>
      <c r="J117" s="343"/>
      <c r="K117" s="343"/>
      <c r="L117" s="343"/>
      <c r="M117" s="343"/>
      <c r="N117" s="343"/>
      <c r="O117" s="343"/>
      <c r="P117" s="343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</row>
    <row r="118" spans="1:26" hidden="1">
      <c r="A118" s="419"/>
      <c r="B118" s="419"/>
      <c r="C118" s="419"/>
      <c r="D118" s="419"/>
      <c r="E118" s="421"/>
      <c r="F118" s="421"/>
      <c r="G118" s="420"/>
      <c r="H118" s="421"/>
      <c r="I118" s="421"/>
      <c r="J118" s="446"/>
      <c r="K118" s="446"/>
      <c r="L118" s="446"/>
      <c r="M118" s="446"/>
      <c r="N118" s="446"/>
      <c r="O118" s="446"/>
      <c r="P118" s="446"/>
      <c r="Q118" s="419"/>
      <c r="R118" s="419"/>
      <c r="S118" s="419"/>
      <c r="T118" s="419"/>
      <c r="U118" s="419"/>
      <c r="V118" s="419"/>
      <c r="W118" s="419"/>
      <c r="X118" s="419"/>
      <c r="Y118" s="419"/>
      <c r="Z118" s="419"/>
    </row>
    <row r="119" spans="1:26" hidden="1">
      <c r="A119" s="419"/>
      <c r="B119" s="419"/>
      <c r="C119" s="419"/>
      <c r="D119" s="419"/>
      <c r="E119" s="421"/>
      <c r="F119" s="421"/>
      <c r="G119" s="420"/>
      <c r="H119" s="421"/>
      <c r="I119" s="421"/>
      <c r="J119" s="446"/>
      <c r="K119" s="446"/>
      <c r="L119" s="446"/>
      <c r="M119" s="446"/>
      <c r="N119" s="446"/>
      <c r="O119" s="446"/>
      <c r="P119" s="446"/>
      <c r="Q119" s="419"/>
      <c r="R119" s="419"/>
      <c r="S119" s="419"/>
      <c r="T119" s="419"/>
      <c r="U119" s="419"/>
      <c r="V119" s="419"/>
      <c r="W119" s="419"/>
      <c r="X119" s="419"/>
      <c r="Y119" s="419"/>
      <c r="Z119" s="419"/>
    </row>
    <row r="120" spans="1:26" hidden="1">
      <c r="A120" s="419"/>
      <c r="B120" s="419"/>
      <c r="C120" s="419"/>
      <c r="D120" s="419"/>
      <c r="E120" s="421"/>
      <c r="F120" s="421"/>
      <c r="G120" s="420"/>
      <c r="H120" s="421"/>
      <c r="I120" s="421"/>
      <c r="J120" s="446"/>
      <c r="K120" s="446"/>
      <c r="L120" s="446"/>
      <c r="M120" s="446"/>
      <c r="N120" s="446"/>
      <c r="O120" s="446"/>
      <c r="P120" s="446"/>
      <c r="Q120" s="419"/>
      <c r="R120" s="419"/>
      <c r="S120" s="419"/>
      <c r="T120" s="419"/>
      <c r="U120" s="419"/>
      <c r="V120" s="419"/>
      <c r="W120" s="419"/>
      <c r="X120" s="419"/>
      <c r="Y120" s="419"/>
      <c r="Z120" s="419"/>
    </row>
    <row r="121" spans="1:26" hidden="1">
      <c r="A121" s="419"/>
      <c r="B121" s="419"/>
      <c r="C121" s="419"/>
      <c r="D121" s="419"/>
      <c r="E121" s="421"/>
      <c r="F121" s="421"/>
      <c r="G121" s="420"/>
      <c r="H121" s="421"/>
      <c r="I121" s="421"/>
      <c r="J121" s="446"/>
      <c r="K121" s="446"/>
      <c r="L121" s="446"/>
      <c r="M121" s="446"/>
      <c r="N121" s="446"/>
      <c r="O121" s="446"/>
      <c r="P121" s="446"/>
      <c r="Q121" s="419"/>
      <c r="R121" s="419"/>
      <c r="S121" s="419"/>
      <c r="T121" s="419"/>
      <c r="U121" s="419"/>
      <c r="V121" s="419"/>
      <c r="W121" s="419"/>
      <c r="X121" s="419"/>
      <c r="Y121" s="419"/>
      <c r="Z121" s="419"/>
    </row>
    <row r="122" spans="1:26" hidden="1">
      <c r="A122" s="419"/>
      <c r="B122" s="419"/>
      <c r="C122" s="419"/>
      <c r="D122" s="419"/>
      <c r="E122" s="421"/>
      <c r="F122" s="421"/>
      <c r="G122" s="420"/>
      <c r="H122" s="421"/>
      <c r="I122" s="421"/>
      <c r="J122" s="446"/>
      <c r="K122" s="446"/>
      <c r="L122" s="446"/>
      <c r="M122" s="446"/>
      <c r="N122" s="446"/>
      <c r="O122" s="446"/>
      <c r="P122" s="446"/>
      <c r="Q122" s="419"/>
      <c r="R122" s="419"/>
      <c r="S122" s="419"/>
      <c r="T122" s="419"/>
      <c r="U122" s="419"/>
      <c r="V122" s="419"/>
      <c r="W122" s="419"/>
      <c r="X122" s="419"/>
      <c r="Y122" s="419"/>
      <c r="Z122" s="419"/>
    </row>
    <row r="123" spans="1:26" hidden="1">
      <c r="A123" s="419"/>
      <c r="B123" s="419"/>
      <c r="C123" s="419"/>
      <c r="D123" s="419"/>
      <c r="E123" s="421"/>
      <c r="F123" s="421"/>
      <c r="G123" s="420"/>
      <c r="H123" s="421"/>
      <c r="I123" s="421"/>
      <c r="J123" s="446"/>
      <c r="K123" s="446"/>
      <c r="L123" s="446"/>
      <c r="M123" s="446"/>
      <c r="N123" s="446"/>
      <c r="O123" s="446"/>
      <c r="P123" s="446"/>
      <c r="Q123" s="419"/>
      <c r="R123" s="419"/>
      <c r="S123" s="419"/>
      <c r="T123" s="419"/>
      <c r="U123" s="419"/>
      <c r="V123" s="419"/>
      <c r="W123" s="419"/>
      <c r="X123" s="419"/>
      <c r="Y123" s="419"/>
      <c r="Z123" s="419"/>
    </row>
    <row r="124" spans="1:26" hidden="1">
      <c r="A124" s="419"/>
      <c r="B124" s="419"/>
      <c r="C124" s="419"/>
      <c r="D124" s="419"/>
      <c r="E124" s="421"/>
      <c r="F124" s="421"/>
      <c r="G124" s="420"/>
      <c r="H124" s="421"/>
      <c r="I124" s="421"/>
      <c r="J124" s="446"/>
      <c r="K124" s="446"/>
      <c r="L124" s="446"/>
      <c r="M124" s="446"/>
      <c r="N124" s="446"/>
      <c r="O124" s="446"/>
      <c r="P124" s="446"/>
      <c r="Q124" s="419"/>
      <c r="R124" s="419"/>
      <c r="S124" s="419"/>
      <c r="T124" s="419"/>
      <c r="U124" s="419"/>
      <c r="V124" s="419"/>
      <c r="W124" s="419"/>
      <c r="X124" s="419"/>
      <c r="Y124" s="419"/>
      <c r="Z124" s="419"/>
    </row>
    <row r="125" spans="1:26" hidden="1">
      <c r="A125" s="419"/>
      <c r="B125" s="419"/>
      <c r="C125" s="419"/>
      <c r="D125" s="419"/>
      <c r="E125" s="421"/>
      <c r="F125" s="421"/>
      <c r="G125" s="420"/>
      <c r="H125" s="421"/>
      <c r="I125" s="421"/>
      <c r="J125" s="446"/>
      <c r="K125" s="446"/>
      <c r="L125" s="446"/>
      <c r="M125" s="446"/>
      <c r="N125" s="446"/>
      <c r="O125" s="446"/>
      <c r="P125" s="446"/>
      <c r="Q125" s="419"/>
      <c r="R125" s="419"/>
      <c r="S125" s="419"/>
      <c r="T125" s="419"/>
      <c r="U125" s="419"/>
      <c r="V125" s="419"/>
      <c r="W125" s="419"/>
      <c r="X125" s="419"/>
      <c r="Y125" s="419"/>
      <c r="Z125" s="419"/>
    </row>
    <row r="126" spans="1:26" hidden="1">
      <c r="A126" s="419"/>
      <c r="B126" s="419"/>
      <c r="C126" s="419"/>
      <c r="D126" s="419"/>
      <c r="E126" s="421"/>
      <c r="F126" s="421"/>
      <c r="G126" s="420"/>
      <c r="H126" s="421"/>
      <c r="I126" s="421"/>
      <c r="J126" s="446"/>
      <c r="K126" s="446"/>
      <c r="L126" s="446"/>
      <c r="M126" s="446"/>
      <c r="N126" s="446"/>
      <c r="O126" s="446"/>
      <c r="P126" s="446"/>
      <c r="Q126" s="419"/>
      <c r="R126" s="419"/>
      <c r="S126" s="419"/>
      <c r="T126" s="419"/>
      <c r="U126" s="419"/>
      <c r="V126" s="419"/>
      <c r="W126" s="419"/>
      <c r="X126" s="419"/>
      <c r="Y126" s="419"/>
      <c r="Z126" s="419"/>
    </row>
    <row r="127" spans="1:26" hidden="1">
      <c r="A127" s="419"/>
      <c r="B127" s="419"/>
      <c r="C127" s="419"/>
      <c r="D127" s="419"/>
      <c r="E127" s="421"/>
      <c r="F127" s="421"/>
      <c r="G127" s="420"/>
      <c r="H127" s="421"/>
      <c r="I127" s="421"/>
      <c r="J127" s="446"/>
      <c r="K127" s="446"/>
      <c r="L127" s="446"/>
      <c r="M127" s="446"/>
      <c r="N127" s="446"/>
      <c r="O127" s="446"/>
      <c r="P127" s="446"/>
      <c r="Q127" s="419"/>
      <c r="R127" s="419"/>
      <c r="S127" s="419"/>
      <c r="T127" s="419"/>
      <c r="U127" s="419"/>
      <c r="V127" s="419"/>
      <c r="W127" s="419"/>
      <c r="X127" s="419"/>
      <c r="Y127" s="419"/>
      <c r="Z127" s="419"/>
    </row>
    <row r="128" spans="1:26" hidden="1">
      <c r="A128" s="419"/>
      <c r="B128" s="419"/>
      <c r="C128" s="419"/>
      <c r="D128" s="419"/>
      <c r="E128" s="421"/>
      <c r="F128" s="421"/>
      <c r="G128" s="420"/>
      <c r="H128" s="421"/>
      <c r="I128" s="421"/>
      <c r="J128" s="446"/>
      <c r="K128" s="446"/>
      <c r="L128" s="446"/>
      <c r="M128" s="446"/>
      <c r="N128" s="446"/>
      <c r="O128" s="446"/>
      <c r="P128" s="446"/>
      <c r="Q128" s="419"/>
      <c r="R128" s="419"/>
      <c r="S128" s="419"/>
      <c r="T128" s="419"/>
      <c r="U128" s="419"/>
      <c r="V128" s="419"/>
      <c r="W128" s="419"/>
      <c r="X128" s="419"/>
      <c r="Y128" s="419"/>
      <c r="Z128" s="419"/>
    </row>
    <row r="129" spans="1:26" hidden="1">
      <c r="A129" s="419"/>
      <c r="B129" s="419"/>
      <c r="C129" s="419"/>
      <c r="D129" s="419"/>
      <c r="E129" s="421"/>
      <c r="F129" s="421"/>
      <c r="G129" s="420"/>
      <c r="H129" s="421"/>
      <c r="I129" s="421"/>
      <c r="J129" s="446"/>
      <c r="K129" s="446"/>
      <c r="L129" s="446"/>
      <c r="M129" s="446"/>
      <c r="N129" s="446"/>
      <c r="O129" s="446"/>
      <c r="P129" s="446"/>
      <c r="Q129" s="419"/>
      <c r="R129" s="419"/>
      <c r="S129" s="419"/>
      <c r="T129" s="419"/>
      <c r="U129" s="419"/>
      <c r="V129" s="419"/>
      <c r="W129" s="419"/>
      <c r="X129" s="419"/>
      <c r="Y129" s="419"/>
      <c r="Z129" s="419"/>
    </row>
    <row r="130" spans="1:26" hidden="1">
      <c r="A130" s="419"/>
      <c r="B130" s="419"/>
      <c r="C130" s="419"/>
      <c r="D130" s="419"/>
      <c r="E130" s="421"/>
      <c r="F130" s="421"/>
      <c r="G130" s="420"/>
      <c r="H130" s="421"/>
      <c r="I130" s="421"/>
      <c r="J130" s="446"/>
      <c r="K130" s="446"/>
      <c r="L130" s="446"/>
      <c r="M130" s="446"/>
      <c r="N130" s="446"/>
      <c r="O130" s="446"/>
      <c r="P130" s="446"/>
      <c r="Q130" s="419"/>
      <c r="R130" s="419"/>
      <c r="S130" s="419"/>
      <c r="T130" s="419"/>
      <c r="U130" s="419"/>
      <c r="V130" s="419"/>
      <c r="W130" s="419"/>
      <c r="X130" s="419"/>
      <c r="Y130" s="419"/>
      <c r="Z130" s="419"/>
    </row>
    <row r="131" spans="1:26" hidden="1">
      <c r="A131" s="419"/>
      <c r="B131" s="419"/>
      <c r="C131" s="419"/>
      <c r="D131" s="419"/>
      <c r="E131" s="421"/>
      <c r="F131" s="421"/>
      <c r="G131" s="420"/>
      <c r="H131" s="421"/>
      <c r="I131" s="421"/>
      <c r="J131" s="446"/>
      <c r="K131" s="446"/>
      <c r="L131" s="446"/>
      <c r="M131" s="446"/>
      <c r="N131" s="446"/>
      <c r="O131" s="446"/>
      <c r="P131" s="446"/>
      <c r="Q131" s="419"/>
      <c r="R131" s="419"/>
      <c r="S131" s="419"/>
      <c r="T131" s="419"/>
      <c r="U131" s="419"/>
      <c r="V131" s="419"/>
      <c r="W131" s="419"/>
      <c r="X131" s="419"/>
      <c r="Y131" s="419"/>
      <c r="Z131" s="419"/>
    </row>
    <row r="132" spans="1:26" hidden="1">
      <c r="A132" s="419"/>
      <c r="B132" s="419"/>
      <c r="C132" s="419"/>
      <c r="D132" s="419"/>
      <c r="E132" s="421"/>
      <c r="F132" s="421"/>
      <c r="G132" s="420"/>
      <c r="H132" s="421"/>
      <c r="I132" s="421"/>
      <c r="J132" s="446"/>
      <c r="K132" s="446"/>
      <c r="L132" s="446"/>
      <c r="M132" s="446"/>
      <c r="N132" s="446"/>
      <c r="O132" s="446"/>
      <c r="P132" s="446"/>
      <c r="Q132" s="419"/>
      <c r="R132" s="419"/>
      <c r="S132" s="419"/>
      <c r="T132" s="419"/>
      <c r="U132" s="419"/>
      <c r="V132" s="419"/>
      <c r="W132" s="419"/>
      <c r="X132" s="419"/>
      <c r="Y132" s="419"/>
      <c r="Z132" s="419"/>
    </row>
    <row r="133" spans="1:26" hidden="1">
      <c r="A133" s="419"/>
      <c r="B133" s="419"/>
      <c r="C133" s="419"/>
      <c r="D133" s="419"/>
      <c r="E133" s="421"/>
      <c r="F133" s="421"/>
      <c r="G133" s="420"/>
      <c r="H133" s="421"/>
      <c r="I133" s="421"/>
      <c r="J133" s="446"/>
      <c r="K133" s="446"/>
      <c r="L133" s="446"/>
      <c r="M133" s="446"/>
      <c r="N133" s="446"/>
      <c r="O133" s="446"/>
      <c r="P133" s="446"/>
      <c r="Q133" s="419"/>
      <c r="R133" s="419"/>
      <c r="S133" s="419"/>
      <c r="T133" s="419"/>
      <c r="U133" s="419"/>
      <c r="V133" s="419"/>
      <c r="W133" s="419"/>
      <c r="X133" s="419"/>
      <c r="Y133" s="419"/>
      <c r="Z133" s="419"/>
    </row>
    <row r="134" spans="1:26" hidden="1">
      <c r="A134" s="419"/>
      <c r="B134" s="419"/>
      <c r="C134" s="419"/>
      <c r="D134" s="419"/>
      <c r="E134" s="421"/>
      <c r="F134" s="421"/>
      <c r="G134" s="420"/>
      <c r="H134" s="421"/>
      <c r="I134" s="421"/>
      <c r="J134" s="446"/>
      <c r="K134" s="446"/>
      <c r="L134" s="446"/>
      <c r="M134" s="446"/>
      <c r="N134" s="446"/>
      <c r="O134" s="446"/>
      <c r="P134" s="446"/>
      <c r="Q134" s="419"/>
      <c r="R134" s="419"/>
      <c r="S134" s="419"/>
      <c r="T134" s="419"/>
      <c r="U134" s="419"/>
      <c r="V134" s="419"/>
      <c r="W134" s="419"/>
      <c r="X134" s="419"/>
      <c r="Y134" s="419"/>
      <c r="Z134" s="419"/>
    </row>
    <row r="135" spans="1:26" hidden="1">
      <c r="A135" s="419"/>
      <c r="B135" s="419"/>
      <c r="C135" s="419"/>
      <c r="D135" s="419"/>
      <c r="E135" s="421"/>
      <c r="F135" s="421"/>
      <c r="G135" s="420"/>
      <c r="H135" s="421"/>
      <c r="I135" s="421"/>
      <c r="J135" s="446"/>
      <c r="K135" s="446"/>
      <c r="L135" s="446"/>
      <c r="M135" s="446"/>
      <c r="N135" s="446"/>
      <c r="O135" s="446"/>
      <c r="P135" s="446"/>
      <c r="Q135" s="419"/>
      <c r="R135" s="419"/>
      <c r="S135" s="419"/>
      <c r="T135" s="419"/>
      <c r="U135" s="419"/>
      <c r="V135" s="419"/>
      <c r="W135" s="419"/>
      <c r="X135" s="419"/>
      <c r="Y135" s="419"/>
      <c r="Z135" s="419"/>
    </row>
    <row r="136" spans="1:26" hidden="1">
      <c r="A136" s="419"/>
      <c r="B136" s="419"/>
      <c r="C136" s="419"/>
      <c r="D136" s="419"/>
      <c r="E136" s="421"/>
      <c r="F136" s="421"/>
      <c r="G136" s="420"/>
      <c r="H136" s="421"/>
      <c r="I136" s="421"/>
      <c r="J136" s="446"/>
      <c r="K136" s="446"/>
      <c r="L136" s="446"/>
      <c r="M136" s="446"/>
      <c r="N136" s="446"/>
      <c r="O136" s="446"/>
      <c r="P136" s="446"/>
      <c r="Q136" s="419"/>
      <c r="R136" s="419"/>
      <c r="S136" s="419"/>
      <c r="T136" s="419"/>
      <c r="U136" s="419"/>
      <c r="V136" s="419"/>
      <c r="W136" s="419"/>
      <c r="X136" s="419"/>
      <c r="Y136" s="419"/>
      <c r="Z136" s="419"/>
    </row>
    <row r="137" spans="1:26" hidden="1">
      <c r="A137" s="419"/>
      <c r="B137" s="419"/>
      <c r="C137" s="419"/>
      <c r="D137" s="419"/>
      <c r="E137" s="421"/>
      <c r="F137" s="421"/>
      <c r="G137" s="420"/>
      <c r="H137" s="421"/>
      <c r="I137" s="421"/>
      <c r="J137" s="446"/>
      <c r="K137" s="446"/>
      <c r="L137" s="446"/>
      <c r="M137" s="446"/>
      <c r="N137" s="446"/>
      <c r="O137" s="446"/>
      <c r="P137" s="446"/>
      <c r="Q137" s="419"/>
      <c r="R137" s="419"/>
      <c r="S137" s="419"/>
      <c r="T137" s="419"/>
      <c r="U137" s="419"/>
      <c r="V137" s="419"/>
      <c r="W137" s="419"/>
      <c r="X137" s="419"/>
      <c r="Y137" s="419"/>
      <c r="Z137" s="419"/>
    </row>
    <row r="138" spans="1:26" hidden="1">
      <c r="A138" s="419"/>
      <c r="B138" s="419"/>
      <c r="C138" s="419"/>
      <c r="D138" s="419"/>
      <c r="E138" s="421"/>
      <c r="F138" s="421"/>
      <c r="G138" s="420"/>
      <c r="H138" s="421"/>
      <c r="I138" s="421"/>
      <c r="J138" s="446"/>
      <c r="K138" s="446"/>
      <c r="L138" s="446"/>
      <c r="M138" s="446"/>
      <c r="N138" s="446"/>
      <c r="O138" s="446"/>
      <c r="P138" s="446"/>
      <c r="Q138" s="419"/>
      <c r="R138" s="419"/>
      <c r="S138" s="419"/>
      <c r="T138" s="419"/>
      <c r="U138" s="419"/>
      <c r="V138" s="419"/>
      <c r="W138" s="419"/>
      <c r="X138" s="419"/>
      <c r="Y138" s="419"/>
      <c r="Z138" s="419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/>
    <row r="1247" spans="7:9"/>
    <row r="1248" spans="7:9"/>
    <row r="1249"/>
    <row r="1250"/>
  </sheetData>
  <mergeCells count="80">
    <mergeCell ref="D108:E108"/>
    <mergeCell ref="D102:E102"/>
    <mergeCell ref="D103:E103"/>
    <mergeCell ref="D104:E104"/>
    <mergeCell ref="D105:E105"/>
    <mergeCell ref="D106:E106"/>
    <mergeCell ref="D107:E107"/>
    <mergeCell ref="D101:E101"/>
    <mergeCell ref="D90:E90"/>
    <mergeCell ref="D91:E91"/>
    <mergeCell ref="D92:E92"/>
    <mergeCell ref="D93:E93"/>
    <mergeCell ref="D94:E94"/>
    <mergeCell ref="D95:E95"/>
    <mergeCell ref="D96:E96"/>
    <mergeCell ref="D97:E97"/>
    <mergeCell ref="D98:E98"/>
    <mergeCell ref="D99:E99"/>
    <mergeCell ref="D100:E100"/>
    <mergeCell ref="D89:E89"/>
    <mergeCell ref="D78:E78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B71:E71"/>
    <mergeCell ref="B57:D57"/>
    <mergeCell ref="B58:D58"/>
    <mergeCell ref="B59:D59"/>
    <mergeCell ref="B60:D60"/>
    <mergeCell ref="B61:D61"/>
    <mergeCell ref="B62:D62"/>
    <mergeCell ref="B63:D63"/>
    <mergeCell ref="B67:V67"/>
    <mergeCell ref="B69:E69"/>
    <mergeCell ref="I69:P69"/>
    <mergeCell ref="B70:E70"/>
    <mergeCell ref="B56:D56"/>
    <mergeCell ref="F30:G30"/>
    <mergeCell ref="F31:G31"/>
    <mergeCell ref="B44:V44"/>
    <mergeCell ref="B46:E46"/>
    <mergeCell ref="F46:H46"/>
    <mergeCell ref="B47:E47"/>
    <mergeCell ref="F47:H47"/>
    <mergeCell ref="B48:E48"/>
    <mergeCell ref="F48:H48"/>
    <mergeCell ref="B49:I49"/>
    <mergeCell ref="B54:C54"/>
    <mergeCell ref="B55:D55"/>
    <mergeCell ref="F29:G29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27:H27"/>
    <mergeCell ref="F28:G28"/>
    <mergeCell ref="F17:H17"/>
    <mergeCell ref="B1:C1"/>
    <mergeCell ref="E1:F1"/>
    <mergeCell ref="H1:I1"/>
    <mergeCell ref="B2:V2"/>
    <mergeCell ref="B3:V3"/>
    <mergeCell ref="B7:H7"/>
    <mergeCell ref="B9:H9"/>
    <mergeCell ref="B11:H11"/>
    <mergeCell ref="F14:H14"/>
    <mergeCell ref="F15:H15"/>
    <mergeCell ref="F16:H16"/>
  </mergeCells>
  <hyperlinks>
    <hyperlink ref="B1:C1" location="A2:A2" tooltip="Klikni na prechod ku Kryciemu listu..." display="Krycí list rozpočtu" xr:uid="{00000000-0004-0000-0500-000000000000}"/>
    <hyperlink ref="E1:F1" location="A44:A44" tooltip="Klikni na prechod ku rekapitulácii..." display="Rekapitulácia rozpočtu" xr:uid="{00000000-0004-0000-0500-000001000000}"/>
    <hyperlink ref="H1:I1" location="B67:B67" tooltip="Klikni na prechod k Rozpočet..." display="Rozpočet" xr:uid="{00000000-0004-0000-0500-000002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/>
  <dimension ref="A1:AA1256"/>
  <sheetViews>
    <sheetView topLeftCell="A73" workbookViewId="0">
      <selection activeCell="D115" sqref="D115:E115"/>
    </sheetView>
  </sheetViews>
  <sheetFormatPr baseColWidth="10" defaultColWidth="0" defaultRowHeight="11" zeroHeight="1"/>
  <cols>
    <col min="1" max="1" width="2.5" customWidth="1"/>
    <col min="2" max="2" width="7" customWidth="1"/>
    <col min="3" max="3" width="19" customWidth="1"/>
    <col min="4" max="5" width="34" customWidth="1"/>
    <col min="6" max="7" width="14.5" customWidth="1"/>
    <col min="8" max="8" width="19" customWidth="1"/>
    <col min="9" max="9" width="16" customWidth="1"/>
    <col min="10" max="10" width="16" hidden="1"/>
    <col min="16" max="16" width="14.5" customWidth="1"/>
    <col min="19" max="19" width="14.5" customWidth="1"/>
    <col min="22" max="22" width="11.5" customWidth="1"/>
    <col min="23" max="23" width="4" customWidth="1"/>
    <col min="27" max="27" width="13.75" hidden="1"/>
  </cols>
  <sheetData>
    <row r="1" spans="1:26" ht="35" customHeight="1">
      <c r="A1" s="216"/>
      <c r="B1" s="504" t="s">
        <v>1669</v>
      </c>
      <c r="C1" s="505"/>
      <c r="D1" s="217"/>
      <c r="E1" s="506" t="s">
        <v>1670</v>
      </c>
      <c r="F1" s="507"/>
      <c r="G1" s="218"/>
      <c r="H1" s="508" t="s">
        <v>1671</v>
      </c>
      <c r="I1" s="509"/>
      <c r="J1" s="219"/>
      <c r="K1" s="219"/>
      <c r="L1" s="219"/>
      <c r="M1" s="219"/>
      <c r="N1" s="219"/>
      <c r="O1" s="219"/>
      <c r="P1" s="219"/>
      <c r="Q1" s="217"/>
      <c r="R1" s="217"/>
      <c r="S1" s="217"/>
      <c r="T1" s="217"/>
      <c r="U1" s="217"/>
      <c r="V1" s="217"/>
      <c r="W1" s="220">
        <v>30.126000000000001</v>
      </c>
      <c r="X1" s="221"/>
      <c r="Y1" s="221"/>
      <c r="Z1" s="221"/>
    </row>
    <row r="2" spans="1:26" ht="35" customHeight="1">
      <c r="A2" s="222"/>
      <c r="B2" s="510" t="s">
        <v>1669</v>
      </c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511"/>
      <c r="R2" s="511"/>
      <c r="S2" s="511"/>
      <c r="T2" s="511"/>
      <c r="U2" s="511"/>
      <c r="V2" s="512"/>
      <c r="W2" s="220"/>
      <c r="X2" s="221"/>
      <c r="Y2" s="221"/>
      <c r="Z2" s="221"/>
    </row>
    <row r="3" spans="1:26" ht="20" customHeight="1">
      <c r="A3" s="222"/>
      <c r="B3" s="513" t="s">
        <v>1672</v>
      </c>
      <c r="C3" s="514"/>
      <c r="D3" s="514"/>
      <c r="E3" s="514"/>
      <c r="F3" s="514"/>
      <c r="G3" s="514"/>
      <c r="H3" s="514"/>
      <c r="I3" s="514"/>
      <c r="J3" s="514"/>
      <c r="K3" s="514"/>
      <c r="L3" s="514"/>
      <c r="M3" s="514"/>
      <c r="N3" s="514"/>
      <c r="O3" s="514"/>
      <c r="P3" s="514"/>
      <c r="Q3" s="514"/>
      <c r="R3" s="514"/>
      <c r="S3" s="514"/>
      <c r="T3" s="514"/>
      <c r="U3" s="514"/>
      <c r="V3" s="515"/>
      <c r="W3" s="220"/>
      <c r="X3" s="221"/>
      <c r="Y3" s="221"/>
      <c r="Z3" s="221"/>
    </row>
    <row r="4" spans="1:26" ht="20" customHeight="1">
      <c r="A4" s="222"/>
      <c r="B4" s="223" t="s">
        <v>2188</v>
      </c>
      <c r="C4" s="224"/>
      <c r="D4" s="225"/>
      <c r="E4" s="225"/>
      <c r="F4" s="225" t="s">
        <v>1674</v>
      </c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6"/>
      <c r="W4" s="220"/>
      <c r="X4" s="221"/>
      <c r="Y4" s="221"/>
      <c r="Z4" s="221"/>
    </row>
    <row r="5" spans="1:26" ht="20" customHeight="1">
      <c r="A5" s="227"/>
      <c r="B5" s="228"/>
      <c r="C5" s="224"/>
      <c r="D5" s="225"/>
      <c r="E5" s="225"/>
      <c r="F5" s="225" t="s">
        <v>1675</v>
      </c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6"/>
      <c r="W5" s="220"/>
      <c r="X5" s="221"/>
      <c r="Y5" s="221"/>
      <c r="Z5" s="221"/>
    </row>
    <row r="6" spans="1:26" ht="20" customHeight="1">
      <c r="A6" s="227"/>
      <c r="B6" s="228" t="s">
        <v>1676</v>
      </c>
      <c r="C6" s="224"/>
      <c r="D6" s="225" t="s">
        <v>1677</v>
      </c>
      <c r="E6" s="225"/>
      <c r="F6" s="225" t="s">
        <v>1678</v>
      </c>
      <c r="G6" s="225" t="s">
        <v>1679</v>
      </c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6"/>
      <c r="W6" s="220"/>
      <c r="X6" s="221"/>
      <c r="Y6" s="221"/>
      <c r="Z6" s="221"/>
    </row>
    <row r="7" spans="1:26" ht="20" customHeight="1">
      <c r="A7" s="227"/>
      <c r="B7" s="516" t="s">
        <v>1680</v>
      </c>
      <c r="C7" s="517"/>
      <c r="D7" s="517"/>
      <c r="E7" s="517"/>
      <c r="F7" s="517"/>
      <c r="G7" s="517"/>
      <c r="H7" s="518"/>
      <c r="I7" s="224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6"/>
      <c r="W7" s="220"/>
      <c r="X7" s="221"/>
      <c r="Y7" s="221"/>
      <c r="Z7" s="221"/>
    </row>
    <row r="8" spans="1:26" ht="20" customHeight="1">
      <c r="A8" s="227"/>
      <c r="B8" s="229" t="s">
        <v>1681</v>
      </c>
      <c r="C8" s="230"/>
      <c r="D8" s="231"/>
      <c r="E8" s="231"/>
      <c r="F8" s="231" t="s">
        <v>1682</v>
      </c>
      <c r="G8" s="231"/>
      <c r="H8" s="231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6"/>
      <c r="W8" s="220"/>
      <c r="X8" s="221"/>
      <c r="Y8" s="221"/>
      <c r="Z8" s="221"/>
    </row>
    <row r="9" spans="1:26" ht="20" customHeight="1">
      <c r="A9" s="227"/>
      <c r="B9" s="529" t="s">
        <v>1683</v>
      </c>
      <c r="C9" s="530"/>
      <c r="D9" s="530"/>
      <c r="E9" s="530"/>
      <c r="F9" s="530"/>
      <c r="G9" s="530"/>
      <c r="H9" s="521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6"/>
      <c r="W9" s="220"/>
      <c r="X9" s="221"/>
      <c r="Y9" s="221"/>
      <c r="Z9" s="221"/>
    </row>
    <row r="10" spans="1:26" ht="20" customHeight="1">
      <c r="A10" s="227"/>
      <c r="B10" s="228" t="s">
        <v>1681</v>
      </c>
      <c r="C10" s="224"/>
      <c r="D10" s="225"/>
      <c r="E10" s="225"/>
      <c r="F10" s="225" t="s">
        <v>1682</v>
      </c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6"/>
      <c r="W10" s="220"/>
      <c r="X10" s="221"/>
      <c r="Y10" s="221"/>
      <c r="Z10" s="221"/>
    </row>
    <row r="11" spans="1:26" ht="20" customHeight="1">
      <c r="A11" s="227"/>
      <c r="B11" s="516" t="s">
        <v>1684</v>
      </c>
      <c r="C11" s="517"/>
      <c r="D11" s="517"/>
      <c r="E11" s="517"/>
      <c r="F11" s="517"/>
      <c r="G11" s="517"/>
      <c r="H11" s="518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6"/>
      <c r="W11" s="220"/>
      <c r="X11" s="221"/>
      <c r="Y11" s="221"/>
      <c r="Z11" s="221"/>
    </row>
    <row r="12" spans="1:26" ht="20" customHeight="1">
      <c r="A12" s="227"/>
      <c r="B12" s="228" t="s">
        <v>1681</v>
      </c>
      <c r="C12" s="224"/>
      <c r="D12" s="225"/>
      <c r="E12" s="225"/>
      <c r="F12" s="225" t="s">
        <v>1682</v>
      </c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6"/>
      <c r="W12" s="220"/>
      <c r="X12" s="221"/>
      <c r="Y12" s="221"/>
      <c r="Z12" s="221"/>
    </row>
    <row r="13" spans="1:26" ht="20" customHeight="1">
      <c r="A13" s="227"/>
      <c r="B13" s="234"/>
      <c r="C13" s="235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7"/>
      <c r="W13" s="220"/>
      <c r="X13" s="221"/>
      <c r="Y13" s="221"/>
      <c r="Z13" s="221"/>
    </row>
    <row r="14" spans="1:26" ht="20" customHeight="1">
      <c r="A14" s="227"/>
      <c r="B14" s="238" t="s">
        <v>1685</v>
      </c>
      <c r="C14" s="239" t="s">
        <v>1303</v>
      </c>
      <c r="D14" s="240" t="s">
        <v>1302</v>
      </c>
      <c r="E14" s="241" t="s">
        <v>1686</v>
      </c>
      <c r="F14" s="531" t="s">
        <v>1687</v>
      </c>
      <c r="G14" s="526"/>
      <c r="H14" s="527"/>
      <c r="I14" s="244"/>
      <c r="J14" s="244"/>
      <c r="K14" s="244"/>
      <c r="L14" s="244"/>
      <c r="M14" s="244"/>
      <c r="N14" s="244"/>
      <c r="O14" s="245"/>
      <c r="P14" s="246">
        <v>0</v>
      </c>
      <c r="Q14" s="243"/>
      <c r="R14" s="247"/>
      <c r="S14" s="247"/>
      <c r="T14" s="247"/>
      <c r="U14" s="247"/>
      <c r="V14" s="248"/>
      <c r="W14" s="220"/>
      <c r="X14" s="221"/>
      <c r="Y14" s="221"/>
      <c r="Z14" s="221"/>
    </row>
    <row r="15" spans="1:26" ht="20" customHeight="1">
      <c r="A15" s="227"/>
      <c r="B15" s="249" t="s">
        <v>1688</v>
      </c>
      <c r="C15" s="250">
        <f>E58</f>
        <v>0</v>
      </c>
      <c r="D15" s="251">
        <f>F58</f>
        <v>0</v>
      </c>
      <c r="E15" s="252">
        <f>G58</f>
        <v>0</v>
      </c>
      <c r="F15" s="532"/>
      <c r="G15" s="533"/>
      <c r="H15" s="534"/>
      <c r="I15" s="253"/>
      <c r="J15" s="253"/>
      <c r="K15" s="253"/>
      <c r="L15" s="253"/>
      <c r="M15" s="253"/>
      <c r="N15" s="253"/>
      <c r="O15" s="254"/>
      <c r="P15" s="255"/>
      <c r="Q15" s="230"/>
      <c r="R15" s="231"/>
      <c r="S15" s="231"/>
      <c r="T15" s="231"/>
      <c r="U15" s="231"/>
      <c r="V15" s="256"/>
      <c r="W15" s="220"/>
      <c r="X15" s="221"/>
      <c r="Y15" s="221"/>
      <c r="Z15" s="221"/>
    </row>
    <row r="16" spans="1:26" ht="20" customHeight="1">
      <c r="A16" s="227"/>
      <c r="B16" s="232" t="s">
        <v>1689</v>
      </c>
      <c r="C16" s="257">
        <f>E63</f>
        <v>0</v>
      </c>
      <c r="D16" s="258">
        <f>F63</f>
        <v>0</v>
      </c>
      <c r="E16" s="259">
        <f>G63</f>
        <v>0</v>
      </c>
      <c r="F16" s="519" t="s">
        <v>1690</v>
      </c>
      <c r="G16" s="520"/>
      <c r="H16" s="521"/>
      <c r="I16" s="260"/>
      <c r="J16" s="260"/>
      <c r="K16" s="260"/>
      <c r="L16" s="260"/>
      <c r="M16" s="260"/>
      <c r="N16" s="260"/>
      <c r="O16" s="261"/>
      <c r="P16" s="262">
        <f>(SUM(Z84:Z128))</f>
        <v>0</v>
      </c>
      <c r="Q16" s="233"/>
      <c r="R16" s="263"/>
      <c r="S16" s="263"/>
      <c r="T16" s="263"/>
      <c r="U16" s="263"/>
      <c r="V16" s="264"/>
      <c r="W16" s="220"/>
      <c r="X16" s="221"/>
      <c r="Y16" s="221"/>
      <c r="Z16" s="221"/>
    </row>
    <row r="17" spans="1:26" ht="20" customHeight="1">
      <c r="A17" s="227"/>
      <c r="B17" s="249" t="s">
        <v>1691</v>
      </c>
      <c r="C17" s="250">
        <f>E67</f>
        <v>0</v>
      </c>
      <c r="D17" s="251">
        <f>F67</f>
        <v>0</v>
      </c>
      <c r="E17" s="252">
        <f>G67</f>
        <v>0</v>
      </c>
      <c r="F17" s="535" t="s">
        <v>1692</v>
      </c>
      <c r="G17" s="536"/>
      <c r="H17" s="537"/>
      <c r="I17" s="253"/>
      <c r="J17" s="253"/>
      <c r="K17" s="253"/>
      <c r="L17" s="253"/>
      <c r="M17" s="253"/>
      <c r="N17" s="253"/>
      <c r="O17" s="254"/>
      <c r="P17" s="255">
        <v>0</v>
      </c>
      <c r="Q17" s="230"/>
      <c r="R17" s="231"/>
      <c r="S17" s="231"/>
      <c r="T17" s="231"/>
      <c r="U17" s="231"/>
      <c r="V17" s="256"/>
      <c r="W17" s="220"/>
      <c r="X17" s="221"/>
      <c r="Y17" s="221"/>
      <c r="Z17" s="221"/>
    </row>
    <row r="18" spans="1:26" ht="20" customHeight="1">
      <c r="A18" s="227"/>
      <c r="B18" s="265" t="s">
        <v>1693</v>
      </c>
      <c r="C18" s="266"/>
      <c r="D18" s="267"/>
      <c r="E18" s="268"/>
      <c r="F18" s="519"/>
      <c r="G18" s="520"/>
      <c r="H18" s="521"/>
      <c r="I18" s="269"/>
      <c r="J18" s="269"/>
      <c r="K18" s="269"/>
      <c r="L18" s="269"/>
      <c r="M18" s="269"/>
      <c r="N18" s="269"/>
      <c r="O18" s="270"/>
      <c r="P18" s="271"/>
      <c r="Q18" s="224"/>
      <c r="R18" s="225"/>
      <c r="S18" s="225"/>
      <c r="T18" s="225"/>
      <c r="U18" s="225"/>
      <c r="V18" s="226"/>
      <c r="W18" s="220"/>
      <c r="X18" s="221"/>
      <c r="Y18" s="221"/>
      <c r="Z18" s="221"/>
    </row>
    <row r="19" spans="1:26" ht="20" customHeight="1">
      <c r="A19" s="227"/>
      <c r="B19" s="265" t="s">
        <v>1694</v>
      </c>
      <c r="C19" s="272"/>
      <c r="D19" s="273"/>
      <c r="E19" s="268"/>
      <c r="F19" s="522"/>
      <c r="G19" s="523"/>
      <c r="H19" s="524"/>
      <c r="I19" s="269"/>
      <c r="J19" s="269"/>
      <c r="K19" s="269"/>
      <c r="L19" s="269"/>
      <c r="M19" s="269"/>
      <c r="N19" s="269"/>
      <c r="O19" s="270"/>
      <c r="P19" s="271"/>
      <c r="Q19" s="224"/>
      <c r="R19" s="225"/>
      <c r="S19" s="225"/>
      <c r="T19" s="225"/>
      <c r="U19" s="225"/>
      <c r="V19" s="226"/>
      <c r="W19" s="220"/>
      <c r="X19" s="221"/>
      <c r="Y19" s="221"/>
      <c r="Z19" s="221"/>
    </row>
    <row r="20" spans="1:26" ht="20" customHeight="1">
      <c r="A20" s="227"/>
      <c r="B20" s="274" t="s">
        <v>1695</v>
      </c>
      <c r="C20" s="275"/>
      <c r="D20" s="276"/>
      <c r="E20" s="277">
        <f>SUM(E15:E19)</f>
        <v>0</v>
      </c>
      <c r="F20" s="525" t="s">
        <v>1695</v>
      </c>
      <c r="G20" s="526"/>
      <c r="H20" s="527"/>
      <c r="I20" s="244"/>
      <c r="J20" s="244"/>
      <c r="K20" s="244"/>
      <c r="L20" s="244"/>
      <c r="M20" s="244"/>
      <c r="N20" s="244"/>
      <c r="O20" s="245"/>
      <c r="P20" s="278">
        <f>SUM(P14:P19)</f>
        <v>0</v>
      </c>
      <c r="Q20" s="243"/>
      <c r="R20" s="247"/>
      <c r="S20" s="247"/>
      <c r="T20" s="247"/>
      <c r="U20" s="247"/>
      <c r="V20" s="248"/>
      <c r="W20" s="220"/>
      <c r="X20" s="221"/>
      <c r="Y20" s="221"/>
      <c r="Z20" s="221"/>
    </row>
    <row r="21" spans="1:26" ht="20" customHeight="1">
      <c r="A21" s="227"/>
      <c r="B21" s="229" t="s">
        <v>1696</v>
      </c>
      <c r="C21" s="279"/>
      <c r="D21" s="254"/>
      <c r="E21" s="254">
        <f>((E15*U22*0)+(E16*V22*0)+(E17*W22*0))/100</f>
        <v>0</v>
      </c>
      <c r="F21" s="528" t="s">
        <v>1697</v>
      </c>
      <c r="G21" s="520"/>
      <c r="H21" s="521"/>
      <c r="I21" s="253"/>
      <c r="J21" s="253"/>
      <c r="K21" s="253"/>
      <c r="L21" s="253"/>
      <c r="M21" s="253"/>
      <c r="N21" s="253"/>
      <c r="O21" s="254"/>
      <c r="P21" s="255">
        <f>((E15*X22*0)+(E16*Y22*0)+(E17*Z22*0))/100</f>
        <v>0</v>
      </c>
      <c r="Q21" s="230"/>
      <c r="R21" s="231"/>
      <c r="S21" s="231"/>
      <c r="T21" s="231"/>
      <c r="U21" s="231"/>
      <c r="V21" s="256"/>
      <c r="W21" s="220"/>
      <c r="X21" s="221"/>
      <c r="Y21" s="221"/>
      <c r="Z21" s="221"/>
    </row>
    <row r="22" spans="1:26" ht="20" customHeight="1">
      <c r="A22" s="227"/>
      <c r="B22" s="228" t="s">
        <v>1698</v>
      </c>
      <c r="C22" s="280"/>
      <c r="D22" s="270"/>
      <c r="E22" s="270">
        <f>((E15*U23*0)+(E16*V23*0)+(E17*W23*0))/100</f>
        <v>0</v>
      </c>
      <c r="F22" s="528" t="s">
        <v>1699</v>
      </c>
      <c r="G22" s="520"/>
      <c r="H22" s="521"/>
      <c r="I22" s="269"/>
      <c r="J22" s="269"/>
      <c r="K22" s="269"/>
      <c r="L22" s="269"/>
      <c r="M22" s="269"/>
      <c r="N22" s="269"/>
      <c r="O22" s="270"/>
      <c r="P22" s="271">
        <f>((E15*X23*0)+(E16*Y23*0)+(E17*Z23*0))/100</f>
        <v>0</v>
      </c>
      <c r="Q22" s="224"/>
      <c r="R22" s="225"/>
      <c r="S22" s="225"/>
      <c r="T22" s="225"/>
      <c r="U22" s="225">
        <v>1</v>
      </c>
      <c r="V22" s="281">
        <v>1</v>
      </c>
      <c r="W22" s="220">
        <v>1</v>
      </c>
      <c r="X22" s="221">
        <v>1</v>
      </c>
      <c r="Y22" s="221">
        <v>1</v>
      </c>
      <c r="Z22" s="221">
        <v>1</v>
      </c>
    </row>
    <row r="23" spans="1:26" ht="20" customHeight="1">
      <c r="A23" s="227"/>
      <c r="B23" s="228" t="s">
        <v>1700</v>
      </c>
      <c r="C23" s="280"/>
      <c r="D23" s="270"/>
      <c r="E23" s="270">
        <f>((E15*U24*0)+(E16*V24*0)+(E17*W24*0))/100</f>
        <v>0</v>
      </c>
      <c r="F23" s="528" t="s">
        <v>1701</v>
      </c>
      <c r="G23" s="520"/>
      <c r="H23" s="521"/>
      <c r="I23" s="269"/>
      <c r="J23" s="269"/>
      <c r="K23" s="269"/>
      <c r="L23" s="269"/>
      <c r="M23" s="269"/>
      <c r="N23" s="269"/>
      <c r="O23" s="270"/>
      <c r="P23" s="271">
        <f>((E15*X24*0)+(E16*Y24*0)+(E17*Z24*0))/100</f>
        <v>0</v>
      </c>
      <c r="Q23" s="224"/>
      <c r="R23" s="225"/>
      <c r="S23" s="225"/>
      <c r="T23" s="225"/>
      <c r="U23" s="225">
        <v>1</v>
      </c>
      <c r="V23" s="281">
        <v>1</v>
      </c>
      <c r="W23" s="220">
        <v>0</v>
      </c>
      <c r="X23" s="221">
        <v>1</v>
      </c>
      <c r="Y23" s="221">
        <v>1</v>
      </c>
      <c r="Z23" s="221">
        <v>1</v>
      </c>
    </row>
    <row r="24" spans="1:26" ht="20" customHeight="1">
      <c r="A24" s="227"/>
      <c r="B24" s="228"/>
      <c r="C24" s="280"/>
      <c r="D24" s="270"/>
      <c r="E24" s="270"/>
      <c r="F24" s="547"/>
      <c r="G24" s="533"/>
      <c r="H24" s="534"/>
      <c r="I24" s="269"/>
      <c r="J24" s="269"/>
      <c r="K24" s="269"/>
      <c r="L24" s="269"/>
      <c r="M24" s="269"/>
      <c r="N24" s="269"/>
      <c r="O24" s="270"/>
      <c r="P24" s="271"/>
      <c r="Q24" s="224"/>
      <c r="R24" s="225"/>
      <c r="S24" s="225"/>
      <c r="T24" s="225"/>
      <c r="U24" s="225">
        <v>1</v>
      </c>
      <c r="V24" s="281">
        <v>1</v>
      </c>
      <c r="W24" s="220">
        <v>1</v>
      </c>
      <c r="X24" s="221">
        <v>1</v>
      </c>
      <c r="Y24" s="221">
        <v>1</v>
      </c>
      <c r="Z24" s="221">
        <v>0</v>
      </c>
    </row>
    <row r="25" spans="1:26" ht="20" customHeight="1">
      <c r="A25" s="227"/>
      <c r="B25" s="282"/>
      <c r="C25" s="283"/>
      <c r="D25" s="284"/>
      <c r="E25" s="285"/>
      <c r="F25" s="548" t="s">
        <v>1695</v>
      </c>
      <c r="G25" s="549"/>
      <c r="H25" s="550"/>
      <c r="I25" s="287"/>
      <c r="J25" s="287"/>
      <c r="K25" s="287"/>
      <c r="L25" s="287"/>
      <c r="M25" s="287"/>
      <c r="N25" s="287"/>
      <c r="O25" s="284"/>
      <c r="P25" s="288">
        <f>SUM(E21:E24)+SUM(P21:P24)</f>
        <v>0</v>
      </c>
      <c r="Q25" s="286"/>
      <c r="R25" s="289"/>
      <c r="S25" s="289"/>
      <c r="T25" s="289"/>
      <c r="U25" s="289"/>
      <c r="V25" s="290"/>
      <c r="W25" s="220"/>
      <c r="X25" s="221"/>
      <c r="Y25" s="221"/>
      <c r="Z25" s="221"/>
    </row>
    <row r="26" spans="1:26" ht="20" customHeight="1">
      <c r="A26" s="227"/>
      <c r="B26" s="291" t="s">
        <v>1702</v>
      </c>
      <c r="C26" s="292"/>
      <c r="D26" s="293"/>
      <c r="E26" s="294"/>
      <c r="F26" s="525" t="s">
        <v>1703</v>
      </c>
      <c r="G26" s="551"/>
      <c r="H26" s="552"/>
      <c r="I26" s="296"/>
      <c r="J26" s="296"/>
      <c r="K26" s="296"/>
      <c r="L26" s="296"/>
      <c r="M26" s="296"/>
      <c r="N26" s="296"/>
      <c r="O26" s="293"/>
      <c r="P26" s="297"/>
      <c r="Q26" s="295"/>
      <c r="R26" s="298"/>
      <c r="S26" s="298"/>
      <c r="T26" s="298"/>
      <c r="U26" s="298"/>
      <c r="V26" s="299"/>
      <c r="W26" s="220"/>
      <c r="X26" s="221"/>
      <c r="Y26" s="221"/>
      <c r="Z26" s="221"/>
    </row>
    <row r="27" spans="1:26" ht="20" customHeight="1">
      <c r="A27" s="227"/>
      <c r="B27" s="291"/>
      <c r="C27" s="295"/>
      <c r="D27" s="300"/>
      <c r="E27" s="301"/>
      <c r="F27" s="553" t="s">
        <v>1704</v>
      </c>
      <c r="G27" s="539"/>
      <c r="H27" s="554"/>
      <c r="I27" s="253"/>
      <c r="J27" s="253"/>
      <c r="K27" s="253"/>
      <c r="L27" s="253"/>
      <c r="M27" s="253"/>
      <c r="N27" s="253"/>
      <c r="O27" s="254"/>
      <c r="P27" s="255">
        <f>E20+P20+E25+P25</f>
        <v>0</v>
      </c>
      <c r="Q27" s="230"/>
      <c r="R27" s="231"/>
      <c r="S27" s="231"/>
      <c r="T27" s="231"/>
      <c r="U27" s="231"/>
      <c r="V27" s="256"/>
      <c r="W27" s="220"/>
      <c r="X27" s="221"/>
      <c r="Y27" s="221"/>
      <c r="Z27" s="221"/>
    </row>
    <row r="28" spans="1:26" ht="20" customHeight="1">
      <c r="A28" s="227"/>
      <c r="B28" s="302"/>
      <c r="C28" s="303"/>
      <c r="D28" s="227"/>
      <c r="E28" s="304"/>
      <c r="F28" s="538" t="s">
        <v>1705</v>
      </c>
      <c r="G28" s="538"/>
      <c r="H28" s="305">
        <f>P27-SUM(K84:K128)</f>
        <v>0</v>
      </c>
      <c r="I28" s="306"/>
      <c r="J28" s="306"/>
      <c r="K28" s="306"/>
      <c r="L28" s="306"/>
      <c r="M28" s="306"/>
      <c r="N28" s="306"/>
      <c r="O28" s="285"/>
      <c r="P28" s="307">
        <f>ROUND(((ROUND(H28,2)*23)*1/100),2)</f>
        <v>0</v>
      </c>
      <c r="Q28" s="235"/>
      <c r="R28" s="236"/>
      <c r="S28" s="236"/>
      <c r="T28" s="236"/>
      <c r="U28" s="236"/>
      <c r="V28" s="237"/>
      <c r="W28" s="220"/>
      <c r="X28" s="221"/>
      <c r="Y28" s="221"/>
      <c r="Z28" s="221"/>
    </row>
    <row r="29" spans="1:26" ht="20" customHeight="1">
      <c r="A29" s="227"/>
      <c r="B29" s="302"/>
      <c r="C29" s="303"/>
      <c r="D29" s="227"/>
      <c r="E29" s="304"/>
      <c r="F29" s="540" t="s">
        <v>1706</v>
      </c>
      <c r="G29" s="540"/>
      <c r="H29" s="280">
        <f>SUM(K84:K128)</f>
        <v>0</v>
      </c>
      <c r="I29" s="269"/>
      <c r="J29" s="269"/>
      <c r="K29" s="269"/>
      <c r="L29" s="269"/>
      <c r="M29" s="269"/>
      <c r="N29" s="269"/>
      <c r="O29" s="270"/>
      <c r="P29" s="271">
        <f>ROUND(((ROUND(H29,2)*0)/100),2)</f>
        <v>0</v>
      </c>
      <c r="Q29" s="224"/>
      <c r="R29" s="225"/>
      <c r="S29" s="225"/>
      <c r="T29" s="225"/>
      <c r="U29" s="225"/>
      <c r="V29" s="226"/>
      <c r="W29" s="220"/>
      <c r="X29" s="221"/>
      <c r="Y29" s="221"/>
      <c r="Z29" s="221"/>
    </row>
    <row r="30" spans="1:26" ht="20" customHeight="1">
      <c r="A30" s="227"/>
      <c r="B30" s="302"/>
      <c r="C30" s="303"/>
      <c r="D30" s="227"/>
      <c r="E30" s="304"/>
      <c r="F30" s="538" t="s">
        <v>1707</v>
      </c>
      <c r="G30" s="538"/>
      <c r="H30" s="308"/>
      <c r="I30" s="306"/>
      <c r="J30" s="306"/>
      <c r="K30" s="306"/>
      <c r="L30" s="306"/>
      <c r="M30" s="306"/>
      <c r="N30" s="306"/>
      <c r="O30" s="285"/>
      <c r="P30" s="309">
        <f>SUM(P27:P29)</f>
        <v>0</v>
      </c>
      <c r="Q30" s="235"/>
      <c r="R30" s="236"/>
      <c r="S30" s="236"/>
      <c r="T30" s="236"/>
      <c r="U30" s="236"/>
      <c r="V30" s="237"/>
      <c r="W30" s="220"/>
      <c r="X30" s="221"/>
      <c r="Y30" s="221"/>
      <c r="Z30" s="221"/>
    </row>
    <row r="31" spans="1:26" ht="20" customHeight="1">
      <c r="A31" s="227"/>
      <c r="B31" s="310"/>
      <c r="C31" s="311"/>
      <c r="D31" s="312"/>
      <c r="E31" s="313"/>
      <c r="F31" s="539"/>
      <c r="G31" s="540"/>
      <c r="H31" s="224"/>
      <c r="I31" s="225"/>
      <c r="J31" s="225"/>
      <c r="K31" s="225"/>
      <c r="L31" s="225"/>
      <c r="M31" s="225"/>
      <c r="N31" s="225"/>
      <c r="O31" s="314"/>
      <c r="P31" s="228"/>
      <c r="Q31" s="224"/>
      <c r="R31" s="225"/>
      <c r="S31" s="225"/>
      <c r="T31" s="225"/>
      <c r="U31" s="225"/>
      <c r="V31" s="226"/>
      <c r="W31" s="220"/>
      <c r="X31" s="221"/>
      <c r="Y31" s="221"/>
      <c r="Z31" s="221"/>
    </row>
    <row r="32" spans="1:26" ht="20" customHeight="1">
      <c r="A32" s="227"/>
      <c r="B32" s="315" t="s">
        <v>1708</v>
      </c>
      <c r="C32" s="316"/>
      <c r="D32" s="317"/>
      <c r="E32" s="298" t="s">
        <v>1709</v>
      </c>
      <c r="F32" s="300"/>
      <c r="G32" s="317"/>
      <c r="H32" s="317"/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318"/>
      <c r="W32" s="220"/>
      <c r="X32" s="221"/>
      <c r="Y32" s="221"/>
      <c r="Z32" s="221"/>
    </row>
    <row r="33" spans="1:26" ht="20" customHeight="1">
      <c r="A33" s="227"/>
      <c r="B33" s="291"/>
      <c r="C33" s="295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9"/>
      <c r="W33" s="220"/>
      <c r="X33" s="221"/>
      <c r="Y33" s="221"/>
      <c r="Z33" s="221"/>
    </row>
    <row r="34" spans="1:26" ht="20" customHeight="1">
      <c r="A34" s="227"/>
      <c r="B34" s="302"/>
      <c r="C34" s="303"/>
      <c r="D34" s="319"/>
      <c r="E34" s="319"/>
      <c r="F34" s="319"/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20"/>
      <c r="W34" s="220"/>
      <c r="X34" s="221"/>
      <c r="Y34" s="221"/>
      <c r="Z34" s="221"/>
    </row>
    <row r="35" spans="1:26" ht="20" customHeight="1">
      <c r="A35" s="227"/>
      <c r="B35" s="302"/>
      <c r="C35" s="303"/>
      <c r="D35" s="319"/>
      <c r="E35" s="319"/>
      <c r="F35" s="319"/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20"/>
      <c r="W35" s="220"/>
      <c r="X35" s="221"/>
      <c r="Y35" s="221"/>
      <c r="Z35" s="221"/>
    </row>
    <row r="36" spans="1:26" ht="20" customHeight="1">
      <c r="A36" s="227"/>
      <c r="B36" s="302"/>
      <c r="C36" s="303"/>
      <c r="D36" s="319"/>
      <c r="E36" s="319"/>
      <c r="F36" s="319"/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20"/>
      <c r="W36" s="220"/>
      <c r="X36" s="221"/>
      <c r="Y36" s="221"/>
      <c r="Z36" s="221"/>
    </row>
    <row r="37" spans="1:26" ht="20" customHeight="1">
      <c r="A37" s="227"/>
      <c r="B37" s="310"/>
      <c r="C37" s="311"/>
      <c r="D37" s="321"/>
      <c r="E37" s="321"/>
      <c r="F37" s="321"/>
      <c r="G37" s="321"/>
      <c r="H37" s="321"/>
      <c r="I37" s="321"/>
      <c r="J37" s="321"/>
      <c r="K37" s="321"/>
      <c r="L37" s="321"/>
      <c r="M37" s="321"/>
      <c r="N37" s="321"/>
      <c r="O37" s="321"/>
      <c r="P37" s="321"/>
      <c r="Q37" s="321"/>
      <c r="R37" s="321"/>
      <c r="S37" s="321"/>
      <c r="T37" s="321"/>
      <c r="U37" s="321"/>
      <c r="V37" s="322"/>
      <c r="W37" s="220"/>
      <c r="X37" s="221"/>
      <c r="Y37" s="221"/>
      <c r="Z37" s="221"/>
    </row>
    <row r="38" spans="1:26" ht="20" customHeight="1">
      <c r="A38" s="227"/>
      <c r="B38" s="323"/>
      <c r="C38" s="324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6"/>
      <c r="W38" s="220"/>
      <c r="X38" s="221"/>
      <c r="Y38" s="221"/>
      <c r="Z38" s="221"/>
    </row>
    <row r="39" spans="1:26" ht="20" customHeight="1">
      <c r="A39" s="319"/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27"/>
      <c r="X39" s="221"/>
      <c r="Y39" s="221"/>
      <c r="Z39" s="221"/>
    </row>
    <row r="40" spans="1:26" ht="20" customHeight="1">
      <c r="A40" s="319"/>
      <c r="B40" s="319"/>
      <c r="C40" s="319"/>
      <c r="D40" s="319"/>
      <c r="E40" s="319"/>
      <c r="F40" s="319"/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27"/>
      <c r="X40" s="221"/>
      <c r="Y40" s="221"/>
      <c r="Z40" s="221"/>
    </row>
    <row r="41" spans="1:26" ht="20" customHeight="1">
      <c r="A41" s="319"/>
      <c r="B41" s="319"/>
      <c r="C41" s="319"/>
      <c r="D41" s="319"/>
      <c r="E41" s="319"/>
      <c r="F41" s="319"/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27"/>
      <c r="X41" s="221"/>
      <c r="Y41" s="221"/>
      <c r="Z41" s="221"/>
    </row>
    <row r="42" spans="1:26" ht="20" customHeight="1">
      <c r="A42" s="319"/>
      <c r="B42" s="319"/>
      <c r="C42" s="319"/>
      <c r="D42" s="319"/>
      <c r="E42" s="319"/>
      <c r="F42" s="319"/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27"/>
      <c r="X42" s="221"/>
      <c r="Y42" s="221"/>
      <c r="Z42" s="221"/>
    </row>
    <row r="43" spans="1:26" ht="20" customHeight="1">
      <c r="A43" s="319"/>
      <c r="B43" s="321"/>
      <c r="C43" s="321"/>
      <c r="D43" s="321"/>
      <c r="E43" s="321"/>
      <c r="F43" s="321"/>
      <c r="G43" s="321"/>
      <c r="H43" s="321"/>
      <c r="I43" s="321"/>
      <c r="J43" s="321"/>
      <c r="K43" s="321"/>
      <c r="L43" s="321"/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220"/>
      <c r="X43" s="221"/>
      <c r="Y43" s="221"/>
      <c r="Z43" s="221"/>
    </row>
    <row r="44" spans="1:26" ht="35" customHeight="1">
      <c r="A44" s="222"/>
      <c r="B44" s="510" t="s">
        <v>1670</v>
      </c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  <c r="R44" s="541"/>
      <c r="S44" s="541"/>
      <c r="T44" s="541"/>
      <c r="U44" s="541"/>
      <c r="V44" s="542"/>
      <c r="W44" s="220"/>
      <c r="X44" s="221"/>
      <c r="Y44" s="221"/>
      <c r="Z44" s="221"/>
    </row>
    <row r="45" spans="1:26" ht="20" customHeight="1">
      <c r="A45" s="222"/>
      <c r="B45" s="328"/>
      <c r="C45" s="329"/>
      <c r="D45" s="329"/>
      <c r="E45" s="329"/>
      <c r="F45" s="329"/>
      <c r="G45" s="329"/>
      <c r="H45" s="329"/>
      <c r="I45" s="329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9"/>
      <c r="W45" s="220"/>
      <c r="X45" s="221"/>
      <c r="Y45" s="221"/>
      <c r="Z45" s="221"/>
    </row>
    <row r="46" spans="1:26" ht="20" customHeight="1">
      <c r="A46" s="330"/>
      <c r="B46" s="543" t="s">
        <v>1680</v>
      </c>
      <c r="C46" s="544"/>
      <c r="D46" s="544"/>
      <c r="E46" s="545"/>
      <c r="F46" s="546" t="s">
        <v>1677</v>
      </c>
      <c r="G46" s="544"/>
      <c r="H46" s="545"/>
      <c r="I46" s="331"/>
      <c r="J46" s="319"/>
      <c r="K46" s="319"/>
      <c r="L46" s="319"/>
      <c r="M46" s="319"/>
      <c r="N46" s="319"/>
      <c r="O46" s="319"/>
      <c r="P46" s="319"/>
      <c r="Q46" s="319"/>
      <c r="R46" s="319"/>
      <c r="S46" s="319"/>
      <c r="T46" s="319"/>
      <c r="U46" s="319"/>
      <c r="V46" s="320"/>
      <c r="W46" s="220"/>
      <c r="X46" s="221"/>
      <c r="Y46" s="221"/>
      <c r="Z46" s="221"/>
    </row>
    <row r="47" spans="1:26" ht="20" customHeight="1">
      <c r="A47" s="330"/>
      <c r="B47" s="543" t="s">
        <v>1683</v>
      </c>
      <c r="C47" s="544"/>
      <c r="D47" s="544"/>
      <c r="E47" s="545"/>
      <c r="F47" s="546" t="s">
        <v>1675</v>
      </c>
      <c r="G47" s="544"/>
      <c r="H47" s="545"/>
      <c r="I47" s="331"/>
      <c r="J47" s="319"/>
      <c r="K47" s="319"/>
      <c r="L47" s="319"/>
      <c r="M47" s="319"/>
      <c r="N47" s="319"/>
      <c r="O47" s="319"/>
      <c r="P47" s="319"/>
      <c r="Q47" s="319"/>
      <c r="R47" s="319"/>
      <c r="S47" s="319"/>
      <c r="T47" s="319"/>
      <c r="U47" s="319"/>
      <c r="V47" s="320"/>
      <c r="W47" s="220"/>
      <c r="X47" s="221"/>
      <c r="Y47" s="221"/>
      <c r="Z47" s="221"/>
    </row>
    <row r="48" spans="1:26" ht="20" customHeight="1">
      <c r="A48" s="330"/>
      <c r="B48" s="543" t="s">
        <v>1684</v>
      </c>
      <c r="C48" s="544"/>
      <c r="D48" s="544"/>
      <c r="E48" s="545"/>
      <c r="F48" s="546" t="s">
        <v>1710</v>
      </c>
      <c r="G48" s="544"/>
      <c r="H48" s="545"/>
      <c r="I48" s="331"/>
      <c r="J48" s="319"/>
      <c r="K48" s="319"/>
      <c r="L48" s="319"/>
      <c r="M48" s="319"/>
      <c r="N48" s="319"/>
      <c r="O48" s="319"/>
      <c r="P48" s="319"/>
      <c r="Q48" s="319"/>
      <c r="R48" s="319"/>
      <c r="S48" s="319"/>
      <c r="T48" s="319"/>
      <c r="U48" s="319"/>
      <c r="V48" s="320"/>
      <c r="W48" s="220"/>
      <c r="X48" s="221"/>
      <c r="Y48" s="221"/>
      <c r="Z48" s="221"/>
    </row>
    <row r="49" spans="1:26" ht="20" customHeight="1">
      <c r="A49" s="330"/>
      <c r="B49" s="558" t="s">
        <v>1672</v>
      </c>
      <c r="C49" s="559"/>
      <c r="D49" s="559"/>
      <c r="E49" s="559"/>
      <c r="F49" s="559"/>
      <c r="G49" s="559"/>
      <c r="H49" s="559"/>
      <c r="I49" s="560"/>
      <c r="J49" s="319"/>
      <c r="K49" s="319"/>
      <c r="L49" s="319"/>
      <c r="M49" s="319"/>
      <c r="N49" s="319"/>
      <c r="O49" s="319"/>
      <c r="P49" s="319"/>
      <c r="Q49" s="319"/>
      <c r="R49" s="319"/>
      <c r="S49" s="319"/>
      <c r="T49" s="319"/>
      <c r="U49" s="319"/>
      <c r="V49" s="320"/>
      <c r="W49" s="220"/>
      <c r="X49" s="221"/>
      <c r="Y49" s="221"/>
      <c r="Z49" s="221"/>
    </row>
    <row r="50" spans="1:26" ht="20" customHeight="1">
      <c r="A50" s="222"/>
      <c r="B50" s="332" t="s">
        <v>2188</v>
      </c>
      <c r="C50" s="333"/>
      <c r="D50" s="333"/>
      <c r="E50" s="333"/>
      <c r="F50" s="333"/>
      <c r="G50" s="333"/>
      <c r="H50" s="333"/>
      <c r="I50" s="333"/>
      <c r="J50" s="319"/>
      <c r="K50" s="319"/>
      <c r="L50" s="319"/>
      <c r="M50" s="319"/>
      <c r="N50" s="319"/>
      <c r="O50" s="319"/>
      <c r="P50" s="319"/>
      <c r="Q50" s="319"/>
      <c r="R50" s="319"/>
      <c r="S50" s="319"/>
      <c r="T50" s="319"/>
      <c r="U50" s="319"/>
      <c r="V50" s="320"/>
      <c r="W50" s="220"/>
      <c r="X50" s="221"/>
      <c r="Y50" s="221"/>
      <c r="Z50" s="221"/>
    </row>
    <row r="51" spans="1:26" ht="20" customHeight="1">
      <c r="A51" s="222"/>
      <c r="B51" s="332"/>
      <c r="C51" s="333"/>
      <c r="D51" s="333"/>
      <c r="E51" s="333"/>
      <c r="F51" s="333"/>
      <c r="G51" s="333"/>
      <c r="H51" s="333"/>
      <c r="I51" s="333"/>
      <c r="J51" s="319"/>
      <c r="K51" s="319"/>
      <c r="L51" s="319"/>
      <c r="M51" s="319"/>
      <c r="N51" s="319"/>
      <c r="O51" s="319"/>
      <c r="P51" s="319"/>
      <c r="Q51" s="319"/>
      <c r="R51" s="319"/>
      <c r="S51" s="319"/>
      <c r="T51" s="319"/>
      <c r="U51" s="319"/>
      <c r="V51" s="320"/>
      <c r="W51" s="220"/>
      <c r="X51" s="221"/>
      <c r="Y51" s="221"/>
      <c r="Z51" s="221"/>
    </row>
    <row r="52" spans="1:26" ht="20" customHeight="1">
      <c r="A52" s="222"/>
      <c r="B52" s="332"/>
      <c r="C52" s="333"/>
      <c r="D52" s="333"/>
      <c r="E52" s="333"/>
      <c r="F52" s="333"/>
      <c r="G52" s="333"/>
      <c r="H52" s="333"/>
      <c r="I52" s="333"/>
      <c r="J52" s="319"/>
      <c r="K52" s="319"/>
      <c r="L52" s="319"/>
      <c r="M52" s="319"/>
      <c r="N52" s="319"/>
      <c r="O52" s="319"/>
      <c r="P52" s="319"/>
      <c r="Q52" s="319"/>
      <c r="R52" s="319"/>
      <c r="S52" s="319"/>
      <c r="T52" s="319"/>
      <c r="U52" s="319"/>
      <c r="V52" s="320"/>
      <c r="W52" s="220"/>
      <c r="X52" s="221"/>
      <c r="Y52" s="221"/>
      <c r="Z52" s="221"/>
    </row>
    <row r="53" spans="1:26" ht="20" customHeight="1">
      <c r="A53" s="222"/>
      <c r="B53" s="332" t="s">
        <v>1711</v>
      </c>
      <c r="C53" s="333"/>
      <c r="D53" s="333"/>
      <c r="E53" s="333"/>
      <c r="F53" s="333"/>
      <c r="G53" s="333"/>
      <c r="H53" s="333"/>
      <c r="I53" s="333"/>
      <c r="J53" s="319"/>
      <c r="K53" s="319"/>
      <c r="L53" s="319"/>
      <c r="M53" s="319"/>
      <c r="N53" s="319"/>
      <c r="O53" s="319"/>
      <c r="P53" s="319"/>
      <c r="Q53" s="319"/>
      <c r="R53" s="319"/>
      <c r="S53" s="319"/>
      <c r="T53" s="319"/>
      <c r="U53" s="319"/>
      <c r="V53" s="320"/>
      <c r="W53" s="220"/>
      <c r="X53" s="221"/>
      <c r="Y53" s="221"/>
      <c r="Z53" s="221"/>
    </row>
    <row r="54" spans="1:26" ht="20" customHeight="1">
      <c r="A54" s="334"/>
      <c r="B54" s="561"/>
      <c r="C54" s="562"/>
      <c r="D54" s="335"/>
      <c r="E54" s="335" t="s">
        <v>1303</v>
      </c>
      <c r="F54" s="335" t="s">
        <v>1302</v>
      </c>
      <c r="G54" s="335" t="s">
        <v>1695</v>
      </c>
      <c r="H54" s="335" t="s">
        <v>1712</v>
      </c>
      <c r="I54" s="335" t="s">
        <v>1713</v>
      </c>
      <c r="J54" s="336"/>
      <c r="K54" s="336"/>
      <c r="L54" s="336"/>
      <c r="M54" s="336"/>
      <c r="N54" s="336"/>
      <c r="O54" s="336"/>
      <c r="P54" s="336"/>
      <c r="Q54" s="337"/>
      <c r="R54" s="337"/>
      <c r="S54" s="337"/>
      <c r="T54" s="337"/>
      <c r="U54" s="337"/>
      <c r="V54" s="338"/>
      <c r="W54" s="220"/>
      <c r="X54" s="221"/>
      <c r="Y54" s="221"/>
      <c r="Z54" s="221"/>
    </row>
    <row r="55" spans="1:26" ht="20" customHeight="1">
      <c r="A55" s="221"/>
      <c r="B55" s="563" t="s">
        <v>1714</v>
      </c>
      <c r="C55" s="564"/>
      <c r="D55" s="564"/>
      <c r="E55" s="339"/>
      <c r="F55" s="339"/>
      <c r="G55" s="339"/>
      <c r="H55" s="340"/>
      <c r="I55" s="340"/>
      <c r="J55" s="340"/>
      <c r="K55" s="340"/>
      <c r="L55" s="340"/>
      <c r="M55" s="340"/>
      <c r="N55" s="340"/>
      <c r="O55" s="340"/>
      <c r="P55" s="340"/>
      <c r="Q55" s="341"/>
      <c r="R55" s="341"/>
      <c r="S55" s="341"/>
      <c r="T55" s="341"/>
      <c r="U55" s="341"/>
      <c r="V55" s="342"/>
      <c r="W55" s="220"/>
      <c r="X55" s="221"/>
      <c r="Y55" s="221"/>
      <c r="Z55" s="221"/>
    </row>
    <row r="56" spans="1:26" ht="20" customHeight="1">
      <c r="A56" s="221"/>
      <c r="B56" s="555" t="s">
        <v>1717</v>
      </c>
      <c r="C56" s="525"/>
      <c r="D56" s="525"/>
      <c r="E56" s="252">
        <f>L87</f>
        <v>0</v>
      </c>
      <c r="F56" s="252">
        <f>M87</f>
        <v>0</v>
      </c>
      <c r="G56" s="252">
        <f>I87</f>
        <v>0</v>
      </c>
      <c r="H56" s="343">
        <f>S87</f>
        <v>0.54</v>
      </c>
      <c r="I56" s="343">
        <f>V87</f>
        <v>0</v>
      </c>
      <c r="J56" s="343"/>
      <c r="K56" s="343"/>
      <c r="L56" s="343"/>
      <c r="M56" s="343"/>
      <c r="N56" s="343"/>
      <c r="O56" s="343"/>
      <c r="P56" s="343"/>
      <c r="Q56" s="221"/>
      <c r="R56" s="221"/>
      <c r="S56" s="221"/>
      <c r="T56" s="221"/>
      <c r="U56" s="221"/>
      <c r="V56" s="344"/>
      <c r="W56" s="220"/>
      <c r="X56" s="221"/>
      <c r="Y56" s="221"/>
      <c r="Z56" s="221"/>
    </row>
    <row r="57" spans="1:26" ht="20" customHeight="1">
      <c r="A57" s="221"/>
      <c r="B57" s="555" t="s">
        <v>1719</v>
      </c>
      <c r="C57" s="525"/>
      <c r="D57" s="525"/>
      <c r="E57" s="252">
        <f>L96</f>
        <v>0</v>
      </c>
      <c r="F57" s="252">
        <f>M96</f>
        <v>0</v>
      </c>
      <c r="G57" s="252">
        <f>I96</f>
        <v>0</v>
      </c>
      <c r="H57" s="343">
        <f>S96</f>
        <v>0</v>
      </c>
      <c r="I57" s="343">
        <f>V96</f>
        <v>0.54</v>
      </c>
      <c r="J57" s="343"/>
      <c r="K57" s="343"/>
      <c r="L57" s="343"/>
      <c r="M57" s="343"/>
      <c r="N57" s="343"/>
      <c r="O57" s="343"/>
      <c r="P57" s="343"/>
      <c r="Q57" s="221"/>
      <c r="R57" s="221"/>
      <c r="S57" s="221"/>
      <c r="T57" s="221"/>
      <c r="U57" s="221"/>
      <c r="V57" s="344"/>
      <c r="W57" s="220"/>
      <c r="X57" s="221"/>
      <c r="Y57" s="221"/>
      <c r="Z57" s="221"/>
    </row>
    <row r="58" spans="1:26" ht="20" customHeight="1">
      <c r="A58" s="221"/>
      <c r="B58" s="556" t="s">
        <v>1714</v>
      </c>
      <c r="C58" s="557"/>
      <c r="D58" s="557"/>
      <c r="E58" s="345">
        <f>L98</f>
        <v>0</v>
      </c>
      <c r="F58" s="345">
        <f>M98</f>
        <v>0</v>
      </c>
      <c r="G58" s="345">
        <f>I98</f>
        <v>0</v>
      </c>
      <c r="H58" s="346">
        <f>S98</f>
        <v>0.54</v>
      </c>
      <c r="I58" s="346">
        <f>V98</f>
        <v>0.54</v>
      </c>
      <c r="J58" s="346"/>
      <c r="K58" s="346"/>
      <c r="L58" s="346"/>
      <c r="M58" s="346"/>
      <c r="N58" s="346"/>
      <c r="O58" s="346"/>
      <c r="P58" s="346"/>
      <c r="Q58" s="221"/>
      <c r="R58" s="221"/>
      <c r="S58" s="221"/>
      <c r="T58" s="221"/>
      <c r="U58" s="221"/>
      <c r="V58" s="344"/>
      <c r="W58" s="220"/>
      <c r="X58" s="221"/>
      <c r="Y58" s="221"/>
      <c r="Z58" s="221"/>
    </row>
    <row r="59" spans="1:26" ht="20" customHeight="1">
      <c r="A59" s="221"/>
      <c r="B59" s="555"/>
      <c r="C59" s="525"/>
      <c r="D59" s="525"/>
      <c r="E59" s="252"/>
      <c r="F59" s="252"/>
      <c r="G59" s="252"/>
      <c r="H59" s="343"/>
      <c r="I59" s="343"/>
      <c r="J59" s="343"/>
      <c r="K59" s="343"/>
      <c r="L59" s="343"/>
      <c r="M59" s="343"/>
      <c r="N59" s="343"/>
      <c r="O59" s="343"/>
      <c r="P59" s="343"/>
      <c r="Q59" s="221"/>
      <c r="R59" s="221"/>
      <c r="S59" s="221"/>
      <c r="T59" s="221"/>
      <c r="U59" s="221"/>
      <c r="V59" s="344"/>
      <c r="W59" s="220"/>
      <c r="X59" s="221"/>
      <c r="Y59" s="221"/>
      <c r="Z59" s="221"/>
    </row>
    <row r="60" spans="1:26" ht="20" customHeight="1">
      <c r="A60" s="221"/>
      <c r="B60" s="556" t="s">
        <v>1721</v>
      </c>
      <c r="C60" s="557"/>
      <c r="D60" s="557"/>
      <c r="E60" s="252"/>
      <c r="F60" s="252"/>
      <c r="G60" s="252"/>
      <c r="H60" s="343"/>
      <c r="I60" s="343"/>
      <c r="J60" s="343"/>
      <c r="K60" s="343"/>
      <c r="L60" s="343"/>
      <c r="M60" s="343"/>
      <c r="N60" s="343"/>
      <c r="O60" s="343"/>
      <c r="P60" s="343"/>
      <c r="Q60" s="221"/>
      <c r="R60" s="221"/>
      <c r="S60" s="221"/>
      <c r="T60" s="221"/>
      <c r="U60" s="221"/>
      <c r="V60" s="344"/>
      <c r="W60" s="220"/>
      <c r="X60" s="221"/>
      <c r="Y60" s="221"/>
      <c r="Z60" s="221"/>
    </row>
    <row r="61" spans="1:26" ht="20" customHeight="1">
      <c r="A61" s="221"/>
      <c r="B61" s="555" t="s">
        <v>1723</v>
      </c>
      <c r="C61" s="525"/>
      <c r="D61" s="525"/>
      <c r="E61" s="252">
        <f>L103</f>
        <v>0</v>
      </c>
      <c r="F61" s="252">
        <f>M103</f>
        <v>0</v>
      </c>
      <c r="G61" s="252">
        <f>I103</f>
        <v>0</v>
      </c>
      <c r="H61" s="343">
        <f>S103</f>
        <v>0.01</v>
      </c>
      <c r="I61" s="343">
        <f>V103</f>
        <v>0</v>
      </c>
      <c r="J61" s="343"/>
      <c r="K61" s="343"/>
      <c r="L61" s="343"/>
      <c r="M61" s="343"/>
      <c r="N61" s="343"/>
      <c r="O61" s="343"/>
      <c r="P61" s="343"/>
      <c r="Q61" s="221"/>
      <c r="R61" s="221"/>
      <c r="S61" s="221"/>
      <c r="T61" s="221"/>
      <c r="U61" s="221"/>
      <c r="V61" s="344"/>
      <c r="W61" s="220"/>
      <c r="X61" s="221"/>
      <c r="Y61" s="221"/>
      <c r="Z61" s="221"/>
    </row>
    <row r="62" spans="1:26" ht="20" customHeight="1">
      <c r="A62" s="221"/>
      <c r="B62" s="555" t="s">
        <v>1725</v>
      </c>
      <c r="C62" s="525"/>
      <c r="D62" s="525"/>
      <c r="E62" s="252">
        <f>L108</f>
        <v>0</v>
      </c>
      <c r="F62" s="252">
        <f>M108</f>
        <v>0</v>
      </c>
      <c r="G62" s="252">
        <f>I108</f>
        <v>0</v>
      </c>
      <c r="H62" s="343">
        <f>S108</f>
        <v>0</v>
      </c>
      <c r="I62" s="343">
        <f>V108</f>
        <v>0</v>
      </c>
      <c r="J62" s="343"/>
      <c r="K62" s="343"/>
      <c r="L62" s="343"/>
      <c r="M62" s="343"/>
      <c r="N62" s="343"/>
      <c r="O62" s="343"/>
      <c r="P62" s="343"/>
      <c r="Q62" s="221"/>
      <c r="R62" s="221"/>
      <c r="S62" s="221"/>
      <c r="T62" s="221"/>
      <c r="U62" s="221"/>
      <c r="V62" s="344"/>
      <c r="W62" s="220"/>
      <c r="X62" s="221"/>
      <c r="Y62" s="221"/>
      <c r="Z62" s="221"/>
    </row>
    <row r="63" spans="1:26" ht="20" customHeight="1">
      <c r="A63" s="221"/>
      <c r="B63" s="556" t="s">
        <v>1721</v>
      </c>
      <c r="C63" s="557"/>
      <c r="D63" s="557"/>
      <c r="E63" s="345">
        <f>L110</f>
        <v>0</v>
      </c>
      <c r="F63" s="345">
        <f>M110</f>
        <v>0</v>
      </c>
      <c r="G63" s="345">
        <f>I110</f>
        <v>0</v>
      </c>
      <c r="H63" s="346">
        <f>S110</f>
        <v>0.01</v>
      </c>
      <c r="I63" s="346">
        <f>V110</f>
        <v>0</v>
      </c>
      <c r="J63" s="346"/>
      <c r="K63" s="346"/>
      <c r="L63" s="346"/>
      <c r="M63" s="346"/>
      <c r="N63" s="346"/>
      <c r="O63" s="346"/>
      <c r="P63" s="346"/>
      <c r="Q63" s="221"/>
      <c r="R63" s="221"/>
      <c r="S63" s="221"/>
      <c r="T63" s="221"/>
      <c r="U63" s="221"/>
      <c r="V63" s="344"/>
      <c r="W63" s="220"/>
      <c r="X63" s="221"/>
      <c r="Y63" s="221"/>
      <c r="Z63" s="221"/>
    </row>
    <row r="64" spans="1:26" ht="20" customHeight="1">
      <c r="A64" s="221"/>
      <c r="B64" s="555"/>
      <c r="C64" s="525"/>
      <c r="D64" s="525"/>
      <c r="E64" s="252"/>
      <c r="F64" s="252"/>
      <c r="G64" s="252"/>
      <c r="H64" s="343"/>
      <c r="I64" s="343"/>
      <c r="J64" s="343"/>
      <c r="K64" s="343"/>
      <c r="L64" s="343"/>
      <c r="M64" s="343"/>
      <c r="N64" s="343"/>
      <c r="O64" s="343"/>
      <c r="P64" s="343"/>
      <c r="Q64" s="221"/>
      <c r="R64" s="221"/>
      <c r="S64" s="221"/>
      <c r="T64" s="221"/>
      <c r="U64" s="221"/>
      <c r="V64" s="344"/>
      <c r="W64" s="220"/>
      <c r="X64" s="221"/>
      <c r="Y64" s="221"/>
      <c r="Z64" s="221"/>
    </row>
    <row r="65" spans="1:26" ht="20" customHeight="1">
      <c r="A65" s="221"/>
      <c r="B65" s="556" t="s">
        <v>2128</v>
      </c>
      <c r="C65" s="557"/>
      <c r="D65" s="557"/>
      <c r="E65" s="252"/>
      <c r="F65" s="252"/>
      <c r="G65" s="252"/>
      <c r="H65" s="343"/>
      <c r="I65" s="343"/>
      <c r="J65" s="343"/>
      <c r="K65" s="343"/>
      <c r="L65" s="343"/>
      <c r="M65" s="343"/>
      <c r="N65" s="343"/>
      <c r="O65" s="343"/>
      <c r="P65" s="343"/>
      <c r="Q65" s="221"/>
      <c r="R65" s="221"/>
      <c r="S65" s="221"/>
      <c r="T65" s="221"/>
      <c r="U65" s="221"/>
      <c r="V65" s="344"/>
      <c r="W65" s="220"/>
      <c r="X65" s="221"/>
      <c r="Y65" s="221"/>
      <c r="Z65" s="221"/>
    </row>
    <row r="66" spans="1:26" ht="20" customHeight="1">
      <c r="A66" s="221"/>
      <c r="B66" s="555" t="s">
        <v>2129</v>
      </c>
      <c r="C66" s="525"/>
      <c r="D66" s="525"/>
      <c r="E66" s="252">
        <f>L126</f>
        <v>0</v>
      </c>
      <c r="F66" s="252">
        <f>M126</f>
        <v>0</v>
      </c>
      <c r="G66" s="252">
        <f>I126</f>
        <v>0</v>
      </c>
      <c r="H66" s="343">
        <f>S126</f>
        <v>0.02</v>
      </c>
      <c r="I66" s="343">
        <f>V126</f>
        <v>0</v>
      </c>
      <c r="J66" s="343"/>
      <c r="K66" s="343"/>
      <c r="L66" s="343"/>
      <c r="M66" s="343"/>
      <c r="N66" s="343"/>
      <c r="O66" s="343"/>
      <c r="P66" s="343"/>
      <c r="Q66" s="221"/>
      <c r="R66" s="221"/>
      <c r="S66" s="221"/>
      <c r="T66" s="221"/>
      <c r="U66" s="221"/>
      <c r="V66" s="344"/>
      <c r="W66" s="220"/>
      <c r="X66" s="221"/>
      <c r="Y66" s="221"/>
      <c r="Z66" s="221"/>
    </row>
    <row r="67" spans="1:26" ht="20" customHeight="1">
      <c r="A67" s="221"/>
      <c r="B67" s="556" t="s">
        <v>2128</v>
      </c>
      <c r="C67" s="557"/>
      <c r="D67" s="557"/>
      <c r="E67" s="345">
        <f>L128</f>
        <v>0</v>
      </c>
      <c r="F67" s="345">
        <f>M128</f>
        <v>0</v>
      </c>
      <c r="G67" s="345">
        <f>I128</f>
        <v>0</v>
      </c>
      <c r="H67" s="346">
        <f>S128</f>
        <v>0.02</v>
      </c>
      <c r="I67" s="346">
        <f>V128</f>
        <v>0</v>
      </c>
      <c r="J67" s="346"/>
      <c r="K67" s="346"/>
      <c r="L67" s="346"/>
      <c r="M67" s="346"/>
      <c r="N67" s="346"/>
      <c r="O67" s="346"/>
      <c r="P67" s="346"/>
      <c r="Q67" s="221"/>
      <c r="R67" s="221"/>
      <c r="S67" s="221"/>
      <c r="T67" s="221"/>
      <c r="U67" s="221"/>
      <c r="V67" s="344"/>
      <c r="W67" s="220"/>
      <c r="X67" s="221"/>
      <c r="Y67" s="221"/>
      <c r="Z67" s="221"/>
    </row>
    <row r="68" spans="1:26" ht="20" customHeight="1">
      <c r="A68" s="221"/>
      <c r="B68" s="555"/>
      <c r="C68" s="525"/>
      <c r="D68" s="525"/>
      <c r="E68" s="252"/>
      <c r="F68" s="252"/>
      <c r="G68" s="252"/>
      <c r="H68" s="343"/>
      <c r="I68" s="343"/>
      <c r="J68" s="343"/>
      <c r="K68" s="343"/>
      <c r="L68" s="343"/>
      <c r="M68" s="343"/>
      <c r="N68" s="343"/>
      <c r="O68" s="343"/>
      <c r="P68" s="343"/>
      <c r="Q68" s="221"/>
      <c r="R68" s="221"/>
      <c r="S68" s="221"/>
      <c r="T68" s="221"/>
      <c r="U68" s="221"/>
      <c r="V68" s="344"/>
      <c r="W68" s="220"/>
      <c r="X68" s="221"/>
      <c r="Y68" s="221"/>
      <c r="Z68" s="221"/>
    </row>
    <row r="69" spans="1:26" ht="20" customHeight="1">
      <c r="A69" s="347"/>
      <c r="B69" s="565" t="s">
        <v>1728</v>
      </c>
      <c r="C69" s="566"/>
      <c r="D69" s="566"/>
      <c r="E69" s="348">
        <f>L129</f>
        <v>0</v>
      </c>
      <c r="F69" s="348">
        <f>M129</f>
        <v>0</v>
      </c>
      <c r="G69" s="348">
        <f>I129</f>
        <v>0</v>
      </c>
      <c r="H69" s="349">
        <f>S129</f>
        <v>0.56999999999999995</v>
      </c>
      <c r="I69" s="349">
        <f>V129</f>
        <v>0.54</v>
      </c>
      <c r="J69" s="350"/>
      <c r="K69" s="350"/>
      <c r="L69" s="350"/>
      <c r="M69" s="350"/>
      <c r="N69" s="350"/>
      <c r="O69" s="350"/>
      <c r="P69" s="350"/>
      <c r="Q69" s="351"/>
      <c r="R69" s="351"/>
      <c r="S69" s="351"/>
      <c r="T69" s="351"/>
      <c r="U69" s="351"/>
      <c r="V69" s="352"/>
      <c r="W69" s="220"/>
      <c r="X69" s="221"/>
      <c r="Y69" s="221"/>
      <c r="Z69" s="221"/>
    </row>
    <row r="70" spans="1:26" ht="20" customHeight="1">
      <c r="A70" s="319"/>
      <c r="B70" s="319"/>
      <c r="C70" s="319"/>
      <c r="D70" s="319"/>
      <c r="E70" s="353"/>
      <c r="F70" s="353"/>
      <c r="G70" s="353"/>
      <c r="H70" s="354"/>
      <c r="I70" s="354"/>
      <c r="J70" s="354"/>
      <c r="K70" s="354"/>
      <c r="L70" s="354"/>
      <c r="M70" s="354"/>
      <c r="N70" s="354"/>
      <c r="O70" s="354"/>
      <c r="P70" s="354"/>
      <c r="Q70" s="319"/>
      <c r="R70" s="319"/>
      <c r="S70" s="319"/>
      <c r="T70" s="319"/>
      <c r="U70" s="319"/>
      <c r="V70" s="319"/>
      <c r="W70" s="220"/>
      <c r="X70" s="221"/>
      <c r="Y70" s="221"/>
      <c r="Z70" s="221"/>
    </row>
    <row r="71" spans="1:26" ht="20" customHeight="1">
      <c r="A71" s="319"/>
      <c r="B71" s="319"/>
      <c r="C71" s="319"/>
      <c r="D71" s="319"/>
      <c r="E71" s="353"/>
      <c r="F71" s="353"/>
      <c r="G71" s="353"/>
      <c r="H71" s="354"/>
      <c r="I71" s="354"/>
      <c r="J71" s="354"/>
      <c r="K71" s="354"/>
      <c r="L71" s="354"/>
      <c r="M71" s="354"/>
      <c r="N71" s="354"/>
      <c r="O71" s="354"/>
      <c r="P71" s="354"/>
      <c r="Q71" s="319"/>
      <c r="R71" s="319"/>
      <c r="S71" s="319"/>
      <c r="T71" s="319"/>
      <c r="U71" s="319"/>
      <c r="V71" s="319"/>
      <c r="W71" s="220"/>
      <c r="X71" s="221"/>
      <c r="Y71" s="221"/>
      <c r="Z71" s="221"/>
    </row>
    <row r="72" spans="1:26" ht="20" customHeight="1">
      <c r="A72" s="319"/>
      <c r="B72" s="321"/>
      <c r="C72" s="321"/>
      <c r="D72" s="321"/>
      <c r="E72" s="355"/>
      <c r="F72" s="355"/>
      <c r="G72" s="355"/>
      <c r="H72" s="356"/>
      <c r="I72" s="356"/>
      <c r="J72" s="356"/>
      <c r="K72" s="356"/>
      <c r="L72" s="356"/>
      <c r="M72" s="356"/>
      <c r="N72" s="356"/>
      <c r="O72" s="356"/>
      <c r="P72" s="356"/>
      <c r="Q72" s="321"/>
      <c r="R72" s="321"/>
      <c r="S72" s="321"/>
      <c r="T72" s="321"/>
      <c r="U72" s="321"/>
      <c r="V72" s="321"/>
      <c r="W72" s="220"/>
      <c r="X72" s="221"/>
      <c r="Y72" s="221"/>
      <c r="Z72" s="221"/>
    </row>
    <row r="73" spans="1:26" ht="35" customHeight="1">
      <c r="A73" s="221"/>
      <c r="B73" s="567" t="s">
        <v>1671</v>
      </c>
      <c r="C73" s="568"/>
      <c r="D73" s="568"/>
      <c r="E73" s="568"/>
      <c r="F73" s="568"/>
      <c r="G73" s="568"/>
      <c r="H73" s="568"/>
      <c r="I73" s="568"/>
      <c r="J73" s="568"/>
      <c r="K73" s="568"/>
      <c r="L73" s="568"/>
      <c r="M73" s="568"/>
      <c r="N73" s="568"/>
      <c r="O73" s="568"/>
      <c r="P73" s="568"/>
      <c r="Q73" s="568"/>
      <c r="R73" s="568"/>
      <c r="S73" s="568"/>
      <c r="T73" s="568"/>
      <c r="U73" s="568"/>
      <c r="V73" s="569"/>
      <c r="W73" s="220"/>
      <c r="X73" s="221"/>
      <c r="Y73" s="221"/>
      <c r="Z73" s="221"/>
    </row>
    <row r="74" spans="1:26" ht="20" customHeight="1">
      <c r="A74" s="227"/>
      <c r="B74" s="315"/>
      <c r="C74" s="317"/>
      <c r="D74" s="317"/>
      <c r="E74" s="357"/>
      <c r="F74" s="357"/>
      <c r="G74" s="357"/>
      <c r="H74" s="358"/>
      <c r="I74" s="358"/>
      <c r="J74" s="358"/>
      <c r="K74" s="358"/>
      <c r="L74" s="358"/>
      <c r="M74" s="358"/>
      <c r="N74" s="358"/>
      <c r="O74" s="358"/>
      <c r="P74" s="358"/>
      <c r="Q74" s="317"/>
      <c r="R74" s="317"/>
      <c r="S74" s="317"/>
      <c r="T74" s="317"/>
      <c r="U74" s="317"/>
      <c r="V74" s="318"/>
      <c r="W74" s="220"/>
      <c r="X74" s="221"/>
      <c r="Y74" s="221"/>
      <c r="Z74" s="221"/>
    </row>
    <row r="75" spans="1:26" ht="20" customHeight="1">
      <c r="A75" s="359"/>
      <c r="B75" s="572" t="s">
        <v>1680</v>
      </c>
      <c r="C75" s="573"/>
      <c r="D75" s="573"/>
      <c r="E75" s="574"/>
      <c r="F75" s="360"/>
      <c r="G75" s="360"/>
      <c r="H75" s="361" t="s">
        <v>1677</v>
      </c>
      <c r="I75" s="575"/>
      <c r="J75" s="576"/>
      <c r="K75" s="576"/>
      <c r="L75" s="576"/>
      <c r="M75" s="576"/>
      <c r="N75" s="576"/>
      <c r="O75" s="576"/>
      <c r="P75" s="577"/>
      <c r="Q75" s="298"/>
      <c r="R75" s="298"/>
      <c r="S75" s="298"/>
      <c r="T75" s="298"/>
      <c r="U75" s="298"/>
      <c r="V75" s="299"/>
      <c r="W75" s="220"/>
      <c r="X75" s="221"/>
      <c r="Y75" s="221"/>
      <c r="Z75" s="221"/>
    </row>
    <row r="76" spans="1:26" ht="20" customHeight="1">
      <c r="A76" s="359"/>
      <c r="B76" s="558" t="s">
        <v>1683</v>
      </c>
      <c r="C76" s="559"/>
      <c r="D76" s="559"/>
      <c r="E76" s="560"/>
      <c r="F76" s="362"/>
      <c r="G76" s="362"/>
      <c r="H76" s="363" t="s">
        <v>1729</v>
      </c>
      <c r="I76" s="363" t="s">
        <v>1730</v>
      </c>
      <c r="J76" s="354"/>
      <c r="K76" s="354"/>
      <c r="L76" s="354"/>
      <c r="M76" s="354"/>
      <c r="N76" s="354"/>
      <c r="O76" s="354"/>
      <c r="P76" s="354"/>
      <c r="Q76" s="319"/>
      <c r="R76" s="319"/>
      <c r="S76" s="319"/>
      <c r="T76" s="319"/>
      <c r="U76" s="319"/>
      <c r="V76" s="320"/>
      <c r="W76" s="220"/>
      <c r="X76" s="221"/>
      <c r="Y76" s="221"/>
      <c r="Z76" s="221"/>
    </row>
    <row r="77" spans="1:26" ht="20" customHeight="1">
      <c r="A77" s="359"/>
      <c r="B77" s="558" t="s">
        <v>1684</v>
      </c>
      <c r="C77" s="559"/>
      <c r="D77" s="559"/>
      <c r="E77" s="560"/>
      <c r="F77" s="362"/>
      <c r="G77" s="362"/>
      <c r="H77" s="363" t="s">
        <v>1731</v>
      </c>
      <c r="I77" s="363" t="s">
        <v>1679</v>
      </c>
      <c r="J77" s="354"/>
      <c r="K77" s="354"/>
      <c r="L77" s="354"/>
      <c r="M77" s="354"/>
      <c r="N77" s="354"/>
      <c r="O77" s="354"/>
      <c r="P77" s="354"/>
      <c r="Q77" s="319"/>
      <c r="R77" s="319"/>
      <c r="S77" s="319"/>
      <c r="T77" s="319"/>
      <c r="U77" s="319"/>
      <c r="V77" s="320"/>
      <c r="W77" s="220"/>
      <c r="X77" s="221"/>
      <c r="Y77" s="221"/>
      <c r="Z77" s="221"/>
    </row>
    <row r="78" spans="1:26" ht="20" customHeight="1">
      <c r="A78" s="227"/>
      <c r="B78" s="332" t="s">
        <v>1732</v>
      </c>
      <c r="C78" s="364"/>
      <c r="D78" s="364"/>
      <c r="E78" s="365"/>
      <c r="F78" s="365"/>
      <c r="G78" s="365"/>
      <c r="H78" s="366"/>
      <c r="I78" s="366"/>
      <c r="J78" s="354"/>
      <c r="K78" s="354"/>
      <c r="L78" s="354"/>
      <c r="M78" s="354"/>
      <c r="N78" s="354"/>
      <c r="O78" s="354"/>
      <c r="P78" s="354"/>
      <c r="Q78" s="319"/>
      <c r="R78" s="319"/>
      <c r="S78" s="319"/>
      <c r="T78" s="319"/>
      <c r="U78" s="319"/>
      <c r="V78" s="320"/>
      <c r="W78" s="220"/>
      <c r="X78" s="221"/>
      <c r="Y78" s="221"/>
      <c r="Z78" s="221"/>
    </row>
    <row r="79" spans="1:26" ht="20" customHeight="1">
      <c r="A79" s="227"/>
      <c r="B79" s="332" t="s">
        <v>2188</v>
      </c>
      <c r="C79" s="364"/>
      <c r="D79" s="364"/>
      <c r="E79" s="365"/>
      <c r="F79" s="365"/>
      <c r="G79" s="365"/>
      <c r="H79" s="366"/>
      <c r="I79" s="366"/>
      <c r="J79" s="354"/>
      <c r="K79" s="354"/>
      <c r="L79" s="354"/>
      <c r="M79" s="354"/>
      <c r="N79" s="354"/>
      <c r="O79" s="354"/>
      <c r="P79" s="354"/>
      <c r="Q79" s="319"/>
      <c r="R79" s="319"/>
      <c r="S79" s="319"/>
      <c r="T79" s="319"/>
      <c r="U79" s="319"/>
      <c r="V79" s="320"/>
      <c r="W79" s="220"/>
      <c r="X79" s="221"/>
      <c r="Y79" s="221"/>
      <c r="Z79" s="221"/>
    </row>
    <row r="80" spans="1:26" ht="20" customHeight="1">
      <c r="A80" s="227"/>
      <c r="B80" s="332"/>
      <c r="C80" s="364"/>
      <c r="D80" s="364"/>
      <c r="E80" s="365"/>
      <c r="F80" s="365"/>
      <c r="G80" s="365"/>
      <c r="H80" s="366"/>
      <c r="I80" s="366"/>
      <c r="J80" s="354"/>
      <c r="K80" s="354"/>
      <c r="L80" s="354"/>
      <c r="M80" s="354"/>
      <c r="N80" s="354"/>
      <c r="O80" s="354"/>
      <c r="P80" s="354"/>
      <c r="Q80" s="319"/>
      <c r="R80" s="319"/>
      <c r="S80" s="319"/>
      <c r="T80" s="319"/>
      <c r="U80" s="319"/>
      <c r="V80" s="320"/>
      <c r="W80" s="220"/>
      <c r="X80" s="221"/>
      <c r="Y80" s="221"/>
      <c r="Z80" s="221"/>
    </row>
    <row r="81" spans="1:26" ht="20" customHeight="1">
      <c r="A81" s="227"/>
      <c r="B81" s="332"/>
      <c r="C81" s="364"/>
      <c r="D81" s="364"/>
      <c r="E81" s="365"/>
      <c r="F81" s="365"/>
      <c r="G81" s="365"/>
      <c r="H81" s="366"/>
      <c r="I81" s="366"/>
      <c r="J81" s="354"/>
      <c r="K81" s="354"/>
      <c r="L81" s="354"/>
      <c r="M81" s="354"/>
      <c r="N81" s="354"/>
      <c r="O81" s="354"/>
      <c r="P81" s="354"/>
      <c r="Q81" s="319"/>
      <c r="R81" s="319"/>
      <c r="S81" s="319"/>
      <c r="T81" s="319"/>
      <c r="U81" s="319"/>
      <c r="V81" s="320"/>
      <c r="W81" s="220"/>
      <c r="X81" s="221"/>
      <c r="Y81" s="221"/>
      <c r="Z81" s="221"/>
    </row>
    <row r="82" spans="1:26" ht="20" customHeight="1">
      <c r="A82" s="227"/>
      <c r="B82" s="367" t="s">
        <v>1711</v>
      </c>
      <c r="C82" s="368"/>
      <c r="D82" s="368"/>
      <c r="E82" s="365"/>
      <c r="F82" s="365"/>
      <c r="G82" s="365"/>
      <c r="H82" s="366"/>
      <c r="I82" s="366"/>
      <c r="J82" s="354"/>
      <c r="K82" s="354"/>
      <c r="L82" s="354"/>
      <c r="M82" s="354"/>
      <c r="N82" s="354"/>
      <c r="O82" s="354"/>
      <c r="P82" s="354"/>
      <c r="Q82" s="319"/>
      <c r="R82" s="319"/>
      <c r="S82" s="319"/>
      <c r="T82" s="319"/>
      <c r="U82" s="319"/>
      <c r="V82" s="320"/>
      <c r="W82" s="220"/>
      <c r="X82" s="221"/>
      <c r="Y82" s="221"/>
      <c r="Z82" s="221"/>
    </row>
    <row r="83" spans="1:26">
      <c r="A83" s="334"/>
      <c r="B83" s="369" t="s">
        <v>1733</v>
      </c>
      <c r="C83" s="335" t="s">
        <v>1734</v>
      </c>
      <c r="D83" s="335" t="s">
        <v>1735</v>
      </c>
      <c r="E83" s="370"/>
      <c r="F83" s="370" t="s">
        <v>1736</v>
      </c>
      <c r="G83" s="370" t="s">
        <v>136</v>
      </c>
      <c r="H83" s="371" t="s">
        <v>1737</v>
      </c>
      <c r="I83" s="371" t="s">
        <v>1738</v>
      </c>
      <c r="J83" s="371"/>
      <c r="K83" s="371"/>
      <c r="L83" s="371"/>
      <c r="M83" s="371"/>
      <c r="N83" s="371"/>
      <c r="O83" s="371"/>
      <c r="P83" s="371" t="s">
        <v>1739</v>
      </c>
      <c r="Q83" s="335"/>
      <c r="R83" s="335"/>
      <c r="S83" s="335" t="s">
        <v>1740</v>
      </c>
      <c r="T83" s="335"/>
      <c r="U83" s="335"/>
      <c r="V83" s="372" t="s">
        <v>1741</v>
      </c>
      <c r="W83" s="220"/>
      <c r="X83" s="221"/>
      <c r="Y83" s="221"/>
      <c r="Z83" s="221"/>
    </row>
    <row r="84" spans="1:26">
      <c r="A84" s="221"/>
      <c r="B84" s="242"/>
      <c r="C84" s="373"/>
      <c r="D84" s="564" t="s">
        <v>1714</v>
      </c>
      <c r="E84" s="564"/>
      <c r="F84" s="339"/>
      <c r="G84" s="374"/>
      <c r="H84" s="339"/>
      <c r="I84" s="339"/>
      <c r="J84" s="340"/>
      <c r="K84" s="340"/>
      <c r="L84" s="374"/>
      <c r="M84" s="374"/>
      <c r="N84" s="374"/>
      <c r="O84" s="374"/>
      <c r="P84" s="374"/>
      <c r="Q84" s="374"/>
      <c r="R84" s="374"/>
      <c r="S84" s="374"/>
      <c r="T84" s="374"/>
      <c r="U84" s="374"/>
      <c r="V84" s="375"/>
      <c r="W84" s="220"/>
      <c r="X84" s="221"/>
      <c r="Y84" s="221"/>
      <c r="Z84" s="221"/>
    </row>
    <row r="85" spans="1:26">
      <c r="A85" s="221"/>
      <c r="B85" s="249"/>
      <c r="C85" s="376" t="s">
        <v>170</v>
      </c>
      <c r="D85" s="578" t="s">
        <v>1762</v>
      </c>
      <c r="E85" s="578"/>
      <c r="F85" s="252"/>
      <c r="G85" s="377"/>
      <c r="H85" s="252"/>
      <c r="I85" s="252"/>
      <c r="J85" s="343"/>
      <c r="K85" s="343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8"/>
      <c r="W85" s="220"/>
      <c r="X85" s="221"/>
      <c r="Y85" s="221"/>
      <c r="Z85" s="221"/>
    </row>
    <row r="86" spans="1:26" ht="25" customHeight="1">
      <c r="A86" s="379"/>
      <c r="B86" s="380"/>
      <c r="C86" s="381" t="s">
        <v>1763</v>
      </c>
      <c r="D86" s="570" t="s">
        <v>1764</v>
      </c>
      <c r="E86" s="570"/>
      <c r="F86" s="382" t="s">
        <v>195</v>
      </c>
      <c r="G86" s="383">
        <v>13.5</v>
      </c>
      <c r="H86" s="382"/>
      <c r="I86" s="382">
        <f>ROUND(G86*(H86),2)</f>
        <v>0</v>
      </c>
      <c r="J86" s="384">
        <f>ROUND(G86*(N86),2)</f>
        <v>439.83</v>
      </c>
      <c r="K86" s="343">
        <f>ROUND(G86*(O86),2)</f>
        <v>0</v>
      </c>
      <c r="L86" s="377">
        <f>ROUND(G86*(H86),2)</f>
        <v>0</v>
      </c>
      <c r="M86" s="377"/>
      <c r="N86" s="377">
        <v>32.58</v>
      </c>
      <c r="O86" s="377"/>
      <c r="P86" s="377">
        <v>3.9840000000000007E-2</v>
      </c>
      <c r="Q86" s="377"/>
      <c r="R86" s="377">
        <v>3.9840000000000007E-2</v>
      </c>
      <c r="S86" s="377">
        <f>ROUND(G86*(P86),3)</f>
        <v>0.53800000000000003</v>
      </c>
      <c r="T86" s="377"/>
      <c r="U86" s="377"/>
      <c r="V86" s="378">
        <f>ROUND(G86*(X86),3)</f>
        <v>0</v>
      </c>
      <c r="W86" s="220"/>
      <c r="X86" s="221">
        <v>0</v>
      </c>
      <c r="Y86" s="221"/>
      <c r="Z86" s="221">
        <v>0</v>
      </c>
    </row>
    <row r="87" spans="1:26" ht="12">
      <c r="A87" s="396"/>
      <c r="B87" s="404"/>
      <c r="C87" s="405" t="s">
        <v>170</v>
      </c>
      <c r="D87" s="579" t="s">
        <v>1762</v>
      </c>
      <c r="E87" s="579"/>
      <c r="F87" s="406"/>
      <c r="G87" s="393"/>
      <c r="H87" s="406"/>
      <c r="I87" s="407">
        <f>ROUND((SUM(I85:I86))/1,2)</f>
        <v>0</v>
      </c>
      <c r="J87" s="408"/>
      <c r="K87" s="408"/>
      <c r="L87" s="409">
        <f>ROUND((SUM(L85:L86))/1,2)</f>
        <v>0</v>
      </c>
      <c r="M87" s="409">
        <f>ROUND((SUM(M85:M86))/1,2)</f>
        <v>0</v>
      </c>
      <c r="N87" s="409"/>
      <c r="O87" s="409"/>
      <c r="P87" s="409"/>
      <c r="Q87" s="409"/>
      <c r="R87" s="409"/>
      <c r="S87" s="409">
        <f>ROUND((SUM(S85:S86))/1,2)</f>
        <v>0.54</v>
      </c>
      <c r="T87" s="409"/>
      <c r="U87" s="409"/>
      <c r="V87" s="410">
        <f>ROUND((SUM(V85:V86))/1,2)</f>
        <v>0</v>
      </c>
      <c r="W87" s="395"/>
      <c r="X87" s="396"/>
      <c r="Y87" s="396"/>
      <c r="Z87" s="396"/>
    </row>
    <row r="88" spans="1:26">
      <c r="A88" s="396"/>
      <c r="B88" s="404"/>
      <c r="C88" s="411"/>
      <c r="D88" s="580"/>
      <c r="E88" s="580"/>
      <c r="F88" s="406"/>
      <c r="G88" s="393"/>
      <c r="H88" s="406"/>
      <c r="I88" s="406"/>
      <c r="J88" s="392"/>
      <c r="K88" s="392"/>
      <c r="L88" s="393"/>
      <c r="M88" s="393"/>
      <c r="N88" s="393"/>
      <c r="O88" s="393"/>
      <c r="P88" s="393"/>
      <c r="Q88" s="393"/>
      <c r="R88" s="393"/>
      <c r="S88" s="393"/>
      <c r="T88" s="393"/>
      <c r="U88" s="393"/>
      <c r="V88" s="394"/>
      <c r="W88" s="395"/>
      <c r="X88" s="396"/>
      <c r="Y88" s="396"/>
      <c r="Z88" s="396"/>
    </row>
    <row r="89" spans="1:26" ht="12">
      <c r="A89" s="396"/>
      <c r="B89" s="404"/>
      <c r="C89" s="405" t="s">
        <v>184</v>
      </c>
      <c r="D89" s="579" t="s">
        <v>1789</v>
      </c>
      <c r="E89" s="579"/>
      <c r="F89" s="406"/>
      <c r="G89" s="393"/>
      <c r="H89" s="406"/>
      <c r="I89" s="406"/>
      <c r="J89" s="392"/>
      <c r="K89" s="392"/>
      <c r="L89" s="393"/>
      <c r="M89" s="393"/>
      <c r="N89" s="393"/>
      <c r="O89" s="393"/>
      <c r="P89" s="393"/>
      <c r="Q89" s="393"/>
      <c r="R89" s="393"/>
      <c r="S89" s="393"/>
      <c r="T89" s="393"/>
      <c r="U89" s="393"/>
      <c r="V89" s="394"/>
      <c r="W89" s="395"/>
      <c r="X89" s="396"/>
      <c r="Y89" s="396"/>
      <c r="Z89" s="396"/>
    </row>
    <row r="90" spans="1:26" ht="25" customHeight="1">
      <c r="A90" s="385"/>
      <c r="B90" s="386"/>
      <c r="C90" s="387" t="s">
        <v>2189</v>
      </c>
      <c r="D90" s="571" t="s">
        <v>2190</v>
      </c>
      <c r="E90" s="571"/>
      <c r="F90" s="389" t="s">
        <v>218</v>
      </c>
      <c r="G90" s="390">
        <v>90</v>
      </c>
      <c r="H90" s="389"/>
      <c r="I90" s="389">
        <f t="shared" ref="I90:I95" si="0">ROUND(G90*(H90),2)</f>
        <v>0</v>
      </c>
      <c r="J90" s="391">
        <f t="shared" ref="J90:J95" si="1">ROUND(G90*(N90),2)</f>
        <v>262.8</v>
      </c>
      <c r="K90" s="392">
        <f t="shared" ref="K90:K95" si="2">ROUND(G90*(O90),2)</f>
        <v>0</v>
      </c>
      <c r="L90" s="393">
        <f t="shared" ref="L90:L95" si="3">ROUND(G90*(H90),2)</f>
        <v>0</v>
      </c>
      <c r="M90" s="393"/>
      <c r="N90" s="393">
        <v>2.92</v>
      </c>
      <c r="O90" s="393"/>
      <c r="P90" s="393">
        <v>0</v>
      </c>
      <c r="Q90" s="393"/>
      <c r="R90" s="393">
        <v>0</v>
      </c>
      <c r="S90" s="393">
        <f t="shared" ref="S90:S95" si="4">ROUND(G90*(P90),3)</f>
        <v>0</v>
      </c>
      <c r="T90" s="393"/>
      <c r="U90" s="393"/>
      <c r="V90" s="394">
        <f t="shared" ref="V90:V95" si="5">ROUND(G90*(X90),3)</f>
        <v>0.54</v>
      </c>
      <c r="W90" s="395"/>
      <c r="X90" s="396">
        <v>6.0000000000000001E-3</v>
      </c>
      <c r="Y90" s="396"/>
      <c r="Z90" s="396">
        <v>0</v>
      </c>
    </row>
    <row r="91" spans="1:26" ht="25" customHeight="1">
      <c r="A91" s="385"/>
      <c r="B91" s="386"/>
      <c r="C91" s="387" t="s">
        <v>1115</v>
      </c>
      <c r="D91" s="571" t="s">
        <v>1116</v>
      </c>
      <c r="E91" s="571"/>
      <c r="F91" s="389" t="s">
        <v>181</v>
      </c>
      <c r="G91" s="390">
        <v>0.54</v>
      </c>
      <c r="H91" s="389"/>
      <c r="I91" s="389">
        <f t="shared" si="0"/>
        <v>0</v>
      </c>
      <c r="J91" s="391">
        <f t="shared" si="1"/>
        <v>9.43</v>
      </c>
      <c r="K91" s="392">
        <f t="shared" si="2"/>
        <v>0</v>
      </c>
      <c r="L91" s="393">
        <f t="shared" si="3"/>
        <v>0</v>
      </c>
      <c r="M91" s="393"/>
      <c r="N91" s="393">
        <v>17.47</v>
      </c>
      <c r="O91" s="393"/>
      <c r="P91" s="393">
        <v>0</v>
      </c>
      <c r="Q91" s="393"/>
      <c r="R91" s="393">
        <v>0</v>
      </c>
      <c r="S91" s="393">
        <f t="shared" si="4"/>
        <v>0</v>
      </c>
      <c r="T91" s="393"/>
      <c r="U91" s="393"/>
      <c r="V91" s="394">
        <f t="shared" si="5"/>
        <v>0</v>
      </c>
      <c r="W91" s="395"/>
      <c r="X91" s="396">
        <v>0</v>
      </c>
      <c r="Y91" s="396"/>
      <c r="Z91" s="396">
        <v>0</v>
      </c>
    </row>
    <row r="92" spans="1:26" ht="25" customHeight="1">
      <c r="A92" s="385"/>
      <c r="B92" s="386"/>
      <c r="C92" s="387" t="s">
        <v>1118</v>
      </c>
      <c r="D92" s="571" t="s">
        <v>1119</v>
      </c>
      <c r="E92" s="571"/>
      <c r="F92" s="389" t="s">
        <v>181</v>
      </c>
      <c r="G92" s="390">
        <v>10.8</v>
      </c>
      <c r="H92" s="389"/>
      <c r="I92" s="389">
        <f t="shared" si="0"/>
        <v>0</v>
      </c>
      <c r="J92" s="391">
        <f t="shared" si="1"/>
        <v>5.72</v>
      </c>
      <c r="K92" s="392">
        <f t="shared" si="2"/>
        <v>0</v>
      </c>
      <c r="L92" s="393">
        <f t="shared" si="3"/>
        <v>0</v>
      </c>
      <c r="M92" s="393"/>
      <c r="N92" s="393">
        <v>0.53</v>
      </c>
      <c r="O92" s="393"/>
      <c r="P92" s="393">
        <v>0</v>
      </c>
      <c r="Q92" s="393"/>
      <c r="R92" s="393">
        <v>0</v>
      </c>
      <c r="S92" s="393">
        <f t="shared" si="4"/>
        <v>0</v>
      </c>
      <c r="T92" s="393"/>
      <c r="U92" s="393"/>
      <c r="V92" s="394">
        <f t="shared" si="5"/>
        <v>0</v>
      </c>
      <c r="W92" s="395"/>
      <c r="X92" s="396">
        <v>0</v>
      </c>
      <c r="Y92" s="396"/>
      <c r="Z92" s="396">
        <v>0</v>
      </c>
    </row>
    <row r="93" spans="1:26" ht="25" customHeight="1">
      <c r="A93" s="385"/>
      <c r="B93" s="386"/>
      <c r="C93" s="387" t="s">
        <v>1794</v>
      </c>
      <c r="D93" s="571" t="s">
        <v>1122</v>
      </c>
      <c r="E93" s="571"/>
      <c r="F93" s="389" t="s">
        <v>181</v>
      </c>
      <c r="G93" s="390">
        <v>0.54</v>
      </c>
      <c r="H93" s="389"/>
      <c r="I93" s="389">
        <f t="shared" si="0"/>
        <v>0</v>
      </c>
      <c r="J93" s="391">
        <f t="shared" si="1"/>
        <v>7.78</v>
      </c>
      <c r="K93" s="392">
        <f t="shared" si="2"/>
        <v>0</v>
      </c>
      <c r="L93" s="393">
        <f t="shared" si="3"/>
        <v>0</v>
      </c>
      <c r="M93" s="393"/>
      <c r="N93" s="393">
        <v>14.41</v>
      </c>
      <c r="O93" s="393"/>
      <c r="P93" s="393">
        <v>0</v>
      </c>
      <c r="Q93" s="393"/>
      <c r="R93" s="393">
        <v>0</v>
      </c>
      <c r="S93" s="393">
        <f t="shared" si="4"/>
        <v>0</v>
      </c>
      <c r="T93" s="393"/>
      <c r="U93" s="393"/>
      <c r="V93" s="394">
        <f t="shared" si="5"/>
        <v>0</v>
      </c>
      <c r="W93" s="395"/>
      <c r="X93" s="396">
        <v>0</v>
      </c>
      <c r="Y93" s="396"/>
      <c r="Z93" s="396">
        <v>0</v>
      </c>
    </row>
    <row r="94" spans="1:26" ht="25" customHeight="1">
      <c r="A94" s="385"/>
      <c r="B94" s="386"/>
      <c r="C94" s="387" t="s">
        <v>1795</v>
      </c>
      <c r="D94" s="571" t="s">
        <v>1125</v>
      </c>
      <c r="E94" s="571"/>
      <c r="F94" s="389" t="s">
        <v>181</v>
      </c>
      <c r="G94" s="390">
        <v>4.32</v>
      </c>
      <c r="H94" s="389"/>
      <c r="I94" s="389">
        <f t="shared" si="0"/>
        <v>0</v>
      </c>
      <c r="J94" s="391">
        <f t="shared" si="1"/>
        <v>7</v>
      </c>
      <c r="K94" s="392">
        <f t="shared" si="2"/>
        <v>0</v>
      </c>
      <c r="L94" s="393">
        <f t="shared" si="3"/>
        <v>0</v>
      </c>
      <c r="M94" s="393"/>
      <c r="N94" s="393">
        <v>1.62</v>
      </c>
      <c r="O94" s="393"/>
      <c r="P94" s="393">
        <v>0</v>
      </c>
      <c r="Q94" s="393"/>
      <c r="R94" s="393">
        <v>0</v>
      </c>
      <c r="S94" s="393">
        <f t="shared" si="4"/>
        <v>0</v>
      </c>
      <c r="T94" s="393"/>
      <c r="U94" s="393"/>
      <c r="V94" s="394">
        <f t="shared" si="5"/>
        <v>0</v>
      </c>
      <c r="W94" s="395"/>
      <c r="X94" s="396">
        <v>0</v>
      </c>
      <c r="Y94" s="396"/>
      <c r="Z94" s="396">
        <v>0</v>
      </c>
    </row>
    <row r="95" spans="1:26" ht="35" customHeight="1">
      <c r="A95" s="385"/>
      <c r="B95" s="386"/>
      <c r="C95" s="387" t="s">
        <v>1796</v>
      </c>
      <c r="D95" s="571" t="s">
        <v>1797</v>
      </c>
      <c r="E95" s="571"/>
      <c r="F95" s="389" t="s">
        <v>181</v>
      </c>
      <c r="G95" s="390">
        <v>0.54</v>
      </c>
      <c r="H95" s="389"/>
      <c r="I95" s="389">
        <f t="shared" si="0"/>
        <v>0</v>
      </c>
      <c r="J95" s="391">
        <f t="shared" si="1"/>
        <v>8.1</v>
      </c>
      <c r="K95" s="392">
        <f t="shared" si="2"/>
        <v>0</v>
      </c>
      <c r="L95" s="393">
        <f t="shared" si="3"/>
        <v>0</v>
      </c>
      <c r="M95" s="393"/>
      <c r="N95" s="393">
        <v>15</v>
      </c>
      <c r="O95" s="393"/>
      <c r="P95" s="393">
        <v>0</v>
      </c>
      <c r="Q95" s="393"/>
      <c r="R95" s="393">
        <v>0</v>
      </c>
      <c r="S95" s="393">
        <f t="shared" si="4"/>
        <v>0</v>
      </c>
      <c r="T95" s="393"/>
      <c r="U95" s="393"/>
      <c r="V95" s="394">
        <f t="shared" si="5"/>
        <v>0</v>
      </c>
      <c r="W95" s="395"/>
      <c r="X95" s="396">
        <v>0</v>
      </c>
      <c r="Y95" s="396"/>
      <c r="Z95" s="396">
        <v>0</v>
      </c>
    </row>
    <row r="96" spans="1:26" ht="12">
      <c r="A96" s="396"/>
      <c r="B96" s="404"/>
      <c r="C96" s="405" t="s">
        <v>184</v>
      </c>
      <c r="D96" s="579" t="s">
        <v>1789</v>
      </c>
      <c r="E96" s="579"/>
      <c r="F96" s="406"/>
      <c r="G96" s="393"/>
      <c r="H96" s="406"/>
      <c r="I96" s="407">
        <f>ROUND((SUM(I89:I95))/1,2)</f>
        <v>0</v>
      </c>
      <c r="J96" s="408"/>
      <c r="K96" s="408"/>
      <c r="L96" s="409">
        <f>ROUND((SUM(L89:L95))/1,2)</f>
        <v>0</v>
      </c>
      <c r="M96" s="409">
        <f>ROUND((SUM(M89:M95))/1,2)</f>
        <v>0</v>
      </c>
      <c r="N96" s="409"/>
      <c r="O96" s="409"/>
      <c r="P96" s="409"/>
      <c r="Q96" s="409"/>
      <c r="R96" s="409"/>
      <c r="S96" s="409">
        <f>ROUND((SUM(S89:S95))/1,2)</f>
        <v>0</v>
      </c>
      <c r="T96" s="409"/>
      <c r="U96" s="409"/>
      <c r="V96" s="410">
        <f>ROUND((SUM(V89:V95))/1,2)</f>
        <v>0.54</v>
      </c>
      <c r="W96" s="395"/>
      <c r="X96" s="396"/>
      <c r="Y96" s="396"/>
      <c r="Z96" s="396"/>
    </row>
    <row r="97" spans="1:26">
      <c r="A97" s="396"/>
      <c r="B97" s="404"/>
      <c r="C97" s="411"/>
      <c r="D97" s="580"/>
      <c r="E97" s="580"/>
      <c r="F97" s="406"/>
      <c r="G97" s="393"/>
      <c r="H97" s="406"/>
      <c r="I97" s="406"/>
      <c r="J97" s="392"/>
      <c r="K97" s="392"/>
      <c r="L97" s="393"/>
      <c r="M97" s="393"/>
      <c r="N97" s="393"/>
      <c r="O97" s="393"/>
      <c r="P97" s="393"/>
      <c r="Q97" s="393"/>
      <c r="R97" s="393"/>
      <c r="S97" s="393"/>
      <c r="T97" s="393"/>
      <c r="U97" s="393"/>
      <c r="V97" s="394"/>
      <c r="W97" s="395"/>
      <c r="X97" s="396"/>
      <c r="Y97" s="396"/>
      <c r="Z97" s="396"/>
    </row>
    <row r="98" spans="1:26">
      <c r="A98" s="396"/>
      <c r="B98" s="404"/>
      <c r="C98" s="411"/>
      <c r="D98" s="582" t="s">
        <v>1714</v>
      </c>
      <c r="E98" s="582"/>
      <c r="F98" s="406"/>
      <c r="G98" s="393"/>
      <c r="H98" s="406"/>
      <c r="I98" s="407">
        <f>ROUND((SUM(I84:I97))/2,2)</f>
        <v>0</v>
      </c>
      <c r="J98" s="408"/>
      <c r="K98" s="408"/>
      <c r="L98" s="409">
        <f>ROUND((SUM(L84:L97))/2,2)</f>
        <v>0</v>
      </c>
      <c r="M98" s="409">
        <f>ROUND((SUM(M84:M97))/2,2)</f>
        <v>0</v>
      </c>
      <c r="N98" s="409"/>
      <c r="O98" s="409"/>
      <c r="P98" s="409"/>
      <c r="Q98" s="409"/>
      <c r="R98" s="409"/>
      <c r="S98" s="409">
        <f>ROUND((SUM(S84:S97))/2,2)</f>
        <v>0.54</v>
      </c>
      <c r="T98" s="409"/>
      <c r="U98" s="409"/>
      <c r="V98" s="410">
        <f>ROUND((SUM(V84:V97))/2,2)</f>
        <v>0.54</v>
      </c>
      <c r="W98" s="395"/>
      <c r="X98" s="396"/>
      <c r="Y98" s="396"/>
      <c r="Z98" s="396"/>
    </row>
    <row r="99" spans="1:26">
      <c r="A99" s="396"/>
      <c r="B99" s="404"/>
      <c r="C99" s="411"/>
      <c r="D99" s="580"/>
      <c r="E99" s="580"/>
      <c r="F99" s="406"/>
      <c r="G99" s="393"/>
      <c r="H99" s="406"/>
      <c r="I99" s="406"/>
      <c r="J99" s="392"/>
      <c r="K99" s="392"/>
      <c r="L99" s="393"/>
      <c r="M99" s="393"/>
      <c r="N99" s="393"/>
      <c r="O99" s="393"/>
      <c r="P99" s="393"/>
      <c r="Q99" s="393"/>
      <c r="R99" s="393"/>
      <c r="S99" s="393"/>
      <c r="T99" s="393"/>
      <c r="U99" s="393"/>
      <c r="V99" s="394"/>
      <c r="W99" s="395"/>
      <c r="X99" s="396"/>
      <c r="Y99" s="396"/>
      <c r="Z99" s="396"/>
    </row>
    <row r="100" spans="1:26">
      <c r="A100" s="396"/>
      <c r="B100" s="404"/>
      <c r="C100" s="411"/>
      <c r="D100" s="582" t="s">
        <v>1721</v>
      </c>
      <c r="E100" s="582"/>
      <c r="F100" s="406"/>
      <c r="G100" s="393"/>
      <c r="H100" s="406"/>
      <c r="I100" s="406"/>
      <c r="J100" s="392"/>
      <c r="K100" s="392"/>
      <c r="L100" s="393"/>
      <c r="M100" s="393"/>
      <c r="N100" s="393"/>
      <c r="O100" s="393"/>
      <c r="P100" s="393"/>
      <c r="Q100" s="393"/>
      <c r="R100" s="393"/>
      <c r="S100" s="393"/>
      <c r="T100" s="393"/>
      <c r="U100" s="393"/>
      <c r="V100" s="394"/>
      <c r="W100" s="395"/>
      <c r="X100" s="396"/>
      <c r="Y100" s="396"/>
      <c r="Z100" s="396"/>
    </row>
    <row r="101" spans="1:26" ht="12">
      <c r="A101" s="396"/>
      <c r="B101" s="404"/>
      <c r="C101" s="405" t="s">
        <v>1261</v>
      </c>
      <c r="D101" s="579" t="s">
        <v>1818</v>
      </c>
      <c r="E101" s="579"/>
      <c r="F101" s="406"/>
      <c r="G101" s="393"/>
      <c r="H101" s="406"/>
      <c r="I101" s="406"/>
      <c r="J101" s="392"/>
      <c r="K101" s="392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4"/>
      <c r="W101" s="395"/>
      <c r="X101" s="396"/>
      <c r="Y101" s="396"/>
      <c r="Z101" s="396"/>
    </row>
    <row r="102" spans="1:26" ht="25" customHeight="1">
      <c r="A102" s="385"/>
      <c r="B102" s="386"/>
      <c r="C102" s="387" t="s">
        <v>2191</v>
      </c>
      <c r="D102" s="571" t="s">
        <v>2192</v>
      </c>
      <c r="E102" s="571"/>
      <c r="F102" s="389" t="s">
        <v>218</v>
      </c>
      <c r="G102" s="390">
        <v>15</v>
      </c>
      <c r="H102" s="389"/>
      <c r="I102" s="389">
        <f>ROUND(G102*(H102),2)</f>
        <v>0</v>
      </c>
      <c r="J102" s="391">
        <f>ROUND(G102*(N102),2)</f>
        <v>166.65</v>
      </c>
      <c r="K102" s="392">
        <f>ROUND(G102*(O102),2)</f>
        <v>0</v>
      </c>
      <c r="L102" s="393">
        <f>ROUND(G102*(H102),2)</f>
        <v>0</v>
      </c>
      <c r="M102" s="393"/>
      <c r="N102" s="393">
        <v>11.11</v>
      </c>
      <c r="O102" s="393"/>
      <c r="P102" s="393">
        <v>3.2000000000000008E-4</v>
      </c>
      <c r="Q102" s="393"/>
      <c r="R102" s="393">
        <v>3.2000000000000008E-4</v>
      </c>
      <c r="S102" s="393">
        <f>ROUND(G102*(P102),3)</f>
        <v>5.0000000000000001E-3</v>
      </c>
      <c r="T102" s="393"/>
      <c r="U102" s="393"/>
      <c r="V102" s="394">
        <f>ROUND(G102*(X102),3)</f>
        <v>0</v>
      </c>
      <c r="W102" s="395"/>
      <c r="X102" s="396">
        <v>0</v>
      </c>
      <c r="Y102" s="396"/>
      <c r="Z102" s="396">
        <v>0</v>
      </c>
    </row>
    <row r="103" spans="1:26" ht="12">
      <c r="A103" s="396"/>
      <c r="B103" s="404"/>
      <c r="C103" s="405" t="s">
        <v>1261</v>
      </c>
      <c r="D103" s="579" t="s">
        <v>1818</v>
      </c>
      <c r="E103" s="579"/>
      <c r="F103" s="406"/>
      <c r="G103" s="393"/>
      <c r="H103" s="406"/>
      <c r="I103" s="407">
        <f>ROUND((SUM(I101:I102))/1,2)</f>
        <v>0</v>
      </c>
      <c r="J103" s="408"/>
      <c r="K103" s="408"/>
      <c r="L103" s="409">
        <f>ROUND((SUM(L101:L102))/1,2)</f>
        <v>0</v>
      </c>
      <c r="M103" s="409">
        <f>ROUND((SUM(M101:M102))/1,2)</f>
        <v>0</v>
      </c>
      <c r="N103" s="409"/>
      <c r="O103" s="409"/>
      <c r="P103" s="409"/>
      <c r="Q103" s="409"/>
      <c r="R103" s="409"/>
      <c r="S103" s="409">
        <f>ROUND((SUM(S101:S102))/1,2)</f>
        <v>0.01</v>
      </c>
      <c r="T103" s="409"/>
      <c r="U103" s="409"/>
      <c r="V103" s="410">
        <f>ROUND((SUM(V101:V102))/1,2)</f>
        <v>0</v>
      </c>
      <c r="W103" s="395"/>
      <c r="X103" s="396"/>
      <c r="Y103" s="396"/>
      <c r="Z103" s="396"/>
    </row>
    <row r="104" spans="1:26">
      <c r="A104" s="396"/>
      <c r="B104" s="404"/>
      <c r="C104" s="411"/>
      <c r="D104" s="580"/>
      <c r="E104" s="580"/>
      <c r="F104" s="406"/>
      <c r="G104" s="393"/>
      <c r="H104" s="406"/>
      <c r="I104" s="406"/>
      <c r="J104" s="392"/>
      <c r="K104" s="392"/>
      <c r="L104" s="393"/>
      <c r="M104" s="393"/>
      <c r="N104" s="393"/>
      <c r="O104" s="393"/>
      <c r="P104" s="393"/>
      <c r="Q104" s="393"/>
      <c r="R104" s="393"/>
      <c r="S104" s="393"/>
      <c r="T104" s="393"/>
      <c r="U104" s="393"/>
      <c r="V104" s="394"/>
      <c r="W104" s="395"/>
      <c r="X104" s="396"/>
      <c r="Y104" s="396"/>
      <c r="Z104" s="396"/>
    </row>
    <row r="105" spans="1:26" ht="12">
      <c r="A105" s="396"/>
      <c r="B105" s="404"/>
      <c r="C105" s="405" t="s">
        <v>1136</v>
      </c>
      <c r="D105" s="579" t="s">
        <v>1921</v>
      </c>
      <c r="E105" s="579"/>
      <c r="F105" s="406"/>
      <c r="G105" s="393"/>
      <c r="H105" s="406"/>
      <c r="I105" s="406"/>
      <c r="J105" s="392"/>
      <c r="K105" s="392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4"/>
      <c r="W105" s="395"/>
      <c r="X105" s="396"/>
      <c r="Y105" s="396"/>
      <c r="Z105" s="396"/>
    </row>
    <row r="106" spans="1:26" ht="25" customHeight="1">
      <c r="A106" s="385"/>
      <c r="B106" s="386"/>
      <c r="C106" s="387" t="s">
        <v>2193</v>
      </c>
      <c r="D106" s="571" t="s">
        <v>2194</v>
      </c>
      <c r="E106" s="571"/>
      <c r="F106" s="389" t="s">
        <v>1770</v>
      </c>
      <c r="G106" s="390">
        <v>4</v>
      </c>
      <c r="H106" s="389"/>
      <c r="I106" s="389">
        <f>ROUND(G106*(H106),2)</f>
        <v>0</v>
      </c>
      <c r="J106" s="391">
        <f>ROUND(G106*(N106),2)</f>
        <v>14.24</v>
      </c>
      <c r="K106" s="392">
        <f>ROUND(G106*(O106),2)</f>
        <v>0</v>
      </c>
      <c r="L106" s="393">
        <f>ROUND(G106*(H106),2)</f>
        <v>0</v>
      </c>
      <c r="M106" s="393"/>
      <c r="N106" s="393">
        <v>3.56</v>
      </c>
      <c r="O106" s="393"/>
      <c r="P106" s="393">
        <v>1.0000000000000001E-5</v>
      </c>
      <c r="Q106" s="393"/>
      <c r="R106" s="393">
        <v>1.0000000000000001E-5</v>
      </c>
      <c r="S106" s="393">
        <f>ROUND(G106*(P106),3)</f>
        <v>0</v>
      </c>
      <c r="T106" s="393"/>
      <c r="U106" s="393"/>
      <c r="V106" s="394">
        <f>ROUND(G106*(X106),3)</f>
        <v>0</v>
      </c>
      <c r="W106" s="395"/>
      <c r="X106" s="396">
        <v>0</v>
      </c>
      <c r="Y106" s="396"/>
      <c r="Z106" s="396">
        <v>0</v>
      </c>
    </row>
    <row r="107" spans="1:26" ht="25" customHeight="1">
      <c r="A107" s="397"/>
      <c r="B107" s="398"/>
      <c r="C107" s="399" t="s">
        <v>2195</v>
      </c>
      <c r="D107" s="581" t="s">
        <v>2196</v>
      </c>
      <c r="E107" s="581"/>
      <c r="F107" s="401" t="s">
        <v>1770</v>
      </c>
      <c r="G107" s="402">
        <v>4</v>
      </c>
      <c r="H107" s="401"/>
      <c r="I107" s="401">
        <f>ROUND(G107*(H107),2)</f>
        <v>0</v>
      </c>
      <c r="J107" s="403">
        <f>ROUND(G107*(N107),2)</f>
        <v>201.6</v>
      </c>
      <c r="K107" s="392">
        <f>ROUND(G107*(O107),2)</f>
        <v>0</v>
      </c>
      <c r="L107" s="393"/>
      <c r="M107" s="393">
        <f>ROUND(G107*(H107),2)</f>
        <v>0</v>
      </c>
      <c r="N107" s="393">
        <v>50.4</v>
      </c>
      <c r="O107" s="393"/>
      <c r="P107" s="393">
        <v>1.3999999999999999E-4</v>
      </c>
      <c r="Q107" s="393"/>
      <c r="R107" s="393">
        <v>1.3999999999999999E-4</v>
      </c>
      <c r="S107" s="393">
        <f>ROUND(G107*(P107),3)</f>
        <v>1E-3</v>
      </c>
      <c r="T107" s="393"/>
      <c r="U107" s="393"/>
      <c r="V107" s="394">
        <f>ROUND(G107*(X107),3)</f>
        <v>0</v>
      </c>
      <c r="W107" s="395"/>
      <c r="X107" s="396">
        <v>0</v>
      </c>
      <c r="Y107" s="396"/>
      <c r="Z107" s="396">
        <v>0</v>
      </c>
    </row>
    <row r="108" spans="1:26" ht="12">
      <c r="A108" s="396"/>
      <c r="B108" s="404"/>
      <c r="C108" s="405" t="s">
        <v>1136</v>
      </c>
      <c r="D108" s="579" t="s">
        <v>1921</v>
      </c>
      <c r="E108" s="579"/>
      <c r="F108" s="406"/>
      <c r="G108" s="393"/>
      <c r="H108" s="406"/>
      <c r="I108" s="407">
        <f>ROUND((SUM(I105:I107))/1,2)</f>
        <v>0</v>
      </c>
      <c r="J108" s="408"/>
      <c r="K108" s="408"/>
      <c r="L108" s="409">
        <f>ROUND((SUM(L105:L107))/1,2)</f>
        <v>0</v>
      </c>
      <c r="M108" s="409">
        <f>ROUND((SUM(M105:M107))/1,2)</f>
        <v>0</v>
      </c>
      <c r="N108" s="409"/>
      <c r="O108" s="409"/>
      <c r="P108" s="409"/>
      <c r="Q108" s="409"/>
      <c r="R108" s="409"/>
      <c r="S108" s="409">
        <f>ROUND((SUM(S105:S107))/1,2)</f>
        <v>0</v>
      </c>
      <c r="T108" s="409"/>
      <c r="U108" s="409"/>
      <c r="V108" s="410">
        <f>ROUND((SUM(V105:V107))/1,2)</f>
        <v>0</v>
      </c>
      <c r="W108" s="395"/>
      <c r="X108" s="396"/>
      <c r="Y108" s="396"/>
      <c r="Z108" s="396"/>
    </row>
    <row r="109" spans="1:26">
      <c r="A109" s="396"/>
      <c r="B109" s="404"/>
      <c r="C109" s="411"/>
      <c r="D109" s="580"/>
      <c r="E109" s="580"/>
      <c r="F109" s="406"/>
      <c r="G109" s="393"/>
      <c r="H109" s="406"/>
      <c r="I109" s="406"/>
      <c r="J109" s="392"/>
      <c r="K109" s="392"/>
      <c r="L109" s="393"/>
      <c r="M109" s="393"/>
      <c r="N109" s="393"/>
      <c r="O109" s="393"/>
      <c r="P109" s="393"/>
      <c r="Q109" s="393"/>
      <c r="R109" s="393"/>
      <c r="S109" s="393"/>
      <c r="T109" s="393"/>
      <c r="U109" s="393"/>
      <c r="V109" s="394"/>
      <c r="W109" s="395"/>
      <c r="X109" s="396"/>
      <c r="Y109" s="396"/>
      <c r="Z109" s="396"/>
    </row>
    <row r="110" spans="1:26">
      <c r="A110" s="396"/>
      <c r="B110" s="404"/>
      <c r="C110" s="411"/>
      <c r="D110" s="582" t="s">
        <v>1721</v>
      </c>
      <c r="E110" s="582"/>
      <c r="F110" s="406"/>
      <c r="G110" s="393"/>
      <c r="H110" s="406"/>
      <c r="I110" s="407">
        <f>ROUND((SUM(I100:I109))/2,2)</f>
        <v>0</v>
      </c>
      <c r="J110" s="408"/>
      <c r="K110" s="408"/>
      <c r="L110" s="409">
        <f>ROUND((SUM(L100:L109))/2,2)</f>
        <v>0</v>
      </c>
      <c r="M110" s="409">
        <f>ROUND((SUM(M100:M109))/2,2)</f>
        <v>0</v>
      </c>
      <c r="N110" s="409"/>
      <c r="O110" s="409"/>
      <c r="P110" s="409"/>
      <c r="Q110" s="409"/>
      <c r="R110" s="409"/>
      <c r="S110" s="409">
        <f>ROUND((SUM(S100:S109))/2,2)</f>
        <v>0.01</v>
      </c>
      <c r="T110" s="409"/>
      <c r="U110" s="409"/>
      <c r="V110" s="410">
        <f>ROUND((SUM(V100:V109))/2,2)</f>
        <v>0</v>
      </c>
      <c r="W110" s="395"/>
      <c r="X110" s="396"/>
      <c r="Y110" s="396"/>
      <c r="Z110" s="396"/>
    </row>
    <row r="111" spans="1:26">
      <c r="A111" s="396"/>
      <c r="B111" s="404"/>
      <c r="C111" s="411"/>
      <c r="D111" s="580"/>
      <c r="E111" s="580"/>
      <c r="F111" s="406"/>
      <c r="G111" s="393"/>
      <c r="H111" s="406"/>
      <c r="I111" s="406"/>
      <c r="J111" s="392"/>
      <c r="K111" s="392"/>
      <c r="L111" s="393"/>
      <c r="M111" s="393"/>
      <c r="N111" s="393"/>
      <c r="O111" s="393"/>
      <c r="P111" s="393"/>
      <c r="Q111" s="393"/>
      <c r="R111" s="393"/>
      <c r="S111" s="393"/>
      <c r="T111" s="393"/>
      <c r="U111" s="393"/>
      <c r="V111" s="394"/>
      <c r="W111" s="395"/>
      <c r="X111" s="396"/>
      <c r="Y111" s="396"/>
      <c r="Z111" s="396"/>
    </row>
    <row r="112" spans="1:26">
      <c r="A112" s="396"/>
      <c r="B112" s="404"/>
      <c r="C112" s="411"/>
      <c r="D112" s="582" t="s">
        <v>2128</v>
      </c>
      <c r="E112" s="582"/>
      <c r="F112" s="406"/>
      <c r="G112" s="393"/>
      <c r="H112" s="406"/>
      <c r="I112" s="406"/>
      <c r="J112" s="392"/>
      <c r="K112" s="392"/>
      <c r="L112" s="393"/>
      <c r="M112" s="393"/>
      <c r="N112" s="393"/>
      <c r="O112" s="393"/>
      <c r="P112" s="393"/>
      <c r="Q112" s="393"/>
      <c r="R112" s="393"/>
      <c r="S112" s="393"/>
      <c r="T112" s="393"/>
      <c r="U112" s="393"/>
      <c r="V112" s="394"/>
      <c r="W112" s="395"/>
      <c r="X112" s="396"/>
      <c r="Y112" s="396"/>
      <c r="Z112" s="396"/>
    </row>
    <row r="113" spans="1:26" ht="34.5" customHeight="1">
      <c r="A113" s="396"/>
      <c r="B113" s="404"/>
      <c r="C113" s="405" t="s">
        <v>2135</v>
      </c>
      <c r="D113" s="579" t="s">
        <v>2136</v>
      </c>
      <c r="E113" s="579"/>
      <c r="F113" s="406"/>
      <c r="G113" s="393"/>
      <c r="H113" s="406"/>
      <c r="I113" s="406"/>
      <c r="J113" s="392"/>
      <c r="K113" s="392"/>
      <c r="L113" s="393"/>
      <c r="M113" s="393"/>
      <c r="N113" s="393"/>
      <c r="O113" s="393"/>
      <c r="P113" s="393"/>
      <c r="Q113" s="393"/>
      <c r="R113" s="393"/>
      <c r="S113" s="393"/>
      <c r="T113" s="393"/>
      <c r="U113" s="393"/>
      <c r="V113" s="394"/>
      <c r="W113" s="395"/>
      <c r="X113" s="396"/>
      <c r="Y113" s="396"/>
      <c r="Z113" s="396"/>
    </row>
    <row r="114" spans="1:26" ht="25" customHeight="1">
      <c r="A114" s="385"/>
      <c r="B114" s="386"/>
      <c r="C114" s="387" t="s">
        <v>2197</v>
      </c>
      <c r="D114" s="571" t="s">
        <v>2198</v>
      </c>
      <c r="E114" s="571"/>
      <c r="F114" s="389" t="s">
        <v>1770</v>
      </c>
      <c r="G114" s="390">
        <v>1</v>
      </c>
      <c r="H114" s="389"/>
      <c r="I114" s="389">
        <f t="shared" ref="I114:I125" si="6">ROUND(G114*(H114),2)</f>
        <v>0</v>
      </c>
      <c r="J114" s="391">
        <f t="shared" ref="J114:J125" si="7">ROUND(G114*(N114),2)</f>
        <v>493.65</v>
      </c>
      <c r="K114" s="392">
        <f t="shared" ref="K114:K125" si="8">ROUND(G114*(O114),2)</f>
        <v>0</v>
      </c>
      <c r="L114" s="393">
        <f>ROUND(G114*(H114),2)</f>
        <v>0</v>
      </c>
      <c r="M114" s="393"/>
      <c r="N114" s="393">
        <v>493.65</v>
      </c>
      <c r="O114" s="393"/>
      <c r="P114" s="393">
        <v>0</v>
      </c>
      <c r="Q114" s="393"/>
      <c r="R114" s="393">
        <v>0</v>
      </c>
      <c r="S114" s="393">
        <f t="shared" ref="S114:S125" si="9">ROUND(G114*(P114),3)</f>
        <v>0</v>
      </c>
      <c r="T114" s="393"/>
      <c r="U114" s="393"/>
      <c r="V114" s="394">
        <f t="shared" ref="V114:V125" si="10">ROUND(G114*(X114),3)</f>
        <v>0</v>
      </c>
      <c r="W114" s="395"/>
      <c r="X114" s="396">
        <v>0</v>
      </c>
      <c r="Y114" s="396"/>
      <c r="Z114" s="396">
        <v>0</v>
      </c>
    </row>
    <row r="115" spans="1:26" ht="35" customHeight="1">
      <c r="A115" s="397"/>
      <c r="B115" s="398"/>
      <c r="C115" s="399" t="s">
        <v>2199</v>
      </c>
      <c r="D115" s="581" t="s">
        <v>2200</v>
      </c>
      <c r="E115" s="581"/>
      <c r="F115" s="401" t="s">
        <v>1512</v>
      </c>
      <c r="G115" s="402">
        <v>1</v>
      </c>
      <c r="H115" s="401"/>
      <c r="I115" s="401">
        <f t="shared" si="6"/>
        <v>0</v>
      </c>
      <c r="J115" s="403">
        <f t="shared" si="7"/>
        <v>2895.36</v>
      </c>
      <c r="K115" s="392">
        <f t="shared" si="8"/>
        <v>0</v>
      </c>
      <c r="L115" s="393"/>
      <c r="M115" s="393">
        <f>ROUND(G115*(H115),2)</f>
        <v>0</v>
      </c>
      <c r="N115" s="393">
        <v>2895.36</v>
      </c>
      <c r="O115" s="393"/>
      <c r="P115" s="393">
        <v>0</v>
      </c>
      <c r="Q115" s="393"/>
      <c r="R115" s="393">
        <v>0</v>
      </c>
      <c r="S115" s="393">
        <f t="shared" si="9"/>
        <v>0</v>
      </c>
      <c r="T115" s="393"/>
      <c r="U115" s="393"/>
      <c r="V115" s="394">
        <f t="shared" si="10"/>
        <v>0</v>
      </c>
      <c r="W115" s="395"/>
      <c r="X115" s="396">
        <v>0</v>
      </c>
      <c r="Y115" s="396"/>
      <c r="Z115" s="396">
        <v>0</v>
      </c>
    </row>
    <row r="116" spans="1:26" ht="25" customHeight="1">
      <c r="A116" s="385"/>
      <c r="B116" s="386"/>
      <c r="C116" s="387" t="s">
        <v>2201</v>
      </c>
      <c r="D116" s="571" t="s">
        <v>2202</v>
      </c>
      <c r="E116" s="571"/>
      <c r="F116" s="389" t="s">
        <v>1770</v>
      </c>
      <c r="G116" s="390">
        <v>5</v>
      </c>
      <c r="H116" s="389"/>
      <c r="I116" s="389">
        <f t="shared" si="6"/>
        <v>0</v>
      </c>
      <c r="J116" s="391">
        <f t="shared" si="7"/>
        <v>1585.05</v>
      </c>
      <c r="K116" s="392">
        <f t="shared" si="8"/>
        <v>0</v>
      </c>
      <c r="L116" s="393">
        <f>ROUND(G116*(H116),2)</f>
        <v>0</v>
      </c>
      <c r="M116" s="393"/>
      <c r="N116" s="393">
        <v>317.01</v>
      </c>
      <c r="O116" s="393"/>
      <c r="P116" s="393">
        <v>0</v>
      </c>
      <c r="Q116" s="393"/>
      <c r="R116" s="393">
        <v>0</v>
      </c>
      <c r="S116" s="393">
        <f t="shared" si="9"/>
        <v>0</v>
      </c>
      <c r="T116" s="393"/>
      <c r="U116" s="393"/>
      <c r="V116" s="394">
        <f t="shared" si="10"/>
        <v>0</v>
      </c>
      <c r="W116" s="395"/>
      <c r="X116" s="396">
        <v>0</v>
      </c>
      <c r="Y116" s="396"/>
      <c r="Z116" s="396">
        <v>0</v>
      </c>
    </row>
    <row r="117" spans="1:26" ht="25" customHeight="1">
      <c r="A117" s="397"/>
      <c r="B117" s="398"/>
      <c r="C117" s="399" t="s">
        <v>2203</v>
      </c>
      <c r="D117" s="581" t="s">
        <v>2204</v>
      </c>
      <c r="E117" s="581"/>
      <c r="F117" s="401" t="s">
        <v>1512</v>
      </c>
      <c r="G117" s="402">
        <v>2</v>
      </c>
      <c r="H117" s="401"/>
      <c r="I117" s="401">
        <f t="shared" si="6"/>
        <v>0</v>
      </c>
      <c r="J117" s="403">
        <f t="shared" si="7"/>
        <v>501.12</v>
      </c>
      <c r="K117" s="392">
        <f t="shared" si="8"/>
        <v>0</v>
      </c>
      <c r="L117" s="393"/>
      <c r="M117" s="393">
        <f>ROUND(G117*(H117),2)</f>
        <v>0</v>
      </c>
      <c r="N117" s="393">
        <v>250.56</v>
      </c>
      <c r="O117" s="393"/>
      <c r="P117" s="393">
        <v>0</v>
      </c>
      <c r="Q117" s="393"/>
      <c r="R117" s="393">
        <v>0</v>
      </c>
      <c r="S117" s="393">
        <f t="shared" si="9"/>
        <v>0</v>
      </c>
      <c r="T117" s="393"/>
      <c r="U117" s="393"/>
      <c r="V117" s="394">
        <f t="shared" si="10"/>
        <v>0</v>
      </c>
      <c r="W117" s="395"/>
      <c r="X117" s="396">
        <v>0</v>
      </c>
      <c r="Y117" s="396"/>
      <c r="Z117" s="396">
        <v>0</v>
      </c>
    </row>
    <row r="118" spans="1:26" ht="25" customHeight="1">
      <c r="A118" s="397"/>
      <c r="B118" s="398"/>
      <c r="C118" s="399" t="s">
        <v>2205</v>
      </c>
      <c r="D118" s="581" t="s">
        <v>2206</v>
      </c>
      <c r="E118" s="581"/>
      <c r="F118" s="401" t="s">
        <v>1512</v>
      </c>
      <c r="G118" s="402">
        <v>3</v>
      </c>
      <c r="H118" s="401"/>
      <c r="I118" s="401">
        <f t="shared" si="6"/>
        <v>0</v>
      </c>
      <c r="J118" s="403">
        <f t="shared" si="7"/>
        <v>796.92</v>
      </c>
      <c r="K118" s="392">
        <f t="shared" si="8"/>
        <v>0</v>
      </c>
      <c r="L118" s="393"/>
      <c r="M118" s="393">
        <f>ROUND(G118*(H118),2)</f>
        <v>0</v>
      </c>
      <c r="N118" s="393">
        <v>265.64</v>
      </c>
      <c r="O118" s="393"/>
      <c r="P118" s="393">
        <v>0</v>
      </c>
      <c r="Q118" s="393"/>
      <c r="R118" s="393">
        <v>0</v>
      </c>
      <c r="S118" s="393">
        <f t="shared" si="9"/>
        <v>0</v>
      </c>
      <c r="T118" s="393"/>
      <c r="U118" s="393"/>
      <c r="V118" s="394">
        <f t="shared" si="10"/>
        <v>0</v>
      </c>
      <c r="W118" s="395"/>
      <c r="X118" s="396">
        <v>0</v>
      </c>
      <c r="Y118" s="396"/>
      <c r="Z118" s="396">
        <v>0</v>
      </c>
    </row>
    <row r="119" spans="1:26" ht="25" customHeight="1">
      <c r="A119" s="385"/>
      <c r="B119" s="386"/>
      <c r="C119" s="387" t="s">
        <v>2207</v>
      </c>
      <c r="D119" s="571" t="s">
        <v>2208</v>
      </c>
      <c r="E119" s="571"/>
      <c r="F119" s="389" t="s">
        <v>1770</v>
      </c>
      <c r="G119" s="390">
        <v>1</v>
      </c>
      <c r="H119" s="389"/>
      <c r="I119" s="389">
        <f t="shared" si="6"/>
        <v>0</v>
      </c>
      <c r="J119" s="391">
        <f t="shared" si="7"/>
        <v>52.77</v>
      </c>
      <c r="K119" s="392">
        <f t="shared" si="8"/>
        <v>0</v>
      </c>
      <c r="L119" s="393">
        <f>ROUND(G119*(H119),2)</f>
        <v>0</v>
      </c>
      <c r="M119" s="393"/>
      <c r="N119" s="393">
        <v>52.77</v>
      </c>
      <c r="O119" s="393"/>
      <c r="P119" s="393">
        <v>0</v>
      </c>
      <c r="Q119" s="393"/>
      <c r="R119" s="393">
        <v>0</v>
      </c>
      <c r="S119" s="393">
        <f t="shared" si="9"/>
        <v>0</v>
      </c>
      <c r="T119" s="393"/>
      <c r="U119" s="393"/>
      <c r="V119" s="394">
        <f t="shared" si="10"/>
        <v>0</v>
      </c>
      <c r="W119" s="395"/>
      <c r="X119" s="396">
        <v>0</v>
      </c>
      <c r="Y119" s="396"/>
      <c r="Z119" s="396">
        <v>0</v>
      </c>
    </row>
    <row r="120" spans="1:26" ht="25" customHeight="1">
      <c r="A120" s="397"/>
      <c r="B120" s="398"/>
      <c r="C120" s="399" t="s">
        <v>2209</v>
      </c>
      <c r="D120" s="581" t="s">
        <v>2210</v>
      </c>
      <c r="E120" s="581"/>
      <c r="F120" s="401" t="s">
        <v>247</v>
      </c>
      <c r="G120" s="402">
        <v>1</v>
      </c>
      <c r="H120" s="401"/>
      <c r="I120" s="401">
        <f t="shared" si="6"/>
        <v>0</v>
      </c>
      <c r="J120" s="403">
        <f t="shared" si="7"/>
        <v>385</v>
      </c>
      <c r="K120" s="392">
        <f t="shared" si="8"/>
        <v>0</v>
      </c>
      <c r="L120" s="393"/>
      <c r="M120" s="393">
        <f>ROUND(G120*(H120),2)</f>
        <v>0</v>
      </c>
      <c r="N120" s="393">
        <v>385</v>
      </c>
      <c r="O120" s="393"/>
      <c r="P120" s="393">
        <v>0</v>
      </c>
      <c r="Q120" s="393"/>
      <c r="R120" s="393">
        <v>0</v>
      </c>
      <c r="S120" s="393">
        <f t="shared" si="9"/>
        <v>0</v>
      </c>
      <c r="T120" s="393"/>
      <c r="U120" s="393"/>
      <c r="V120" s="394">
        <f t="shared" si="10"/>
        <v>0</v>
      </c>
      <c r="W120" s="395"/>
      <c r="X120" s="396">
        <v>0</v>
      </c>
      <c r="Y120" s="396"/>
      <c r="Z120" s="396">
        <v>0</v>
      </c>
    </row>
    <row r="121" spans="1:26" ht="35" customHeight="1">
      <c r="A121" s="385"/>
      <c r="B121" s="386"/>
      <c r="C121" s="387" t="s">
        <v>2211</v>
      </c>
      <c r="D121" s="571" t="s">
        <v>2219</v>
      </c>
      <c r="E121" s="571"/>
      <c r="F121" s="389" t="s">
        <v>218</v>
      </c>
      <c r="G121" s="390">
        <v>75</v>
      </c>
      <c r="H121" s="389"/>
      <c r="I121" s="389">
        <f t="shared" si="6"/>
        <v>0</v>
      </c>
      <c r="J121" s="391">
        <f t="shared" si="7"/>
        <v>1842.75</v>
      </c>
      <c r="K121" s="392">
        <f t="shared" si="8"/>
        <v>0</v>
      </c>
      <c r="L121" s="393">
        <f>ROUND(G121*(H121),2)</f>
        <v>0</v>
      </c>
      <c r="M121" s="393"/>
      <c r="N121" s="393">
        <v>24.57</v>
      </c>
      <c r="O121" s="393"/>
      <c r="P121" s="393">
        <v>2.8045000000000007E-4</v>
      </c>
      <c r="Q121" s="393"/>
      <c r="R121" s="393">
        <v>2.8045000000000007E-4</v>
      </c>
      <c r="S121" s="393">
        <f t="shared" si="9"/>
        <v>2.1000000000000001E-2</v>
      </c>
      <c r="T121" s="393"/>
      <c r="U121" s="393"/>
      <c r="V121" s="394">
        <f t="shared" si="10"/>
        <v>0</v>
      </c>
      <c r="W121" s="395"/>
      <c r="X121" s="396">
        <v>0</v>
      </c>
      <c r="Y121" s="396"/>
      <c r="Z121" s="396">
        <v>0</v>
      </c>
    </row>
    <row r="122" spans="1:26" ht="25" customHeight="1">
      <c r="A122" s="385"/>
      <c r="B122" s="386"/>
      <c r="C122" s="387" t="s">
        <v>2212</v>
      </c>
      <c r="D122" s="571" t="s">
        <v>2213</v>
      </c>
      <c r="E122" s="571"/>
      <c r="F122" s="389" t="s">
        <v>2214</v>
      </c>
      <c r="G122" s="390">
        <v>1</v>
      </c>
      <c r="H122" s="389"/>
      <c r="I122" s="389">
        <f t="shared" si="6"/>
        <v>0</v>
      </c>
      <c r="J122" s="391">
        <f t="shared" si="7"/>
        <v>178</v>
      </c>
      <c r="K122" s="392">
        <f t="shared" si="8"/>
        <v>0</v>
      </c>
      <c r="L122" s="393">
        <f>ROUND(G122*(H122),2)</f>
        <v>0</v>
      </c>
      <c r="M122" s="393"/>
      <c r="N122" s="393">
        <v>178</v>
      </c>
      <c r="O122" s="393"/>
      <c r="P122" s="393">
        <v>0</v>
      </c>
      <c r="Q122" s="393"/>
      <c r="R122" s="393">
        <v>0</v>
      </c>
      <c r="S122" s="393">
        <f t="shared" si="9"/>
        <v>0</v>
      </c>
      <c r="T122" s="393"/>
      <c r="U122" s="393"/>
      <c r="V122" s="394">
        <f t="shared" si="10"/>
        <v>0</v>
      </c>
      <c r="W122" s="395"/>
      <c r="X122" s="396">
        <v>0</v>
      </c>
      <c r="Y122" s="396"/>
      <c r="Z122" s="396">
        <v>0</v>
      </c>
    </row>
    <row r="123" spans="1:26" ht="25" customHeight="1">
      <c r="A123" s="385"/>
      <c r="B123" s="386"/>
      <c r="C123" s="387" t="s">
        <v>2215</v>
      </c>
      <c r="D123" s="571" t="s">
        <v>2216</v>
      </c>
      <c r="E123" s="571"/>
      <c r="F123" s="389" t="s">
        <v>360</v>
      </c>
      <c r="G123" s="390">
        <v>87.31</v>
      </c>
      <c r="H123" s="391"/>
      <c r="I123" s="391">
        <f t="shared" si="6"/>
        <v>0</v>
      </c>
      <c r="J123" s="391">
        <f t="shared" si="7"/>
        <v>436.55</v>
      </c>
      <c r="K123" s="392">
        <f t="shared" si="8"/>
        <v>0</v>
      </c>
      <c r="L123" s="393">
        <f>ROUND(G123*(H123),2)</f>
        <v>0</v>
      </c>
      <c r="M123" s="393"/>
      <c r="N123" s="393">
        <v>5</v>
      </c>
      <c r="O123" s="393"/>
      <c r="P123" s="393">
        <v>0</v>
      </c>
      <c r="Q123" s="393"/>
      <c r="R123" s="393">
        <v>0</v>
      </c>
      <c r="S123" s="393">
        <f t="shared" si="9"/>
        <v>0</v>
      </c>
      <c r="T123" s="393"/>
      <c r="U123" s="393"/>
      <c r="V123" s="394">
        <f t="shared" si="10"/>
        <v>0</v>
      </c>
      <c r="W123" s="395"/>
      <c r="X123" s="396">
        <v>0</v>
      </c>
      <c r="Y123" s="396"/>
      <c r="Z123" s="396">
        <v>0</v>
      </c>
    </row>
    <row r="124" spans="1:26" ht="25" customHeight="1">
      <c r="A124" s="385"/>
      <c r="B124" s="386"/>
      <c r="C124" s="387" t="s">
        <v>2217</v>
      </c>
      <c r="D124" s="571" t="s">
        <v>2218</v>
      </c>
      <c r="E124" s="571"/>
      <c r="F124" s="389" t="s">
        <v>247</v>
      </c>
      <c r="G124" s="390">
        <v>1</v>
      </c>
      <c r="H124" s="389"/>
      <c r="I124" s="389">
        <f t="shared" si="6"/>
        <v>0</v>
      </c>
      <c r="J124" s="391">
        <f t="shared" si="7"/>
        <v>350</v>
      </c>
      <c r="K124" s="392">
        <f t="shared" si="8"/>
        <v>0</v>
      </c>
      <c r="L124" s="393">
        <f>ROUND(G124*(H124),2)</f>
        <v>0</v>
      </c>
      <c r="M124" s="393"/>
      <c r="N124" s="393">
        <v>350</v>
      </c>
      <c r="O124" s="393"/>
      <c r="P124" s="393">
        <v>0</v>
      </c>
      <c r="Q124" s="393"/>
      <c r="R124" s="393">
        <v>0</v>
      </c>
      <c r="S124" s="393">
        <f t="shared" si="9"/>
        <v>0</v>
      </c>
      <c r="T124" s="393"/>
      <c r="U124" s="393"/>
      <c r="V124" s="394">
        <f t="shared" si="10"/>
        <v>0</v>
      </c>
      <c r="W124" s="395"/>
      <c r="X124" s="396">
        <v>0</v>
      </c>
      <c r="Y124" s="396"/>
      <c r="Z124" s="396">
        <v>0</v>
      </c>
    </row>
    <row r="125" spans="1:26" ht="25" customHeight="1">
      <c r="A125" s="385"/>
      <c r="B125" s="386"/>
      <c r="C125" s="387" t="s">
        <v>2168</v>
      </c>
      <c r="D125" s="571" t="s">
        <v>2169</v>
      </c>
      <c r="E125" s="571"/>
      <c r="F125" s="389" t="s">
        <v>360</v>
      </c>
      <c r="G125" s="390">
        <v>91.671849999999992</v>
      </c>
      <c r="H125" s="391"/>
      <c r="I125" s="391">
        <f t="shared" si="6"/>
        <v>0</v>
      </c>
      <c r="J125" s="391">
        <f t="shared" si="7"/>
        <v>183.34</v>
      </c>
      <c r="K125" s="392">
        <f t="shared" si="8"/>
        <v>0</v>
      </c>
      <c r="L125" s="393">
        <f>ROUND(G125*(H125),2)</f>
        <v>0</v>
      </c>
      <c r="M125" s="393"/>
      <c r="N125" s="393">
        <v>2</v>
      </c>
      <c r="O125" s="393"/>
      <c r="P125" s="393">
        <v>0</v>
      </c>
      <c r="Q125" s="393"/>
      <c r="R125" s="393">
        <v>0</v>
      </c>
      <c r="S125" s="393">
        <f t="shared" si="9"/>
        <v>0</v>
      </c>
      <c r="T125" s="393"/>
      <c r="U125" s="393"/>
      <c r="V125" s="394">
        <f t="shared" si="10"/>
        <v>0</v>
      </c>
      <c r="W125" s="395"/>
      <c r="X125" s="396">
        <v>0</v>
      </c>
      <c r="Y125" s="396"/>
      <c r="Z125" s="396">
        <v>0</v>
      </c>
    </row>
    <row r="126" spans="1:26" ht="34.5" customHeight="1">
      <c r="A126" s="396"/>
      <c r="B126" s="404"/>
      <c r="C126" s="405" t="s">
        <v>2135</v>
      </c>
      <c r="D126" s="579" t="s">
        <v>2136</v>
      </c>
      <c r="E126" s="579"/>
      <c r="F126" s="406"/>
      <c r="G126" s="393"/>
      <c r="H126" s="406"/>
      <c r="I126" s="407">
        <f>ROUND((SUM(I113:I125))/1,2)</f>
        <v>0</v>
      </c>
      <c r="J126" s="408"/>
      <c r="K126" s="408"/>
      <c r="L126" s="409">
        <f>ROUND((SUM(L113:L125))/1,2)</f>
        <v>0</v>
      </c>
      <c r="M126" s="409">
        <f>ROUND((SUM(M113:M125))/1,2)</f>
        <v>0</v>
      </c>
      <c r="N126" s="409"/>
      <c r="O126" s="409"/>
      <c r="P126" s="409"/>
      <c r="Q126" s="393"/>
      <c r="R126" s="393"/>
      <c r="S126" s="409">
        <f>ROUND((SUM(S113:S125))/1,2)</f>
        <v>0.02</v>
      </c>
      <c r="T126" s="409"/>
      <c r="U126" s="409"/>
      <c r="V126" s="410">
        <f>ROUND((SUM(V113:V125))/1,2)</f>
        <v>0</v>
      </c>
      <c r="W126" s="395"/>
      <c r="X126" s="396"/>
      <c r="Y126" s="396"/>
      <c r="Z126" s="396"/>
    </row>
    <row r="127" spans="1:26">
      <c r="A127" s="396"/>
      <c r="B127" s="404"/>
      <c r="C127" s="411"/>
      <c r="D127" s="580"/>
      <c r="E127" s="580"/>
      <c r="F127" s="406"/>
      <c r="G127" s="393"/>
      <c r="H127" s="406"/>
      <c r="I127" s="406"/>
      <c r="J127" s="392"/>
      <c r="K127" s="392"/>
      <c r="L127" s="393"/>
      <c r="M127" s="393"/>
      <c r="N127" s="393"/>
      <c r="O127" s="393"/>
      <c r="P127" s="393"/>
      <c r="Q127" s="393"/>
      <c r="R127" s="393"/>
      <c r="S127" s="393"/>
      <c r="T127" s="393"/>
      <c r="U127" s="393"/>
      <c r="V127" s="394"/>
      <c r="W127" s="395"/>
      <c r="X127" s="396"/>
      <c r="Y127" s="396"/>
      <c r="Z127" s="396"/>
    </row>
    <row r="128" spans="1:26">
      <c r="A128" s="396"/>
      <c r="B128" s="404"/>
      <c r="C128" s="411"/>
      <c r="D128" s="583" t="s">
        <v>2128</v>
      </c>
      <c r="E128" s="583"/>
      <c r="F128" s="406"/>
      <c r="G128" s="393"/>
      <c r="H128" s="406"/>
      <c r="I128" s="407">
        <f>ROUND((SUM(I112:I127))/2,2)</f>
        <v>0</v>
      </c>
      <c r="J128" s="392"/>
      <c r="K128" s="392"/>
      <c r="L128" s="393">
        <f>ROUND((SUM(L112:L127))/2,2)</f>
        <v>0</v>
      </c>
      <c r="M128" s="393">
        <f>ROUND((SUM(M112:M127))/2,2)</f>
        <v>0</v>
      </c>
      <c r="N128" s="393"/>
      <c r="O128" s="393"/>
      <c r="P128" s="409"/>
      <c r="Q128" s="393"/>
      <c r="R128" s="393"/>
      <c r="S128" s="409">
        <f>ROUND((SUM(S112:S127))/2,2)</f>
        <v>0.02</v>
      </c>
      <c r="T128" s="393"/>
      <c r="U128" s="393"/>
      <c r="V128" s="410">
        <f>ROUND((SUM(V112:V127))/2,2)</f>
        <v>0</v>
      </c>
      <c r="W128" s="395"/>
      <c r="X128" s="396"/>
      <c r="Y128" s="396"/>
      <c r="Z128" s="396"/>
    </row>
    <row r="129" spans="1:26">
      <c r="A129" s="221"/>
      <c r="B129" s="413"/>
      <c r="C129" s="414"/>
      <c r="D129" s="584" t="s">
        <v>1728</v>
      </c>
      <c r="E129" s="584"/>
      <c r="F129" s="417"/>
      <c r="G129" s="416"/>
      <c r="H129" s="417"/>
      <c r="I129" s="417">
        <f>ROUND((SUM(I84:I128))/3,2)</f>
        <v>0</v>
      </c>
      <c r="J129" s="445"/>
      <c r="K129" s="445">
        <f>ROUND((SUM(K84:K128))/3,2)</f>
        <v>0</v>
      </c>
      <c r="L129" s="416">
        <f>ROUND((SUM(L84:L128))/3,2)</f>
        <v>0</v>
      </c>
      <c r="M129" s="416">
        <f>ROUND((SUM(M84:M128))/3,2)</f>
        <v>0</v>
      </c>
      <c r="N129" s="416"/>
      <c r="O129" s="416"/>
      <c r="P129" s="416"/>
      <c r="Q129" s="416"/>
      <c r="R129" s="416"/>
      <c r="S129" s="416">
        <f>ROUND((SUM(S84:S128))/3,2)</f>
        <v>0.56999999999999995</v>
      </c>
      <c r="T129" s="416"/>
      <c r="U129" s="416"/>
      <c r="V129" s="418">
        <f>ROUND((SUM(V84:V128))/3,2)</f>
        <v>0.54</v>
      </c>
      <c r="W129" s="220"/>
      <c r="X129" s="221"/>
      <c r="Y129" s="221">
        <f>(SUM(Y84:Y128))</f>
        <v>0</v>
      </c>
      <c r="Z129" s="221">
        <f>(SUM(Z84:Z128))</f>
        <v>0</v>
      </c>
    </row>
    <row r="130" spans="1:26" hidden="1">
      <c r="A130" s="221"/>
      <c r="B130" s="221"/>
      <c r="C130" s="221"/>
      <c r="D130" s="221"/>
      <c r="E130" s="252"/>
      <c r="F130" s="252"/>
      <c r="G130" s="377"/>
      <c r="H130" s="252"/>
      <c r="I130" s="252"/>
      <c r="J130" s="343"/>
      <c r="K130" s="343"/>
      <c r="L130" s="343"/>
      <c r="M130" s="343"/>
      <c r="N130" s="343"/>
      <c r="O130" s="343"/>
      <c r="P130" s="343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</row>
    <row r="131" spans="1:26" hidden="1">
      <c r="A131" s="221"/>
      <c r="B131" s="221"/>
      <c r="C131" s="221"/>
      <c r="D131" s="221"/>
      <c r="E131" s="252"/>
      <c r="F131" s="252"/>
      <c r="G131" s="377"/>
      <c r="H131" s="252"/>
      <c r="I131" s="252"/>
      <c r="J131" s="343"/>
      <c r="K131" s="343"/>
      <c r="L131" s="343"/>
      <c r="M131" s="343"/>
      <c r="N131" s="343"/>
      <c r="O131" s="343"/>
      <c r="P131" s="343"/>
      <c r="Q131" s="221"/>
      <c r="R131" s="221"/>
      <c r="S131" s="221"/>
      <c r="T131" s="221"/>
      <c r="U131" s="221"/>
      <c r="V131" s="221"/>
      <c r="W131" s="221"/>
      <c r="X131" s="221"/>
      <c r="Y131" s="221"/>
      <c r="Z131" s="221"/>
    </row>
    <row r="132" spans="1:26" hidden="1">
      <c r="A132" s="221"/>
      <c r="B132" s="221"/>
      <c r="C132" s="221"/>
      <c r="D132" s="221"/>
      <c r="E132" s="252"/>
      <c r="F132" s="252"/>
      <c r="G132" s="377"/>
      <c r="H132" s="252"/>
      <c r="I132" s="252"/>
      <c r="J132" s="343"/>
      <c r="K132" s="343"/>
      <c r="L132" s="343"/>
      <c r="M132" s="343"/>
      <c r="N132" s="343"/>
      <c r="O132" s="343"/>
      <c r="P132" s="343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</row>
    <row r="133" spans="1:26" hidden="1">
      <c r="A133" s="221"/>
      <c r="B133" s="221"/>
      <c r="C133" s="221"/>
      <c r="D133" s="221"/>
      <c r="E133" s="252"/>
      <c r="F133" s="252"/>
      <c r="G133" s="377"/>
      <c r="H133" s="252"/>
      <c r="I133" s="252"/>
      <c r="J133" s="343"/>
      <c r="K133" s="343"/>
      <c r="L133" s="343"/>
      <c r="M133" s="343"/>
      <c r="N133" s="343"/>
      <c r="O133" s="343"/>
      <c r="P133" s="343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</row>
    <row r="134" spans="1:26" hidden="1">
      <c r="A134" s="221"/>
      <c r="B134" s="221"/>
      <c r="C134" s="221"/>
      <c r="D134" s="221"/>
      <c r="E134" s="252"/>
      <c r="F134" s="252"/>
      <c r="G134" s="377"/>
      <c r="H134" s="252"/>
      <c r="I134" s="252"/>
      <c r="J134" s="343"/>
      <c r="K134" s="343"/>
      <c r="L134" s="343"/>
      <c r="M134" s="343"/>
      <c r="N134" s="343"/>
      <c r="O134" s="343"/>
      <c r="P134" s="343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</row>
    <row r="135" spans="1:26" hidden="1">
      <c r="A135" s="221"/>
      <c r="B135" s="221"/>
      <c r="C135" s="221"/>
      <c r="D135" s="221"/>
      <c r="E135" s="252"/>
      <c r="F135" s="252"/>
      <c r="G135" s="377"/>
      <c r="H135" s="252"/>
      <c r="I135" s="252"/>
      <c r="J135" s="343"/>
      <c r="K135" s="343"/>
      <c r="L135" s="343"/>
      <c r="M135" s="343"/>
      <c r="N135" s="343"/>
      <c r="O135" s="343"/>
      <c r="P135" s="343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</row>
    <row r="136" spans="1:26" hidden="1">
      <c r="A136" s="221"/>
      <c r="B136" s="221"/>
      <c r="C136" s="221"/>
      <c r="D136" s="221"/>
      <c r="E136" s="252"/>
      <c r="F136" s="252"/>
      <c r="G136" s="377"/>
      <c r="H136" s="252"/>
      <c r="I136" s="252"/>
      <c r="J136" s="343"/>
      <c r="K136" s="343"/>
      <c r="L136" s="343"/>
      <c r="M136" s="343"/>
      <c r="N136" s="343"/>
      <c r="O136" s="343"/>
      <c r="P136" s="343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</row>
    <row r="137" spans="1:26" hidden="1">
      <c r="A137" s="221"/>
      <c r="B137" s="221"/>
      <c r="C137" s="221"/>
      <c r="D137" s="221"/>
      <c r="E137" s="252"/>
      <c r="F137" s="252"/>
      <c r="G137" s="377"/>
      <c r="H137" s="252"/>
      <c r="I137" s="252"/>
      <c r="J137" s="343"/>
      <c r="K137" s="343"/>
      <c r="L137" s="343"/>
      <c r="M137" s="343"/>
      <c r="N137" s="343"/>
      <c r="O137" s="343"/>
      <c r="P137" s="343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</row>
    <row r="138" spans="1:26" hidden="1">
      <c r="A138" s="221"/>
      <c r="B138" s="221"/>
      <c r="C138" s="221"/>
      <c r="D138" s="221"/>
      <c r="E138" s="252"/>
      <c r="F138" s="252"/>
      <c r="G138" s="377"/>
      <c r="H138" s="252"/>
      <c r="I138" s="252"/>
      <c r="J138" s="343"/>
      <c r="K138" s="343"/>
      <c r="L138" s="343"/>
      <c r="M138" s="343"/>
      <c r="N138" s="343"/>
      <c r="O138" s="343"/>
      <c r="P138" s="343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</row>
    <row r="139" spans="1:26" hidden="1">
      <c r="A139" s="419"/>
      <c r="B139" s="419"/>
      <c r="C139" s="419"/>
      <c r="D139" s="419"/>
      <c r="E139" s="421"/>
      <c r="F139" s="421"/>
      <c r="G139" s="420"/>
      <c r="H139" s="421"/>
      <c r="I139" s="421"/>
      <c r="J139" s="446"/>
      <c r="K139" s="446"/>
      <c r="L139" s="446"/>
      <c r="M139" s="446"/>
      <c r="N139" s="446"/>
      <c r="O139" s="446"/>
      <c r="P139" s="446"/>
      <c r="Q139" s="419"/>
      <c r="R139" s="419"/>
      <c r="S139" s="419"/>
      <c r="T139" s="419"/>
      <c r="U139" s="419"/>
      <c r="V139" s="419"/>
      <c r="W139" s="419"/>
      <c r="X139" s="419"/>
      <c r="Y139" s="419"/>
      <c r="Z139" s="419"/>
    </row>
    <row r="140" spans="1:26" hidden="1">
      <c r="A140" s="419"/>
      <c r="B140" s="419"/>
      <c r="C140" s="419"/>
      <c r="D140" s="419"/>
      <c r="E140" s="421"/>
      <c r="F140" s="421"/>
      <c r="G140" s="420"/>
      <c r="H140" s="421"/>
      <c r="I140" s="421"/>
      <c r="J140" s="446"/>
      <c r="K140" s="446"/>
      <c r="L140" s="446"/>
      <c r="M140" s="446"/>
      <c r="N140" s="446"/>
      <c r="O140" s="446"/>
      <c r="P140" s="446"/>
      <c r="Q140" s="419"/>
      <c r="R140" s="419"/>
      <c r="S140" s="419"/>
      <c r="T140" s="419"/>
      <c r="U140" s="419"/>
      <c r="V140" s="419"/>
      <c r="W140" s="419"/>
      <c r="X140" s="419"/>
      <c r="Y140" s="419"/>
      <c r="Z140" s="419"/>
    </row>
    <row r="141" spans="1:26" hidden="1">
      <c r="A141" s="419"/>
      <c r="B141" s="419"/>
      <c r="C141" s="419"/>
      <c r="D141" s="419"/>
      <c r="E141" s="421"/>
      <c r="F141" s="421"/>
      <c r="G141" s="420"/>
      <c r="H141" s="421"/>
      <c r="I141" s="421"/>
      <c r="J141" s="446"/>
      <c r="K141" s="446"/>
      <c r="L141" s="446"/>
      <c r="M141" s="446"/>
      <c r="N141" s="446"/>
      <c r="O141" s="446"/>
      <c r="P141" s="446"/>
      <c r="Q141" s="419"/>
      <c r="R141" s="419"/>
      <c r="S141" s="419"/>
      <c r="T141" s="419"/>
      <c r="U141" s="419"/>
      <c r="V141" s="419"/>
      <c r="W141" s="419"/>
      <c r="X141" s="419"/>
      <c r="Y141" s="419"/>
      <c r="Z141" s="419"/>
    </row>
    <row r="142" spans="1:26" hidden="1">
      <c r="A142" s="419"/>
      <c r="B142" s="419"/>
      <c r="C142" s="419"/>
      <c r="D142" s="419"/>
      <c r="E142" s="421"/>
      <c r="F142" s="421"/>
      <c r="G142" s="420"/>
      <c r="H142" s="421"/>
      <c r="I142" s="421"/>
      <c r="J142" s="446"/>
      <c r="K142" s="446"/>
      <c r="L142" s="446"/>
      <c r="M142" s="446"/>
      <c r="N142" s="446"/>
      <c r="O142" s="446"/>
      <c r="P142" s="446"/>
      <c r="Q142" s="419"/>
      <c r="R142" s="419"/>
      <c r="S142" s="419"/>
      <c r="T142" s="419"/>
      <c r="U142" s="419"/>
      <c r="V142" s="419"/>
      <c r="W142" s="419"/>
      <c r="X142" s="419"/>
      <c r="Y142" s="419"/>
      <c r="Z142" s="419"/>
    </row>
    <row r="143" spans="1:26" hidden="1">
      <c r="A143" s="419"/>
      <c r="B143" s="419"/>
      <c r="C143" s="419"/>
      <c r="D143" s="419"/>
      <c r="E143" s="421"/>
      <c r="F143" s="421"/>
      <c r="G143" s="420"/>
      <c r="H143" s="421"/>
      <c r="I143" s="421"/>
      <c r="J143" s="446"/>
      <c r="K143" s="446"/>
      <c r="L143" s="446"/>
      <c r="M143" s="446"/>
      <c r="N143" s="446"/>
      <c r="O143" s="446"/>
      <c r="P143" s="446"/>
      <c r="Q143" s="419"/>
      <c r="R143" s="419"/>
      <c r="S143" s="419"/>
      <c r="T143" s="419"/>
      <c r="U143" s="419"/>
      <c r="V143" s="419"/>
      <c r="W143" s="419"/>
      <c r="X143" s="419"/>
      <c r="Y143" s="419"/>
      <c r="Z143" s="419"/>
    </row>
    <row r="144" spans="1:26" hidden="1">
      <c r="A144" s="419"/>
      <c r="B144" s="419"/>
      <c r="C144" s="419"/>
      <c r="D144" s="419"/>
      <c r="E144" s="421"/>
      <c r="F144" s="421"/>
      <c r="G144" s="420"/>
      <c r="H144" s="421"/>
      <c r="I144" s="421"/>
      <c r="J144" s="446"/>
      <c r="K144" s="446"/>
      <c r="L144" s="446"/>
      <c r="M144" s="446"/>
      <c r="N144" s="446"/>
      <c r="O144" s="446"/>
      <c r="P144" s="446"/>
      <c r="Q144" s="419"/>
      <c r="R144" s="419"/>
      <c r="S144" s="419"/>
      <c r="T144" s="419"/>
      <c r="U144" s="419"/>
      <c r="V144" s="419"/>
      <c r="W144" s="419"/>
      <c r="X144" s="419"/>
      <c r="Y144" s="419"/>
      <c r="Z144" s="419"/>
    </row>
    <row r="145" spans="1:26" hidden="1">
      <c r="A145" s="419"/>
      <c r="B145" s="419"/>
      <c r="C145" s="419"/>
      <c r="D145" s="419"/>
      <c r="E145" s="421"/>
      <c r="F145" s="421"/>
      <c r="G145" s="420"/>
      <c r="H145" s="421"/>
      <c r="I145" s="421"/>
      <c r="J145" s="446"/>
      <c r="K145" s="446"/>
      <c r="L145" s="446"/>
      <c r="M145" s="446"/>
      <c r="N145" s="446"/>
      <c r="O145" s="446"/>
      <c r="P145" s="446"/>
      <c r="Q145" s="419"/>
      <c r="R145" s="419"/>
      <c r="S145" s="419"/>
      <c r="T145" s="419"/>
      <c r="U145" s="419"/>
      <c r="V145" s="419"/>
      <c r="W145" s="419"/>
      <c r="X145" s="419"/>
      <c r="Y145" s="419"/>
      <c r="Z145" s="419"/>
    </row>
    <row r="146" spans="1:26" hidden="1">
      <c r="A146" s="419"/>
      <c r="B146" s="419"/>
      <c r="C146" s="419"/>
      <c r="D146" s="419"/>
      <c r="E146" s="421"/>
      <c r="F146" s="421"/>
      <c r="G146" s="420"/>
      <c r="H146" s="421"/>
      <c r="I146" s="421"/>
      <c r="J146" s="446"/>
      <c r="K146" s="446"/>
      <c r="L146" s="446"/>
      <c r="M146" s="446"/>
      <c r="N146" s="446"/>
      <c r="O146" s="446"/>
      <c r="P146" s="446"/>
      <c r="Q146" s="419"/>
      <c r="R146" s="419"/>
      <c r="S146" s="419"/>
      <c r="T146" s="419"/>
      <c r="U146" s="419"/>
      <c r="V146" s="419"/>
      <c r="W146" s="419"/>
      <c r="X146" s="419"/>
      <c r="Y146" s="419"/>
      <c r="Z146" s="419"/>
    </row>
    <row r="147" spans="1:26" hidden="1">
      <c r="A147" s="419"/>
      <c r="B147" s="419"/>
      <c r="C147" s="419"/>
      <c r="D147" s="419"/>
      <c r="E147" s="421"/>
      <c r="F147" s="421"/>
      <c r="G147" s="420"/>
      <c r="H147" s="421"/>
      <c r="I147" s="421"/>
      <c r="J147" s="446"/>
      <c r="K147" s="446"/>
      <c r="L147" s="446"/>
      <c r="M147" s="446"/>
      <c r="N147" s="446"/>
      <c r="O147" s="446"/>
      <c r="P147" s="446"/>
      <c r="Q147" s="419"/>
      <c r="R147" s="419"/>
      <c r="S147" s="419"/>
      <c r="T147" s="419"/>
      <c r="U147" s="419"/>
      <c r="V147" s="419"/>
      <c r="W147" s="419"/>
      <c r="X147" s="419"/>
      <c r="Y147" s="419"/>
      <c r="Z147" s="419"/>
    </row>
    <row r="148" spans="1:26" hidden="1">
      <c r="A148" s="419"/>
      <c r="B148" s="419"/>
      <c r="C148" s="419"/>
      <c r="D148" s="419"/>
      <c r="E148" s="421"/>
      <c r="F148" s="421"/>
      <c r="G148" s="420"/>
      <c r="H148" s="421"/>
      <c r="I148" s="421"/>
      <c r="J148" s="446"/>
      <c r="K148" s="446"/>
      <c r="L148" s="446"/>
      <c r="M148" s="446"/>
      <c r="N148" s="446"/>
      <c r="O148" s="446"/>
      <c r="P148" s="446"/>
      <c r="Q148" s="419"/>
      <c r="R148" s="419"/>
      <c r="S148" s="419"/>
      <c r="T148" s="419"/>
      <c r="U148" s="419"/>
      <c r="V148" s="419"/>
      <c r="W148" s="419"/>
      <c r="X148" s="419"/>
      <c r="Y148" s="419"/>
      <c r="Z148" s="419"/>
    </row>
    <row r="149" spans="1:26" hidden="1">
      <c r="A149" s="419"/>
      <c r="B149" s="419"/>
      <c r="C149" s="419"/>
      <c r="D149" s="419"/>
      <c r="E149" s="421"/>
      <c r="F149" s="421"/>
      <c r="G149" s="420"/>
      <c r="H149" s="421"/>
      <c r="I149" s="421"/>
      <c r="J149" s="446"/>
      <c r="K149" s="446"/>
      <c r="L149" s="446"/>
      <c r="M149" s="446"/>
      <c r="N149" s="446"/>
      <c r="O149" s="446"/>
      <c r="P149" s="446"/>
      <c r="Q149" s="419"/>
      <c r="R149" s="419"/>
      <c r="S149" s="419"/>
      <c r="T149" s="419"/>
      <c r="U149" s="419"/>
      <c r="V149" s="419"/>
      <c r="W149" s="419"/>
      <c r="X149" s="419"/>
      <c r="Y149" s="419"/>
      <c r="Z149" s="419"/>
    </row>
    <row r="150" spans="1:26" hidden="1">
      <c r="A150" s="419"/>
      <c r="B150" s="419"/>
      <c r="C150" s="419"/>
      <c r="D150" s="419"/>
      <c r="E150" s="419"/>
      <c r="F150" s="419"/>
      <c r="G150" s="420"/>
      <c r="H150" s="421"/>
      <c r="I150" s="421"/>
      <c r="J150" s="419"/>
      <c r="K150" s="419"/>
      <c r="L150" s="419"/>
      <c r="M150" s="419"/>
      <c r="N150" s="419"/>
      <c r="O150" s="419"/>
      <c r="P150" s="419"/>
      <c r="Q150" s="419"/>
      <c r="R150" s="419"/>
      <c r="S150" s="419"/>
      <c r="T150" s="419"/>
      <c r="U150" s="419"/>
      <c r="V150" s="419"/>
      <c r="W150" s="419"/>
      <c r="X150" s="419"/>
      <c r="Y150" s="419"/>
      <c r="Z150" s="419"/>
    </row>
    <row r="151" spans="1:26" hidden="1">
      <c r="A151" s="419"/>
      <c r="B151" s="419"/>
      <c r="C151" s="419"/>
      <c r="D151" s="419"/>
      <c r="E151" s="419"/>
      <c r="F151" s="419"/>
      <c r="G151" s="420"/>
      <c r="H151" s="421"/>
      <c r="I151" s="421"/>
      <c r="J151" s="419"/>
      <c r="K151" s="419"/>
      <c r="L151" s="419"/>
      <c r="M151" s="419"/>
      <c r="N151" s="419"/>
      <c r="O151" s="419"/>
      <c r="P151" s="419"/>
      <c r="Q151" s="419"/>
      <c r="R151" s="419"/>
      <c r="S151" s="419"/>
      <c r="T151" s="419"/>
      <c r="U151" s="419"/>
      <c r="V151" s="419"/>
      <c r="W151" s="419"/>
      <c r="X151" s="419"/>
      <c r="Y151" s="419"/>
      <c r="Z151" s="419"/>
    </row>
    <row r="152" spans="1:26" hidden="1">
      <c r="A152" s="419"/>
      <c r="B152" s="419"/>
      <c r="C152" s="419"/>
      <c r="D152" s="419"/>
      <c r="E152" s="419"/>
      <c r="F152" s="419"/>
      <c r="G152" s="420"/>
      <c r="H152" s="421"/>
      <c r="I152" s="421"/>
      <c r="J152" s="419"/>
      <c r="K152" s="419"/>
      <c r="L152" s="419"/>
      <c r="M152" s="419"/>
      <c r="N152" s="419"/>
      <c r="O152" s="419"/>
      <c r="P152" s="419"/>
      <c r="Q152" s="419"/>
      <c r="R152" s="419"/>
      <c r="S152" s="419"/>
      <c r="T152" s="419"/>
      <c r="U152" s="419"/>
      <c r="V152" s="419"/>
      <c r="W152" s="419"/>
      <c r="X152" s="419"/>
      <c r="Y152" s="419"/>
      <c r="Z152" s="419"/>
    </row>
    <row r="153" spans="1:26" hidden="1">
      <c r="A153" s="419"/>
      <c r="B153" s="419"/>
      <c r="C153" s="419"/>
      <c r="D153" s="419"/>
      <c r="E153" s="419"/>
      <c r="F153" s="419"/>
      <c r="G153" s="420"/>
      <c r="H153" s="421"/>
      <c r="I153" s="421"/>
      <c r="J153" s="419"/>
      <c r="K153" s="419"/>
      <c r="L153" s="419"/>
      <c r="M153" s="419"/>
      <c r="N153" s="419"/>
      <c r="O153" s="419"/>
      <c r="P153" s="419"/>
      <c r="Q153" s="419"/>
      <c r="R153" s="419"/>
      <c r="S153" s="419"/>
      <c r="T153" s="419"/>
      <c r="U153" s="419"/>
      <c r="V153" s="419"/>
      <c r="W153" s="419"/>
      <c r="X153" s="419"/>
      <c r="Y153" s="419"/>
      <c r="Z153" s="419"/>
    </row>
    <row r="154" spans="1:26" hidden="1">
      <c r="A154" s="419"/>
      <c r="B154" s="419"/>
      <c r="C154" s="419"/>
      <c r="D154" s="419"/>
      <c r="E154" s="419"/>
      <c r="F154" s="419"/>
      <c r="G154" s="420"/>
      <c r="H154" s="421"/>
      <c r="I154" s="421"/>
      <c r="J154" s="419"/>
      <c r="K154" s="419"/>
      <c r="L154" s="419"/>
      <c r="M154" s="419"/>
      <c r="N154" s="419"/>
      <c r="O154" s="419"/>
      <c r="P154" s="419"/>
      <c r="Q154" s="419"/>
      <c r="R154" s="419"/>
      <c r="S154" s="419"/>
      <c r="T154" s="419"/>
      <c r="U154" s="419"/>
      <c r="V154" s="419"/>
      <c r="W154" s="419"/>
      <c r="X154" s="419"/>
      <c r="Y154" s="419"/>
      <c r="Z154" s="419"/>
    </row>
    <row r="155" spans="1:26" hidden="1">
      <c r="A155" s="419"/>
      <c r="B155" s="419"/>
      <c r="C155" s="419"/>
      <c r="D155" s="419"/>
      <c r="E155" s="419"/>
      <c r="F155" s="419"/>
      <c r="G155" s="420"/>
      <c r="H155" s="421"/>
      <c r="I155" s="421"/>
      <c r="J155" s="419"/>
      <c r="K155" s="419"/>
      <c r="L155" s="419"/>
      <c r="M155" s="419"/>
      <c r="N155" s="419"/>
      <c r="O155" s="419"/>
      <c r="P155" s="419"/>
      <c r="Q155" s="419"/>
      <c r="R155" s="419"/>
      <c r="S155" s="419"/>
      <c r="T155" s="419"/>
      <c r="U155" s="419"/>
      <c r="V155" s="419"/>
      <c r="W155" s="419"/>
      <c r="X155" s="419"/>
      <c r="Y155" s="419"/>
      <c r="Z155" s="419"/>
    </row>
    <row r="156" spans="1:26" hidden="1">
      <c r="A156" s="419"/>
      <c r="B156" s="419"/>
      <c r="C156" s="419"/>
      <c r="D156" s="419"/>
      <c r="E156" s="419"/>
      <c r="F156" s="419"/>
      <c r="G156" s="420"/>
      <c r="H156" s="421"/>
      <c r="I156" s="421"/>
      <c r="J156" s="419"/>
      <c r="K156" s="419"/>
      <c r="L156" s="419"/>
      <c r="M156" s="419"/>
      <c r="N156" s="419"/>
      <c r="O156" s="419"/>
      <c r="P156" s="419"/>
      <c r="Q156" s="419"/>
      <c r="R156" s="419"/>
      <c r="S156" s="419"/>
      <c r="T156" s="419"/>
      <c r="U156" s="419"/>
      <c r="V156" s="419"/>
      <c r="W156" s="419"/>
      <c r="X156" s="419"/>
      <c r="Y156" s="419"/>
      <c r="Z156" s="419"/>
    </row>
    <row r="157" spans="1:26" hidden="1">
      <c r="A157" s="419"/>
      <c r="B157" s="419"/>
      <c r="C157" s="419"/>
      <c r="D157" s="419"/>
      <c r="E157" s="419"/>
      <c r="F157" s="419"/>
      <c r="G157" s="420"/>
      <c r="H157" s="421"/>
      <c r="I157" s="421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</row>
    <row r="158" spans="1:26" hidden="1">
      <c r="A158" s="419"/>
      <c r="B158" s="419"/>
      <c r="C158" s="419"/>
      <c r="D158" s="419"/>
      <c r="E158" s="419"/>
      <c r="F158" s="419"/>
      <c r="G158" s="420"/>
      <c r="H158" s="421"/>
      <c r="I158" s="421"/>
      <c r="J158" s="419"/>
      <c r="K158" s="419"/>
      <c r="L158" s="419"/>
      <c r="M158" s="419"/>
      <c r="N158" s="419"/>
      <c r="O158" s="419"/>
      <c r="P158" s="419"/>
      <c r="Q158" s="419"/>
      <c r="R158" s="419"/>
      <c r="S158" s="419"/>
      <c r="T158" s="419"/>
      <c r="U158" s="419"/>
      <c r="V158" s="419"/>
      <c r="W158" s="419"/>
      <c r="X158" s="419"/>
      <c r="Y158" s="419"/>
      <c r="Z158" s="419"/>
    </row>
    <row r="159" spans="1:26" hidden="1">
      <c r="A159" s="419"/>
      <c r="B159" s="419"/>
      <c r="C159" s="419"/>
      <c r="D159" s="419"/>
      <c r="E159" s="419"/>
      <c r="F159" s="419"/>
      <c r="G159" s="420"/>
      <c r="H159" s="421"/>
      <c r="I159" s="421"/>
      <c r="J159" s="419"/>
      <c r="K159" s="419"/>
      <c r="L159" s="419"/>
      <c r="M159" s="419"/>
      <c r="N159" s="419"/>
      <c r="O159" s="419"/>
      <c r="P159" s="419"/>
      <c r="Q159" s="419"/>
      <c r="R159" s="419"/>
      <c r="S159" s="419"/>
      <c r="T159" s="419"/>
      <c r="U159" s="419"/>
      <c r="V159" s="419"/>
      <c r="W159" s="419"/>
      <c r="X159" s="419"/>
      <c r="Y159" s="419"/>
      <c r="Z159" s="419"/>
    </row>
    <row r="160" spans="1:26" hidden="1">
      <c r="A160" s="419"/>
      <c r="B160" s="419"/>
      <c r="C160" s="419"/>
      <c r="D160" s="419"/>
      <c r="E160" s="419"/>
      <c r="F160" s="419"/>
      <c r="G160" s="420"/>
      <c r="H160" s="421"/>
      <c r="I160" s="421"/>
      <c r="J160" s="419"/>
      <c r="K160" s="419"/>
      <c r="L160" s="419"/>
      <c r="M160" s="419"/>
      <c r="N160" s="419"/>
      <c r="O160" s="419"/>
      <c r="P160" s="419"/>
      <c r="Q160" s="419"/>
      <c r="R160" s="419"/>
      <c r="S160" s="419"/>
      <c r="T160" s="419"/>
      <c r="U160" s="419"/>
      <c r="V160" s="419"/>
      <c r="W160" s="419"/>
      <c r="X160" s="419"/>
      <c r="Y160" s="419"/>
      <c r="Z160" s="419"/>
    </row>
    <row r="161" spans="1:26" hidden="1">
      <c r="A161" s="419"/>
      <c r="B161" s="419"/>
      <c r="C161" s="419"/>
      <c r="D161" s="419"/>
      <c r="E161" s="419"/>
      <c r="F161" s="419"/>
      <c r="G161" s="420"/>
      <c r="H161" s="421"/>
      <c r="I161" s="421"/>
      <c r="J161" s="419"/>
      <c r="K161" s="419"/>
      <c r="L161" s="419"/>
      <c r="M161" s="419"/>
      <c r="N161" s="419"/>
      <c r="O161" s="419"/>
      <c r="P161" s="419"/>
      <c r="Q161" s="419"/>
      <c r="R161" s="419"/>
      <c r="S161" s="419"/>
      <c r="T161" s="419"/>
      <c r="U161" s="419"/>
      <c r="V161" s="419"/>
      <c r="W161" s="419"/>
      <c r="X161" s="419"/>
      <c r="Y161" s="419"/>
      <c r="Z161" s="419"/>
    </row>
    <row r="162" spans="1:26" hidden="1">
      <c r="A162" s="419"/>
      <c r="B162" s="419"/>
      <c r="C162" s="419"/>
      <c r="D162" s="419"/>
      <c r="E162" s="419"/>
      <c r="F162" s="419"/>
      <c r="G162" s="420"/>
      <c r="H162" s="421"/>
      <c r="I162" s="421"/>
      <c r="J162" s="419"/>
      <c r="K162" s="419"/>
      <c r="L162" s="419"/>
      <c r="M162" s="419"/>
      <c r="N162" s="419"/>
      <c r="O162" s="419"/>
      <c r="P162" s="419"/>
      <c r="Q162" s="419"/>
      <c r="R162" s="419"/>
      <c r="S162" s="419"/>
      <c r="T162" s="419"/>
      <c r="U162" s="419"/>
      <c r="V162" s="419"/>
      <c r="W162" s="419"/>
      <c r="X162" s="419"/>
      <c r="Y162" s="419"/>
      <c r="Z162" s="419"/>
    </row>
    <row r="163" spans="1:26" hidden="1">
      <c r="A163" s="419"/>
      <c r="B163" s="419"/>
      <c r="C163" s="419"/>
      <c r="D163" s="419"/>
      <c r="E163" s="419"/>
      <c r="F163" s="419"/>
      <c r="G163" s="420"/>
      <c r="H163" s="421"/>
      <c r="I163" s="421"/>
      <c r="J163" s="419"/>
      <c r="K163" s="419"/>
      <c r="L163" s="419"/>
      <c r="M163" s="419"/>
      <c r="N163" s="419"/>
      <c r="O163" s="419"/>
      <c r="P163" s="419"/>
      <c r="Q163" s="419"/>
      <c r="R163" s="419"/>
      <c r="S163" s="419"/>
      <c r="T163" s="419"/>
      <c r="U163" s="419"/>
      <c r="V163" s="419"/>
      <c r="W163" s="419"/>
      <c r="X163" s="419"/>
      <c r="Y163" s="419"/>
      <c r="Z163" s="419"/>
    </row>
    <row r="164" spans="1:26" hidden="1">
      <c r="A164" s="419"/>
      <c r="B164" s="419"/>
      <c r="C164" s="419"/>
      <c r="D164" s="419"/>
      <c r="E164" s="419"/>
      <c r="F164" s="419"/>
      <c r="G164" s="420"/>
      <c r="H164" s="421"/>
      <c r="I164" s="421"/>
      <c r="J164" s="419"/>
      <c r="K164" s="419"/>
      <c r="L164" s="419"/>
      <c r="M164" s="419"/>
      <c r="N164" s="419"/>
      <c r="O164" s="419"/>
      <c r="P164" s="419"/>
      <c r="Q164" s="419"/>
      <c r="R164" s="419"/>
      <c r="S164" s="419"/>
      <c r="T164" s="419"/>
      <c r="U164" s="419"/>
      <c r="V164" s="419"/>
      <c r="W164" s="419"/>
      <c r="X164" s="419"/>
      <c r="Y164" s="419"/>
      <c r="Z164" s="419"/>
    </row>
    <row r="165" spans="1:26" hidden="1">
      <c r="A165" s="419"/>
      <c r="B165" s="419"/>
      <c r="C165" s="419"/>
      <c r="D165" s="419"/>
      <c r="E165" s="419"/>
      <c r="F165" s="419"/>
      <c r="G165" s="420"/>
      <c r="H165" s="421"/>
      <c r="I165" s="421"/>
      <c r="J165" s="419"/>
      <c r="K165" s="419"/>
      <c r="L165" s="419"/>
      <c r="M165" s="419"/>
      <c r="N165" s="419"/>
      <c r="O165" s="419"/>
      <c r="P165" s="419"/>
      <c r="Q165" s="419"/>
      <c r="R165" s="419"/>
      <c r="S165" s="419"/>
      <c r="T165" s="419"/>
      <c r="U165" s="419"/>
      <c r="V165" s="419"/>
      <c r="W165" s="419"/>
      <c r="X165" s="419"/>
      <c r="Y165" s="419"/>
      <c r="Z165" s="419"/>
    </row>
    <row r="166" spans="1:26" hidden="1">
      <c r="A166" s="419"/>
      <c r="B166" s="419"/>
      <c r="C166" s="419"/>
      <c r="D166" s="419"/>
      <c r="E166" s="419"/>
      <c r="F166" s="419"/>
      <c r="G166" s="420"/>
      <c r="H166" s="421"/>
      <c r="I166" s="421"/>
      <c r="J166" s="419"/>
      <c r="K166" s="419"/>
      <c r="L166" s="419"/>
      <c r="M166" s="419"/>
      <c r="N166" s="419"/>
      <c r="O166" s="419"/>
      <c r="P166" s="419"/>
      <c r="Q166" s="419"/>
      <c r="R166" s="419"/>
      <c r="S166" s="419"/>
      <c r="T166" s="419"/>
      <c r="U166" s="419"/>
      <c r="V166" s="419"/>
      <c r="W166" s="419"/>
      <c r="X166" s="419"/>
      <c r="Y166" s="419"/>
      <c r="Z166" s="419"/>
    </row>
    <row r="167" spans="1:26" hidden="1">
      <c r="A167" s="419"/>
      <c r="B167" s="419"/>
      <c r="C167" s="419"/>
      <c r="D167" s="419"/>
      <c r="E167" s="419"/>
      <c r="F167" s="419"/>
      <c r="G167" s="420"/>
      <c r="H167" s="421"/>
      <c r="I167" s="421"/>
      <c r="J167" s="419"/>
      <c r="K167" s="419"/>
      <c r="L167" s="419"/>
      <c r="M167" s="419"/>
      <c r="N167" s="419"/>
      <c r="O167" s="419"/>
      <c r="P167" s="419"/>
      <c r="Q167" s="419"/>
      <c r="R167" s="419"/>
      <c r="S167" s="419"/>
      <c r="T167" s="419"/>
      <c r="U167" s="419"/>
      <c r="V167" s="419"/>
      <c r="W167" s="419"/>
      <c r="X167" s="419"/>
      <c r="Y167" s="419"/>
      <c r="Z167" s="419"/>
    </row>
    <row r="168" spans="1:26" hidden="1">
      <c r="A168" s="419"/>
      <c r="B168" s="419"/>
      <c r="C168" s="419"/>
      <c r="D168" s="419"/>
      <c r="E168" s="419"/>
      <c r="F168" s="419"/>
      <c r="G168" s="420"/>
      <c r="H168" s="421"/>
      <c r="I168" s="421"/>
      <c r="J168" s="419"/>
      <c r="K168" s="419"/>
      <c r="L168" s="419"/>
      <c r="M168" s="419"/>
      <c r="N168" s="419"/>
      <c r="O168" s="419"/>
      <c r="P168" s="419"/>
      <c r="Q168" s="419"/>
      <c r="R168" s="419"/>
      <c r="S168" s="419"/>
      <c r="T168" s="419"/>
      <c r="U168" s="419"/>
      <c r="V168" s="419"/>
      <c r="W168" s="419"/>
      <c r="X168" s="419"/>
      <c r="Y168" s="419"/>
      <c r="Z168" s="419"/>
    </row>
    <row r="169" spans="1:26" hidden="1">
      <c r="A169" s="419"/>
      <c r="B169" s="419"/>
      <c r="C169" s="419"/>
      <c r="D169" s="419"/>
      <c r="E169" s="419"/>
      <c r="F169" s="419"/>
      <c r="G169" s="420"/>
      <c r="H169" s="421"/>
      <c r="I169" s="421"/>
      <c r="J169" s="419"/>
      <c r="K169" s="419"/>
      <c r="L169" s="419"/>
      <c r="M169" s="419"/>
      <c r="N169" s="419"/>
      <c r="O169" s="419"/>
      <c r="P169" s="419"/>
      <c r="Q169" s="419"/>
      <c r="R169" s="419"/>
      <c r="S169" s="419"/>
      <c r="T169" s="419"/>
      <c r="U169" s="419"/>
      <c r="V169" s="419"/>
      <c r="W169" s="419"/>
      <c r="X169" s="419"/>
      <c r="Y169" s="419"/>
      <c r="Z169" s="419"/>
    </row>
    <row r="170" spans="1:26" hidden="1">
      <c r="A170" s="419"/>
      <c r="B170" s="419"/>
      <c r="C170" s="419"/>
      <c r="D170" s="419"/>
      <c r="E170" s="419"/>
      <c r="F170" s="419"/>
      <c r="G170" s="420"/>
      <c r="H170" s="421"/>
      <c r="I170" s="421"/>
      <c r="J170" s="419"/>
      <c r="K170" s="419"/>
      <c r="L170" s="419"/>
      <c r="M170" s="419"/>
      <c r="N170" s="419"/>
      <c r="O170" s="419"/>
      <c r="P170" s="419"/>
      <c r="Q170" s="419"/>
      <c r="R170" s="419"/>
      <c r="S170" s="419"/>
      <c r="T170" s="419"/>
      <c r="U170" s="419"/>
      <c r="V170" s="419"/>
      <c r="W170" s="419"/>
      <c r="X170" s="419"/>
      <c r="Y170" s="419"/>
      <c r="Z170" s="419"/>
    </row>
    <row r="171" spans="1:26" hidden="1">
      <c r="A171" s="419"/>
      <c r="B171" s="419"/>
      <c r="C171" s="419"/>
      <c r="D171" s="419"/>
      <c r="E171" s="419"/>
      <c r="F171" s="419"/>
      <c r="G171" s="420"/>
      <c r="H171" s="421"/>
      <c r="I171" s="421"/>
      <c r="J171" s="419"/>
      <c r="K171" s="419"/>
      <c r="L171" s="419"/>
      <c r="M171" s="419"/>
      <c r="N171" s="419"/>
      <c r="O171" s="419"/>
      <c r="P171" s="419"/>
      <c r="Q171" s="419"/>
      <c r="R171" s="419"/>
      <c r="S171" s="419"/>
      <c r="T171" s="419"/>
      <c r="U171" s="419"/>
      <c r="V171" s="419"/>
      <c r="W171" s="419"/>
      <c r="X171" s="419"/>
      <c r="Y171" s="419"/>
      <c r="Z171" s="419"/>
    </row>
    <row r="172" spans="1:26" hidden="1">
      <c r="A172" s="419"/>
      <c r="B172" s="419"/>
      <c r="C172" s="419"/>
      <c r="D172" s="419"/>
      <c r="E172" s="419"/>
      <c r="F172" s="419"/>
      <c r="G172" s="420"/>
      <c r="H172" s="421"/>
      <c r="I172" s="421"/>
      <c r="J172" s="419"/>
      <c r="K172" s="419"/>
      <c r="L172" s="419"/>
      <c r="M172" s="419"/>
      <c r="N172" s="419"/>
      <c r="O172" s="419"/>
      <c r="P172" s="419"/>
      <c r="Q172" s="419"/>
      <c r="R172" s="419"/>
      <c r="S172" s="419"/>
      <c r="T172" s="419"/>
      <c r="U172" s="419"/>
      <c r="V172" s="419"/>
      <c r="W172" s="419"/>
      <c r="X172" s="419"/>
      <c r="Y172" s="419"/>
      <c r="Z172" s="419"/>
    </row>
    <row r="173" spans="1:26" hidden="1">
      <c r="A173" s="419"/>
      <c r="B173" s="419"/>
      <c r="C173" s="419"/>
      <c r="D173" s="419"/>
      <c r="E173" s="419"/>
      <c r="F173" s="419"/>
      <c r="G173" s="420"/>
      <c r="H173" s="421"/>
      <c r="I173" s="421"/>
      <c r="J173" s="419"/>
      <c r="K173" s="419"/>
      <c r="L173" s="419"/>
      <c r="M173" s="419"/>
      <c r="N173" s="419"/>
      <c r="O173" s="419"/>
      <c r="P173" s="419"/>
      <c r="Q173" s="419"/>
      <c r="R173" s="419"/>
      <c r="S173" s="419"/>
      <c r="T173" s="419"/>
      <c r="U173" s="419"/>
      <c r="V173" s="419"/>
      <c r="W173" s="419"/>
      <c r="X173" s="419"/>
      <c r="Y173" s="419"/>
      <c r="Z173" s="419"/>
    </row>
    <row r="174" spans="1:26" hidden="1">
      <c r="A174" s="419"/>
      <c r="B174" s="419"/>
      <c r="C174" s="419"/>
      <c r="D174" s="419"/>
      <c r="E174" s="419"/>
      <c r="F174" s="419"/>
      <c r="G174" s="420"/>
      <c r="H174" s="421"/>
      <c r="I174" s="421"/>
      <c r="J174" s="419"/>
      <c r="K174" s="419"/>
      <c r="L174" s="419"/>
      <c r="M174" s="419"/>
      <c r="N174" s="419"/>
      <c r="O174" s="419"/>
      <c r="P174" s="419"/>
      <c r="Q174" s="419"/>
      <c r="R174" s="419"/>
      <c r="S174" s="419"/>
      <c r="T174" s="419"/>
      <c r="U174" s="419"/>
      <c r="V174" s="419"/>
      <c r="W174" s="419"/>
      <c r="X174" s="419"/>
      <c r="Y174" s="419"/>
      <c r="Z174" s="419"/>
    </row>
    <row r="175" spans="1:26" hidden="1">
      <c r="A175" s="419"/>
      <c r="B175" s="419"/>
      <c r="C175" s="419"/>
      <c r="D175" s="419"/>
      <c r="E175" s="419"/>
      <c r="F175" s="419"/>
      <c r="G175" s="420"/>
      <c r="H175" s="421"/>
      <c r="I175" s="421"/>
      <c r="J175" s="419"/>
      <c r="K175" s="419"/>
      <c r="L175" s="419"/>
      <c r="M175" s="419"/>
      <c r="N175" s="419"/>
      <c r="O175" s="419"/>
      <c r="P175" s="419"/>
      <c r="Q175" s="419"/>
      <c r="R175" s="419"/>
      <c r="S175" s="419"/>
      <c r="T175" s="419"/>
      <c r="U175" s="419"/>
      <c r="V175" s="419"/>
      <c r="W175" s="419"/>
      <c r="X175" s="419"/>
      <c r="Y175" s="419"/>
      <c r="Z175" s="419"/>
    </row>
    <row r="176" spans="1:26" hidden="1">
      <c r="A176" s="419"/>
      <c r="B176" s="419"/>
      <c r="C176" s="419"/>
      <c r="D176" s="419"/>
      <c r="E176" s="419"/>
      <c r="F176" s="419"/>
      <c r="G176" s="420"/>
      <c r="H176" s="421"/>
      <c r="I176" s="421"/>
      <c r="J176" s="419"/>
      <c r="K176" s="419"/>
      <c r="L176" s="419"/>
      <c r="M176" s="419"/>
      <c r="N176" s="419"/>
      <c r="O176" s="419"/>
      <c r="P176" s="419"/>
      <c r="Q176" s="419"/>
      <c r="R176" s="419"/>
      <c r="S176" s="419"/>
      <c r="T176" s="419"/>
      <c r="U176" s="419"/>
      <c r="V176" s="419"/>
      <c r="W176" s="419"/>
      <c r="X176" s="419"/>
      <c r="Y176" s="419"/>
      <c r="Z176" s="419"/>
    </row>
    <row r="177" spans="1:26" hidden="1">
      <c r="A177" s="419"/>
      <c r="B177" s="419"/>
      <c r="C177" s="419"/>
      <c r="D177" s="419"/>
      <c r="E177" s="419"/>
      <c r="F177" s="419"/>
      <c r="G177" s="420"/>
      <c r="H177" s="421"/>
      <c r="I177" s="421"/>
      <c r="J177" s="419"/>
      <c r="K177" s="419"/>
      <c r="L177" s="419"/>
      <c r="M177" s="419"/>
      <c r="N177" s="419"/>
      <c r="O177" s="419"/>
      <c r="P177" s="419"/>
      <c r="Q177" s="419"/>
      <c r="R177" s="419"/>
      <c r="S177" s="419"/>
      <c r="T177" s="419"/>
      <c r="U177" s="419"/>
      <c r="V177" s="419"/>
      <c r="W177" s="419"/>
      <c r="X177" s="419"/>
      <c r="Y177" s="419"/>
      <c r="Z177" s="419"/>
    </row>
    <row r="178" spans="1:26" hidden="1">
      <c r="A178" s="419"/>
      <c r="B178" s="419"/>
      <c r="C178" s="419"/>
      <c r="D178" s="419"/>
      <c r="E178" s="419"/>
      <c r="F178" s="419"/>
      <c r="G178" s="420"/>
      <c r="H178" s="421"/>
      <c r="I178" s="421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</row>
    <row r="179" spans="1:26" hidden="1">
      <c r="A179" s="419"/>
      <c r="B179" s="419"/>
      <c r="C179" s="419"/>
      <c r="D179" s="419"/>
      <c r="E179" s="419"/>
      <c r="F179" s="419"/>
      <c r="G179" s="420"/>
      <c r="H179" s="421"/>
      <c r="I179" s="421"/>
      <c r="J179" s="419"/>
      <c r="K179" s="419"/>
      <c r="L179" s="419"/>
      <c r="M179" s="419"/>
      <c r="N179" s="419"/>
      <c r="O179" s="419"/>
      <c r="P179" s="419"/>
      <c r="Q179" s="419"/>
      <c r="R179" s="419"/>
      <c r="S179" s="419"/>
      <c r="T179" s="419"/>
      <c r="U179" s="419"/>
      <c r="V179" s="419"/>
      <c r="W179" s="419"/>
      <c r="X179" s="419"/>
      <c r="Y179" s="419"/>
      <c r="Z179" s="419"/>
    </row>
    <row r="180" spans="1:26" hidden="1">
      <c r="A180" s="419"/>
      <c r="B180" s="419"/>
      <c r="C180" s="419"/>
      <c r="D180" s="419"/>
      <c r="E180" s="419"/>
      <c r="F180" s="419"/>
      <c r="G180" s="420"/>
      <c r="H180" s="421"/>
      <c r="I180" s="421"/>
      <c r="J180" s="419"/>
      <c r="K180" s="419"/>
      <c r="L180" s="419"/>
      <c r="M180" s="419"/>
      <c r="N180" s="419"/>
      <c r="O180" s="419"/>
      <c r="P180" s="419"/>
      <c r="Q180" s="419"/>
      <c r="R180" s="419"/>
      <c r="S180" s="419"/>
      <c r="T180" s="419"/>
      <c r="U180" s="419"/>
      <c r="V180" s="419"/>
      <c r="W180" s="419"/>
      <c r="X180" s="419"/>
      <c r="Y180" s="419"/>
      <c r="Z180" s="419"/>
    </row>
    <row r="181" spans="1:26" hidden="1">
      <c r="A181" s="419"/>
      <c r="B181" s="419"/>
      <c r="C181" s="419"/>
      <c r="D181" s="419"/>
      <c r="E181" s="419"/>
      <c r="F181" s="419"/>
      <c r="G181" s="420"/>
      <c r="H181" s="421"/>
      <c r="I181" s="421"/>
      <c r="J181" s="419"/>
      <c r="K181" s="419"/>
      <c r="L181" s="419"/>
      <c r="M181" s="419"/>
      <c r="N181" s="419"/>
      <c r="O181" s="419"/>
      <c r="P181" s="419"/>
      <c r="Q181" s="419"/>
      <c r="R181" s="419"/>
      <c r="S181" s="419"/>
      <c r="T181" s="419"/>
      <c r="U181" s="419"/>
      <c r="V181" s="419"/>
      <c r="W181" s="419"/>
      <c r="X181" s="419"/>
      <c r="Y181" s="419"/>
      <c r="Z181" s="419"/>
    </row>
    <row r="182" spans="1:26" hidden="1">
      <c r="A182" s="419"/>
      <c r="B182" s="419"/>
      <c r="C182" s="419"/>
      <c r="D182" s="419"/>
      <c r="E182" s="419"/>
      <c r="F182" s="419"/>
      <c r="G182" s="420"/>
      <c r="H182" s="421"/>
      <c r="I182" s="421"/>
      <c r="J182" s="419"/>
      <c r="K182" s="419"/>
      <c r="L182" s="419"/>
      <c r="M182" s="419"/>
      <c r="N182" s="419"/>
      <c r="O182" s="419"/>
      <c r="P182" s="419"/>
      <c r="Q182" s="419"/>
      <c r="R182" s="419"/>
      <c r="S182" s="419"/>
      <c r="T182" s="419"/>
      <c r="U182" s="419"/>
      <c r="V182" s="419"/>
      <c r="W182" s="419"/>
      <c r="X182" s="419"/>
      <c r="Y182" s="419"/>
      <c r="Z182" s="419"/>
    </row>
    <row r="183" spans="1:26" hidden="1">
      <c r="A183" s="419"/>
      <c r="B183" s="419"/>
      <c r="C183" s="419"/>
      <c r="D183" s="419"/>
      <c r="E183" s="419"/>
      <c r="F183" s="419"/>
      <c r="G183" s="420"/>
      <c r="H183" s="421"/>
      <c r="I183" s="421"/>
      <c r="J183" s="419"/>
      <c r="K183" s="419"/>
      <c r="L183" s="419"/>
      <c r="M183" s="419"/>
      <c r="N183" s="419"/>
      <c r="O183" s="419"/>
      <c r="P183" s="419"/>
      <c r="Q183" s="419"/>
      <c r="R183" s="419"/>
      <c r="S183" s="419"/>
      <c r="T183" s="419"/>
      <c r="U183" s="419"/>
      <c r="V183" s="419"/>
      <c r="W183" s="419"/>
      <c r="X183" s="419"/>
      <c r="Y183" s="419"/>
      <c r="Z183" s="419"/>
    </row>
    <row r="184" spans="1:26" hidden="1">
      <c r="A184" s="419"/>
      <c r="B184" s="419"/>
      <c r="C184" s="419"/>
      <c r="D184" s="419"/>
      <c r="E184" s="419"/>
      <c r="F184" s="419"/>
      <c r="G184" s="420"/>
      <c r="H184" s="421"/>
      <c r="I184" s="421"/>
      <c r="J184" s="419"/>
      <c r="K184" s="419"/>
      <c r="L184" s="419"/>
      <c r="M184" s="419"/>
      <c r="N184" s="419"/>
      <c r="O184" s="419"/>
      <c r="P184" s="419"/>
      <c r="Q184" s="419"/>
      <c r="R184" s="419"/>
      <c r="S184" s="419"/>
      <c r="T184" s="419"/>
      <c r="U184" s="419"/>
      <c r="V184" s="419"/>
      <c r="W184" s="419"/>
      <c r="X184" s="419"/>
      <c r="Y184" s="419"/>
      <c r="Z184" s="419"/>
    </row>
    <row r="185" spans="1:26" hidden="1">
      <c r="A185" s="419"/>
      <c r="B185" s="419"/>
      <c r="C185" s="419"/>
      <c r="D185" s="419"/>
      <c r="E185" s="419"/>
      <c r="F185" s="419"/>
      <c r="G185" s="420"/>
      <c r="H185" s="421"/>
      <c r="I185" s="421"/>
      <c r="J185" s="419"/>
      <c r="K185" s="419"/>
      <c r="L185" s="419"/>
      <c r="M185" s="419"/>
      <c r="N185" s="419"/>
      <c r="O185" s="419"/>
      <c r="P185" s="419"/>
      <c r="Q185" s="419"/>
      <c r="R185" s="419"/>
      <c r="S185" s="419"/>
      <c r="T185" s="419"/>
      <c r="U185" s="419"/>
      <c r="V185" s="419"/>
      <c r="W185" s="419"/>
      <c r="X185" s="419"/>
      <c r="Y185" s="419"/>
      <c r="Z185" s="419"/>
    </row>
    <row r="186" spans="1:26" hidden="1">
      <c r="A186" s="419"/>
      <c r="B186" s="419"/>
      <c r="C186" s="419"/>
      <c r="D186" s="419"/>
      <c r="E186" s="419"/>
      <c r="F186" s="419"/>
      <c r="G186" s="420"/>
      <c r="H186" s="421"/>
      <c r="I186" s="421"/>
      <c r="J186" s="419"/>
      <c r="K186" s="419"/>
      <c r="L186" s="419"/>
      <c r="M186" s="419"/>
      <c r="N186" s="419"/>
      <c r="O186" s="419"/>
      <c r="P186" s="419"/>
      <c r="Q186" s="419"/>
      <c r="R186" s="419"/>
      <c r="S186" s="419"/>
      <c r="T186" s="419"/>
      <c r="U186" s="419"/>
      <c r="V186" s="419"/>
      <c r="W186" s="419"/>
      <c r="X186" s="419"/>
      <c r="Y186" s="419"/>
      <c r="Z186" s="419"/>
    </row>
    <row r="187" spans="1:26" hidden="1">
      <c r="A187" s="419"/>
      <c r="B187" s="419"/>
      <c r="C187" s="419"/>
      <c r="D187" s="419"/>
      <c r="E187" s="419"/>
      <c r="F187" s="419"/>
      <c r="G187" s="420"/>
      <c r="H187" s="421"/>
      <c r="I187" s="421"/>
      <c r="J187" s="419"/>
      <c r="K187" s="419"/>
      <c r="L187" s="419"/>
      <c r="M187" s="419"/>
      <c r="N187" s="419"/>
      <c r="O187" s="419"/>
      <c r="P187" s="419"/>
      <c r="Q187" s="419"/>
      <c r="R187" s="419"/>
      <c r="S187" s="419"/>
      <c r="T187" s="419"/>
      <c r="U187" s="419"/>
      <c r="V187" s="419"/>
      <c r="W187" s="419"/>
      <c r="X187" s="419"/>
      <c r="Y187" s="419"/>
      <c r="Z187" s="419"/>
    </row>
    <row r="188" spans="1:26" hidden="1">
      <c r="A188" s="419"/>
      <c r="B188" s="419"/>
      <c r="C188" s="419"/>
      <c r="D188" s="419"/>
      <c r="E188" s="419"/>
      <c r="F188" s="419"/>
      <c r="G188" s="420"/>
      <c r="H188" s="421"/>
      <c r="I188" s="421"/>
      <c r="J188" s="419"/>
      <c r="K188" s="419"/>
      <c r="L188" s="419"/>
      <c r="M188" s="419"/>
      <c r="N188" s="419"/>
      <c r="O188" s="419"/>
      <c r="P188" s="419"/>
      <c r="Q188" s="419"/>
      <c r="R188" s="419"/>
      <c r="S188" s="419"/>
      <c r="T188" s="419"/>
      <c r="U188" s="419"/>
      <c r="V188" s="419"/>
      <c r="W188" s="419"/>
      <c r="X188" s="419"/>
      <c r="Y188" s="419"/>
      <c r="Z188" s="419"/>
    </row>
    <row r="189" spans="1:26" hidden="1">
      <c r="A189" s="419"/>
      <c r="B189" s="419"/>
      <c r="C189" s="419"/>
      <c r="D189" s="419"/>
      <c r="E189" s="419"/>
      <c r="F189" s="419"/>
      <c r="G189" s="420"/>
      <c r="H189" s="421"/>
      <c r="I189" s="421"/>
      <c r="J189" s="419"/>
      <c r="K189" s="419"/>
      <c r="L189" s="419"/>
      <c r="M189" s="419"/>
      <c r="N189" s="419"/>
      <c r="O189" s="419"/>
      <c r="P189" s="419"/>
      <c r="Q189" s="419"/>
      <c r="R189" s="419"/>
      <c r="S189" s="419"/>
      <c r="T189" s="419"/>
      <c r="U189" s="419"/>
      <c r="V189" s="419"/>
      <c r="W189" s="419"/>
      <c r="X189" s="419"/>
      <c r="Y189" s="419"/>
      <c r="Z189" s="419"/>
    </row>
    <row r="190" spans="1:26" hidden="1">
      <c r="A190" s="419"/>
      <c r="B190" s="419"/>
      <c r="C190" s="419"/>
      <c r="D190" s="419"/>
      <c r="E190" s="419"/>
      <c r="F190" s="419"/>
      <c r="G190" s="420"/>
      <c r="H190" s="421"/>
      <c r="I190" s="421"/>
      <c r="J190" s="419"/>
      <c r="K190" s="419"/>
      <c r="L190" s="419"/>
      <c r="M190" s="419"/>
      <c r="N190" s="419"/>
      <c r="O190" s="419"/>
      <c r="P190" s="419"/>
      <c r="Q190" s="419"/>
      <c r="R190" s="419"/>
      <c r="S190" s="419"/>
      <c r="T190" s="419"/>
      <c r="U190" s="419"/>
      <c r="V190" s="419"/>
      <c r="W190" s="419"/>
      <c r="X190" s="419"/>
      <c r="Y190" s="419"/>
      <c r="Z190" s="419"/>
    </row>
    <row r="191" spans="1:26" hidden="1">
      <c r="A191" s="419"/>
      <c r="B191" s="419"/>
      <c r="C191" s="419"/>
      <c r="D191" s="419"/>
      <c r="E191" s="419"/>
      <c r="F191" s="419"/>
      <c r="G191" s="420"/>
      <c r="H191" s="421"/>
      <c r="I191" s="421"/>
      <c r="J191" s="419"/>
      <c r="K191" s="419"/>
      <c r="L191" s="419"/>
      <c r="M191" s="419"/>
      <c r="N191" s="419"/>
      <c r="O191" s="419"/>
      <c r="P191" s="419"/>
      <c r="Q191" s="419"/>
      <c r="R191" s="419"/>
      <c r="S191" s="419"/>
      <c r="T191" s="419"/>
      <c r="U191" s="419"/>
      <c r="V191" s="419"/>
      <c r="W191" s="419"/>
      <c r="X191" s="419"/>
      <c r="Y191" s="419"/>
      <c r="Z191" s="419"/>
    </row>
    <row r="192" spans="1:26" hidden="1">
      <c r="A192" s="419"/>
      <c r="B192" s="419"/>
      <c r="C192" s="419"/>
      <c r="D192" s="419"/>
      <c r="E192" s="419"/>
      <c r="F192" s="419"/>
      <c r="G192" s="420"/>
      <c r="H192" s="421"/>
      <c r="I192" s="421"/>
      <c r="J192" s="419"/>
      <c r="K192" s="419"/>
      <c r="L192" s="419"/>
      <c r="M192" s="419"/>
      <c r="N192" s="419"/>
      <c r="O192" s="419"/>
      <c r="P192" s="419"/>
      <c r="Q192" s="419"/>
      <c r="R192" s="419"/>
      <c r="S192" s="419"/>
      <c r="T192" s="419"/>
      <c r="U192" s="419"/>
      <c r="V192" s="419"/>
      <c r="W192" s="419"/>
      <c r="X192" s="419"/>
      <c r="Y192" s="419"/>
      <c r="Z192" s="419"/>
    </row>
    <row r="193" spans="1:26" hidden="1">
      <c r="A193" s="419"/>
      <c r="B193" s="419"/>
      <c r="C193" s="419"/>
      <c r="D193" s="419"/>
      <c r="E193" s="419"/>
      <c r="F193" s="419"/>
      <c r="G193" s="420"/>
      <c r="H193" s="421"/>
      <c r="I193" s="421"/>
      <c r="J193" s="419"/>
      <c r="K193" s="419"/>
      <c r="L193" s="419"/>
      <c r="M193" s="419"/>
      <c r="N193" s="419"/>
      <c r="O193" s="419"/>
      <c r="P193" s="419"/>
      <c r="Q193" s="419"/>
      <c r="R193" s="419"/>
      <c r="S193" s="419"/>
      <c r="T193" s="419"/>
      <c r="U193" s="419"/>
      <c r="V193" s="419"/>
      <c r="W193" s="419"/>
      <c r="X193" s="419"/>
      <c r="Y193" s="419"/>
      <c r="Z193" s="419"/>
    </row>
    <row r="194" spans="1:26" hidden="1">
      <c r="A194" s="419"/>
      <c r="B194" s="419"/>
      <c r="C194" s="419"/>
      <c r="D194" s="419"/>
      <c r="E194" s="419"/>
      <c r="F194" s="419"/>
      <c r="G194" s="420"/>
      <c r="H194" s="421"/>
      <c r="I194" s="421"/>
      <c r="J194" s="419"/>
      <c r="K194" s="419"/>
      <c r="L194" s="419"/>
      <c r="M194" s="419"/>
      <c r="N194" s="419"/>
      <c r="O194" s="419"/>
      <c r="P194" s="419"/>
      <c r="Q194" s="419"/>
      <c r="R194" s="419"/>
      <c r="S194" s="419"/>
      <c r="T194" s="419"/>
      <c r="U194" s="419"/>
      <c r="V194" s="419"/>
      <c r="W194" s="419"/>
      <c r="X194" s="419"/>
      <c r="Y194" s="419"/>
      <c r="Z194" s="419"/>
    </row>
    <row r="195" spans="1:26" hidden="1">
      <c r="A195" s="419"/>
      <c r="B195" s="419"/>
      <c r="C195" s="419"/>
      <c r="D195" s="419"/>
      <c r="E195" s="419"/>
      <c r="F195" s="419"/>
      <c r="G195" s="420"/>
      <c r="H195" s="421"/>
      <c r="I195" s="421"/>
      <c r="J195" s="419"/>
      <c r="K195" s="419"/>
      <c r="L195" s="419"/>
      <c r="M195" s="419"/>
      <c r="N195" s="419"/>
      <c r="O195" s="419"/>
      <c r="P195" s="419"/>
      <c r="Q195" s="419"/>
      <c r="R195" s="419"/>
      <c r="S195" s="419"/>
      <c r="T195" s="419"/>
      <c r="U195" s="419"/>
      <c r="V195" s="419"/>
      <c r="W195" s="419"/>
      <c r="X195" s="419"/>
      <c r="Y195" s="419"/>
      <c r="Z195" s="419"/>
    </row>
    <row r="196" spans="1:26" hidden="1">
      <c r="A196" s="419"/>
      <c r="B196" s="419"/>
      <c r="C196" s="419"/>
      <c r="D196" s="419"/>
      <c r="E196" s="419"/>
      <c r="F196" s="419"/>
      <c r="G196" s="420"/>
      <c r="H196" s="421"/>
      <c r="I196" s="421"/>
      <c r="J196" s="419"/>
      <c r="K196" s="419"/>
      <c r="L196" s="419"/>
      <c r="M196" s="419"/>
      <c r="N196" s="419"/>
      <c r="O196" s="419"/>
      <c r="P196" s="419"/>
      <c r="Q196" s="419"/>
      <c r="R196" s="419"/>
      <c r="S196" s="419"/>
      <c r="T196" s="419"/>
      <c r="U196" s="419"/>
      <c r="V196" s="419"/>
      <c r="W196" s="419"/>
      <c r="X196" s="419"/>
      <c r="Y196" s="419"/>
      <c r="Z196" s="419"/>
    </row>
    <row r="197" spans="1:26" hidden="1">
      <c r="A197" s="419"/>
      <c r="B197" s="419"/>
      <c r="C197" s="419"/>
      <c r="D197" s="419"/>
      <c r="E197" s="419"/>
      <c r="F197" s="419"/>
      <c r="G197" s="420"/>
      <c r="H197" s="421"/>
      <c r="I197" s="421"/>
      <c r="J197" s="419"/>
      <c r="K197" s="419"/>
      <c r="L197" s="419"/>
      <c r="M197" s="419"/>
      <c r="N197" s="419"/>
      <c r="O197" s="419"/>
      <c r="P197" s="419"/>
      <c r="Q197" s="419"/>
      <c r="R197" s="419"/>
      <c r="S197" s="419"/>
      <c r="T197" s="419"/>
      <c r="U197" s="419"/>
      <c r="V197" s="419"/>
      <c r="W197" s="419"/>
      <c r="X197" s="419"/>
      <c r="Y197" s="419"/>
      <c r="Z197" s="419"/>
    </row>
    <row r="198" spans="1:26" hidden="1">
      <c r="A198" s="419"/>
      <c r="B198" s="419"/>
      <c r="C198" s="419"/>
      <c r="D198" s="419"/>
      <c r="E198" s="419"/>
      <c r="F198" s="419"/>
      <c r="G198" s="420"/>
      <c r="H198" s="421"/>
      <c r="I198" s="421"/>
      <c r="J198" s="419"/>
      <c r="K198" s="419"/>
      <c r="L198" s="419"/>
      <c r="M198" s="419"/>
      <c r="N198" s="419"/>
      <c r="O198" s="419"/>
      <c r="P198" s="419"/>
      <c r="Q198" s="419"/>
      <c r="R198" s="419"/>
      <c r="S198" s="419"/>
      <c r="T198" s="419"/>
      <c r="U198" s="419"/>
      <c r="V198" s="419"/>
      <c r="W198" s="419"/>
      <c r="X198" s="419"/>
      <c r="Y198" s="419"/>
      <c r="Z198" s="419"/>
    </row>
    <row r="199" spans="1:26" hidden="1">
      <c r="A199" s="419"/>
      <c r="B199" s="419"/>
      <c r="C199" s="419"/>
      <c r="D199" s="419"/>
      <c r="E199" s="419"/>
      <c r="F199" s="419"/>
      <c r="G199" s="420"/>
      <c r="H199" s="421"/>
      <c r="I199" s="421"/>
      <c r="J199" s="419"/>
      <c r="K199" s="419"/>
      <c r="L199" s="419"/>
      <c r="M199" s="419"/>
      <c r="N199" s="419"/>
      <c r="O199" s="419"/>
      <c r="P199" s="419"/>
      <c r="Q199" s="419"/>
      <c r="R199" s="419"/>
      <c r="S199" s="419"/>
      <c r="T199" s="419"/>
      <c r="U199" s="419"/>
      <c r="V199" s="419"/>
      <c r="W199" s="419"/>
      <c r="X199" s="419"/>
      <c r="Y199" s="419"/>
      <c r="Z199" s="419"/>
    </row>
    <row r="200" spans="1:26" hidden="1">
      <c r="A200" s="419"/>
      <c r="B200" s="419"/>
      <c r="C200" s="419"/>
      <c r="D200" s="419"/>
      <c r="E200" s="419"/>
      <c r="F200" s="419"/>
      <c r="G200" s="420"/>
      <c r="H200" s="421"/>
      <c r="I200" s="421"/>
      <c r="J200" s="419"/>
      <c r="K200" s="419"/>
      <c r="L200" s="419"/>
      <c r="M200" s="419"/>
      <c r="N200" s="419"/>
      <c r="O200" s="419"/>
      <c r="P200" s="419"/>
      <c r="Q200" s="419"/>
      <c r="R200" s="419"/>
      <c r="S200" s="419"/>
      <c r="T200" s="419"/>
      <c r="U200" s="419"/>
      <c r="V200" s="419"/>
      <c r="W200" s="419"/>
      <c r="X200" s="419"/>
      <c r="Y200" s="419"/>
      <c r="Z200" s="419"/>
    </row>
    <row r="201" spans="1:26" hidden="1">
      <c r="A201" s="419"/>
      <c r="B201" s="419"/>
      <c r="C201" s="419"/>
      <c r="D201" s="419"/>
      <c r="E201" s="419"/>
      <c r="F201" s="419"/>
      <c r="G201" s="420"/>
      <c r="H201" s="421"/>
      <c r="I201" s="421"/>
      <c r="J201" s="419"/>
      <c r="K201" s="419"/>
      <c r="L201" s="419"/>
      <c r="M201" s="419"/>
      <c r="N201" s="419"/>
      <c r="O201" s="419"/>
      <c r="P201" s="419"/>
      <c r="Q201" s="419"/>
      <c r="R201" s="419"/>
      <c r="S201" s="419"/>
      <c r="T201" s="419"/>
      <c r="U201" s="419"/>
      <c r="V201" s="419"/>
      <c r="W201" s="419"/>
      <c r="X201" s="419"/>
      <c r="Y201" s="419"/>
      <c r="Z201" s="419"/>
    </row>
    <row r="202" spans="1:26" hidden="1">
      <c r="A202" s="419"/>
      <c r="B202" s="419"/>
      <c r="C202" s="419"/>
      <c r="D202" s="419"/>
      <c r="E202" s="419"/>
      <c r="F202" s="419"/>
      <c r="G202" s="420"/>
      <c r="H202" s="421"/>
      <c r="I202" s="421"/>
      <c r="J202" s="419"/>
      <c r="K202" s="419"/>
      <c r="L202" s="419"/>
      <c r="M202" s="419"/>
      <c r="N202" s="419"/>
      <c r="O202" s="419"/>
      <c r="P202" s="419"/>
      <c r="Q202" s="419"/>
      <c r="R202" s="419"/>
      <c r="S202" s="419"/>
      <c r="T202" s="419"/>
      <c r="U202" s="419"/>
      <c r="V202" s="419"/>
      <c r="W202" s="419"/>
      <c r="X202" s="419"/>
      <c r="Y202" s="419"/>
      <c r="Z202" s="419"/>
    </row>
    <row r="203" spans="1:26" hidden="1">
      <c r="A203" s="419"/>
      <c r="B203" s="419"/>
      <c r="C203" s="419"/>
      <c r="D203" s="419"/>
      <c r="E203" s="419"/>
      <c r="F203" s="419"/>
      <c r="G203" s="420"/>
      <c r="H203" s="421"/>
      <c r="I203" s="421"/>
      <c r="J203" s="419"/>
      <c r="K203" s="419"/>
      <c r="L203" s="419"/>
      <c r="M203" s="419"/>
      <c r="N203" s="419"/>
      <c r="O203" s="419"/>
      <c r="P203" s="419"/>
      <c r="Q203" s="419"/>
      <c r="R203" s="419"/>
      <c r="S203" s="419"/>
      <c r="T203" s="419"/>
      <c r="U203" s="419"/>
      <c r="V203" s="419"/>
      <c r="W203" s="419"/>
      <c r="X203" s="419"/>
      <c r="Y203" s="419"/>
      <c r="Z203" s="419"/>
    </row>
    <row r="204" spans="1:26" hidden="1">
      <c r="A204" s="419"/>
      <c r="B204" s="419"/>
      <c r="C204" s="419"/>
      <c r="D204" s="419"/>
      <c r="E204" s="419"/>
      <c r="F204" s="419"/>
      <c r="G204" s="420"/>
      <c r="H204" s="421"/>
      <c r="I204" s="421"/>
      <c r="J204" s="419"/>
      <c r="K204" s="419"/>
      <c r="L204" s="419"/>
      <c r="M204" s="419"/>
      <c r="N204" s="419"/>
      <c r="O204" s="419"/>
      <c r="P204" s="419"/>
      <c r="Q204" s="419"/>
      <c r="R204" s="419"/>
      <c r="S204" s="419"/>
      <c r="T204" s="419"/>
      <c r="U204" s="419"/>
      <c r="V204" s="419"/>
      <c r="W204" s="419"/>
      <c r="X204" s="419"/>
      <c r="Y204" s="419"/>
      <c r="Z204" s="419"/>
    </row>
    <row r="205" spans="1:26" hidden="1">
      <c r="A205" s="419"/>
      <c r="B205" s="419"/>
      <c r="C205" s="419"/>
      <c r="D205" s="419"/>
      <c r="E205" s="419"/>
      <c r="F205" s="419"/>
      <c r="G205" s="420"/>
      <c r="H205" s="421"/>
      <c r="I205" s="421"/>
      <c r="J205" s="419"/>
      <c r="K205" s="419"/>
      <c r="L205" s="419"/>
      <c r="M205" s="419"/>
      <c r="N205" s="419"/>
      <c r="O205" s="419"/>
      <c r="P205" s="419"/>
      <c r="Q205" s="419"/>
      <c r="R205" s="419"/>
      <c r="S205" s="419"/>
      <c r="T205" s="419"/>
      <c r="U205" s="419"/>
      <c r="V205" s="419"/>
      <c r="W205" s="419"/>
      <c r="X205" s="419"/>
      <c r="Y205" s="419"/>
      <c r="Z205" s="419"/>
    </row>
    <row r="206" spans="1:26" hidden="1">
      <c r="A206" s="419"/>
      <c r="B206" s="419"/>
      <c r="C206" s="419"/>
      <c r="D206" s="419"/>
      <c r="E206" s="419"/>
      <c r="F206" s="419"/>
      <c r="G206" s="420"/>
      <c r="H206" s="421"/>
      <c r="I206" s="421"/>
      <c r="J206" s="419"/>
      <c r="K206" s="419"/>
      <c r="L206" s="419"/>
      <c r="M206" s="419"/>
      <c r="N206" s="419"/>
      <c r="O206" s="419"/>
      <c r="P206" s="419"/>
      <c r="Q206" s="419"/>
      <c r="R206" s="419"/>
      <c r="S206" s="419"/>
      <c r="T206" s="419"/>
      <c r="U206" s="419"/>
      <c r="V206" s="419"/>
      <c r="W206" s="419"/>
      <c r="X206" s="419"/>
      <c r="Y206" s="419"/>
      <c r="Z206" s="419"/>
    </row>
    <row r="207" spans="1:26" hidden="1">
      <c r="A207" s="419"/>
      <c r="B207" s="419"/>
      <c r="C207" s="419"/>
      <c r="D207" s="419"/>
      <c r="E207" s="419"/>
      <c r="F207" s="419"/>
      <c r="G207" s="420"/>
      <c r="H207" s="421"/>
      <c r="I207" s="421"/>
      <c r="J207" s="419"/>
      <c r="K207" s="419"/>
      <c r="L207" s="419"/>
      <c r="M207" s="419"/>
      <c r="N207" s="419"/>
      <c r="O207" s="419"/>
      <c r="P207" s="419"/>
      <c r="Q207" s="419"/>
      <c r="R207" s="419"/>
      <c r="S207" s="419"/>
      <c r="T207" s="419"/>
      <c r="U207" s="419"/>
      <c r="V207" s="419"/>
      <c r="W207" s="419"/>
      <c r="X207" s="419"/>
      <c r="Y207" s="419"/>
      <c r="Z207" s="419"/>
    </row>
    <row r="208" spans="1:26" hidden="1">
      <c r="A208" s="419"/>
      <c r="B208" s="419"/>
      <c r="C208" s="419"/>
      <c r="D208" s="419"/>
      <c r="E208" s="419"/>
      <c r="F208" s="419"/>
      <c r="G208" s="420"/>
      <c r="H208" s="421"/>
      <c r="I208" s="421"/>
      <c r="J208" s="419"/>
      <c r="K208" s="419"/>
      <c r="L208" s="419"/>
      <c r="M208" s="419"/>
      <c r="N208" s="419"/>
      <c r="O208" s="419"/>
      <c r="P208" s="419"/>
      <c r="Q208" s="419"/>
      <c r="R208" s="419"/>
      <c r="S208" s="419"/>
      <c r="T208" s="419"/>
      <c r="U208" s="419"/>
      <c r="V208" s="419"/>
      <c r="W208" s="419"/>
      <c r="X208" s="419"/>
      <c r="Y208" s="419"/>
      <c r="Z208" s="419"/>
    </row>
    <row r="209" spans="1:26" hidden="1">
      <c r="A209" s="419"/>
      <c r="B209" s="419"/>
      <c r="C209" s="419"/>
      <c r="D209" s="419"/>
      <c r="E209" s="419"/>
      <c r="F209" s="419"/>
      <c r="G209" s="420"/>
      <c r="H209" s="421"/>
      <c r="I209" s="421"/>
      <c r="J209" s="419"/>
      <c r="K209" s="419"/>
      <c r="L209" s="419"/>
      <c r="M209" s="419"/>
      <c r="N209" s="419"/>
      <c r="O209" s="419"/>
      <c r="P209" s="419"/>
      <c r="Q209" s="419"/>
      <c r="R209" s="419"/>
      <c r="S209" s="419"/>
      <c r="T209" s="419"/>
      <c r="U209" s="419"/>
      <c r="V209" s="419"/>
      <c r="W209" s="419"/>
      <c r="X209" s="419"/>
      <c r="Y209" s="419"/>
      <c r="Z209" s="419"/>
    </row>
    <row r="210" spans="1:26" hidden="1">
      <c r="A210" s="419"/>
      <c r="B210" s="419"/>
      <c r="C210" s="419"/>
      <c r="D210" s="419"/>
      <c r="E210" s="419"/>
      <c r="F210" s="419"/>
      <c r="G210" s="420"/>
      <c r="H210" s="421"/>
      <c r="I210" s="421"/>
      <c r="J210" s="419"/>
      <c r="K210" s="419"/>
      <c r="L210" s="419"/>
      <c r="M210" s="419"/>
      <c r="N210" s="419"/>
      <c r="O210" s="419"/>
      <c r="P210" s="419"/>
      <c r="Q210" s="419"/>
      <c r="R210" s="419"/>
      <c r="S210" s="419"/>
      <c r="T210" s="419"/>
      <c r="U210" s="419"/>
      <c r="V210" s="419"/>
      <c r="W210" s="419"/>
      <c r="X210" s="419"/>
      <c r="Y210" s="419"/>
      <c r="Z210" s="419"/>
    </row>
    <row r="211" spans="1:26" hidden="1">
      <c r="A211" s="419"/>
      <c r="B211" s="419"/>
      <c r="C211" s="419"/>
      <c r="D211" s="419"/>
      <c r="E211" s="419"/>
      <c r="F211" s="419"/>
      <c r="G211" s="420"/>
      <c r="H211" s="421"/>
      <c r="I211" s="421"/>
      <c r="J211" s="419"/>
      <c r="K211" s="419"/>
      <c r="L211" s="419"/>
      <c r="M211" s="419"/>
      <c r="N211" s="419"/>
      <c r="O211" s="419"/>
      <c r="P211" s="419"/>
      <c r="Q211" s="419"/>
      <c r="R211" s="419"/>
      <c r="S211" s="419"/>
      <c r="T211" s="419"/>
      <c r="U211" s="419"/>
      <c r="V211" s="419"/>
      <c r="W211" s="419"/>
      <c r="X211" s="419"/>
      <c r="Y211" s="419"/>
      <c r="Z211" s="419"/>
    </row>
    <row r="212" spans="1:26" hidden="1">
      <c r="A212" s="419"/>
      <c r="B212" s="419"/>
      <c r="C212" s="419"/>
      <c r="D212" s="419"/>
      <c r="E212" s="419"/>
      <c r="F212" s="419"/>
      <c r="G212" s="420"/>
      <c r="H212" s="421"/>
      <c r="I212" s="421"/>
      <c r="J212" s="419"/>
      <c r="K212" s="419"/>
      <c r="L212" s="419"/>
      <c r="M212" s="419"/>
      <c r="N212" s="419"/>
      <c r="O212" s="419"/>
      <c r="P212" s="419"/>
      <c r="Q212" s="419"/>
      <c r="R212" s="419"/>
      <c r="S212" s="419"/>
      <c r="T212" s="419"/>
      <c r="U212" s="419"/>
      <c r="V212" s="419"/>
      <c r="W212" s="419"/>
      <c r="X212" s="419"/>
      <c r="Y212" s="419"/>
      <c r="Z212" s="419"/>
    </row>
    <row r="213" spans="1:26" hidden="1">
      <c r="A213" s="419"/>
      <c r="B213" s="419"/>
      <c r="C213" s="419"/>
      <c r="D213" s="419"/>
      <c r="E213" s="419"/>
      <c r="F213" s="419"/>
      <c r="G213" s="420"/>
      <c r="H213" s="421"/>
      <c r="I213" s="421"/>
      <c r="J213" s="419"/>
      <c r="K213" s="419"/>
      <c r="L213" s="419"/>
      <c r="M213" s="419"/>
      <c r="N213" s="419"/>
      <c r="O213" s="419"/>
      <c r="P213" s="419"/>
      <c r="Q213" s="419"/>
      <c r="R213" s="419"/>
      <c r="S213" s="419"/>
      <c r="T213" s="419"/>
      <c r="U213" s="419"/>
      <c r="V213" s="419"/>
      <c r="W213" s="419"/>
      <c r="X213" s="419"/>
      <c r="Y213" s="419"/>
      <c r="Z213" s="419"/>
    </row>
    <row r="214" spans="1:26" hidden="1">
      <c r="A214" s="419"/>
      <c r="B214" s="419"/>
      <c r="C214" s="419"/>
      <c r="D214" s="419"/>
      <c r="E214" s="419"/>
      <c r="F214" s="419"/>
      <c r="G214" s="420"/>
      <c r="H214" s="421"/>
      <c r="I214" s="421"/>
      <c r="J214" s="419"/>
      <c r="K214" s="419"/>
      <c r="L214" s="419"/>
      <c r="M214" s="419"/>
      <c r="N214" s="419"/>
      <c r="O214" s="419"/>
      <c r="P214" s="419"/>
      <c r="Q214" s="419"/>
      <c r="R214" s="419"/>
      <c r="S214" s="419"/>
      <c r="T214" s="419"/>
      <c r="U214" s="419"/>
      <c r="V214" s="419"/>
      <c r="W214" s="419"/>
      <c r="X214" s="419"/>
      <c r="Y214" s="419"/>
      <c r="Z214" s="419"/>
    </row>
    <row r="215" spans="1:26" hidden="1">
      <c r="A215" s="419"/>
      <c r="B215" s="419"/>
      <c r="C215" s="419"/>
      <c r="D215" s="419"/>
      <c r="E215" s="419"/>
      <c r="F215" s="419"/>
      <c r="G215" s="420"/>
      <c r="H215" s="421"/>
      <c r="I215" s="421"/>
      <c r="J215" s="419"/>
      <c r="K215" s="419"/>
      <c r="L215" s="419"/>
      <c r="M215" s="419"/>
      <c r="N215" s="419"/>
      <c r="O215" s="419"/>
      <c r="P215" s="419"/>
      <c r="Q215" s="419"/>
      <c r="R215" s="419"/>
      <c r="S215" s="419"/>
      <c r="T215" s="419"/>
      <c r="U215" s="419"/>
      <c r="V215" s="419"/>
      <c r="W215" s="419"/>
      <c r="X215" s="419"/>
      <c r="Y215" s="419"/>
      <c r="Z215" s="419"/>
    </row>
    <row r="216" spans="1:26" hidden="1">
      <c r="A216" s="419"/>
      <c r="B216" s="419"/>
      <c r="C216" s="419"/>
      <c r="D216" s="419"/>
      <c r="E216" s="419"/>
      <c r="F216" s="419"/>
      <c r="G216" s="420"/>
      <c r="H216" s="421"/>
      <c r="I216" s="421"/>
      <c r="J216" s="419"/>
      <c r="K216" s="419"/>
      <c r="L216" s="419"/>
      <c r="M216" s="419"/>
      <c r="N216" s="419"/>
      <c r="O216" s="419"/>
      <c r="P216" s="419"/>
      <c r="Q216" s="419"/>
      <c r="R216" s="419"/>
      <c r="S216" s="419"/>
      <c r="T216" s="419"/>
      <c r="U216" s="419"/>
      <c r="V216" s="419"/>
      <c r="W216" s="419"/>
      <c r="X216" s="419"/>
      <c r="Y216" s="419"/>
      <c r="Z216" s="419"/>
    </row>
    <row r="217" spans="1:26" hidden="1">
      <c r="A217" s="419"/>
      <c r="B217" s="419"/>
      <c r="C217" s="419"/>
      <c r="D217" s="419"/>
      <c r="E217" s="419"/>
      <c r="F217" s="419"/>
      <c r="G217" s="420"/>
      <c r="H217" s="421"/>
      <c r="I217" s="421"/>
      <c r="J217" s="419"/>
      <c r="K217" s="419"/>
      <c r="L217" s="419"/>
      <c r="M217" s="419"/>
      <c r="N217" s="419"/>
      <c r="O217" s="419"/>
      <c r="P217" s="419"/>
      <c r="Q217" s="419"/>
      <c r="R217" s="419"/>
      <c r="S217" s="419"/>
      <c r="T217" s="419"/>
      <c r="U217" s="419"/>
      <c r="V217" s="419"/>
      <c r="W217" s="419"/>
      <c r="X217" s="419"/>
      <c r="Y217" s="419"/>
      <c r="Z217" s="419"/>
    </row>
    <row r="218" spans="1:26" hidden="1">
      <c r="A218" s="419"/>
      <c r="B218" s="419"/>
      <c r="C218" s="419"/>
      <c r="D218" s="419"/>
      <c r="E218" s="419"/>
      <c r="F218" s="419"/>
      <c r="G218" s="420"/>
      <c r="H218" s="421"/>
      <c r="I218" s="421"/>
      <c r="J218" s="419"/>
      <c r="K218" s="419"/>
      <c r="L218" s="419"/>
      <c r="M218" s="419"/>
      <c r="N218" s="419"/>
      <c r="O218" s="419"/>
      <c r="P218" s="419"/>
      <c r="Q218" s="419"/>
      <c r="R218" s="419"/>
      <c r="S218" s="419"/>
      <c r="T218" s="419"/>
      <c r="U218" s="419"/>
      <c r="V218" s="419"/>
      <c r="W218" s="419"/>
      <c r="X218" s="419"/>
      <c r="Y218" s="419"/>
      <c r="Z218" s="419"/>
    </row>
    <row r="219" spans="1:26" hidden="1">
      <c r="A219" s="419"/>
      <c r="B219" s="419"/>
      <c r="C219" s="419"/>
      <c r="D219" s="419"/>
      <c r="E219" s="419"/>
      <c r="F219" s="419"/>
      <c r="G219" s="420"/>
      <c r="H219" s="421"/>
      <c r="I219" s="421"/>
      <c r="J219" s="419"/>
      <c r="K219" s="419"/>
      <c r="L219" s="419"/>
      <c r="M219" s="419"/>
      <c r="N219" s="419"/>
      <c r="O219" s="419"/>
      <c r="P219" s="419"/>
      <c r="Q219" s="419"/>
      <c r="R219" s="419"/>
      <c r="S219" s="419"/>
      <c r="T219" s="419"/>
      <c r="U219" s="419"/>
      <c r="V219" s="419"/>
      <c r="W219" s="419"/>
      <c r="X219" s="419"/>
      <c r="Y219" s="419"/>
      <c r="Z219" s="419"/>
    </row>
    <row r="220" spans="1:26" hidden="1">
      <c r="A220" s="419"/>
      <c r="B220" s="419"/>
      <c r="C220" s="419"/>
      <c r="D220" s="419"/>
      <c r="E220" s="419"/>
      <c r="F220" s="419"/>
      <c r="G220" s="420"/>
      <c r="H220" s="421"/>
      <c r="I220" s="421"/>
      <c r="J220" s="419"/>
      <c r="K220" s="419"/>
      <c r="L220" s="419"/>
      <c r="M220" s="419"/>
      <c r="N220" s="419"/>
      <c r="O220" s="419"/>
      <c r="P220" s="419"/>
      <c r="Q220" s="419"/>
      <c r="R220" s="419"/>
      <c r="S220" s="419"/>
      <c r="T220" s="419"/>
      <c r="U220" s="419"/>
      <c r="V220" s="419"/>
      <c r="W220" s="419"/>
      <c r="X220" s="419"/>
      <c r="Y220" s="419"/>
      <c r="Z220" s="419"/>
    </row>
    <row r="221" spans="1:26" hidden="1">
      <c r="A221" s="419"/>
      <c r="B221" s="419"/>
      <c r="C221" s="419"/>
      <c r="D221" s="419"/>
      <c r="E221" s="419"/>
      <c r="F221" s="419"/>
      <c r="G221" s="420"/>
      <c r="H221" s="421"/>
      <c r="I221" s="421"/>
      <c r="J221" s="419"/>
      <c r="K221" s="419"/>
      <c r="L221" s="419"/>
      <c r="M221" s="419"/>
      <c r="N221" s="419"/>
      <c r="O221" s="419"/>
      <c r="P221" s="419"/>
      <c r="Q221" s="419"/>
      <c r="R221" s="419"/>
      <c r="S221" s="419"/>
      <c r="T221" s="419"/>
      <c r="U221" s="419"/>
      <c r="V221" s="419"/>
      <c r="W221" s="419"/>
      <c r="X221" s="419"/>
      <c r="Y221" s="419"/>
      <c r="Z221" s="419"/>
    </row>
    <row r="222" spans="1:26" hidden="1">
      <c r="A222" s="419"/>
      <c r="B222" s="419"/>
      <c r="C222" s="419"/>
      <c r="D222" s="419"/>
      <c r="E222" s="419"/>
      <c r="F222" s="419"/>
      <c r="G222" s="420"/>
      <c r="H222" s="421"/>
      <c r="I222" s="421"/>
      <c r="J222" s="419"/>
      <c r="K222" s="419"/>
      <c r="L222" s="419"/>
      <c r="M222" s="419"/>
      <c r="N222" s="419"/>
      <c r="O222" s="419"/>
      <c r="P222" s="419"/>
      <c r="Q222" s="419"/>
      <c r="R222" s="419"/>
      <c r="S222" s="419"/>
      <c r="T222" s="419"/>
      <c r="U222" s="419"/>
      <c r="V222" s="419"/>
      <c r="W222" s="419"/>
      <c r="X222" s="419"/>
      <c r="Y222" s="419"/>
      <c r="Z222" s="419"/>
    </row>
    <row r="223" spans="1:26" hidden="1">
      <c r="A223" s="419"/>
      <c r="B223" s="419"/>
      <c r="C223" s="419"/>
      <c r="D223" s="419"/>
      <c r="E223" s="419"/>
      <c r="F223" s="419"/>
      <c r="G223" s="420"/>
      <c r="H223" s="421"/>
      <c r="I223" s="421"/>
      <c r="J223" s="419"/>
      <c r="K223" s="419"/>
      <c r="L223" s="419"/>
      <c r="M223" s="419"/>
      <c r="N223" s="419"/>
      <c r="O223" s="419"/>
      <c r="P223" s="419"/>
      <c r="Q223" s="419"/>
      <c r="R223" s="419"/>
      <c r="S223" s="419"/>
      <c r="T223" s="419"/>
      <c r="U223" s="419"/>
      <c r="V223" s="419"/>
      <c r="W223" s="419"/>
      <c r="X223" s="419"/>
      <c r="Y223" s="419"/>
      <c r="Z223" s="419"/>
    </row>
    <row r="224" spans="1:26" hidden="1">
      <c r="A224" s="419"/>
      <c r="B224" s="419"/>
      <c r="C224" s="419"/>
      <c r="D224" s="419"/>
      <c r="E224" s="419"/>
      <c r="F224" s="419"/>
      <c r="G224" s="420"/>
      <c r="H224" s="421"/>
      <c r="I224" s="421"/>
      <c r="J224" s="419"/>
      <c r="K224" s="419"/>
      <c r="L224" s="419"/>
      <c r="M224" s="419"/>
      <c r="N224" s="419"/>
      <c r="O224" s="419"/>
      <c r="P224" s="419"/>
      <c r="Q224" s="419"/>
      <c r="R224" s="419"/>
      <c r="S224" s="419"/>
      <c r="T224" s="419"/>
      <c r="U224" s="419"/>
      <c r="V224" s="419"/>
      <c r="W224" s="419"/>
      <c r="X224" s="419"/>
      <c r="Y224" s="419"/>
      <c r="Z224" s="419"/>
    </row>
    <row r="225" spans="1:26" hidden="1">
      <c r="A225" s="419"/>
      <c r="B225" s="419"/>
      <c r="C225" s="419"/>
      <c r="D225" s="419"/>
      <c r="E225" s="419"/>
      <c r="F225" s="419"/>
      <c r="G225" s="420"/>
      <c r="H225" s="421"/>
      <c r="I225" s="421"/>
      <c r="J225" s="419"/>
      <c r="K225" s="419"/>
      <c r="L225" s="419"/>
      <c r="M225" s="419"/>
      <c r="N225" s="419"/>
      <c r="O225" s="419"/>
      <c r="P225" s="419"/>
      <c r="Q225" s="419"/>
      <c r="R225" s="419"/>
      <c r="S225" s="419"/>
      <c r="T225" s="419"/>
      <c r="U225" s="419"/>
      <c r="V225" s="419"/>
      <c r="W225" s="419"/>
      <c r="X225" s="419"/>
      <c r="Y225" s="419"/>
      <c r="Z225" s="419"/>
    </row>
    <row r="226" spans="1:26" hidden="1">
      <c r="A226" s="419"/>
      <c r="B226" s="419"/>
      <c r="C226" s="419"/>
      <c r="D226" s="419"/>
      <c r="E226" s="419"/>
      <c r="F226" s="419"/>
      <c r="G226" s="420"/>
      <c r="H226" s="421"/>
      <c r="I226" s="421"/>
      <c r="J226" s="419"/>
      <c r="K226" s="419"/>
      <c r="L226" s="419"/>
      <c r="M226" s="419"/>
      <c r="N226" s="419"/>
      <c r="O226" s="419"/>
      <c r="P226" s="419"/>
      <c r="Q226" s="419"/>
      <c r="R226" s="419"/>
      <c r="S226" s="419"/>
      <c r="T226" s="419"/>
      <c r="U226" s="419"/>
      <c r="V226" s="419"/>
      <c r="W226" s="419"/>
      <c r="X226" s="419"/>
      <c r="Y226" s="419"/>
      <c r="Z226" s="419"/>
    </row>
    <row r="227" spans="1:26" hidden="1">
      <c r="A227" s="419"/>
      <c r="B227" s="419"/>
      <c r="C227" s="419"/>
      <c r="D227" s="419"/>
      <c r="E227" s="419"/>
      <c r="F227" s="419"/>
      <c r="G227" s="420"/>
      <c r="H227" s="421"/>
      <c r="I227" s="421"/>
      <c r="J227" s="419"/>
      <c r="K227" s="419"/>
      <c r="L227" s="419"/>
      <c r="M227" s="419"/>
      <c r="N227" s="419"/>
      <c r="O227" s="419"/>
      <c r="P227" s="419"/>
      <c r="Q227" s="419"/>
      <c r="R227" s="419"/>
      <c r="S227" s="419"/>
      <c r="T227" s="419"/>
      <c r="U227" s="419"/>
      <c r="V227" s="419"/>
      <c r="W227" s="419"/>
      <c r="X227" s="419"/>
      <c r="Y227" s="419"/>
      <c r="Z227" s="419"/>
    </row>
    <row r="228" spans="1:26" hidden="1">
      <c r="A228" s="419"/>
      <c r="B228" s="419"/>
      <c r="C228" s="419"/>
      <c r="D228" s="419"/>
      <c r="E228" s="419"/>
      <c r="F228" s="419"/>
      <c r="G228" s="420"/>
      <c r="H228" s="421"/>
      <c r="I228" s="421"/>
      <c r="J228" s="419"/>
      <c r="K228" s="419"/>
      <c r="L228" s="419"/>
      <c r="M228" s="419"/>
      <c r="N228" s="419"/>
      <c r="O228" s="419"/>
      <c r="P228" s="419"/>
      <c r="Q228" s="419"/>
      <c r="R228" s="419"/>
      <c r="S228" s="419"/>
      <c r="T228" s="419"/>
      <c r="U228" s="419"/>
      <c r="V228" s="419"/>
      <c r="W228" s="419"/>
      <c r="X228" s="419"/>
      <c r="Y228" s="419"/>
      <c r="Z228" s="419"/>
    </row>
    <row r="229" spans="1:26" hidden="1">
      <c r="A229" s="419"/>
      <c r="B229" s="419"/>
      <c r="C229" s="419"/>
      <c r="D229" s="419"/>
      <c r="E229" s="419"/>
      <c r="F229" s="419"/>
      <c r="G229" s="420"/>
      <c r="H229" s="421"/>
      <c r="I229" s="421"/>
      <c r="J229" s="419"/>
      <c r="K229" s="419"/>
      <c r="L229" s="419"/>
      <c r="M229" s="419"/>
      <c r="N229" s="419"/>
      <c r="O229" s="419"/>
      <c r="P229" s="419"/>
      <c r="Q229" s="419"/>
      <c r="R229" s="419"/>
      <c r="S229" s="419"/>
      <c r="T229" s="419"/>
      <c r="U229" s="419"/>
      <c r="V229" s="419"/>
      <c r="W229" s="419"/>
      <c r="X229" s="419"/>
      <c r="Y229" s="419"/>
      <c r="Z229" s="419"/>
    </row>
    <row r="230" spans="1:26" hidden="1">
      <c r="A230" s="419"/>
      <c r="B230" s="419"/>
      <c r="C230" s="419"/>
      <c r="D230" s="419"/>
      <c r="E230" s="419"/>
      <c r="F230" s="419"/>
      <c r="G230" s="420"/>
      <c r="H230" s="421"/>
      <c r="I230" s="421"/>
      <c r="J230" s="419"/>
      <c r="K230" s="419"/>
      <c r="L230" s="419"/>
      <c r="M230" s="419"/>
      <c r="N230" s="419"/>
      <c r="O230" s="419"/>
      <c r="P230" s="419"/>
      <c r="Q230" s="419"/>
      <c r="R230" s="419"/>
      <c r="S230" s="419"/>
      <c r="T230" s="419"/>
      <c r="U230" s="419"/>
      <c r="V230" s="419"/>
      <c r="W230" s="419"/>
      <c r="X230" s="419"/>
      <c r="Y230" s="419"/>
      <c r="Z230" s="419"/>
    </row>
    <row r="231" spans="1:26" hidden="1">
      <c r="A231" s="419"/>
      <c r="B231" s="419"/>
      <c r="C231" s="419"/>
      <c r="D231" s="419"/>
      <c r="E231" s="419"/>
      <c r="F231" s="419"/>
      <c r="G231" s="420"/>
      <c r="H231" s="421"/>
      <c r="I231" s="421"/>
      <c r="J231" s="419"/>
      <c r="K231" s="419"/>
      <c r="L231" s="419"/>
      <c r="M231" s="419"/>
      <c r="N231" s="419"/>
      <c r="O231" s="419"/>
      <c r="P231" s="419"/>
      <c r="Q231" s="419"/>
      <c r="R231" s="419"/>
      <c r="S231" s="419"/>
      <c r="T231" s="419"/>
      <c r="U231" s="419"/>
      <c r="V231" s="419"/>
      <c r="W231" s="419"/>
      <c r="X231" s="419"/>
      <c r="Y231" s="419"/>
      <c r="Z231" s="419"/>
    </row>
    <row r="232" spans="1:26" hidden="1">
      <c r="A232" s="419"/>
      <c r="B232" s="419"/>
      <c r="C232" s="419"/>
      <c r="D232" s="419"/>
      <c r="E232" s="419"/>
      <c r="F232" s="419"/>
      <c r="G232" s="420"/>
      <c r="H232" s="421"/>
      <c r="I232" s="421"/>
      <c r="J232" s="419"/>
      <c r="K232" s="419"/>
      <c r="L232" s="419"/>
      <c r="M232" s="419"/>
      <c r="N232" s="419"/>
      <c r="O232" s="419"/>
      <c r="P232" s="419"/>
      <c r="Q232" s="419"/>
      <c r="R232" s="419"/>
      <c r="S232" s="419"/>
      <c r="T232" s="419"/>
      <c r="U232" s="419"/>
      <c r="V232" s="419"/>
      <c r="W232" s="419"/>
      <c r="X232" s="419"/>
      <c r="Y232" s="419"/>
      <c r="Z232" s="419"/>
    </row>
    <row r="233" spans="1:26" hidden="1">
      <c r="A233" s="419"/>
      <c r="B233" s="419"/>
      <c r="C233" s="419"/>
      <c r="D233" s="419"/>
      <c r="E233" s="419"/>
      <c r="F233" s="419"/>
      <c r="G233" s="420"/>
      <c r="H233" s="421"/>
      <c r="I233" s="421"/>
      <c r="J233" s="419"/>
      <c r="K233" s="419"/>
      <c r="L233" s="419"/>
      <c r="M233" s="419"/>
      <c r="N233" s="419"/>
      <c r="O233" s="419"/>
      <c r="P233" s="419"/>
      <c r="Q233" s="419"/>
      <c r="R233" s="419"/>
      <c r="S233" s="419"/>
      <c r="T233" s="419"/>
      <c r="U233" s="419"/>
      <c r="V233" s="419"/>
      <c r="W233" s="419"/>
      <c r="X233" s="419"/>
      <c r="Y233" s="419"/>
      <c r="Z233" s="419"/>
    </row>
    <row r="234" spans="1:26" hidden="1">
      <c r="A234" s="419"/>
      <c r="B234" s="419"/>
      <c r="C234" s="419"/>
      <c r="D234" s="419"/>
      <c r="E234" s="419"/>
      <c r="F234" s="419"/>
      <c r="G234" s="420"/>
      <c r="H234" s="421"/>
      <c r="I234" s="421"/>
      <c r="J234" s="419"/>
      <c r="K234" s="419"/>
      <c r="L234" s="419"/>
      <c r="M234" s="419"/>
      <c r="N234" s="419"/>
      <c r="O234" s="419"/>
      <c r="P234" s="419"/>
      <c r="Q234" s="419"/>
      <c r="R234" s="419"/>
      <c r="S234" s="419"/>
      <c r="T234" s="419"/>
      <c r="U234" s="419"/>
      <c r="V234" s="419"/>
      <c r="W234" s="419"/>
      <c r="X234" s="419"/>
      <c r="Y234" s="419"/>
      <c r="Z234" s="419"/>
    </row>
    <row r="235" spans="1:26" hidden="1">
      <c r="A235" s="419"/>
      <c r="B235" s="419"/>
      <c r="C235" s="419"/>
      <c r="D235" s="419"/>
      <c r="E235" s="419"/>
      <c r="F235" s="419"/>
      <c r="G235" s="420"/>
      <c r="H235" s="421"/>
      <c r="I235" s="421"/>
      <c r="J235" s="419"/>
      <c r="K235" s="419"/>
      <c r="L235" s="419"/>
      <c r="M235" s="419"/>
      <c r="N235" s="419"/>
      <c r="O235" s="419"/>
      <c r="P235" s="419"/>
      <c r="Q235" s="419"/>
      <c r="R235" s="419"/>
      <c r="S235" s="419"/>
      <c r="T235" s="419"/>
      <c r="U235" s="419"/>
      <c r="V235" s="419"/>
      <c r="W235" s="419"/>
      <c r="X235" s="419"/>
      <c r="Y235" s="419"/>
      <c r="Z235" s="419"/>
    </row>
    <row r="236" spans="1:26" hidden="1">
      <c r="A236" s="419"/>
      <c r="B236" s="419"/>
      <c r="C236" s="419"/>
      <c r="D236" s="419"/>
      <c r="E236" s="419"/>
      <c r="F236" s="419"/>
      <c r="G236" s="420"/>
      <c r="H236" s="421"/>
      <c r="I236" s="421"/>
      <c r="J236" s="419"/>
      <c r="K236" s="419"/>
      <c r="L236" s="419"/>
      <c r="M236" s="419"/>
      <c r="N236" s="419"/>
      <c r="O236" s="419"/>
      <c r="P236" s="419"/>
      <c r="Q236" s="419"/>
      <c r="R236" s="419"/>
      <c r="S236" s="419"/>
      <c r="T236" s="419"/>
      <c r="U236" s="419"/>
      <c r="V236" s="419"/>
      <c r="W236" s="419"/>
      <c r="X236" s="419"/>
      <c r="Y236" s="419"/>
      <c r="Z236" s="419"/>
    </row>
    <row r="237" spans="1:26" hidden="1">
      <c r="A237" s="419"/>
      <c r="B237" s="419"/>
      <c r="C237" s="419"/>
      <c r="D237" s="419"/>
      <c r="E237" s="419"/>
      <c r="F237" s="419"/>
      <c r="G237" s="420"/>
      <c r="H237" s="421"/>
      <c r="I237" s="421"/>
      <c r="J237" s="419"/>
      <c r="K237" s="419"/>
      <c r="L237" s="419"/>
      <c r="M237" s="419"/>
      <c r="N237" s="419"/>
      <c r="O237" s="419"/>
      <c r="P237" s="419"/>
      <c r="Q237" s="419"/>
      <c r="R237" s="419"/>
      <c r="S237" s="419"/>
      <c r="T237" s="419"/>
      <c r="U237" s="419"/>
      <c r="V237" s="419"/>
      <c r="W237" s="419"/>
      <c r="X237" s="419"/>
      <c r="Y237" s="419"/>
      <c r="Z237" s="419"/>
    </row>
    <row r="238" spans="1:26" hidden="1">
      <c r="A238" s="419"/>
      <c r="B238" s="419"/>
      <c r="C238" s="419"/>
      <c r="D238" s="419"/>
      <c r="E238" s="419"/>
      <c r="F238" s="419"/>
      <c r="G238" s="420"/>
      <c r="H238" s="421"/>
      <c r="I238" s="421"/>
      <c r="J238" s="419"/>
      <c r="K238" s="419"/>
      <c r="L238" s="419"/>
      <c r="M238" s="419"/>
      <c r="N238" s="419"/>
      <c r="O238" s="419"/>
      <c r="P238" s="419"/>
      <c r="Q238" s="419"/>
      <c r="R238" s="419"/>
      <c r="S238" s="419"/>
      <c r="T238" s="419"/>
      <c r="U238" s="419"/>
      <c r="V238" s="419"/>
      <c r="W238" s="419"/>
      <c r="X238" s="419"/>
      <c r="Y238" s="419"/>
      <c r="Z238" s="419"/>
    </row>
    <row r="239" spans="1:26" hidden="1">
      <c r="A239" s="419"/>
      <c r="B239" s="419"/>
      <c r="C239" s="419"/>
      <c r="D239" s="419"/>
      <c r="E239" s="419"/>
      <c r="F239" s="419"/>
      <c r="G239" s="420"/>
      <c r="H239" s="421"/>
      <c r="I239" s="421"/>
      <c r="J239" s="419"/>
      <c r="K239" s="419"/>
      <c r="L239" s="419"/>
      <c r="M239" s="419"/>
      <c r="N239" s="419"/>
      <c r="O239" s="419"/>
      <c r="P239" s="419"/>
      <c r="Q239" s="419"/>
      <c r="R239" s="419"/>
      <c r="S239" s="419"/>
      <c r="T239" s="419"/>
      <c r="U239" s="419"/>
      <c r="V239" s="419"/>
      <c r="W239" s="419"/>
      <c r="X239" s="419"/>
      <c r="Y239" s="419"/>
      <c r="Z239" s="419"/>
    </row>
    <row r="240" spans="1:26" hidden="1">
      <c r="A240" s="419"/>
      <c r="B240" s="419"/>
      <c r="C240" s="419"/>
      <c r="D240" s="419"/>
      <c r="E240" s="419"/>
      <c r="F240" s="419"/>
      <c r="G240" s="420"/>
      <c r="H240" s="421"/>
      <c r="I240" s="421"/>
      <c r="J240" s="419"/>
      <c r="K240" s="419"/>
      <c r="L240" s="419"/>
      <c r="M240" s="419"/>
      <c r="N240" s="419"/>
      <c r="O240" s="419"/>
      <c r="P240" s="419"/>
      <c r="Q240" s="419"/>
      <c r="R240" s="419"/>
      <c r="S240" s="419"/>
      <c r="T240" s="419"/>
      <c r="U240" s="419"/>
      <c r="V240" s="419"/>
      <c r="W240" s="419"/>
      <c r="X240" s="419"/>
      <c r="Y240" s="419"/>
      <c r="Z240" s="419"/>
    </row>
    <row r="241" spans="1:26" hidden="1">
      <c r="A241" s="419"/>
      <c r="B241" s="419"/>
      <c r="C241" s="419"/>
      <c r="D241" s="419"/>
      <c r="E241" s="419"/>
      <c r="F241" s="419"/>
      <c r="G241" s="420"/>
      <c r="H241" s="421"/>
      <c r="I241" s="421"/>
      <c r="J241" s="419"/>
      <c r="K241" s="419"/>
      <c r="L241" s="419"/>
      <c r="M241" s="419"/>
      <c r="N241" s="419"/>
      <c r="O241" s="419"/>
      <c r="P241" s="419"/>
      <c r="Q241" s="419"/>
      <c r="R241" s="419"/>
      <c r="S241" s="419"/>
      <c r="T241" s="419"/>
      <c r="U241" s="419"/>
      <c r="V241" s="419"/>
      <c r="W241" s="419"/>
      <c r="X241" s="419"/>
      <c r="Y241" s="419"/>
      <c r="Z241" s="419"/>
    </row>
    <row r="242" spans="1:26" hidden="1">
      <c r="A242" s="419"/>
      <c r="B242" s="419"/>
      <c r="C242" s="419"/>
      <c r="D242" s="419"/>
      <c r="E242" s="419"/>
      <c r="F242" s="419"/>
      <c r="G242" s="420"/>
      <c r="H242" s="421"/>
      <c r="I242" s="421"/>
      <c r="J242" s="419"/>
      <c r="K242" s="419"/>
      <c r="L242" s="419"/>
      <c r="M242" s="419"/>
      <c r="N242" s="419"/>
      <c r="O242" s="419"/>
      <c r="P242" s="419"/>
      <c r="Q242" s="419"/>
      <c r="R242" s="419"/>
      <c r="S242" s="419"/>
      <c r="T242" s="419"/>
      <c r="U242" s="419"/>
      <c r="V242" s="419"/>
      <c r="W242" s="419"/>
      <c r="X242" s="419"/>
      <c r="Y242" s="419"/>
      <c r="Z242" s="419"/>
    </row>
    <row r="243" spans="1:26" hidden="1">
      <c r="A243" s="419"/>
      <c r="B243" s="419"/>
      <c r="C243" s="419"/>
      <c r="D243" s="419"/>
      <c r="E243" s="419"/>
      <c r="F243" s="419"/>
      <c r="G243" s="420"/>
      <c r="H243" s="421"/>
      <c r="I243" s="421"/>
      <c r="J243" s="419"/>
      <c r="K243" s="419"/>
      <c r="L243" s="419"/>
      <c r="M243" s="419"/>
      <c r="N243" s="419"/>
      <c r="O243" s="419"/>
      <c r="P243" s="419"/>
      <c r="Q243" s="419"/>
      <c r="R243" s="419"/>
      <c r="S243" s="419"/>
      <c r="T243" s="419"/>
      <c r="U243" s="419"/>
      <c r="V243" s="419"/>
      <c r="W243" s="419"/>
      <c r="X243" s="419"/>
      <c r="Y243" s="419"/>
      <c r="Z243" s="419"/>
    </row>
    <row r="244" spans="1:26" hidden="1">
      <c r="A244" s="419"/>
      <c r="B244" s="419"/>
      <c r="C244" s="419"/>
      <c r="D244" s="419"/>
      <c r="E244" s="419"/>
      <c r="F244" s="419"/>
      <c r="G244" s="420"/>
      <c r="H244" s="421"/>
      <c r="I244" s="421"/>
      <c r="J244" s="419"/>
      <c r="K244" s="419"/>
      <c r="L244" s="419"/>
      <c r="M244" s="419"/>
      <c r="N244" s="419"/>
      <c r="O244" s="419"/>
      <c r="P244" s="419"/>
      <c r="Q244" s="419"/>
      <c r="R244" s="419"/>
      <c r="S244" s="419"/>
      <c r="T244" s="419"/>
      <c r="U244" s="419"/>
      <c r="V244" s="419"/>
      <c r="W244" s="419"/>
      <c r="X244" s="419"/>
      <c r="Y244" s="419"/>
      <c r="Z244" s="419"/>
    </row>
    <row r="245" spans="1:26" hidden="1">
      <c r="A245" s="419"/>
      <c r="B245" s="419"/>
      <c r="C245" s="419"/>
      <c r="D245" s="419"/>
      <c r="E245" s="419"/>
      <c r="F245" s="419"/>
      <c r="G245" s="420"/>
      <c r="H245" s="421"/>
      <c r="I245" s="421"/>
      <c r="J245" s="419"/>
      <c r="K245" s="419"/>
      <c r="L245" s="419"/>
      <c r="M245" s="419"/>
      <c r="N245" s="419"/>
      <c r="O245" s="419"/>
      <c r="P245" s="419"/>
      <c r="Q245" s="419"/>
      <c r="R245" s="419"/>
      <c r="S245" s="419"/>
      <c r="T245" s="419"/>
      <c r="U245" s="419"/>
      <c r="V245" s="419"/>
      <c r="W245" s="419"/>
      <c r="X245" s="419"/>
      <c r="Y245" s="419"/>
      <c r="Z245" s="419"/>
    </row>
    <row r="246" spans="1:26" hidden="1">
      <c r="A246" s="419"/>
      <c r="B246" s="419"/>
      <c r="C246" s="419"/>
      <c r="D246" s="419"/>
      <c r="E246" s="419"/>
      <c r="F246" s="419"/>
      <c r="G246" s="420"/>
      <c r="H246" s="421"/>
      <c r="I246" s="421"/>
      <c r="J246" s="419"/>
      <c r="K246" s="419"/>
      <c r="L246" s="419"/>
      <c r="M246" s="419"/>
      <c r="N246" s="419"/>
      <c r="O246" s="419"/>
      <c r="P246" s="419"/>
      <c r="Q246" s="419"/>
      <c r="R246" s="419"/>
      <c r="S246" s="419"/>
      <c r="T246" s="419"/>
      <c r="U246" s="419"/>
      <c r="V246" s="419"/>
      <c r="W246" s="419"/>
      <c r="X246" s="419"/>
      <c r="Y246" s="419"/>
      <c r="Z246" s="419"/>
    </row>
    <row r="247" spans="1:26" hidden="1">
      <c r="A247" s="419"/>
      <c r="B247" s="419"/>
      <c r="C247" s="419"/>
      <c r="D247" s="419"/>
      <c r="E247" s="419"/>
      <c r="F247" s="419"/>
      <c r="G247" s="420"/>
      <c r="H247" s="421"/>
      <c r="I247" s="421"/>
      <c r="J247" s="419"/>
      <c r="K247" s="419"/>
      <c r="L247" s="419"/>
      <c r="M247" s="419"/>
      <c r="N247" s="419"/>
      <c r="O247" s="419"/>
      <c r="P247" s="419"/>
      <c r="Q247" s="419"/>
      <c r="R247" s="419"/>
      <c r="S247" s="419"/>
      <c r="T247" s="419"/>
      <c r="U247" s="419"/>
      <c r="V247" s="419"/>
      <c r="W247" s="419"/>
      <c r="X247" s="419"/>
      <c r="Y247" s="419"/>
      <c r="Z247" s="419"/>
    </row>
    <row r="248" spans="1:26" hidden="1">
      <c r="A248" s="419"/>
      <c r="B248" s="419"/>
      <c r="C248" s="419"/>
      <c r="D248" s="419"/>
      <c r="E248" s="419"/>
      <c r="F248" s="419"/>
      <c r="G248" s="420"/>
      <c r="H248" s="421"/>
      <c r="I248" s="421"/>
      <c r="J248" s="419"/>
      <c r="K248" s="419"/>
      <c r="L248" s="419"/>
      <c r="M248" s="419"/>
      <c r="N248" s="419"/>
      <c r="O248" s="419"/>
      <c r="P248" s="419"/>
      <c r="Q248" s="419"/>
      <c r="R248" s="419"/>
      <c r="S248" s="419"/>
      <c r="T248" s="419"/>
      <c r="U248" s="419"/>
      <c r="V248" s="419"/>
      <c r="W248" s="419"/>
      <c r="X248" s="419"/>
      <c r="Y248" s="419"/>
      <c r="Z248" s="419"/>
    </row>
    <row r="249" spans="1:26" hidden="1">
      <c r="A249" s="419"/>
      <c r="B249" s="419"/>
      <c r="C249" s="419"/>
      <c r="D249" s="419"/>
      <c r="E249" s="419"/>
      <c r="F249" s="419"/>
      <c r="G249" s="420"/>
      <c r="H249" s="421"/>
      <c r="I249" s="421"/>
      <c r="J249" s="419"/>
      <c r="K249" s="419"/>
      <c r="L249" s="419"/>
      <c r="M249" s="419"/>
      <c r="N249" s="419"/>
      <c r="O249" s="419"/>
      <c r="P249" s="419"/>
      <c r="Q249" s="419"/>
      <c r="R249" s="419"/>
      <c r="S249" s="419"/>
      <c r="T249" s="419"/>
      <c r="U249" s="419"/>
      <c r="V249" s="419"/>
      <c r="W249" s="419"/>
      <c r="X249" s="419"/>
      <c r="Y249" s="419"/>
      <c r="Z249" s="419"/>
    </row>
    <row r="250" spans="1:26" hidden="1">
      <c r="A250" s="419"/>
      <c r="B250" s="419"/>
      <c r="C250" s="419"/>
      <c r="D250" s="419"/>
      <c r="E250" s="419"/>
      <c r="F250" s="419"/>
      <c r="G250" s="420"/>
      <c r="H250" s="421"/>
      <c r="I250" s="421"/>
      <c r="J250" s="419"/>
      <c r="K250" s="419"/>
      <c r="L250" s="419"/>
      <c r="M250" s="419"/>
      <c r="N250" s="419"/>
      <c r="O250" s="419"/>
      <c r="P250" s="419"/>
      <c r="Q250" s="419"/>
      <c r="R250" s="419"/>
      <c r="S250" s="419"/>
      <c r="T250" s="419"/>
      <c r="U250" s="419"/>
      <c r="V250" s="419"/>
      <c r="W250" s="419"/>
      <c r="X250" s="419"/>
      <c r="Y250" s="419"/>
      <c r="Z250" s="419"/>
    </row>
    <row r="251" spans="1:26" hidden="1">
      <c r="A251" s="419"/>
      <c r="B251" s="419"/>
      <c r="C251" s="419"/>
      <c r="D251" s="419"/>
      <c r="E251" s="419"/>
      <c r="F251" s="419"/>
      <c r="G251" s="420"/>
      <c r="H251" s="421"/>
      <c r="I251" s="421"/>
      <c r="J251" s="419"/>
      <c r="K251" s="419"/>
      <c r="L251" s="419"/>
      <c r="M251" s="419"/>
      <c r="N251" s="419"/>
      <c r="O251" s="419"/>
      <c r="P251" s="419"/>
      <c r="Q251" s="419"/>
      <c r="R251" s="419"/>
      <c r="S251" s="419"/>
      <c r="T251" s="419"/>
      <c r="U251" s="419"/>
      <c r="V251" s="419"/>
      <c r="W251" s="419"/>
      <c r="X251" s="419"/>
      <c r="Y251" s="419"/>
      <c r="Z251" s="419"/>
    </row>
    <row r="252" spans="1:26" hidden="1">
      <c r="A252" s="419"/>
      <c r="B252" s="419"/>
      <c r="C252" s="419"/>
      <c r="D252" s="419"/>
      <c r="E252" s="419"/>
      <c r="F252" s="419"/>
      <c r="G252" s="420"/>
      <c r="H252" s="421"/>
      <c r="I252" s="421"/>
      <c r="J252" s="419"/>
      <c r="K252" s="419"/>
      <c r="L252" s="419"/>
      <c r="M252" s="419"/>
      <c r="N252" s="419"/>
      <c r="O252" s="419"/>
      <c r="P252" s="419"/>
      <c r="Q252" s="419"/>
      <c r="R252" s="419"/>
      <c r="S252" s="419"/>
      <c r="T252" s="419"/>
      <c r="U252" s="419"/>
      <c r="V252" s="419"/>
      <c r="W252" s="419"/>
      <c r="X252" s="419"/>
      <c r="Y252" s="419"/>
      <c r="Z252" s="419"/>
    </row>
    <row r="253" spans="1:26" hidden="1">
      <c r="A253" s="419"/>
      <c r="B253" s="419"/>
      <c r="C253" s="419"/>
      <c r="D253" s="419"/>
      <c r="E253" s="419"/>
      <c r="F253" s="419"/>
      <c r="G253" s="420"/>
      <c r="H253" s="421"/>
      <c r="I253" s="421"/>
      <c r="J253" s="419"/>
      <c r="K253" s="419"/>
      <c r="L253" s="419"/>
      <c r="M253" s="419"/>
      <c r="N253" s="419"/>
      <c r="O253" s="419"/>
      <c r="P253" s="419"/>
      <c r="Q253" s="419"/>
      <c r="R253" s="419"/>
      <c r="S253" s="419"/>
      <c r="T253" s="419"/>
      <c r="U253" s="419"/>
      <c r="V253" s="419"/>
      <c r="W253" s="419"/>
      <c r="X253" s="419"/>
      <c r="Y253" s="419"/>
      <c r="Z253" s="419"/>
    </row>
    <row r="254" spans="1:26" hidden="1">
      <c r="A254" s="419"/>
      <c r="B254" s="419"/>
      <c r="C254" s="419"/>
      <c r="D254" s="419"/>
      <c r="E254" s="419"/>
      <c r="F254" s="419"/>
      <c r="G254" s="420"/>
      <c r="H254" s="421"/>
      <c r="I254" s="421"/>
      <c r="J254" s="419"/>
      <c r="K254" s="419"/>
      <c r="L254" s="419"/>
      <c r="M254" s="419"/>
      <c r="N254" s="419"/>
      <c r="O254" s="419"/>
      <c r="P254" s="419"/>
      <c r="Q254" s="419"/>
      <c r="R254" s="419"/>
      <c r="S254" s="419"/>
      <c r="T254" s="419"/>
      <c r="U254" s="419"/>
      <c r="V254" s="419"/>
      <c r="W254" s="419"/>
      <c r="X254" s="419"/>
      <c r="Y254" s="419"/>
      <c r="Z254" s="419"/>
    </row>
    <row r="255" spans="1:26" hidden="1">
      <c r="A255" s="419"/>
      <c r="B255" s="419"/>
      <c r="C255" s="419"/>
      <c r="D255" s="419"/>
      <c r="E255" s="419"/>
      <c r="F255" s="419"/>
      <c r="G255" s="420"/>
      <c r="H255" s="421"/>
      <c r="I255" s="421"/>
      <c r="J255" s="419"/>
      <c r="K255" s="419"/>
      <c r="L255" s="419"/>
      <c r="M255" s="419"/>
      <c r="N255" s="419"/>
      <c r="O255" s="419"/>
      <c r="P255" s="419"/>
      <c r="Q255" s="419"/>
      <c r="R255" s="419"/>
      <c r="S255" s="419"/>
      <c r="T255" s="419"/>
      <c r="U255" s="419"/>
      <c r="V255" s="419"/>
      <c r="W255" s="419"/>
      <c r="X255" s="419"/>
      <c r="Y255" s="419"/>
      <c r="Z255" s="419"/>
    </row>
    <row r="256" spans="1:26" hidden="1">
      <c r="A256" s="419"/>
      <c r="B256" s="419"/>
      <c r="C256" s="419"/>
      <c r="D256" s="419"/>
      <c r="E256" s="419"/>
      <c r="F256" s="419"/>
      <c r="G256" s="420"/>
      <c r="H256" s="421"/>
      <c r="I256" s="421"/>
      <c r="J256" s="419"/>
      <c r="K256" s="419"/>
      <c r="L256" s="419"/>
      <c r="M256" s="419"/>
      <c r="N256" s="419"/>
      <c r="O256" s="419"/>
      <c r="P256" s="419"/>
      <c r="Q256" s="419"/>
      <c r="R256" s="419"/>
      <c r="S256" s="419"/>
      <c r="T256" s="419"/>
      <c r="U256" s="419"/>
      <c r="V256" s="419"/>
      <c r="W256" s="419"/>
      <c r="X256" s="419"/>
      <c r="Y256" s="419"/>
      <c r="Z256" s="419"/>
    </row>
    <row r="257" spans="1:26" hidden="1">
      <c r="A257" s="419"/>
      <c r="B257" s="419"/>
      <c r="C257" s="419"/>
      <c r="D257" s="419"/>
      <c r="E257" s="419"/>
      <c r="F257" s="419"/>
      <c r="G257" s="420"/>
      <c r="H257" s="421"/>
      <c r="I257" s="421"/>
      <c r="J257" s="419"/>
      <c r="K257" s="419"/>
      <c r="L257" s="419"/>
      <c r="M257" s="419"/>
      <c r="N257" s="419"/>
      <c r="O257" s="419"/>
      <c r="P257" s="419"/>
      <c r="Q257" s="419"/>
      <c r="R257" s="419"/>
      <c r="S257" s="419"/>
      <c r="T257" s="419"/>
      <c r="U257" s="419"/>
      <c r="V257" s="419"/>
      <c r="W257" s="419"/>
      <c r="X257" s="419"/>
      <c r="Y257" s="419"/>
      <c r="Z257" s="419"/>
    </row>
    <row r="258" spans="1:26" hidden="1">
      <c r="A258" s="419"/>
      <c r="B258" s="419"/>
      <c r="C258" s="419"/>
      <c r="D258" s="419"/>
      <c r="E258" s="419"/>
      <c r="F258" s="419"/>
      <c r="G258" s="420"/>
      <c r="H258" s="421"/>
      <c r="I258" s="421"/>
      <c r="J258" s="419"/>
      <c r="K258" s="419"/>
      <c r="L258" s="419"/>
      <c r="M258" s="419"/>
      <c r="N258" s="419"/>
      <c r="O258" s="419"/>
      <c r="P258" s="419"/>
      <c r="Q258" s="419"/>
      <c r="R258" s="419"/>
      <c r="S258" s="419"/>
      <c r="T258" s="419"/>
      <c r="U258" s="419"/>
      <c r="V258" s="419"/>
      <c r="W258" s="419"/>
      <c r="X258" s="419"/>
      <c r="Y258" s="419"/>
      <c r="Z258" s="419"/>
    </row>
    <row r="259" spans="1:26" hidden="1">
      <c r="A259" s="419"/>
      <c r="B259" s="419"/>
      <c r="C259" s="419"/>
      <c r="D259" s="419"/>
      <c r="E259" s="419"/>
      <c r="F259" s="419"/>
      <c r="G259" s="420"/>
      <c r="H259" s="421"/>
      <c r="I259" s="421"/>
      <c r="J259" s="419"/>
      <c r="K259" s="419"/>
      <c r="L259" s="419"/>
      <c r="M259" s="419"/>
      <c r="N259" s="419"/>
      <c r="O259" s="419"/>
      <c r="P259" s="419"/>
      <c r="Q259" s="419"/>
      <c r="R259" s="419"/>
      <c r="S259" s="419"/>
      <c r="T259" s="419"/>
      <c r="U259" s="419"/>
      <c r="V259" s="419"/>
      <c r="W259" s="419"/>
      <c r="X259" s="419"/>
      <c r="Y259" s="419"/>
      <c r="Z259" s="419"/>
    </row>
    <row r="260" spans="1:26" hidden="1">
      <c r="A260" s="419"/>
      <c r="B260" s="419"/>
      <c r="C260" s="419"/>
      <c r="D260" s="419"/>
      <c r="E260" s="419"/>
      <c r="F260" s="419"/>
      <c r="G260" s="420"/>
      <c r="H260" s="421"/>
      <c r="I260" s="421"/>
      <c r="J260" s="419"/>
      <c r="K260" s="419"/>
      <c r="L260" s="419"/>
      <c r="M260" s="419"/>
      <c r="N260" s="419"/>
      <c r="O260" s="419"/>
      <c r="P260" s="419"/>
      <c r="Q260" s="419"/>
      <c r="R260" s="419"/>
      <c r="S260" s="419"/>
      <c r="T260" s="419"/>
      <c r="U260" s="419"/>
      <c r="V260" s="419"/>
      <c r="W260" s="419"/>
      <c r="X260" s="419"/>
      <c r="Y260" s="419"/>
      <c r="Z260" s="419"/>
    </row>
    <row r="261" spans="1:26" hidden="1">
      <c r="A261" s="419"/>
      <c r="B261" s="419"/>
      <c r="C261" s="419"/>
      <c r="D261" s="419"/>
      <c r="E261" s="419"/>
      <c r="F261" s="419"/>
      <c r="G261" s="420"/>
      <c r="H261" s="421"/>
      <c r="I261" s="421"/>
      <c r="J261" s="419"/>
      <c r="K261" s="419"/>
      <c r="L261" s="419"/>
      <c r="M261" s="419"/>
      <c r="N261" s="419"/>
      <c r="O261" s="419"/>
      <c r="P261" s="419"/>
      <c r="Q261" s="419"/>
      <c r="R261" s="419"/>
      <c r="S261" s="419"/>
      <c r="T261" s="419"/>
      <c r="U261" s="419"/>
      <c r="V261" s="419"/>
      <c r="W261" s="419"/>
      <c r="X261" s="419"/>
      <c r="Y261" s="419"/>
      <c r="Z261" s="419"/>
    </row>
    <row r="262" spans="1:26" hidden="1">
      <c r="A262" s="419"/>
      <c r="B262" s="419"/>
      <c r="C262" s="419"/>
      <c r="D262" s="419"/>
      <c r="E262" s="419"/>
      <c r="F262" s="419"/>
      <c r="G262" s="420"/>
      <c r="H262" s="421"/>
      <c r="I262" s="421"/>
      <c r="J262" s="419"/>
      <c r="K262" s="419"/>
      <c r="L262" s="419"/>
      <c r="M262" s="419"/>
      <c r="N262" s="419"/>
      <c r="O262" s="419"/>
      <c r="P262" s="419"/>
      <c r="Q262" s="419"/>
      <c r="R262" s="419"/>
      <c r="S262" s="419"/>
      <c r="T262" s="419"/>
      <c r="U262" s="419"/>
      <c r="V262" s="419"/>
      <c r="W262" s="419"/>
      <c r="X262" s="419"/>
      <c r="Y262" s="419"/>
      <c r="Z262" s="419"/>
    </row>
    <row r="263" spans="1:26" hidden="1">
      <c r="A263" s="419"/>
      <c r="B263" s="419"/>
      <c r="C263" s="419"/>
      <c r="D263" s="419"/>
      <c r="E263" s="419"/>
      <c r="F263" s="419"/>
      <c r="G263" s="420"/>
      <c r="H263" s="421"/>
      <c r="I263" s="421"/>
      <c r="J263" s="419"/>
      <c r="K263" s="419"/>
      <c r="L263" s="419"/>
      <c r="M263" s="419"/>
      <c r="N263" s="419"/>
      <c r="O263" s="419"/>
      <c r="P263" s="419"/>
      <c r="Q263" s="419"/>
      <c r="R263" s="419"/>
      <c r="S263" s="419"/>
      <c r="T263" s="419"/>
      <c r="U263" s="419"/>
      <c r="V263" s="419"/>
      <c r="W263" s="419"/>
      <c r="X263" s="419"/>
      <c r="Y263" s="419"/>
      <c r="Z263" s="419"/>
    </row>
    <row r="264" spans="1:26" hidden="1">
      <c r="A264" s="419"/>
      <c r="B264" s="419"/>
      <c r="C264" s="419"/>
      <c r="D264" s="419"/>
      <c r="E264" s="419"/>
      <c r="F264" s="419"/>
      <c r="G264" s="420"/>
      <c r="H264" s="421"/>
      <c r="I264" s="421"/>
      <c r="J264" s="419"/>
      <c r="K264" s="419"/>
      <c r="L264" s="419"/>
      <c r="M264" s="419"/>
      <c r="N264" s="419"/>
      <c r="O264" s="419"/>
      <c r="P264" s="419"/>
      <c r="Q264" s="419"/>
      <c r="R264" s="419"/>
      <c r="S264" s="419"/>
      <c r="T264" s="419"/>
      <c r="U264" s="419"/>
      <c r="V264" s="419"/>
      <c r="W264" s="419"/>
      <c r="X264" s="419"/>
      <c r="Y264" s="419"/>
      <c r="Z264" s="419"/>
    </row>
    <row r="265" spans="1:26" hidden="1">
      <c r="A265" s="419"/>
      <c r="B265" s="419"/>
      <c r="C265" s="419"/>
      <c r="D265" s="419"/>
      <c r="E265" s="419"/>
      <c r="F265" s="419"/>
      <c r="G265" s="420"/>
      <c r="H265" s="421"/>
      <c r="I265" s="421"/>
      <c r="J265" s="419"/>
      <c r="K265" s="419"/>
      <c r="L265" s="419"/>
      <c r="M265" s="419"/>
      <c r="N265" s="419"/>
      <c r="O265" s="419"/>
      <c r="P265" s="419"/>
      <c r="Q265" s="419"/>
      <c r="R265" s="419"/>
      <c r="S265" s="419"/>
      <c r="T265" s="419"/>
      <c r="U265" s="419"/>
      <c r="V265" s="419"/>
      <c r="W265" s="419"/>
      <c r="X265" s="419"/>
      <c r="Y265" s="419"/>
      <c r="Z265" s="419"/>
    </row>
    <row r="266" spans="1:26" hidden="1">
      <c r="A266" s="419"/>
      <c r="B266" s="419"/>
      <c r="C266" s="419"/>
      <c r="D266" s="419"/>
      <c r="E266" s="419"/>
      <c r="F266" s="419"/>
      <c r="G266" s="420"/>
      <c r="H266" s="421"/>
      <c r="I266" s="421"/>
      <c r="J266" s="419"/>
      <c r="K266" s="419"/>
      <c r="L266" s="419"/>
      <c r="M266" s="419"/>
      <c r="N266" s="419"/>
      <c r="O266" s="419"/>
      <c r="P266" s="419"/>
      <c r="Q266" s="419"/>
      <c r="R266" s="419"/>
      <c r="S266" s="419"/>
      <c r="T266" s="419"/>
      <c r="U266" s="419"/>
      <c r="V266" s="419"/>
      <c r="W266" s="419"/>
      <c r="X266" s="419"/>
      <c r="Y266" s="419"/>
      <c r="Z266" s="419"/>
    </row>
    <row r="267" spans="1:26" hidden="1">
      <c r="A267" s="419"/>
      <c r="B267" s="419"/>
      <c r="C267" s="419"/>
      <c r="D267" s="419"/>
      <c r="E267" s="419"/>
      <c r="F267" s="419"/>
      <c r="G267" s="420"/>
      <c r="H267" s="421"/>
      <c r="I267" s="421"/>
      <c r="J267" s="419"/>
      <c r="K267" s="419"/>
      <c r="L267" s="419"/>
      <c r="M267" s="419"/>
      <c r="N267" s="419"/>
      <c r="O267" s="419"/>
      <c r="P267" s="419"/>
      <c r="Q267" s="419"/>
      <c r="R267" s="419"/>
      <c r="S267" s="419"/>
      <c r="T267" s="419"/>
      <c r="U267" s="419"/>
      <c r="V267" s="419"/>
      <c r="W267" s="419"/>
      <c r="X267" s="419"/>
      <c r="Y267" s="419"/>
      <c r="Z267" s="419"/>
    </row>
    <row r="268" spans="1:26" hidden="1">
      <c r="A268" s="419"/>
      <c r="B268" s="419"/>
      <c r="C268" s="419"/>
      <c r="D268" s="419"/>
      <c r="E268" s="419"/>
      <c r="F268" s="419"/>
      <c r="G268" s="420"/>
      <c r="H268" s="421"/>
      <c r="I268" s="421"/>
      <c r="J268" s="419"/>
      <c r="K268" s="419"/>
      <c r="L268" s="419"/>
      <c r="M268" s="419"/>
      <c r="N268" s="419"/>
      <c r="O268" s="419"/>
      <c r="P268" s="419"/>
      <c r="Q268" s="419"/>
      <c r="R268" s="419"/>
      <c r="S268" s="419"/>
      <c r="T268" s="419"/>
      <c r="U268" s="419"/>
      <c r="V268" s="419"/>
      <c r="W268" s="419"/>
      <c r="X268" s="419"/>
      <c r="Y268" s="419"/>
      <c r="Z268" s="419"/>
    </row>
    <row r="269" spans="1:26" hidden="1">
      <c r="A269" s="419"/>
      <c r="B269" s="419"/>
      <c r="C269" s="419"/>
      <c r="D269" s="419"/>
      <c r="E269" s="419"/>
      <c r="F269" s="419"/>
      <c r="G269" s="420"/>
      <c r="H269" s="421"/>
      <c r="I269" s="421"/>
      <c r="J269" s="419"/>
      <c r="K269" s="419"/>
      <c r="L269" s="419"/>
      <c r="M269" s="419"/>
      <c r="N269" s="419"/>
      <c r="O269" s="419"/>
      <c r="P269" s="419"/>
      <c r="Q269" s="419"/>
      <c r="R269" s="419"/>
      <c r="S269" s="419"/>
      <c r="T269" s="419"/>
      <c r="U269" s="419"/>
      <c r="V269" s="419"/>
      <c r="W269" s="419"/>
      <c r="X269" s="419"/>
      <c r="Y269" s="419"/>
      <c r="Z269" s="419"/>
    </row>
    <row r="270" spans="1:26" hidden="1">
      <c r="A270" s="419"/>
      <c r="B270" s="419"/>
      <c r="C270" s="419"/>
      <c r="D270" s="419"/>
      <c r="E270" s="419"/>
      <c r="F270" s="419"/>
      <c r="G270" s="420"/>
      <c r="H270" s="421"/>
      <c r="I270" s="421"/>
      <c r="J270" s="419"/>
      <c r="K270" s="419"/>
      <c r="L270" s="419"/>
      <c r="M270" s="419"/>
      <c r="N270" s="419"/>
      <c r="O270" s="419"/>
      <c r="P270" s="419"/>
      <c r="Q270" s="419"/>
      <c r="R270" s="419"/>
      <c r="S270" s="419"/>
      <c r="T270" s="419"/>
      <c r="U270" s="419"/>
      <c r="V270" s="419"/>
      <c r="W270" s="419"/>
      <c r="X270" s="419"/>
      <c r="Y270" s="419"/>
      <c r="Z270" s="419"/>
    </row>
    <row r="271" spans="1:26" hidden="1">
      <c r="A271" s="419"/>
      <c r="B271" s="419"/>
      <c r="C271" s="419"/>
      <c r="D271" s="419"/>
      <c r="E271" s="419"/>
      <c r="F271" s="419"/>
      <c r="G271" s="420"/>
      <c r="H271" s="421"/>
      <c r="I271" s="421"/>
      <c r="J271" s="419"/>
      <c r="K271" s="419"/>
      <c r="L271" s="419"/>
      <c r="M271" s="419"/>
      <c r="N271" s="419"/>
      <c r="O271" s="419"/>
      <c r="P271" s="419"/>
      <c r="Q271" s="419"/>
      <c r="R271" s="419"/>
      <c r="S271" s="419"/>
      <c r="T271" s="419"/>
      <c r="U271" s="419"/>
      <c r="V271" s="419"/>
      <c r="W271" s="419"/>
      <c r="X271" s="419"/>
      <c r="Y271" s="419"/>
      <c r="Z271" s="419"/>
    </row>
    <row r="272" spans="1:26" hidden="1">
      <c r="A272" s="419"/>
      <c r="B272" s="419"/>
      <c r="C272" s="419"/>
      <c r="D272" s="419"/>
      <c r="E272" s="419"/>
      <c r="F272" s="419"/>
      <c r="G272" s="420"/>
      <c r="H272" s="421"/>
      <c r="I272" s="421"/>
      <c r="J272" s="419"/>
      <c r="K272" s="419"/>
      <c r="L272" s="419"/>
      <c r="M272" s="419"/>
      <c r="N272" s="419"/>
      <c r="O272" s="419"/>
      <c r="P272" s="419"/>
      <c r="Q272" s="419"/>
      <c r="R272" s="419"/>
      <c r="S272" s="419"/>
      <c r="T272" s="419"/>
      <c r="U272" s="419"/>
      <c r="V272" s="419"/>
      <c r="W272" s="419"/>
      <c r="X272" s="419"/>
      <c r="Y272" s="419"/>
      <c r="Z272" s="419"/>
    </row>
    <row r="273" spans="1:26" hidden="1">
      <c r="A273" s="419"/>
      <c r="B273" s="419"/>
      <c r="C273" s="419"/>
      <c r="D273" s="419"/>
      <c r="E273" s="419"/>
      <c r="F273" s="419"/>
      <c r="G273" s="420"/>
      <c r="H273" s="421"/>
      <c r="I273" s="421"/>
      <c r="J273" s="419"/>
      <c r="K273" s="419"/>
      <c r="L273" s="419"/>
      <c r="M273" s="419"/>
      <c r="N273" s="419"/>
      <c r="O273" s="419"/>
      <c r="P273" s="419"/>
      <c r="Q273" s="419"/>
      <c r="R273" s="419"/>
      <c r="S273" s="419"/>
      <c r="T273" s="419"/>
      <c r="U273" s="419"/>
      <c r="V273" s="419"/>
      <c r="W273" s="419"/>
      <c r="X273" s="419"/>
      <c r="Y273" s="419"/>
      <c r="Z273" s="419"/>
    </row>
    <row r="274" spans="1:26" hidden="1">
      <c r="A274" s="419"/>
      <c r="B274" s="419"/>
      <c r="C274" s="419"/>
      <c r="D274" s="419"/>
      <c r="E274" s="419"/>
      <c r="F274" s="419"/>
      <c r="G274" s="420"/>
      <c r="H274" s="421"/>
      <c r="I274" s="421"/>
      <c r="J274" s="419"/>
      <c r="K274" s="419"/>
      <c r="L274" s="419"/>
      <c r="M274" s="419"/>
      <c r="N274" s="419"/>
      <c r="O274" s="419"/>
      <c r="P274" s="419"/>
      <c r="Q274" s="419"/>
      <c r="R274" s="419"/>
      <c r="S274" s="419"/>
      <c r="T274" s="419"/>
      <c r="U274" s="419"/>
      <c r="V274" s="419"/>
      <c r="W274" s="419"/>
      <c r="X274" s="419"/>
      <c r="Y274" s="419"/>
      <c r="Z274" s="419"/>
    </row>
    <row r="275" spans="1:26" hidden="1">
      <c r="A275" s="419"/>
      <c r="B275" s="419"/>
      <c r="C275" s="419"/>
      <c r="D275" s="419"/>
      <c r="E275" s="419"/>
      <c r="F275" s="419"/>
      <c r="G275" s="420"/>
      <c r="H275" s="421"/>
      <c r="I275" s="421"/>
      <c r="J275" s="419"/>
      <c r="K275" s="419"/>
      <c r="L275" s="419"/>
      <c r="M275" s="419"/>
      <c r="N275" s="419"/>
      <c r="O275" s="419"/>
      <c r="P275" s="419"/>
      <c r="Q275" s="419"/>
      <c r="R275" s="419"/>
      <c r="S275" s="419"/>
      <c r="T275" s="419"/>
      <c r="U275" s="419"/>
      <c r="V275" s="419"/>
      <c r="W275" s="419"/>
      <c r="X275" s="419"/>
      <c r="Y275" s="419"/>
      <c r="Z275" s="419"/>
    </row>
    <row r="276" spans="1:26" hidden="1">
      <c r="A276" s="419"/>
      <c r="B276" s="419"/>
      <c r="C276" s="419"/>
      <c r="D276" s="419"/>
      <c r="E276" s="419"/>
      <c r="F276" s="419"/>
      <c r="G276" s="420"/>
      <c r="H276" s="421"/>
      <c r="I276" s="421"/>
      <c r="J276" s="419"/>
      <c r="K276" s="419"/>
      <c r="L276" s="419"/>
      <c r="M276" s="419"/>
      <c r="N276" s="419"/>
      <c r="O276" s="419"/>
      <c r="P276" s="419"/>
      <c r="Q276" s="419"/>
      <c r="R276" s="419"/>
      <c r="S276" s="419"/>
      <c r="T276" s="419"/>
      <c r="U276" s="419"/>
      <c r="V276" s="419"/>
      <c r="W276" s="419"/>
      <c r="X276" s="419"/>
      <c r="Y276" s="419"/>
      <c r="Z276" s="419"/>
    </row>
    <row r="277" spans="1:26" hidden="1">
      <c r="A277" s="419"/>
      <c r="B277" s="419"/>
      <c r="C277" s="419"/>
      <c r="D277" s="419"/>
      <c r="E277" s="419"/>
      <c r="F277" s="419"/>
      <c r="G277" s="420"/>
      <c r="H277" s="421"/>
      <c r="I277" s="421"/>
      <c r="J277" s="419"/>
      <c r="K277" s="419"/>
      <c r="L277" s="419"/>
      <c r="M277" s="419"/>
      <c r="N277" s="419"/>
      <c r="O277" s="419"/>
      <c r="P277" s="419"/>
      <c r="Q277" s="419"/>
      <c r="R277" s="419"/>
      <c r="S277" s="419"/>
      <c r="T277" s="419"/>
      <c r="U277" s="419"/>
      <c r="V277" s="419"/>
      <c r="W277" s="419"/>
      <c r="X277" s="419"/>
      <c r="Y277" s="419"/>
      <c r="Z277" s="419"/>
    </row>
    <row r="278" spans="1:26" hidden="1">
      <c r="A278" s="419"/>
      <c r="B278" s="419"/>
      <c r="C278" s="419"/>
      <c r="D278" s="419"/>
      <c r="E278" s="419"/>
      <c r="F278" s="419"/>
      <c r="G278" s="420"/>
      <c r="H278" s="421"/>
      <c r="I278" s="421"/>
      <c r="J278" s="419"/>
      <c r="K278" s="419"/>
      <c r="L278" s="419"/>
      <c r="M278" s="419"/>
      <c r="N278" s="419"/>
      <c r="O278" s="419"/>
      <c r="P278" s="419"/>
      <c r="Q278" s="419"/>
      <c r="R278" s="419"/>
      <c r="S278" s="419"/>
      <c r="T278" s="419"/>
      <c r="U278" s="419"/>
      <c r="V278" s="419"/>
      <c r="W278" s="419"/>
      <c r="X278" s="419"/>
      <c r="Y278" s="419"/>
      <c r="Z278" s="419"/>
    </row>
    <row r="279" spans="1:26" hidden="1">
      <c r="A279" s="419"/>
      <c r="B279" s="419"/>
      <c r="C279" s="419"/>
      <c r="D279" s="419"/>
      <c r="E279" s="419"/>
      <c r="F279" s="419"/>
      <c r="G279" s="420"/>
      <c r="H279" s="421"/>
      <c r="I279" s="421"/>
      <c r="J279" s="419"/>
      <c r="K279" s="419"/>
      <c r="L279" s="419"/>
      <c r="M279" s="419"/>
      <c r="N279" s="419"/>
      <c r="O279" s="419"/>
      <c r="P279" s="419"/>
      <c r="Q279" s="419"/>
      <c r="R279" s="419"/>
      <c r="S279" s="419"/>
      <c r="T279" s="419"/>
      <c r="U279" s="419"/>
      <c r="V279" s="419"/>
      <c r="W279" s="419"/>
      <c r="X279" s="419"/>
      <c r="Y279" s="419"/>
      <c r="Z279" s="419"/>
    </row>
    <row r="280" spans="1:26" hidden="1">
      <c r="A280" s="419"/>
      <c r="B280" s="419"/>
      <c r="C280" s="419"/>
      <c r="D280" s="419"/>
      <c r="E280" s="419"/>
      <c r="F280" s="419"/>
      <c r="G280" s="420"/>
      <c r="H280" s="421"/>
      <c r="I280" s="421"/>
      <c r="J280" s="419"/>
      <c r="K280" s="419"/>
      <c r="L280" s="419"/>
      <c r="M280" s="419"/>
      <c r="N280" s="419"/>
      <c r="O280" s="419"/>
      <c r="P280" s="419"/>
      <c r="Q280" s="419"/>
      <c r="R280" s="419"/>
      <c r="S280" s="419"/>
      <c r="T280" s="419"/>
      <c r="U280" s="419"/>
      <c r="V280" s="419"/>
      <c r="W280" s="419"/>
      <c r="X280" s="419"/>
      <c r="Y280" s="419"/>
      <c r="Z280" s="419"/>
    </row>
    <row r="281" spans="1:26" hidden="1">
      <c r="A281" s="419"/>
      <c r="B281" s="419"/>
      <c r="C281" s="419"/>
      <c r="D281" s="419"/>
      <c r="E281" s="419"/>
      <c r="F281" s="419"/>
      <c r="G281" s="420"/>
      <c r="H281" s="421"/>
      <c r="I281" s="421"/>
      <c r="J281" s="419"/>
      <c r="K281" s="419"/>
      <c r="L281" s="419"/>
      <c r="M281" s="419"/>
      <c r="N281" s="419"/>
      <c r="O281" s="419"/>
      <c r="P281" s="419"/>
      <c r="Q281" s="419"/>
      <c r="R281" s="419"/>
      <c r="S281" s="419"/>
      <c r="T281" s="419"/>
      <c r="U281" s="419"/>
      <c r="V281" s="419"/>
      <c r="W281" s="419"/>
      <c r="X281" s="419"/>
      <c r="Y281" s="419"/>
      <c r="Z281" s="419"/>
    </row>
    <row r="282" spans="1:26" hidden="1">
      <c r="A282" s="419"/>
      <c r="B282" s="419"/>
      <c r="C282" s="419"/>
      <c r="D282" s="419"/>
      <c r="E282" s="419"/>
      <c r="F282" s="419"/>
      <c r="G282" s="420"/>
      <c r="H282" s="421"/>
      <c r="I282" s="421"/>
      <c r="J282" s="419"/>
      <c r="K282" s="419"/>
      <c r="L282" s="419"/>
      <c r="M282" s="419"/>
      <c r="N282" s="419"/>
      <c r="O282" s="419"/>
      <c r="P282" s="419"/>
      <c r="Q282" s="419"/>
      <c r="R282" s="419"/>
      <c r="S282" s="419"/>
      <c r="T282" s="419"/>
      <c r="U282" s="419"/>
      <c r="V282" s="419"/>
      <c r="W282" s="419"/>
      <c r="X282" s="419"/>
      <c r="Y282" s="419"/>
      <c r="Z282" s="419"/>
    </row>
    <row r="283" spans="1:26" hidden="1">
      <c r="A283" s="419"/>
      <c r="B283" s="419"/>
      <c r="C283" s="419"/>
      <c r="D283" s="419"/>
      <c r="E283" s="419"/>
      <c r="F283" s="419"/>
      <c r="G283" s="420"/>
      <c r="H283" s="421"/>
      <c r="I283" s="421"/>
      <c r="J283" s="419"/>
      <c r="K283" s="419"/>
      <c r="L283" s="419"/>
      <c r="M283" s="419"/>
      <c r="N283" s="419"/>
      <c r="O283" s="419"/>
      <c r="P283" s="419"/>
      <c r="Q283" s="419"/>
      <c r="R283" s="419"/>
      <c r="S283" s="419"/>
      <c r="T283" s="419"/>
      <c r="U283" s="419"/>
      <c r="V283" s="419"/>
      <c r="W283" s="419"/>
      <c r="X283" s="419"/>
      <c r="Y283" s="419"/>
      <c r="Z283" s="419"/>
    </row>
    <row r="284" spans="1:26" hidden="1">
      <c r="A284" s="419"/>
      <c r="B284" s="419"/>
      <c r="C284" s="419"/>
      <c r="D284" s="419"/>
      <c r="E284" s="419"/>
      <c r="F284" s="419"/>
      <c r="G284" s="420"/>
      <c r="H284" s="421"/>
      <c r="I284" s="421"/>
      <c r="J284" s="419"/>
      <c r="K284" s="419"/>
      <c r="L284" s="419"/>
      <c r="M284" s="419"/>
      <c r="N284" s="419"/>
      <c r="O284" s="419"/>
      <c r="P284" s="419"/>
      <c r="Q284" s="419"/>
      <c r="R284" s="419"/>
      <c r="S284" s="419"/>
      <c r="T284" s="419"/>
      <c r="U284" s="419"/>
      <c r="V284" s="419"/>
      <c r="W284" s="419"/>
      <c r="X284" s="419"/>
      <c r="Y284" s="419"/>
      <c r="Z284" s="419"/>
    </row>
    <row r="285" spans="1:26" hidden="1">
      <c r="A285" s="419"/>
      <c r="B285" s="419"/>
      <c r="C285" s="419"/>
      <c r="D285" s="419"/>
      <c r="E285" s="419"/>
      <c r="F285" s="419"/>
      <c r="G285" s="420"/>
      <c r="H285" s="421"/>
      <c r="I285" s="421"/>
      <c r="J285" s="419"/>
      <c r="K285" s="419"/>
      <c r="L285" s="419"/>
      <c r="M285" s="419"/>
      <c r="N285" s="419"/>
      <c r="O285" s="419"/>
      <c r="P285" s="419"/>
      <c r="Q285" s="419"/>
      <c r="R285" s="419"/>
      <c r="S285" s="419"/>
      <c r="T285" s="419"/>
      <c r="U285" s="419"/>
      <c r="V285" s="419"/>
      <c r="W285" s="419"/>
      <c r="X285" s="419"/>
      <c r="Y285" s="419"/>
      <c r="Z285" s="419"/>
    </row>
    <row r="286" spans="1:26" hidden="1">
      <c r="A286" s="419"/>
      <c r="B286" s="419"/>
      <c r="C286" s="419"/>
      <c r="D286" s="419"/>
      <c r="E286" s="419"/>
      <c r="F286" s="419"/>
      <c r="G286" s="420"/>
      <c r="H286" s="421"/>
      <c r="I286" s="421"/>
      <c r="J286" s="419"/>
      <c r="K286" s="419"/>
      <c r="L286" s="419"/>
      <c r="M286" s="419"/>
      <c r="N286" s="419"/>
      <c r="O286" s="419"/>
      <c r="P286" s="419"/>
      <c r="Q286" s="419"/>
      <c r="R286" s="419"/>
      <c r="S286" s="419"/>
      <c r="T286" s="419"/>
      <c r="U286" s="419"/>
      <c r="V286" s="419"/>
      <c r="W286" s="419"/>
      <c r="X286" s="419"/>
      <c r="Y286" s="419"/>
      <c r="Z286" s="419"/>
    </row>
    <row r="287" spans="1:26" hidden="1">
      <c r="A287" s="419"/>
      <c r="B287" s="419"/>
      <c r="C287" s="419"/>
      <c r="D287" s="419"/>
      <c r="E287" s="419"/>
      <c r="F287" s="419"/>
      <c r="G287" s="420"/>
      <c r="H287" s="421"/>
      <c r="I287" s="421"/>
      <c r="J287" s="419"/>
      <c r="K287" s="419"/>
      <c r="L287" s="419"/>
      <c r="M287" s="419"/>
      <c r="N287" s="419"/>
      <c r="O287" s="419"/>
      <c r="P287" s="419"/>
      <c r="Q287" s="419"/>
      <c r="R287" s="419"/>
      <c r="S287" s="419"/>
      <c r="T287" s="419"/>
      <c r="U287" s="419"/>
      <c r="V287" s="419"/>
      <c r="W287" s="419"/>
      <c r="X287" s="419"/>
      <c r="Y287" s="419"/>
      <c r="Z287" s="419"/>
    </row>
    <row r="288" spans="1:26" hidden="1">
      <c r="A288" s="419"/>
      <c r="B288" s="419"/>
      <c r="C288" s="419"/>
      <c r="D288" s="419"/>
      <c r="E288" s="419"/>
      <c r="F288" s="419"/>
      <c r="G288" s="420"/>
      <c r="H288" s="421"/>
      <c r="I288" s="421"/>
      <c r="J288" s="419"/>
      <c r="K288" s="419"/>
      <c r="L288" s="419"/>
      <c r="M288" s="419"/>
      <c r="N288" s="419"/>
      <c r="O288" s="419"/>
      <c r="P288" s="419"/>
      <c r="Q288" s="419"/>
      <c r="R288" s="419"/>
      <c r="S288" s="419"/>
      <c r="T288" s="419"/>
      <c r="U288" s="419"/>
      <c r="V288" s="419"/>
      <c r="W288" s="419"/>
      <c r="X288" s="419"/>
      <c r="Y288" s="419"/>
      <c r="Z288" s="419"/>
    </row>
    <row r="289" spans="1:26" hidden="1">
      <c r="A289" s="419"/>
      <c r="B289" s="419"/>
      <c r="C289" s="419"/>
      <c r="D289" s="419"/>
      <c r="E289" s="419"/>
      <c r="F289" s="419"/>
      <c r="G289" s="420"/>
      <c r="H289" s="421"/>
      <c r="I289" s="421"/>
      <c r="J289" s="419"/>
      <c r="K289" s="419"/>
      <c r="L289" s="419"/>
      <c r="M289" s="419"/>
      <c r="N289" s="419"/>
      <c r="O289" s="419"/>
      <c r="P289" s="419"/>
      <c r="Q289" s="419"/>
      <c r="R289" s="419"/>
      <c r="S289" s="419"/>
      <c r="T289" s="419"/>
      <c r="U289" s="419"/>
      <c r="V289" s="419"/>
      <c r="W289" s="419"/>
      <c r="X289" s="419"/>
      <c r="Y289" s="419"/>
      <c r="Z289" s="419"/>
    </row>
    <row r="290" spans="1:26" hidden="1">
      <c r="A290" s="419"/>
      <c r="B290" s="419"/>
      <c r="C290" s="419"/>
      <c r="D290" s="419"/>
      <c r="E290" s="419"/>
      <c r="F290" s="419"/>
      <c r="G290" s="420"/>
      <c r="H290" s="421"/>
      <c r="I290" s="421"/>
      <c r="J290" s="419"/>
      <c r="K290" s="419"/>
      <c r="L290" s="419"/>
      <c r="M290" s="419"/>
      <c r="N290" s="419"/>
      <c r="O290" s="419"/>
      <c r="P290" s="419"/>
      <c r="Q290" s="419"/>
      <c r="R290" s="419"/>
      <c r="S290" s="419"/>
      <c r="T290" s="419"/>
      <c r="U290" s="419"/>
      <c r="V290" s="419"/>
      <c r="W290" s="419"/>
      <c r="X290" s="419"/>
      <c r="Y290" s="419"/>
      <c r="Z290" s="419"/>
    </row>
    <row r="291" spans="1:26" hidden="1">
      <c r="A291" s="419"/>
      <c r="B291" s="419"/>
      <c r="C291" s="419"/>
      <c r="D291" s="419"/>
      <c r="E291" s="419"/>
      <c r="F291" s="419"/>
      <c r="G291" s="420"/>
      <c r="H291" s="421"/>
      <c r="I291" s="421"/>
      <c r="J291" s="419"/>
      <c r="K291" s="419"/>
      <c r="L291" s="419"/>
      <c r="M291" s="419"/>
      <c r="N291" s="419"/>
      <c r="O291" s="419"/>
      <c r="P291" s="419"/>
      <c r="Q291" s="419"/>
      <c r="R291" s="419"/>
      <c r="S291" s="419"/>
      <c r="T291" s="419"/>
      <c r="U291" s="419"/>
      <c r="V291" s="419"/>
      <c r="W291" s="419"/>
      <c r="X291" s="419"/>
      <c r="Y291" s="419"/>
      <c r="Z291" s="419"/>
    </row>
    <row r="292" spans="1:26" hidden="1">
      <c r="A292" s="419"/>
      <c r="B292" s="419"/>
      <c r="C292" s="419"/>
      <c r="D292" s="419"/>
      <c r="E292" s="419"/>
      <c r="F292" s="419"/>
      <c r="G292" s="420"/>
      <c r="H292" s="421"/>
      <c r="I292" s="421"/>
      <c r="J292" s="419"/>
      <c r="K292" s="419"/>
      <c r="L292" s="419"/>
      <c r="M292" s="419"/>
      <c r="N292" s="419"/>
      <c r="O292" s="419"/>
      <c r="P292" s="419"/>
      <c r="Q292" s="419"/>
      <c r="R292" s="419"/>
      <c r="S292" s="419"/>
      <c r="T292" s="419"/>
      <c r="U292" s="419"/>
      <c r="V292" s="419"/>
      <c r="W292" s="419"/>
      <c r="X292" s="419"/>
      <c r="Y292" s="419"/>
      <c r="Z292" s="419"/>
    </row>
    <row r="293" spans="1:26" hidden="1">
      <c r="A293" s="419"/>
      <c r="B293" s="419"/>
      <c r="C293" s="419"/>
      <c r="D293" s="419"/>
      <c r="E293" s="419"/>
      <c r="F293" s="419"/>
      <c r="G293" s="420"/>
      <c r="H293" s="421"/>
      <c r="I293" s="421"/>
      <c r="J293" s="419"/>
      <c r="K293" s="419"/>
      <c r="L293" s="419"/>
      <c r="M293" s="419"/>
      <c r="N293" s="419"/>
      <c r="O293" s="419"/>
      <c r="P293" s="419"/>
      <c r="Q293" s="419"/>
      <c r="R293" s="419"/>
      <c r="S293" s="419"/>
      <c r="T293" s="419"/>
      <c r="U293" s="419"/>
      <c r="V293" s="419"/>
      <c r="W293" s="419"/>
      <c r="X293" s="419"/>
      <c r="Y293" s="419"/>
      <c r="Z293" s="419"/>
    </row>
    <row r="294" spans="1:26" hidden="1">
      <c r="A294" s="419"/>
      <c r="B294" s="419"/>
      <c r="C294" s="419"/>
      <c r="D294" s="419"/>
      <c r="E294" s="419"/>
      <c r="F294" s="419"/>
      <c r="G294" s="420"/>
      <c r="H294" s="421"/>
      <c r="I294" s="421"/>
      <c r="J294" s="419"/>
      <c r="K294" s="419"/>
      <c r="L294" s="419"/>
      <c r="M294" s="419"/>
      <c r="N294" s="419"/>
      <c r="O294" s="419"/>
      <c r="P294" s="419"/>
      <c r="Q294" s="419"/>
      <c r="R294" s="419"/>
      <c r="S294" s="419"/>
      <c r="T294" s="419"/>
      <c r="U294" s="419"/>
      <c r="V294" s="419"/>
      <c r="W294" s="419"/>
      <c r="X294" s="419"/>
      <c r="Y294" s="419"/>
      <c r="Z294" s="419"/>
    </row>
    <row r="295" spans="1:26" hidden="1">
      <c r="A295" s="419"/>
      <c r="B295" s="419"/>
      <c r="C295" s="419"/>
      <c r="D295" s="419"/>
      <c r="E295" s="419"/>
      <c r="F295" s="419"/>
      <c r="G295" s="420"/>
      <c r="H295" s="421"/>
      <c r="I295" s="421"/>
      <c r="J295" s="419"/>
      <c r="K295" s="419"/>
      <c r="L295" s="419"/>
      <c r="M295" s="419"/>
      <c r="N295" s="419"/>
      <c r="O295" s="419"/>
      <c r="P295" s="419"/>
      <c r="Q295" s="419"/>
      <c r="R295" s="419"/>
      <c r="S295" s="419"/>
      <c r="T295" s="419"/>
      <c r="U295" s="419"/>
      <c r="V295" s="419"/>
      <c r="W295" s="419"/>
      <c r="X295" s="419"/>
      <c r="Y295" s="419"/>
      <c r="Z295" s="419"/>
    </row>
    <row r="296" spans="1:26" hidden="1">
      <c r="A296" s="419"/>
      <c r="B296" s="419"/>
      <c r="C296" s="419"/>
      <c r="D296" s="419"/>
      <c r="E296" s="419"/>
      <c r="F296" s="419"/>
      <c r="G296" s="420"/>
      <c r="H296" s="421"/>
      <c r="I296" s="421"/>
      <c r="J296" s="419"/>
      <c r="K296" s="419"/>
      <c r="L296" s="419"/>
      <c r="M296" s="419"/>
      <c r="N296" s="419"/>
      <c r="O296" s="419"/>
      <c r="P296" s="419"/>
      <c r="Q296" s="419"/>
      <c r="R296" s="419"/>
      <c r="S296" s="419"/>
      <c r="T296" s="419"/>
      <c r="U296" s="419"/>
      <c r="V296" s="419"/>
      <c r="W296" s="419"/>
      <c r="X296" s="419"/>
      <c r="Y296" s="419"/>
      <c r="Z296" s="419"/>
    </row>
    <row r="297" spans="1:26" hidden="1">
      <c r="A297" s="419"/>
      <c r="B297" s="419"/>
      <c r="C297" s="419"/>
      <c r="D297" s="419"/>
      <c r="E297" s="419"/>
      <c r="F297" s="419"/>
      <c r="G297" s="420"/>
      <c r="H297" s="421"/>
      <c r="I297" s="421"/>
      <c r="J297" s="419"/>
      <c r="K297" s="419"/>
      <c r="L297" s="419"/>
      <c r="M297" s="419"/>
      <c r="N297" s="419"/>
      <c r="O297" s="419"/>
      <c r="P297" s="419"/>
      <c r="Q297" s="419"/>
      <c r="R297" s="419"/>
      <c r="S297" s="419"/>
      <c r="T297" s="419"/>
      <c r="U297" s="419"/>
      <c r="V297" s="419"/>
      <c r="W297" s="419"/>
      <c r="X297" s="419"/>
      <c r="Y297" s="419"/>
      <c r="Z297" s="419"/>
    </row>
    <row r="298" spans="1:26" hidden="1">
      <c r="A298" s="419"/>
      <c r="B298" s="419"/>
      <c r="C298" s="419"/>
      <c r="D298" s="419"/>
      <c r="E298" s="419"/>
      <c r="F298" s="419"/>
      <c r="G298" s="420"/>
      <c r="H298" s="421"/>
      <c r="I298" s="421"/>
      <c r="J298" s="419"/>
      <c r="K298" s="419"/>
      <c r="L298" s="419"/>
      <c r="M298" s="419"/>
      <c r="N298" s="419"/>
      <c r="O298" s="419"/>
      <c r="P298" s="419"/>
      <c r="Q298" s="419"/>
      <c r="R298" s="419"/>
      <c r="S298" s="419"/>
      <c r="T298" s="419"/>
      <c r="U298" s="419"/>
      <c r="V298" s="419"/>
      <c r="W298" s="419"/>
      <c r="X298" s="419"/>
      <c r="Y298" s="419"/>
      <c r="Z298" s="419"/>
    </row>
    <row r="299" spans="1:26" hidden="1">
      <c r="A299" s="419"/>
      <c r="B299" s="419"/>
      <c r="C299" s="419"/>
      <c r="D299" s="419"/>
      <c r="E299" s="419"/>
      <c r="F299" s="419"/>
      <c r="G299" s="420"/>
      <c r="H299" s="421"/>
      <c r="I299" s="421"/>
      <c r="J299" s="419"/>
      <c r="K299" s="419"/>
      <c r="L299" s="419"/>
      <c r="M299" s="419"/>
      <c r="N299" s="419"/>
      <c r="O299" s="419"/>
      <c r="P299" s="419"/>
      <c r="Q299" s="419"/>
      <c r="R299" s="419"/>
      <c r="S299" s="419"/>
      <c r="T299" s="419"/>
      <c r="U299" s="419"/>
      <c r="V299" s="419"/>
      <c r="W299" s="419"/>
      <c r="X299" s="419"/>
      <c r="Y299" s="419"/>
      <c r="Z299" s="419"/>
    </row>
    <row r="300" spans="1:26" hidden="1">
      <c r="A300" s="419"/>
      <c r="B300" s="419"/>
      <c r="C300" s="419"/>
      <c r="D300" s="419"/>
      <c r="E300" s="419"/>
      <c r="F300" s="419"/>
      <c r="G300" s="420"/>
      <c r="H300" s="421"/>
      <c r="I300" s="421"/>
      <c r="J300" s="419"/>
      <c r="K300" s="419"/>
      <c r="L300" s="419"/>
      <c r="M300" s="419"/>
      <c r="N300" s="419"/>
      <c r="O300" s="419"/>
      <c r="P300" s="419"/>
      <c r="Q300" s="419"/>
      <c r="R300" s="419"/>
      <c r="S300" s="419"/>
      <c r="T300" s="419"/>
      <c r="U300" s="419"/>
      <c r="V300" s="419"/>
      <c r="W300" s="419"/>
      <c r="X300" s="419"/>
      <c r="Y300" s="419"/>
      <c r="Z300" s="419"/>
    </row>
    <row r="301" spans="1:26" hidden="1">
      <c r="A301" s="419"/>
      <c r="B301" s="419"/>
      <c r="C301" s="419"/>
      <c r="D301" s="419"/>
      <c r="E301" s="419"/>
      <c r="F301" s="419"/>
      <c r="G301" s="420"/>
      <c r="H301" s="421"/>
      <c r="I301" s="421"/>
      <c r="J301" s="419"/>
      <c r="K301" s="419"/>
      <c r="L301" s="419"/>
      <c r="M301" s="419"/>
      <c r="N301" s="419"/>
      <c r="O301" s="419"/>
      <c r="P301" s="419"/>
      <c r="Q301" s="419"/>
      <c r="R301" s="419"/>
      <c r="S301" s="419"/>
      <c r="T301" s="419"/>
      <c r="U301" s="419"/>
      <c r="V301" s="419"/>
      <c r="W301" s="419"/>
      <c r="X301" s="419"/>
      <c r="Y301" s="419"/>
      <c r="Z301" s="419"/>
    </row>
    <row r="302" spans="1:26" hidden="1">
      <c r="A302" s="419"/>
      <c r="B302" s="419"/>
      <c r="C302" s="419"/>
      <c r="D302" s="419"/>
      <c r="E302" s="419"/>
      <c r="F302" s="419"/>
      <c r="G302" s="420"/>
      <c r="H302" s="421"/>
      <c r="I302" s="421"/>
      <c r="J302" s="419"/>
      <c r="K302" s="419"/>
      <c r="L302" s="419"/>
      <c r="M302" s="419"/>
      <c r="N302" s="419"/>
      <c r="O302" s="419"/>
      <c r="P302" s="419"/>
      <c r="Q302" s="419"/>
      <c r="R302" s="419"/>
      <c r="S302" s="419"/>
      <c r="T302" s="419"/>
      <c r="U302" s="419"/>
      <c r="V302" s="419"/>
      <c r="W302" s="419"/>
      <c r="X302" s="419"/>
      <c r="Y302" s="419"/>
      <c r="Z302" s="419"/>
    </row>
    <row r="303" spans="1:26" hidden="1">
      <c r="A303" s="419"/>
      <c r="B303" s="419"/>
      <c r="C303" s="419"/>
      <c r="D303" s="419"/>
      <c r="E303" s="419"/>
      <c r="F303" s="419"/>
      <c r="G303" s="420"/>
      <c r="H303" s="421"/>
      <c r="I303" s="421"/>
      <c r="J303" s="419"/>
      <c r="K303" s="419"/>
      <c r="L303" s="419"/>
      <c r="M303" s="419"/>
      <c r="N303" s="419"/>
      <c r="O303" s="419"/>
      <c r="P303" s="419"/>
      <c r="Q303" s="419"/>
      <c r="R303" s="419"/>
      <c r="S303" s="419"/>
      <c r="T303" s="419"/>
      <c r="U303" s="419"/>
      <c r="V303" s="419"/>
      <c r="W303" s="419"/>
      <c r="X303" s="419"/>
      <c r="Y303" s="419"/>
      <c r="Z303" s="419"/>
    </row>
    <row r="304" spans="1:26" hidden="1">
      <c r="A304" s="419"/>
      <c r="B304" s="419"/>
      <c r="C304" s="419"/>
      <c r="D304" s="419"/>
      <c r="E304" s="419"/>
      <c r="F304" s="419"/>
      <c r="G304" s="420"/>
      <c r="H304" s="421"/>
      <c r="I304" s="421"/>
      <c r="J304" s="419"/>
      <c r="K304" s="419"/>
      <c r="L304" s="419"/>
      <c r="M304" s="419"/>
      <c r="N304" s="419"/>
      <c r="O304" s="419"/>
      <c r="P304" s="419"/>
      <c r="Q304" s="419"/>
      <c r="R304" s="419"/>
      <c r="S304" s="419"/>
      <c r="T304" s="419"/>
      <c r="U304" s="419"/>
      <c r="V304" s="419"/>
      <c r="W304" s="419"/>
      <c r="X304" s="419"/>
      <c r="Y304" s="419"/>
      <c r="Z304" s="419"/>
    </row>
    <row r="305" spans="1:26" hidden="1">
      <c r="A305" s="419"/>
      <c r="B305" s="419"/>
      <c r="C305" s="419"/>
      <c r="D305" s="419"/>
      <c r="E305" s="419"/>
      <c r="F305" s="419"/>
      <c r="G305" s="420"/>
      <c r="H305" s="421"/>
      <c r="I305" s="421"/>
      <c r="J305" s="419"/>
      <c r="K305" s="419"/>
      <c r="L305" s="419"/>
      <c r="M305" s="419"/>
      <c r="N305" s="419"/>
      <c r="O305" s="419"/>
      <c r="P305" s="419"/>
      <c r="Q305" s="419"/>
      <c r="R305" s="419"/>
      <c r="S305" s="419"/>
      <c r="T305" s="419"/>
      <c r="U305" s="419"/>
      <c r="V305" s="419"/>
      <c r="W305" s="419"/>
      <c r="X305" s="419"/>
      <c r="Y305" s="419"/>
      <c r="Z305" s="419"/>
    </row>
    <row r="306" spans="1:26" hidden="1">
      <c r="A306" s="419"/>
      <c r="B306" s="419"/>
      <c r="C306" s="419"/>
      <c r="D306" s="419"/>
      <c r="E306" s="419"/>
      <c r="F306" s="419"/>
      <c r="G306" s="420"/>
      <c r="H306" s="421"/>
      <c r="I306" s="421"/>
      <c r="J306" s="419"/>
      <c r="K306" s="419"/>
      <c r="L306" s="419"/>
      <c r="M306" s="419"/>
      <c r="N306" s="419"/>
      <c r="O306" s="419"/>
      <c r="P306" s="419"/>
      <c r="Q306" s="419"/>
      <c r="R306" s="419"/>
      <c r="S306" s="419"/>
      <c r="T306" s="419"/>
      <c r="U306" s="419"/>
      <c r="V306" s="419"/>
      <c r="W306" s="419"/>
      <c r="X306" s="419"/>
      <c r="Y306" s="419"/>
      <c r="Z306" s="419"/>
    </row>
    <row r="307" spans="1:26" hidden="1">
      <c r="A307" s="419"/>
      <c r="B307" s="419"/>
      <c r="C307" s="419"/>
      <c r="D307" s="419"/>
      <c r="E307" s="419"/>
      <c r="F307" s="419"/>
      <c r="G307" s="420"/>
      <c r="H307" s="421"/>
      <c r="I307" s="421"/>
      <c r="J307" s="419"/>
      <c r="K307" s="419"/>
      <c r="L307" s="419"/>
      <c r="M307" s="419"/>
      <c r="N307" s="419"/>
      <c r="O307" s="419"/>
      <c r="P307" s="419"/>
      <c r="Q307" s="419"/>
      <c r="R307" s="419"/>
      <c r="S307" s="419"/>
      <c r="T307" s="419"/>
      <c r="U307" s="419"/>
      <c r="V307" s="419"/>
      <c r="W307" s="419"/>
      <c r="X307" s="419"/>
      <c r="Y307" s="419"/>
      <c r="Z307" s="419"/>
    </row>
    <row r="308" spans="1:26" hidden="1">
      <c r="A308" s="419"/>
      <c r="B308" s="419"/>
      <c r="C308" s="419"/>
      <c r="D308" s="419"/>
      <c r="E308" s="419"/>
      <c r="F308" s="419"/>
      <c r="G308" s="420"/>
      <c r="H308" s="421"/>
      <c r="I308" s="421"/>
      <c r="J308" s="419"/>
      <c r="K308" s="419"/>
      <c r="L308" s="419"/>
      <c r="M308" s="419"/>
      <c r="N308" s="419"/>
      <c r="O308" s="419"/>
      <c r="P308" s="419"/>
      <c r="Q308" s="419"/>
      <c r="R308" s="419"/>
      <c r="S308" s="419"/>
      <c r="T308" s="419"/>
      <c r="U308" s="419"/>
      <c r="V308" s="419"/>
      <c r="W308" s="419"/>
      <c r="X308" s="419"/>
      <c r="Y308" s="419"/>
      <c r="Z308" s="419"/>
    </row>
    <row r="309" spans="1:26" hidden="1">
      <c r="A309" s="419"/>
      <c r="B309" s="419"/>
      <c r="C309" s="419"/>
      <c r="D309" s="419"/>
      <c r="E309" s="419"/>
      <c r="F309" s="419"/>
      <c r="G309" s="420"/>
      <c r="H309" s="421"/>
      <c r="I309" s="421"/>
      <c r="J309" s="419"/>
      <c r="K309" s="419"/>
      <c r="L309" s="419"/>
      <c r="M309" s="419"/>
      <c r="N309" s="419"/>
      <c r="O309" s="419"/>
      <c r="P309" s="419"/>
      <c r="Q309" s="419"/>
      <c r="R309" s="419"/>
      <c r="S309" s="419"/>
      <c r="T309" s="419"/>
      <c r="U309" s="419"/>
      <c r="V309" s="419"/>
      <c r="W309" s="419"/>
      <c r="X309" s="419"/>
      <c r="Y309" s="419"/>
      <c r="Z309" s="419"/>
    </row>
    <row r="310" spans="1:26" hidden="1">
      <c r="A310" s="419"/>
      <c r="B310" s="419"/>
      <c r="C310" s="419"/>
      <c r="D310" s="419"/>
      <c r="E310" s="419"/>
      <c r="F310" s="419"/>
      <c r="G310" s="420"/>
      <c r="H310" s="421"/>
      <c r="I310" s="421"/>
      <c r="J310" s="419"/>
      <c r="K310" s="419"/>
      <c r="L310" s="419"/>
      <c r="M310" s="419"/>
      <c r="N310" s="419"/>
      <c r="O310" s="419"/>
      <c r="P310" s="419"/>
      <c r="Q310" s="419"/>
      <c r="R310" s="419"/>
      <c r="S310" s="419"/>
      <c r="T310" s="419"/>
      <c r="U310" s="419"/>
      <c r="V310" s="419"/>
      <c r="W310" s="419"/>
      <c r="X310" s="419"/>
      <c r="Y310" s="419"/>
      <c r="Z310" s="419"/>
    </row>
    <row r="311" spans="1:26" hidden="1">
      <c r="A311" s="419"/>
      <c r="B311" s="419"/>
      <c r="C311" s="419"/>
      <c r="D311" s="419"/>
      <c r="E311" s="419"/>
      <c r="F311" s="419"/>
      <c r="G311" s="420"/>
      <c r="H311" s="421"/>
      <c r="I311" s="421"/>
      <c r="J311" s="419"/>
      <c r="K311" s="419"/>
      <c r="L311" s="419"/>
      <c r="M311" s="419"/>
      <c r="N311" s="419"/>
      <c r="O311" s="419"/>
      <c r="P311" s="419"/>
      <c r="Q311" s="419"/>
      <c r="R311" s="419"/>
      <c r="S311" s="419"/>
      <c r="T311" s="419"/>
      <c r="U311" s="419"/>
      <c r="V311" s="419"/>
      <c r="W311" s="419"/>
      <c r="X311" s="419"/>
      <c r="Y311" s="419"/>
      <c r="Z311" s="419"/>
    </row>
    <row r="312" spans="1:26" hidden="1">
      <c r="A312" s="419"/>
      <c r="B312" s="419"/>
      <c r="C312" s="419"/>
      <c r="D312" s="419"/>
      <c r="E312" s="419"/>
      <c r="F312" s="419"/>
      <c r="G312" s="420"/>
      <c r="H312" s="421"/>
      <c r="I312" s="421"/>
      <c r="J312" s="419"/>
      <c r="K312" s="419"/>
      <c r="L312" s="419"/>
      <c r="M312" s="419"/>
      <c r="N312" s="419"/>
      <c r="O312" s="419"/>
      <c r="P312" s="419"/>
      <c r="Q312" s="419"/>
      <c r="R312" s="419"/>
      <c r="S312" s="419"/>
      <c r="T312" s="419"/>
      <c r="U312" s="419"/>
      <c r="V312" s="419"/>
      <c r="W312" s="419"/>
      <c r="X312" s="419"/>
      <c r="Y312" s="419"/>
      <c r="Z312" s="419"/>
    </row>
    <row r="313" spans="1:26" hidden="1">
      <c r="A313" s="419"/>
      <c r="B313" s="419"/>
      <c r="C313" s="419"/>
      <c r="D313" s="419"/>
      <c r="E313" s="419"/>
      <c r="F313" s="419"/>
      <c r="G313" s="420"/>
      <c r="H313" s="421"/>
      <c r="I313" s="421"/>
      <c r="J313" s="419"/>
      <c r="K313" s="419"/>
      <c r="L313" s="419"/>
      <c r="M313" s="419"/>
      <c r="N313" s="419"/>
      <c r="O313" s="419"/>
      <c r="P313" s="419"/>
      <c r="Q313" s="419"/>
      <c r="R313" s="419"/>
      <c r="S313" s="419"/>
      <c r="T313" s="419"/>
      <c r="U313" s="419"/>
      <c r="V313" s="419"/>
      <c r="W313" s="419"/>
      <c r="X313" s="419"/>
      <c r="Y313" s="419"/>
      <c r="Z313" s="419"/>
    </row>
    <row r="314" spans="1:26" hidden="1">
      <c r="A314" s="419"/>
      <c r="B314" s="419"/>
      <c r="C314" s="419"/>
      <c r="D314" s="419"/>
      <c r="E314" s="419"/>
      <c r="F314" s="419"/>
      <c r="G314" s="420"/>
      <c r="H314" s="421"/>
      <c r="I314" s="421"/>
      <c r="J314" s="419"/>
      <c r="K314" s="419"/>
      <c r="L314" s="419"/>
      <c r="M314" s="419"/>
      <c r="N314" s="419"/>
      <c r="O314" s="419"/>
      <c r="P314" s="419"/>
      <c r="Q314" s="419"/>
      <c r="R314" s="419"/>
      <c r="S314" s="419"/>
      <c r="T314" s="419"/>
      <c r="U314" s="419"/>
      <c r="V314" s="419"/>
      <c r="W314" s="419"/>
      <c r="X314" s="419"/>
      <c r="Y314" s="419"/>
      <c r="Z314" s="419"/>
    </row>
    <row r="315" spans="1:26" hidden="1">
      <c r="A315" s="419"/>
      <c r="B315" s="419"/>
      <c r="C315" s="419"/>
      <c r="D315" s="419"/>
      <c r="E315" s="419"/>
      <c r="F315" s="419"/>
      <c r="G315" s="420"/>
      <c r="H315" s="421"/>
      <c r="I315" s="421"/>
      <c r="J315" s="419"/>
      <c r="K315" s="419"/>
      <c r="L315" s="419"/>
      <c r="M315" s="419"/>
      <c r="N315" s="419"/>
      <c r="O315" s="419"/>
      <c r="P315" s="419"/>
      <c r="Q315" s="419"/>
      <c r="R315" s="419"/>
      <c r="S315" s="419"/>
      <c r="T315" s="419"/>
      <c r="U315" s="419"/>
      <c r="V315" s="419"/>
      <c r="W315" s="419"/>
      <c r="X315" s="419"/>
      <c r="Y315" s="419"/>
      <c r="Z315" s="419"/>
    </row>
    <row r="316" spans="1:26" hidden="1">
      <c r="A316" s="419"/>
      <c r="B316" s="419"/>
      <c r="C316" s="419"/>
      <c r="D316" s="419"/>
      <c r="E316" s="419"/>
      <c r="F316" s="419"/>
      <c r="G316" s="420"/>
      <c r="H316" s="421"/>
      <c r="I316" s="421"/>
      <c r="J316" s="419"/>
      <c r="K316" s="419"/>
      <c r="L316" s="419"/>
      <c r="M316" s="419"/>
      <c r="N316" s="419"/>
      <c r="O316" s="419"/>
      <c r="P316" s="419"/>
      <c r="Q316" s="419"/>
      <c r="R316" s="419"/>
      <c r="S316" s="419"/>
      <c r="T316" s="419"/>
      <c r="U316" s="419"/>
      <c r="V316" s="419"/>
      <c r="W316" s="419"/>
      <c r="X316" s="419"/>
      <c r="Y316" s="419"/>
      <c r="Z316" s="419"/>
    </row>
    <row r="317" spans="1:26" hidden="1">
      <c r="A317" s="419"/>
      <c r="B317" s="419"/>
      <c r="C317" s="419"/>
      <c r="D317" s="419"/>
      <c r="E317" s="419"/>
      <c r="F317" s="419"/>
      <c r="G317" s="420"/>
      <c r="H317" s="421"/>
      <c r="I317" s="421"/>
      <c r="J317" s="419"/>
      <c r="K317" s="419"/>
      <c r="L317" s="419"/>
      <c r="M317" s="419"/>
      <c r="N317" s="419"/>
      <c r="O317" s="419"/>
      <c r="P317" s="419"/>
      <c r="Q317" s="419"/>
      <c r="R317" s="419"/>
      <c r="S317" s="419"/>
      <c r="T317" s="419"/>
      <c r="U317" s="419"/>
      <c r="V317" s="419"/>
      <c r="W317" s="419"/>
      <c r="X317" s="419"/>
      <c r="Y317" s="419"/>
      <c r="Z317" s="419"/>
    </row>
    <row r="318" spans="1:26" hidden="1">
      <c r="A318" s="419"/>
      <c r="B318" s="419"/>
      <c r="C318" s="419"/>
      <c r="D318" s="419"/>
      <c r="E318" s="419"/>
      <c r="F318" s="419"/>
      <c r="G318" s="420"/>
      <c r="H318" s="421"/>
      <c r="I318" s="421"/>
      <c r="J318" s="419"/>
      <c r="K318" s="419"/>
      <c r="L318" s="419"/>
      <c r="M318" s="419"/>
      <c r="N318" s="419"/>
      <c r="O318" s="419"/>
      <c r="P318" s="419"/>
      <c r="Q318" s="419"/>
      <c r="R318" s="419"/>
      <c r="S318" s="419"/>
      <c r="T318" s="419"/>
      <c r="U318" s="419"/>
      <c r="V318" s="419"/>
      <c r="W318" s="419"/>
      <c r="X318" s="419"/>
      <c r="Y318" s="419"/>
      <c r="Z318" s="419"/>
    </row>
    <row r="319" spans="1:26" hidden="1">
      <c r="A319" s="419"/>
      <c r="B319" s="419"/>
      <c r="C319" s="419"/>
      <c r="D319" s="419"/>
      <c r="E319" s="419"/>
      <c r="F319" s="419"/>
      <c r="G319" s="420"/>
      <c r="H319" s="421"/>
      <c r="I319" s="421"/>
      <c r="J319" s="419"/>
      <c r="K319" s="419"/>
      <c r="L319" s="419"/>
      <c r="M319" s="419"/>
      <c r="N319" s="419"/>
      <c r="O319" s="419"/>
      <c r="P319" s="419"/>
      <c r="Q319" s="419"/>
      <c r="R319" s="419"/>
      <c r="S319" s="419"/>
      <c r="T319" s="419"/>
      <c r="U319" s="419"/>
      <c r="V319" s="419"/>
      <c r="W319" s="419"/>
      <c r="X319" s="419"/>
      <c r="Y319" s="419"/>
      <c r="Z319" s="419"/>
    </row>
    <row r="320" spans="1:26" hidden="1">
      <c r="A320" s="419"/>
      <c r="B320" s="419"/>
      <c r="C320" s="419"/>
      <c r="D320" s="419"/>
      <c r="E320" s="419"/>
      <c r="F320" s="419"/>
      <c r="G320" s="420"/>
      <c r="H320" s="421"/>
      <c r="I320" s="421"/>
      <c r="J320" s="419"/>
      <c r="K320" s="419"/>
      <c r="L320" s="419"/>
      <c r="M320" s="419"/>
      <c r="N320" s="419"/>
      <c r="O320" s="419"/>
      <c r="P320" s="419"/>
      <c r="Q320" s="419"/>
      <c r="R320" s="419"/>
      <c r="S320" s="419"/>
      <c r="T320" s="419"/>
      <c r="U320" s="419"/>
      <c r="V320" s="419"/>
      <c r="W320" s="419"/>
      <c r="X320" s="419"/>
      <c r="Y320" s="419"/>
      <c r="Z320" s="419"/>
    </row>
    <row r="321" spans="1:26" hidden="1">
      <c r="A321" s="419"/>
      <c r="B321" s="419"/>
      <c r="C321" s="419"/>
      <c r="D321" s="419"/>
      <c r="E321" s="419"/>
      <c r="F321" s="419"/>
      <c r="G321" s="420"/>
      <c r="H321" s="421"/>
      <c r="I321" s="421"/>
      <c r="J321" s="419"/>
      <c r="K321" s="419"/>
      <c r="L321" s="419"/>
      <c r="M321" s="419"/>
      <c r="N321" s="419"/>
      <c r="O321" s="419"/>
      <c r="P321" s="419"/>
      <c r="Q321" s="419"/>
      <c r="R321" s="419"/>
      <c r="S321" s="419"/>
      <c r="T321" s="419"/>
      <c r="U321" s="419"/>
      <c r="V321" s="419"/>
      <c r="W321" s="419"/>
      <c r="X321" s="419"/>
      <c r="Y321" s="419"/>
      <c r="Z321" s="419"/>
    </row>
    <row r="322" spans="1:26" hidden="1">
      <c r="A322" s="419"/>
      <c r="B322" s="419"/>
      <c r="C322" s="419"/>
      <c r="D322" s="419"/>
      <c r="E322" s="419"/>
      <c r="F322" s="419"/>
      <c r="G322" s="420"/>
      <c r="H322" s="421"/>
      <c r="I322" s="421"/>
      <c r="J322" s="419"/>
      <c r="K322" s="419"/>
      <c r="L322" s="419"/>
      <c r="M322" s="419"/>
      <c r="N322" s="419"/>
      <c r="O322" s="419"/>
      <c r="P322" s="419"/>
      <c r="Q322" s="419"/>
      <c r="R322" s="419"/>
      <c r="S322" s="419"/>
      <c r="T322" s="419"/>
      <c r="U322" s="419"/>
      <c r="V322" s="419"/>
      <c r="W322" s="419"/>
      <c r="X322" s="419"/>
      <c r="Y322" s="419"/>
      <c r="Z322" s="419"/>
    </row>
    <row r="323" spans="1:26" hidden="1">
      <c r="A323" s="419"/>
      <c r="B323" s="419"/>
      <c r="C323" s="419"/>
      <c r="D323" s="419"/>
      <c r="E323" s="419"/>
      <c r="F323" s="419"/>
      <c r="G323" s="420"/>
      <c r="H323" s="421"/>
      <c r="I323" s="421"/>
      <c r="J323" s="419"/>
      <c r="K323" s="419"/>
      <c r="L323" s="419"/>
      <c r="M323" s="419"/>
      <c r="N323" s="419"/>
      <c r="O323" s="419"/>
      <c r="P323" s="419"/>
      <c r="Q323" s="419"/>
      <c r="R323" s="419"/>
      <c r="S323" s="419"/>
      <c r="T323" s="419"/>
      <c r="U323" s="419"/>
      <c r="V323" s="419"/>
      <c r="W323" s="419"/>
      <c r="X323" s="419"/>
      <c r="Y323" s="419"/>
      <c r="Z323" s="419"/>
    </row>
    <row r="324" spans="1:26" hidden="1">
      <c r="A324" s="419"/>
      <c r="B324" s="419"/>
      <c r="C324" s="419"/>
      <c r="D324" s="419"/>
      <c r="E324" s="419"/>
      <c r="F324" s="419"/>
      <c r="G324" s="420"/>
      <c r="H324" s="421"/>
      <c r="I324" s="421"/>
      <c r="J324" s="419"/>
      <c r="K324" s="419"/>
      <c r="L324" s="419"/>
      <c r="M324" s="419"/>
      <c r="N324" s="419"/>
      <c r="O324" s="419"/>
      <c r="P324" s="419"/>
      <c r="Q324" s="419"/>
      <c r="R324" s="419"/>
      <c r="S324" s="419"/>
      <c r="T324" s="419"/>
      <c r="U324" s="419"/>
      <c r="V324" s="419"/>
      <c r="W324" s="419"/>
      <c r="X324" s="419"/>
      <c r="Y324" s="419"/>
      <c r="Z324" s="419"/>
    </row>
    <row r="325" spans="1:26" hidden="1">
      <c r="A325" s="419"/>
      <c r="B325" s="419"/>
      <c r="C325" s="419"/>
      <c r="D325" s="419"/>
      <c r="E325" s="419"/>
      <c r="F325" s="419"/>
      <c r="G325" s="420"/>
      <c r="H325" s="421"/>
      <c r="I325" s="421"/>
      <c r="J325" s="419"/>
      <c r="K325" s="419"/>
      <c r="L325" s="419"/>
      <c r="M325" s="419"/>
      <c r="N325" s="419"/>
      <c r="O325" s="419"/>
      <c r="P325" s="419"/>
      <c r="Q325" s="419"/>
      <c r="R325" s="419"/>
      <c r="S325" s="419"/>
      <c r="T325" s="419"/>
      <c r="U325" s="419"/>
      <c r="V325" s="419"/>
      <c r="W325" s="419"/>
      <c r="X325" s="419"/>
      <c r="Y325" s="419"/>
      <c r="Z325" s="419"/>
    </row>
    <row r="326" spans="1:26" hidden="1">
      <c r="A326" s="419"/>
      <c r="B326" s="419"/>
      <c r="C326" s="419"/>
      <c r="D326" s="419"/>
      <c r="E326" s="419"/>
      <c r="F326" s="419"/>
      <c r="G326" s="420"/>
      <c r="H326" s="421"/>
      <c r="I326" s="421"/>
      <c r="J326" s="419"/>
      <c r="K326" s="419"/>
      <c r="L326" s="419"/>
      <c r="M326" s="419"/>
      <c r="N326" s="419"/>
      <c r="O326" s="419"/>
      <c r="P326" s="419"/>
      <c r="Q326" s="419"/>
      <c r="R326" s="419"/>
      <c r="S326" s="419"/>
      <c r="T326" s="419"/>
      <c r="U326" s="419"/>
      <c r="V326" s="419"/>
      <c r="W326" s="419"/>
      <c r="X326" s="419"/>
      <c r="Y326" s="419"/>
      <c r="Z326" s="419"/>
    </row>
    <row r="327" spans="1:26" hidden="1">
      <c r="A327" s="419"/>
      <c r="B327" s="419"/>
      <c r="C327" s="419"/>
      <c r="D327" s="419"/>
      <c r="E327" s="419"/>
      <c r="F327" s="419"/>
      <c r="G327" s="420"/>
      <c r="H327" s="421"/>
      <c r="I327" s="421"/>
      <c r="J327" s="419"/>
      <c r="K327" s="419"/>
      <c r="L327" s="419"/>
      <c r="M327" s="419"/>
      <c r="N327" s="419"/>
      <c r="O327" s="419"/>
      <c r="P327" s="419"/>
      <c r="Q327" s="419"/>
      <c r="R327" s="419"/>
      <c r="S327" s="419"/>
      <c r="T327" s="419"/>
      <c r="U327" s="419"/>
      <c r="V327" s="419"/>
      <c r="W327" s="419"/>
      <c r="X327" s="419"/>
      <c r="Y327" s="419"/>
      <c r="Z327" s="419"/>
    </row>
    <row r="328" spans="1:26" hidden="1">
      <c r="A328" s="419"/>
      <c r="B328" s="419"/>
      <c r="C328" s="419"/>
      <c r="D328" s="419"/>
      <c r="E328" s="419"/>
      <c r="F328" s="419"/>
      <c r="G328" s="420"/>
      <c r="H328" s="421"/>
      <c r="I328" s="421"/>
      <c r="J328" s="419"/>
      <c r="K328" s="419"/>
      <c r="L328" s="419"/>
      <c r="M328" s="419"/>
      <c r="N328" s="419"/>
      <c r="O328" s="419"/>
      <c r="P328" s="419"/>
      <c r="Q328" s="419"/>
      <c r="R328" s="419"/>
      <c r="S328" s="419"/>
      <c r="T328" s="419"/>
      <c r="U328" s="419"/>
      <c r="V328" s="419"/>
      <c r="W328" s="419"/>
      <c r="X328" s="419"/>
      <c r="Y328" s="419"/>
      <c r="Z328" s="419"/>
    </row>
    <row r="329" spans="1:26" hidden="1">
      <c r="A329" s="419"/>
      <c r="B329" s="419"/>
      <c r="C329" s="419"/>
      <c r="D329" s="419"/>
      <c r="E329" s="419"/>
      <c r="F329" s="419"/>
      <c r="G329" s="420"/>
      <c r="H329" s="421"/>
      <c r="I329" s="421"/>
      <c r="J329" s="419"/>
      <c r="K329" s="419"/>
      <c r="L329" s="419"/>
      <c r="M329" s="419"/>
      <c r="N329" s="419"/>
      <c r="O329" s="419"/>
      <c r="P329" s="419"/>
      <c r="Q329" s="419"/>
      <c r="R329" s="419"/>
      <c r="S329" s="419"/>
      <c r="T329" s="419"/>
      <c r="U329" s="419"/>
      <c r="V329" s="419"/>
      <c r="W329" s="419"/>
      <c r="X329" s="419"/>
      <c r="Y329" s="419"/>
      <c r="Z329" s="419"/>
    </row>
    <row r="330" spans="1:26" hidden="1">
      <c r="A330" s="419"/>
      <c r="B330" s="419"/>
      <c r="C330" s="419"/>
      <c r="D330" s="419"/>
      <c r="E330" s="419"/>
      <c r="F330" s="419"/>
      <c r="G330" s="420"/>
      <c r="H330" s="421"/>
      <c r="I330" s="421"/>
      <c r="J330" s="419"/>
      <c r="K330" s="419"/>
      <c r="L330" s="419"/>
      <c r="M330" s="419"/>
      <c r="N330" s="419"/>
      <c r="O330" s="419"/>
      <c r="P330" s="419"/>
      <c r="Q330" s="419"/>
      <c r="R330" s="419"/>
      <c r="S330" s="419"/>
      <c r="T330" s="419"/>
      <c r="U330" s="419"/>
      <c r="V330" s="419"/>
      <c r="W330" s="419"/>
      <c r="X330" s="419"/>
      <c r="Y330" s="419"/>
      <c r="Z330" s="419"/>
    </row>
    <row r="331" spans="1:26" hidden="1">
      <c r="A331" s="419"/>
      <c r="B331" s="419"/>
      <c r="C331" s="419"/>
      <c r="D331" s="419"/>
      <c r="E331" s="419"/>
      <c r="F331" s="419"/>
      <c r="G331" s="420"/>
      <c r="H331" s="421"/>
      <c r="I331" s="421"/>
      <c r="J331" s="419"/>
      <c r="K331" s="419"/>
      <c r="L331" s="419"/>
      <c r="M331" s="419"/>
      <c r="N331" s="419"/>
      <c r="O331" s="419"/>
      <c r="P331" s="419"/>
      <c r="Q331" s="419"/>
      <c r="R331" s="419"/>
      <c r="S331" s="419"/>
      <c r="T331" s="419"/>
      <c r="U331" s="419"/>
      <c r="V331" s="419"/>
      <c r="W331" s="419"/>
      <c r="X331" s="419"/>
      <c r="Y331" s="419"/>
      <c r="Z331" s="419"/>
    </row>
    <row r="332" spans="1:26" hidden="1">
      <c r="A332" s="419"/>
      <c r="B332" s="419"/>
      <c r="C332" s="419"/>
      <c r="D332" s="419"/>
      <c r="E332" s="419"/>
      <c r="F332" s="419"/>
      <c r="G332" s="420"/>
      <c r="H332" s="421"/>
      <c r="I332" s="421"/>
      <c r="J332" s="419"/>
      <c r="K332" s="419"/>
      <c r="L332" s="419"/>
      <c r="M332" s="419"/>
      <c r="N332" s="419"/>
      <c r="O332" s="419"/>
      <c r="P332" s="419"/>
      <c r="Q332" s="419"/>
      <c r="R332" s="419"/>
      <c r="S332" s="419"/>
      <c r="T332" s="419"/>
      <c r="U332" s="419"/>
      <c r="V332" s="419"/>
      <c r="W332" s="419"/>
      <c r="X332" s="419"/>
      <c r="Y332" s="419"/>
      <c r="Z332" s="419"/>
    </row>
    <row r="333" spans="1:26" hidden="1">
      <c r="A333" s="419"/>
      <c r="B333" s="419"/>
      <c r="C333" s="419"/>
      <c r="D333" s="419"/>
      <c r="E333" s="419"/>
      <c r="F333" s="419"/>
      <c r="G333" s="420"/>
      <c r="H333" s="421"/>
      <c r="I333" s="421"/>
      <c r="J333" s="419"/>
      <c r="K333" s="419"/>
      <c r="L333" s="419"/>
      <c r="M333" s="419"/>
      <c r="N333" s="419"/>
      <c r="O333" s="419"/>
      <c r="P333" s="419"/>
      <c r="Q333" s="419"/>
      <c r="R333" s="419"/>
      <c r="S333" s="419"/>
      <c r="T333" s="419"/>
      <c r="U333" s="419"/>
      <c r="V333" s="419"/>
      <c r="W333" s="419"/>
      <c r="X333" s="419"/>
      <c r="Y333" s="419"/>
      <c r="Z333" s="419"/>
    </row>
    <row r="334" spans="1:26" hidden="1">
      <c r="A334" s="419"/>
      <c r="B334" s="419"/>
      <c r="C334" s="419"/>
      <c r="D334" s="419"/>
      <c r="E334" s="419"/>
      <c r="F334" s="419"/>
      <c r="G334" s="420"/>
      <c r="H334" s="421"/>
      <c r="I334" s="421"/>
      <c r="J334" s="419"/>
      <c r="K334" s="419"/>
      <c r="L334" s="419"/>
      <c r="M334" s="419"/>
      <c r="N334" s="419"/>
      <c r="O334" s="419"/>
      <c r="P334" s="419"/>
      <c r="Q334" s="419"/>
      <c r="R334" s="419"/>
      <c r="S334" s="419"/>
      <c r="T334" s="419"/>
      <c r="U334" s="419"/>
      <c r="V334" s="419"/>
      <c r="W334" s="419"/>
      <c r="X334" s="419"/>
      <c r="Y334" s="419"/>
      <c r="Z334" s="419"/>
    </row>
    <row r="335" spans="1:26" hidden="1">
      <c r="A335" s="419"/>
      <c r="B335" s="419"/>
      <c r="C335" s="419"/>
      <c r="D335" s="419"/>
      <c r="E335" s="419"/>
      <c r="F335" s="419"/>
      <c r="G335" s="420"/>
      <c r="H335" s="421"/>
      <c r="I335" s="421"/>
      <c r="J335" s="419"/>
      <c r="K335" s="419"/>
      <c r="L335" s="419"/>
      <c r="M335" s="419"/>
      <c r="N335" s="419"/>
      <c r="O335" s="419"/>
      <c r="P335" s="419"/>
      <c r="Q335" s="419"/>
      <c r="R335" s="419"/>
      <c r="S335" s="419"/>
      <c r="T335" s="419"/>
      <c r="U335" s="419"/>
      <c r="V335" s="419"/>
      <c r="W335" s="419"/>
      <c r="X335" s="419"/>
      <c r="Y335" s="419"/>
      <c r="Z335" s="419"/>
    </row>
    <row r="336" spans="1:26" hidden="1">
      <c r="A336" s="419"/>
      <c r="B336" s="419"/>
      <c r="C336" s="419"/>
      <c r="D336" s="419"/>
      <c r="E336" s="419"/>
      <c r="F336" s="419"/>
      <c r="G336" s="420"/>
      <c r="H336" s="421"/>
      <c r="I336" s="421"/>
      <c r="J336" s="419"/>
      <c r="K336" s="419"/>
      <c r="L336" s="419"/>
      <c r="M336" s="419"/>
      <c r="N336" s="419"/>
      <c r="O336" s="419"/>
      <c r="P336" s="419"/>
      <c r="Q336" s="419"/>
      <c r="R336" s="419"/>
      <c r="S336" s="419"/>
      <c r="T336" s="419"/>
      <c r="U336" s="419"/>
      <c r="V336" s="419"/>
      <c r="W336" s="419"/>
      <c r="X336" s="419"/>
      <c r="Y336" s="419"/>
      <c r="Z336" s="419"/>
    </row>
    <row r="337" spans="1:26" hidden="1">
      <c r="A337" s="419"/>
      <c r="B337" s="419"/>
      <c r="C337" s="419"/>
      <c r="D337" s="419"/>
      <c r="E337" s="419"/>
      <c r="F337" s="419"/>
      <c r="G337" s="420"/>
      <c r="H337" s="421"/>
      <c r="I337" s="421"/>
      <c r="J337" s="419"/>
      <c r="K337" s="419"/>
      <c r="L337" s="419"/>
      <c r="M337" s="419"/>
      <c r="N337" s="419"/>
      <c r="O337" s="419"/>
      <c r="P337" s="419"/>
      <c r="Q337" s="419"/>
      <c r="R337" s="419"/>
      <c r="S337" s="419"/>
      <c r="T337" s="419"/>
      <c r="U337" s="419"/>
      <c r="V337" s="419"/>
      <c r="W337" s="419"/>
      <c r="X337" s="419"/>
      <c r="Y337" s="419"/>
      <c r="Z337" s="419"/>
    </row>
    <row r="338" spans="1:26" hidden="1">
      <c r="A338" s="419"/>
      <c r="B338" s="419"/>
      <c r="C338" s="419"/>
      <c r="D338" s="419"/>
      <c r="E338" s="419"/>
      <c r="F338" s="419"/>
      <c r="G338" s="420"/>
      <c r="H338" s="421"/>
      <c r="I338" s="421"/>
      <c r="J338" s="419"/>
      <c r="K338" s="419"/>
      <c r="L338" s="419"/>
      <c r="M338" s="419"/>
      <c r="N338" s="419"/>
      <c r="O338" s="419"/>
      <c r="P338" s="419"/>
      <c r="Q338" s="419"/>
      <c r="R338" s="419"/>
      <c r="S338" s="419"/>
      <c r="T338" s="419"/>
      <c r="U338" s="419"/>
      <c r="V338" s="419"/>
      <c r="W338" s="419"/>
      <c r="X338" s="419"/>
      <c r="Y338" s="419"/>
      <c r="Z338" s="419"/>
    </row>
    <row r="339" spans="1:26" hidden="1">
      <c r="A339" s="419"/>
      <c r="B339" s="419"/>
      <c r="C339" s="419"/>
      <c r="D339" s="419"/>
      <c r="E339" s="419"/>
      <c r="F339" s="419"/>
      <c r="G339" s="420"/>
      <c r="H339" s="421"/>
      <c r="I339" s="421"/>
      <c r="J339" s="419"/>
      <c r="K339" s="419"/>
      <c r="L339" s="419"/>
      <c r="M339" s="419"/>
      <c r="N339" s="419"/>
      <c r="O339" s="419"/>
      <c r="P339" s="419"/>
      <c r="Q339" s="419"/>
      <c r="R339" s="419"/>
      <c r="S339" s="419"/>
      <c r="T339" s="419"/>
      <c r="U339" s="419"/>
      <c r="V339" s="419"/>
      <c r="W339" s="419"/>
      <c r="X339" s="419"/>
      <c r="Y339" s="419"/>
      <c r="Z339" s="419"/>
    </row>
    <row r="340" spans="1:26" hidden="1">
      <c r="A340" s="419"/>
      <c r="B340" s="419"/>
      <c r="C340" s="419"/>
      <c r="D340" s="419"/>
      <c r="E340" s="419"/>
      <c r="F340" s="419"/>
      <c r="G340" s="420"/>
      <c r="H340" s="421"/>
      <c r="I340" s="421"/>
      <c r="J340" s="419"/>
      <c r="K340" s="419"/>
      <c r="L340" s="419"/>
      <c r="M340" s="419"/>
      <c r="N340" s="419"/>
      <c r="O340" s="419"/>
      <c r="P340" s="419"/>
      <c r="Q340" s="419"/>
      <c r="R340" s="419"/>
      <c r="S340" s="419"/>
      <c r="T340" s="419"/>
      <c r="U340" s="419"/>
      <c r="V340" s="419"/>
      <c r="W340" s="419"/>
      <c r="X340" s="419"/>
      <c r="Y340" s="419"/>
      <c r="Z340" s="419"/>
    </row>
    <row r="341" spans="1:26" hidden="1">
      <c r="A341" s="419"/>
      <c r="B341" s="419"/>
      <c r="C341" s="419"/>
      <c r="D341" s="419"/>
      <c r="E341" s="419"/>
      <c r="F341" s="419"/>
      <c r="G341" s="420"/>
      <c r="H341" s="421"/>
      <c r="I341" s="421"/>
      <c r="J341" s="419"/>
      <c r="K341" s="419"/>
      <c r="L341" s="419"/>
      <c r="M341" s="419"/>
      <c r="N341" s="419"/>
      <c r="O341" s="419"/>
      <c r="P341" s="419"/>
      <c r="Q341" s="419"/>
      <c r="R341" s="419"/>
      <c r="S341" s="419"/>
      <c r="T341" s="419"/>
      <c r="U341" s="419"/>
      <c r="V341" s="419"/>
      <c r="W341" s="419"/>
      <c r="X341" s="419"/>
      <c r="Y341" s="419"/>
      <c r="Z341" s="419"/>
    </row>
    <row r="342" spans="1:26" hidden="1">
      <c r="A342" s="419"/>
      <c r="B342" s="419"/>
      <c r="C342" s="419"/>
      <c r="D342" s="419"/>
      <c r="E342" s="419"/>
      <c r="F342" s="419"/>
      <c r="G342" s="420"/>
      <c r="H342" s="421"/>
      <c r="I342" s="421"/>
      <c r="J342" s="419"/>
      <c r="K342" s="419"/>
      <c r="L342" s="419"/>
      <c r="M342" s="419"/>
      <c r="N342" s="419"/>
      <c r="O342" s="419"/>
      <c r="P342" s="419"/>
      <c r="Q342" s="419"/>
      <c r="R342" s="419"/>
      <c r="S342" s="419"/>
      <c r="T342" s="419"/>
      <c r="U342" s="419"/>
      <c r="V342" s="419"/>
      <c r="W342" s="419"/>
      <c r="X342" s="419"/>
      <c r="Y342" s="419"/>
      <c r="Z342" s="419"/>
    </row>
    <row r="343" spans="1:26" hidden="1">
      <c r="A343" s="419"/>
      <c r="B343" s="419"/>
      <c r="C343" s="419"/>
      <c r="D343" s="419"/>
      <c r="E343" s="419"/>
      <c r="F343" s="419"/>
      <c r="G343" s="420"/>
      <c r="H343" s="421"/>
      <c r="I343" s="421"/>
      <c r="J343" s="419"/>
      <c r="K343" s="419"/>
      <c r="L343" s="419"/>
      <c r="M343" s="419"/>
      <c r="N343" s="419"/>
      <c r="O343" s="419"/>
      <c r="P343" s="419"/>
      <c r="Q343" s="419"/>
      <c r="R343" s="419"/>
      <c r="S343" s="419"/>
      <c r="T343" s="419"/>
      <c r="U343" s="419"/>
      <c r="V343" s="419"/>
      <c r="W343" s="419"/>
      <c r="X343" s="419"/>
      <c r="Y343" s="419"/>
      <c r="Z343" s="419"/>
    </row>
    <row r="344" spans="1:26" hidden="1">
      <c r="A344" s="419"/>
      <c r="B344" s="419"/>
      <c r="C344" s="419"/>
      <c r="D344" s="419"/>
      <c r="E344" s="419"/>
      <c r="F344" s="419"/>
      <c r="G344" s="420"/>
      <c r="H344" s="421"/>
      <c r="I344" s="421"/>
      <c r="J344" s="419"/>
      <c r="K344" s="419"/>
      <c r="L344" s="419"/>
      <c r="M344" s="419"/>
      <c r="N344" s="419"/>
      <c r="O344" s="419"/>
      <c r="P344" s="419"/>
      <c r="Q344" s="419"/>
      <c r="R344" s="419"/>
      <c r="S344" s="419"/>
      <c r="T344" s="419"/>
      <c r="U344" s="419"/>
      <c r="V344" s="419"/>
      <c r="W344" s="419"/>
      <c r="X344" s="419"/>
      <c r="Y344" s="419"/>
      <c r="Z344" s="419"/>
    </row>
    <row r="345" spans="1:26" hidden="1">
      <c r="A345" s="419"/>
      <c r="B345" s="419"/>
      <c r="C345" s="419"/>
      <c r="D345" s="419"/>
      <c r="E345" s="419"/>
      <c r="F345" s="419"/>
      <c r="G345" s="420"/>
      <c r="H345" s="421"/>
      <c r="I345" s="421"/>
      <c r="J345" s="419"/>
      <c r="K345" s="419"/>
      <c r="L345" s="419"/>
      <c r="M345" s="419"/>
      <c r="N345" s="419"/>
      <c r="O345" s="419"/>
      <c r="P345" s="419"/>
      <c r="Q345" s="419"/>
      <c r="R345" s="419"/>
      <c r="S345" s="419"/>
      <c r="T345" s="419"/>
      <c r="U345" s="419"/>
      <c r="V345" s="419"/>
      <c r="W345" s="419"/>
      <c r="X345" s="419"/>
      <c r="Y345" s="419"/>
      <c r="Z345" s="419"/>
    </row>
    <row r="346" spans="1:26" hidden="1">
      <c r="A346" s="419"/>
      <c r="B346" s="419"/>
      <c r="C346" s="419"/>
      <c r="D346" s="419"/>
      <c r="E346" s="419"/>
      <c r="F346" s="419"/>
      <c r="G346" s="420"/>
      <c r="H346" s="421"/>
      <c r="I346" s="421"/>
      <c r="J346" s="419"/>
      <c r="K346" s="419"/>
      <c r="L346" s="419"/>
      <c r="M346" s="419"/>
      <c r="N346" s="419"/>
      <c r="O346" s="419"/>
      <c r="P346" s="419"/>
      <c r="Q346" s="419"/>
      <c r="R346" s="419"/>
      <c r="S346" s="419"/>
      <c r="T346" s="419"/>
      <c r="U346" s="419"/>
      <c r="V346" s="419"/>
      <c r="W346" s="419"/>
      <c r="X346" s="419"/>
      <c r="Y346" s="419"/>
      <c r="Z346" s="419"/>
    </row>
    <row r="347" spans="1:26" hidden="1">
      <c r="A347" s="419"/>
      <c r="B347" s="419"/>
      <c r="C347" s="419"/>
      <c r="D347" s="419"/>
      <c r="E347" s="419"/>
      <c r="F347" s="419"/>
      <c r="G347" s="420"/>
      <c r="H347" s="421"/>
      <c r="I347" s="421"/>
      <c r="J347" s="419"/>
      <c r="K347" s="419"/>
      <c r="L347" s="419"/>
      <c r="M347" s="419"/>
      <c r="N347" s="419"/>
      <c r="O347" s="419"/>
      <c r="P347" s="419"/>
      <c r="Q347" s="419"/>
      <c r="R347" s="419"/>
      <c r="S347" s="419"/>
      <c r="T347" s="419"/>
      <c r="U347" s="419"/>
      <c r="V347" s="419"/>
      <c r="W347" s="419"/>
      <c r="X347" s="419"/>
      <c r="Y347" s="419"/>
      <c r="Z347" s="419"/>
    </row>
    <row r="348" spans="1:26" hidden="1">
      <c r="A348" s="419"/>
      <c r="B348" s="419"/>
      <c r="C348" s="419"/>
      <c r="D348" s="419"/>
      <c r="E348" s="419"/>
      <c r="F348" s="419"/>
      <c r="G348" s="420"/>
      <c r="H348" s="421"/>
      <c r="I348" s="421"/>
      <c r="J348" s="419"/>
      <c r="K348" s="419"/>
      <c r="L348" s="419"/>
      <c r="M348" s="419"/>
      <c r="N348" s="419"/>
      <c r="O348" s="419"/>
      <c r="P348" s="419"/>
      <c r="Q348" s="419"/>
      <c r="R348" s="419"/>
      <c r="S348" s="419"/>
      <c r="T348" s="419"/>
      <c r="U348" s="419"/>
      <c r="V348" s="419"/>
      <c r="W348" s="419"/>
      <c r="X348" s="419"/>
      <c r="Y348" s="419"/>
      <c r="Z348" s="419"/>
    </row>
    <row r="349" spans="1:26" hidden="1">
      <c r="A349" s="419"/>
      <c r="B349" s="419"/>
      <c r="C349" s="419"/>
      <c r="D349" s="419"/>
      <c r="E349" s="419"/>
      <c r="F349" s="419"/>
      <c r="G349" s="420"/>
      <c r="H349" s="421"/>
      <c r="I349" s="421"/>
      <c r="J349" s="419"/>
      <c r="K349" s="419"/>
      <c r="L349" s="419"/>
      <c r="M349" s="419"/>
      <c r="N349" s="419"/>
      <c r="O349" s="419"/>
      <c r="P349" s="419"/>
      <c r="Q349" s="419"/>
      <c r="R349" s="419"/>
      <c r="S349" s="419"/>
      <c r="T349" s="419"/>
      <c r="U349" s="419"/>
      <c r="V349" s="419"/>
      <c r="W349" s="419"/>
      <c r="X349" s="419"/>
      <c r="Y349" s="419"/>
      <c r="Z349" s="419"/>
    </row>
    <row r="350" spans="1:26" hidden="1">
      <c r="A350" s="419"/>
      <c r="B350" s="419"/>
      <c r="C350" s="419"/>
      <c r="D350" s="419"/>
      <c r="E350" s="419"/>
      <c r="F350" s="419"/>
      <c r="G350" s="420"/>
      <c r="H350" s="421"/>
      <c r="I350" s="421"/>
      <c r="J350" s="419"/>
      <c r="K350" s="419"/>
      <c r="L350" s="419"/>
      <c r="M350" s="419"/>
      <c r="N350" s="419"/>
      <c r="O350" s="419"/>
      <c r="P350" s="419"/>
      <c r="Q350" s="419"/>
      <c r="R350" s="419"/>
      <c r="S350" s="419"/>
      <c r="T350" s="419"/>
      <c r="U350" s="419"/>
      <c r="V350" s="419"/>
      <c r="W350" s="419"/>
      <c r="X350" s="419"/>
      <c r="Y350" s="419"/>
      <c r="Z350" s="419"/>
    </row>
    <row r="351" spans="1:26" hidden="1">
      <c r="A351" s="419"/>
      <c r="B351" s="419"/>
      <c r="C351" s="419"/>
      <c r="D351" s="419"/>
      <c r="E351" s="419"/>
      <c r="F351" s="419"/>
      <c r="G351" s="420"/>
      <c r="H351" s="421"/>
      <c r="I351" s="421"/>
      <c r="J351" s="419"/>
      <c r="K351" s="419"/>
      <c r="L351" s="419"/>
      <c r="M351" s="419"/>
      <c r="N351" s="419"/>
      <c r="O351" s="419"/>
      <c r="P351" s="419"/>
      <c r="Q351" s="419"/>
      <c r="R351" s="419"/>
      <c r="S351" s="419"/>
      <c r="T351" s="419"/>
      <c r="U351" s="419"/>
      <c r="V351" s="419"/>
      <c r="W351" s="419"/>
      <c r="X351" s="419"/>
      <c r="Y351" s="419"/>
      <c r="Z351" s="419"/>
    </row>
    <row r="352" spans="1:26" hidden="1">
      <c r="A352" s="419"/>
      <c r="B352" s="419"/>
      <c r="C352" s="419"/>
      <c r="D352" s="419"/>
      <c r="E352" s="419"/>
      <c r="F352" s="419"/>
      <c r="G352" s="420"/>
      <c r="H352" s="421"/>
      <c r="I352" s="421"/>
      <c r="J352" s="419"/>
      <c r="K352" s="419"/>
      <c r="L352" s="419"/>
      <c r="M352" s="419"/>
      <c r="N352" s="419"/>
      <c r="O352" s="419"/>
      <c r="P352" s="419"/>
      <c r="Q352" s="419"/>
      <c r="R352" s="419"/>
      <c r="S352" s="419"/>
      <c r="T352" s="419"/>
      <c r="U352" s="419"/>
      <c r="V352" s="419"/>
      <c r="W352" s="419"/>
      <c r="X352" s="419"/>
      <c r="Y352" s="419"/>
      <c r="Z352" s="419"/>
    </row>
    <row r="353" spans="1:26" hidden="1">
      <c r="A353" s="419"/>
      <c r="B353" s="419"/>
      <c r="C353" s="419"/>
      <c r="D353" s="419"/>
      <c r="E353" s="419"/>
      <c r="F353" s="419"/>
      <c r="G353" s="420"/>
      <c r="H353" s="421"/>
      <c r="I353" s="421"/>
      <c r="J353" s="419"/>
      <c r="K353" s="419"/>
      <c r="L353" s="419"/>
      <c r="M353" s="419"/>
      <c r="N353" s="419"/>
      <c r="O353" s="419"/>
      <c r="P353" s="419"/>
      <c r="Q353" s="419"/>
      <c r="R353" s="419"/>
      <c r="S353" s="419"/>
      <c r="T353" s="419"/>
      <c r="U353" s="419"/>
      <c r="V353" s="419"/>
      <c r="W353" s="419"/>
      <c r="X353" s="419"/>
      <c r="Y353" s="419"/>
      <c r="Z353" s="419"/>
    </row>
    <row r="354" spans="1:26" hidden="1">
      <c r="A354" s="419"/>
      <c r="B354" s="419"/>
      <c r="C354" s="419"/>
      <c r="D354" s="419"/>
      <c r="E354" s="419"/>
      <c r="F354" s="419"/>
      <c r="G354" s="420"/>
      <c r="H354" s="421"/>
      <c r="I354" s="421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419"/>
      <c r="X354" s="419"/>
      <c r="Y354" s="419"/>
      <c r="Z354" s="419"/>
    </row>
    <row r="355" spans="1:26" hidden="1">
      <c r="A355" s="419"/>
      <c r="B355" s="419"/>
      <c r="C355" s="419"/>
      <c r="D355" s="419"/>
      <c r="E355" s="419"/>
      <c r="F355" s="419"/>
      <c r="G355" s="420"/>
      <c r="H355" s="421"/>
      <c r="I355" s="421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419"/>
      <c r="X355" s="419"/>
      <c r="Y355" s="419"/>
      <c r="Z355" s="419"/>
    </row>
    <row r="356" spans="1:26" hidden="1">
      <c r="A356" s="419"/>
      <c r="B356" s="419"/>
      <c r="C356" s="419"/>
      <c r="D356" s="419"/>
      <c r="E356" s="419"/>
      <c r="F356" s="419"/>
      <c r="G356" s="420"/>
      <c r="H356" s="421"/>
      <c r="I356" s="421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419"/>
      <c r="X356" s="419"/>
      <c r="Y356" s="419"/>
      <c r="Z356" s="419"/>
    </row>
    <row r="357" spans="1:26" hidden="1">
      <c r="A357" s="419"/>
      <c r="B357" s="419"/>
      <c r="C357" s="419"/>
      <c r="D357" s="419"/>
      <c r="E357" s="419"/>
      <c r="F357" s="419"/>
      <c r="G357" s="420"/>
      <c r="H357" s="421"/>
      <c r="I357" s="421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419"/>
      <c r="X357" s="419"/>
      <c r="Y357" s="419"/>
      <c r="Z357" s="419"/>
    </row>
    <row r="358" spans="1:26" hidden="1">
      <c r="A358" s="419"/>
      <c r="B358" s="419"/>
      <c r="C358" s="419"/>
      <c r="D358" s="419"/>
      <c r="E358" s="419"/>
      <c r="F358" s="419"/>
      <c r="G358" s="420"/>
      <c r="H358" s="421"/>
      <c r="I358" s="421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419"/>
      <c r="X358" s="419"/>
      <c r="Y358" s="419"/>
      <c r="Z358" s="419"/>
    </row>
    <row r="359" spans="1:26" hidden="1">
      <c r="A359" s="419"/>
      <c r="B359" s="419"/>
      <c r="C359" s="419"/>
      <c r="D359" s="419"/>
      <c r="E359" s="419"/>
      <c r="F359" s="419"/>
      <c r="G359" s="420"/>
      <c r="H359" s="421"/>
      <c r="I359" s="421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419"/>
      <c r="X359" s="419"/>
      <c r="Y359" s="419"/>
      <c r="Z359" s="419"/>
    </row>
    <row r="360" spans="1:26" hidden="1">
      <c r="A360" s="419"/>
      <c r="B360" s="419"/>
      <c r="C360" s="419"/>
      <c r="D360" s="419"/>
      <c r="E360" s="419"/>
      <c r="F360" s="419"/>
      <c r="G360" s="420"/>
      <c r="H360" s="421"/>
      <c r="I360" s="421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419"/>
      <c r="X360" s="419"/>
      <c r="Y360" s="419"/>
      <c r="Z360" s="419"/>
    </row>
    <row r="361" spans="1:26" hidden="1">
      <c r="A361" s="419"/>
      <c r="B361" s="419"/>
      <c r="C361" s="419"/>
      <c r="D361" s="419"/>
      <c r="E361" s="419"/>
      <c r="F361" s="419"/>
      <c r="G361" s="420"/>
      <c r="H361" s="421"/>
      <c r="I361" s="421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419"/>
      <c r="X361" s="419"/>
      <c r="Y361" s="419"/>
      <c r="Z361" s="419"/>
    </row>
    <row r="362" spans="1:26" hidden="1">
      <c r="A362" s="419"/>
      <c r="B362" s="419"/>
      <c r="C362" s="419"/>
      <c r="D362" s="419"/>
      <c r="E362" s="419"/>
      <c r="F362" s="419"/>
      <c r="G362" s="420"/>
      <c r="H362" s="421"/>
      <c r="I362" s="421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419"/>
      <c r="X362" s="419"/>
      <c r="Y362" s="419"/>
      <c r="Z362" s="419"/>
    </row>
    <row r="363" spans="1:26" hidden="1">
      <c r="A363" s="419"/>
      <c r="B363" s="419"/>
      <c r="C363" s="419"/>
      <c r="D363" s="419"/>
      <c r="E363" s="419"/>
      <c r="F363" s="419"/>
      <c r="G363" s="420"/>
      <c r="H363" s="421"/>
      <c r="I363" s="421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419"/>
      <c r="X363" s="419"/>
      <c r="Y363" s="419"/>
      <c r="Z363" s="419"/>
    </row>
    <row r="364" spans="1:26" hidden="1">
      <c r="A364" s="419"/>
      <c r="B364" s="419"/>
      <c r="C364" s="419"/>
      <c r="D364" s="419"/>
      <c r="E364" s="419"/>
      <c r="F364" s="419"/>
      <c r="G364" s="420"/>
      <c r="H364" s="421"/>
      <c r="I364" s="421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419"/>
      <c r="X364" s="419"/>
      <c r="Y364" s="419"/>
      <c r="Z364" s="419"/>
    </row>
    <row r="365" spans="1:26" hidden="1">
      <c r="A365" s="419"/>
      <c r="B365" s="419"/>
      <c r="C365" s="419"/>
      <c r="D365" s="419"/>
      <c r="E365" s="419"/>
      <c r="F365" s="419"/>
      <c r="G365" s="420"/>
      <c r="H365" s="421"/>
      <c r="I365" s="421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419"/>
      <c r="X365" s="419"/>
      <c r="Y365" s="419"/>
      <c r="Z365" s="419"/>
    </row>
    <row r="366" spans="1:26" hidden="1">
      <c r="A366" s="419"/>
      <c r="B366" s="419"/>
      <c r="C366" s="419"/>
      <c r="D366" s="419"/>
      <c r="E366" s="419"/>
      <c r="F366" s="419"/>
      <c r="G366" s="420"/>
      <c r="H366" s="421"/>
      <c r="I366" s="421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419"/>
      <c r="X366" s="419"/>
      <c r="Y366" s="419"/>
      <c r="Z366" s="419"/>
    </row>
    <row r="367" spans="1:26" hidden="1">
      <c r="A367" s="419"/>
      <c r="B367" s="419"/>
      <c r="C367" s="419"/>
      <c r="D367" s="419"/>
      <c r="E367" s="419"/>
      <c r="F367" s="419"/>
      <c r="G367" s="420"/>
      <c r="H367" s="421"/>
      <c r="I367" s="421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419"/>
      <c r="X367" s="419"/>
      <c r="Y367" s="419"/>
      <c r="Z367" s="419"/>
    </row>
    <row r="368" spans="1:26" hidden="1">
      <c r="A368" s="419"/>
      <c r="B368" s="419"/>
      <c r="C368" s="419"/>
      <c r="D368" s="419"/>
      <c r="E368" s="419"/>
      <c r="F368" s="419"/>
      <c r="G368" s="420"/>
      <c r="H368" s="421"/>
      <c r="I368" s="421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419"/>
      <c r="X368" s="419"/>
      <c r="Y368" s="419"/>
      <c r="Z368" s="419"/>
    </row>
    <row r="369" spans="1:26" hidden="1">
      <c r="A369" s="419"/>
      <c r="B369" s="419"/>
      <c r="C369" s="419"/>
      <c r="D369" s="419"/>
      <c r="E369" s="419"/>
      <c r="F369" s="419"/>
      <c r="G369" s="420"/>
      <c r="H369" s="421"/>
      <c r="I369" s="421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419"/>
      <c r="X369" s="419"/>
      <c r="Y369" s="419"/>
      <c r="Z369" s="419"/>
    </row>
    <row r="370" spans="1:26" hidden="1">
      <c r="A370" s="419"/>
      <c r="B370" s="419"/>
      <c r="C370" s="419"/>
      <c r="D370" s="419"/>
      <c r="E370" s="419"/>
      <c r="F370" s="419"/>
      <c r="G370" s="420"/>
      <c r="H370" s="421"/>
      <c r="I370" s="421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419"/>
      <c r="X370" s="419"/>
      <c r="Y370" s="419"/>
      <c r="Z370" s="419"/>
    </row>
    <row r="371" spans="1:26" hidden="1">
      <c r="A371" s="419"/>
      <c r="B371" s="419"/>
      <c r="C371" s="419"/>
      <c r="D371" s="419"/>
      <c r="E371" s="419"/>
      <c r="F371" s="419"/>
      <c r="G371" s="420"/>
      <c r="H371" s="421"/>
      <c r="I371" s="421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419"/>
      <c r="X371" s="419"/>
      <c r="Y371" s="419"/>
      <c r="Z371" s="419"/>
    </row>
    <row r="372" spans="1:26" hidden="1">
      <c r="A372" s="419"/>
      <c r="B372" s="419"/>
      <c r="C372" s="419"/>
      <c r="D372" s="419"/>
      <c r="E372" s="419"/>
      <c r="F372" s="419"/>
      <c r="G372" s="420"/>
      <c r="H372" s="421"/>
      <c r="I372" s="421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419"/>
      <c r="X372" s="419"/>
      <c r="Y372" s="419"/>
      <c r="Z372" s="419"/>
    </row>
    <row r="373" spans="1:26" hidden="1">
      <c r="A373" s="419"/>
      <c r="B373" s="419"/>
      <c r="C373" s="419"/>
      <c r="D373" s="419"/>
      <c r="E373" s="419"/>
      <c r="F373" s="419"/>
      <c r="G373" s="420"/>
      <c r="H373" s="421"/>
      <c r="I373" s="421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419"/>
      <c r="X373" s="419"/>
      <c r="Y373" s="419"/>
      <c r="Z373" s="419"/>
    </row>
    <row r="374" spans="1:26" hidden="1">
      <c r="A374" s="419"/>
      <c r="B374" s="419"/>
      <c r="C374" s="419"/>
      <c r="D374" s="419"/>
      <c r="E374" s="419"/>
      <c r="F374" s="419"/>
      <c r="G374" s="420"/>
      <c r="H374" s="421"/>
      <c r="I374" s="421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419"/>
      <c r="X374" s="419"/>
      <c r="Y374" s="419"/>
      <c r="Z374" s="419"/>
    </row>
    <row r="375" spans="1:26" hidden="1">
      <c r="A375" s="419"/>
      <c r="B375" s="419"/>
      <c r="C375" s="419"/>
      <c r="D375" s="419"/>
      <c r="E375" s="419"/>
      <c r="F375" s="419"/>
      <c r="G375" s="420"/>
      <c r="H375" s="421"/>
      <c r="I375" s="421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419"/>
      <c r="X375" s="419"/>
      <c r="Y375" s="419"/>
      <c r="Z375" s="419"/>
    </row>
    <row r="376" spans="1:26" hidden="1">
      <c r="A376" s="419"/>
      <c r="B376" s="419"/>
      <c r="C376" s="419"/>
      <c r="D376" s="419"/>
      <c r="E376" s="419"/>
      <c r="F376" s="419"/>
      <c r="G376" s="420"/>
      <c r="H376" s="421"/>
      <c r="I376" s="421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419"/>
      <c r="X376" s="419"/>
      <c r="Y376" s="419"/>
      <c r="Z376" s="419"/>
    </row>
    <row r="377" spans="1:26" hidden="1">
      <c r="A377" s="419"/>
      <c r="B377" s="419"/>
      <c r="C377" s="419"/>
      <c r="D377" s="419"/>
      <c r="E377" s="419"/>
      <c r="F377" s="419"/>
      <c r="G377" s="420"/>
      <c r="H377" s="421"/>
      <c r="I377" s="421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419"/>
      <c r="X377" s="419"/>
      <c r="Y377" s="419"/>
      <c r="Z377" s="419"/>
    </row>
    <row r="378" spans="1:26" hidden="1">
      <c r="A378" s="419"/>
      <c r="B378" s="419"/>
      <c r="C378" s="419"/>
      <c r="D378" s="419"/>
      <c r="E378" s="419"/>
      <c r="F378" s="419"/>
      <c r="G378" s="420"/>
      <c r="H378" s="421"/>
      <c r="I378" s="421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419"/>
      <c r="X378" s="419"/>
      <c r="Y378" s="419"/>
      <c r="Z378" s="419"/>
    </row>
    <row r="379" spans="1:26" hidden="1">
      <c r="A379" s="419"/>
      <c r="B379" s="419"/>
      <c r="C379" s="419"/>
      <c r="D379" s="419"/>
      <c r="E379" s="419"/>
      <c r="F379" s="419"/>
      <c r="G379" s="420"/>
      <c r="H379" s="421"/>
      <c r="I379" s="421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419"/>
      <c r="X379" s="419"/>
      <c r="Y379" s="419"/>
      <c r="Z379" s="419"/>
    </row>
    <row r="380" spans="1:26" hidden="1">
      <c r="A380" s="419"/>
      <c r="B380" s="419"/>
      <c r="C380" s="419"/>
      <c r="D380" s="419"/>
      <c r="E380" s="419"/>
      <c r="F380" s="419"/>
      <c r="G380" s="420"/>
      <c r="H380" s="421"/>
      <c r="I380" s="421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419"/>
      <c r="X380" s="419"/>
      <c r="Y380" s="419"/>
      <c r="Z380" s="419"/>
    </row>
    <row r="381" spans="1:26" hidden="1">
      <c r="A381" s="419"/>
      <c r="B381" s="419"/>
      <c r="C381" s="419"/>
      <c r="D381" s="419"/>
      <c r="E381" s="419"/>
      <c r="F381" s="419"/>
      <c r="G381" s="420"/>
      <c r="H381" s="421"/>
      <c r="I381" s="421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419"/>
      <c r="X381" s="419"/>
      <c r="Y381" s="419"/>
      <c r="Z381" s="419"/>
    </row>
    <row r="382" spans="1:26" hidden="1">
      <c r="A382" s="419"/>
      <c r="B382" s="419"/>
      <c r="C382" s="419"/>
      <c r="D382" s="419"/>
      <c r="E382" s="419"/>
      <c r="F382" s="419"/>
      <c r="G382" s="420"/>
      <c r="H382" s="421"/>
      <c r="I382" s="421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419"/>
      <c r="X382" s="419"/>
      <c r="Y382" s="419"/>
      <c r="Z382" s="419"/>
    </row>
    <row r="383" spans="1:26" hidden="1">
      <c r="A383" s="419"/>
      <c r="B383" s="419"/>
      <c r="C383" s="419"/>
      <c r="D383" s="419"/>
      <c r="E383" s="419"/>
      <c r="F383" s="419"/>
      <c r="G383" s="420"/>
      <c r="H383" s="421"/>
      <c r="I383" s="421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419"/>
      <c r="X383" s="419"/>
      <c r="Y383" s="419"/>
      <c r="Z383" s="419"/>
    </row>
    <row r="384" spans="1:26" hidden="1">
      <c r="A384" s="419"/>
      <c r="B384" s="419"/>
      <c r="C384" s="419"/>
      <c r="D384" s="419"/>
      <c r="E384" s="419"/>
      <c r="F384" s="419"/>
      <c r="G384" s="420"/>
      <c r="H384" s="421"/>
      <c r="I384" s="421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419"/>
      <c r="X384" s="419"/>
      <c r="Y384" s="419"/>
      <c r="Z384" s="419"/>
    </row>
    <row r="385" spans="1:26" hidden="1">
      <c r="A385" s="419"/>
      <c r="B385" s="419"/>
      <c r="C385" s="419"/>
      <c r="D385" s="419"/>
      <c r="E385" s="419"/>
      <c r="F385" s="419"/>
      <c r="G385" s="420"/>
      <c r="H385" s="421"/>
      <c r="I385" s="421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419"/>
      <c r="X385" s="419"/>
      <c r="Y385" s="419"/>
      <c r="Z385" s="419"/>
    </row>
    <row r="386" spans="1:26" hidden="1">
      <c r="A386" s="419"/>
      <c r="B386" s="419"/>
      <c r="C386" s="419"/>
      <c r="D386" s="419"/>
      <c r="E386" s="419"/>
      <c r="F386" s="419"/>
      <c r="G386" s="420"/>
      <c r="H386" s="421"/>
      <c r="I386" s="421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419"/>
      <c r="X386" s="419"/>
      <c r="Y386" s="419"/>
      <c r="Z386" s="419"/>
    </row>
    <row r="387" spans="1:26" hidden="1">
      <c r="A387" s="419"/>
      <c r="B387" s="419"/>
      <c r="C387" s="419"/>
      <c r="D387" s="419"/>
      <c r="E387" s="419"/>
      <c r="F387" s="419"/>
      <c r="G387" s="420"/>
      <c r="H387" s="421"/>
      <c r="I387" s="421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419"/>
      <c r="X387" s="419"/>
      <c r="Y387" s="419"/>
      <c r="Z387" s="419"/>
    </row>
    <row r="388" spans="1:26" hidden="1">
      <c r="A388" s="419"/>
      <c r="B388" s="419"/>
      <c r="C388" s="419"/>
      <c r="D388" s="419"/>
      <c r="E388" s="419"/>
      <c r="F388" s="419"/>
      <c r="G388" s="420"/>
      <c r="H388" s="421"/>
      <c r="I388" s="421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419"/>
      <c r="X388" s="419"/>
      <c r="Y388" s="419"/>
      <c r="Z388" s="419"/>
    </row>
    <row r="389" spans="1:26" hidden="1">
      <c r="A389" s="419"/>
      <c r="B389" s="419"/>
      <c r="C389" s="419"/>
      <c r="D389" s="419"/>
      <c r="E389" s="419"/>
      <c r="F389" s="419"/>
      <c r="G389" s="420"/>
      <c r="H389" s="421"/>
      <c r="I389" s="421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419"/>
      <c r="X389" s="419"/>
      <c r="Y389" s="419"/>
      <c r="Z389" s="419"/>
    </row>
    <row r="390" spans="1:26" hidden="1">
      <c r="A390" s="419"/>
      <c r="B390" s="419"/>
      <c r="C390" s="419"/>
      <c r="D390" s="419"/>
      <c r="E390" s="419"/>
      <c r="F390" s="419"/>
      <c r="G390" s="420"/>
      <c r="H390" s="421"/>
      <c r="I390" s="421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419"/>
      <c r="X390" s="419"/>
      <c r="Y390" s="419"/>
      <c r="Z390" s="419"/>
    </row>
    <row r="391" spans="1:26" hidden="1">
      <c r="A391" s="419"/>
      <c r="B391" s="419"/>
      <c r="C391" s="419"/>
      <c r="D391" s="419"/>
      <c r="E391" s="419"/>
      <c r="F391" s="419"/>
      <c r="G391" s="420"/>
      <c r="H391" s="421"/>
      <c r="I391" s="421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419"/>
      <c r="X391" s="419"/>
      <c r="Y391" s="419"/>
      <c r="Z391" s="419"/>
    </row>
    <row r="392" spans="1:26" hidden="1">
      <c r="A392" s="419"/>
      <c r="B392" s="419"/>
      <c r="C392" s="419"/>
      <c r="D392" s="419"/>
      <c r="E392" s="419"/>
      <c r="F392" s="419"/>
      <c r="G392" s="420"/>
      <c r="H392" s="421"/>
      <c r="I392" s="421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419"/>
      <c r="X392" s="419"/>
      <c r="Y392" s="419"/>
      <c r="Z392" s="419"/>
    </row>
    <row r="393" spans="1:26" hidden="1">
      <c r="A393" s="419"/>
      <c r="B393" s="419"/>
      <c r="C393" s="419"/>
      <c r="D393" s="419"/>
      <c r="E393" s="419"/>
      <c r="F393" s="419"/>
      <c r="G393" s="420"/>
      <c r="H393" s="421"/>
      <c r="I393" s="421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419"/>
      <c r="X393" s="419"/>
      <c r="Y393" s="419"/>
      <c r="Z393" s="419"/>
    </row>
    <row r="394" spans="1:26" hidden="1">
      <c r="A394" s="419"/>
      <c r="B394" s="419"/>
      <c r="C394" s="419"/>
      <c r="D394" s="419"/>
      <c r="E394" s="419"/>
      <c r="F394" s="419"/>
      <c r="G394" s="420"/>
      <c r="H394" s="421"/>
      <c r="I394" s="421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419"/>
      <c r="X394" s="419"/>
      <c r="Y394" s="419"/>
      <c r="Z394" s="419"/>
    </row>
    <row r="395" spans="1:26" hidden="1">
      <c r="A395" s="419"/>
      <c r="B395" s="419"/>
      <c r="C395" s="419"/>
      <c r="D395" s="419"/>
      <c r="E395" s="419"/>
      <c r="F395" s="419"/>
      <c r="G395" s="420"/>
      <c r="H395" s="421"/>
      <c r="I395" s="421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419"/>
      <c r="X395" s="419"/>
      <c r="Y395" s="419"/>
      <c r="Z395" s="419"/>
    </row>
    <row r="396" spans="1:26" hidden="1">
      <c r="A396" s="419"/>
      <c r="B396" s="419"/>
      <c r="C396" s="419"/>
      <c r="D396" s="419"/>
      <c r="E396" s="419"/>
      <c r="F396" s="419"/>
      <c r="G396" s="420"/>
      <c r="H396" s="421"/>
      <c r="I396" s="421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419"/>
      <c r="X396" s="419"/>
      <c r="Y396" s="419"/>
      <c r="Z396" s="419"/>
    </row>
    <row r="397" spans="1:26" hidden="1">
      <c r="A397" s="419"/>
      <c r="B397" s="419"/>
      <c r="C397" s="419"/>
      <c r="D397" s="419"/>
      <c r="E397" s="419"/>
      <c r="F397" s="419"/>
      <c r="G397" s="420"/>
      <c r="H397" s="421"/>
      <c r="I397" s="421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419"/>
      <c r="X397" s="419"/>
      <c r="Y397" s="419"/>
      <c r="Z397" s="419"/>
    </row>
    <row r="398" spans="1:26" hidden="1">
      <c r="A398" s="419"/>
      <c r="B398" s="419"/>
      <c r="C398" s="419"/>
      <c r="D398" s="419"/>
      <c r="E398" s="419"/>
      <c r="F398" s="419"/>
      <c r="G398" s="420"/>
      <c r="H398" s="421"/>
      <c r="I398" s="421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419"/>
      <c r="X398" s="419"/>
      <c r="Y398" s="419"/>
      <c r="Z398" s="419"/>
    </row>
    <row r="399" spans="1:26" hidden="1">
      <c r="A399" s="419"/>
      <c r="B399" s="419"/>
      <c r="C399" s="419"/>
      <c r="D399" s="419"/>
      <c r="E399" s="419"/>
      <c r="F399" s="419"/>
      <c r="G399" s="420"/>
      <c r="H399" s="421"/>
      <c r="I399" s="421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419"/>
      <c r="X399" s="419"/>
      <c r="Y399" s="419"/>
      <c r="Z399" s="419"/>
    </row>
    <row r="400" spans="1:26" hidden="1">
      <c r="A400" s="419"/>
      <c r="B400" s="419"/>
      <c r="C400" s="419"/>
      <c r="D400" s="419"/>
      <c r="E400" s="419"/>
      <c r="F400" s="419"/>
      <c r="G400" s="420"/>
      <c r="H400" s="421"/>
      <c r="I400" s="421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419"/>
      <c r="X400" s="419"/>
      <c r="Y400" s="419"/>
      <c r="Z400" s="419"/>
    </row>
    <row r="401" spans="1:26" hidden="1">
      <c r="A401" s="419"/>
      <c r="B401" s="419"/>
      <c r="C401" s="419"/>
      <c r="D401" s="419"/>
      <c r="E401" s="419"/>
      <c r="F401" s="419"/>
      <c r="G401" s="420"/>
      <c r="H401" s="421"/>
      <c r="I401" s="421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419"/>
      <c r="X401" s="419"/>
      <c r="Y401" s="419"/>
      <c r="Z401" s="419"/>
    </row>
    <row r="402" spans="1:26" hidden="1">
      <c r="A402" s="419"/>
      <c r="B402" s="419"/>
      <c r="C402" s="419"/>
      <c r="D402" s="419"/>
      <c r="E402" s="419"/>
      <c r="F402" s="419"/>
      <c r="G402" s="420"/>
      <c r="H402" s="421"/>
      <c r="I402" s="421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419"/>
      <c r="X402" s="419"/>
      <c r="Y402" s="419"/>
      <c r="Z402" s="419"/>
    </row>
    <row r="403" spans="1:26" hidden="1">
      <c r="A403" s="419"/>
      <c r="B403" s="419"/>
      <c r="C403" s="419"/>
      <c r="D403" s="419"/>
      <c r="E403" s="419"/>
      <c r="F403" s="419"/>
      <c r="G403" s="420"/>
      <c r="H403" s="421"/>
      <c r="I403" s="421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419"/>
      <c r="X403" s="419"/>
      <c r="Y403" s="419"/>
      <c r="Z403" s="419"/>
    </row>
    <row r="404" spans="1:26" hidden="1">
      <c r="A404" s="419"/>
      <c r="B404" s="419"/>
      <c r="C404" s="419"/>
      <c r="D404" s="419"/>
      <c r="E404" s="419"/>
      <c r="F404" s="419"/>
      <c r="G404" s="420"/>
      <c r="H404" s="421"/>
      <c r="I404" s="421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419"/>
      <c r="X404" s="419"/>
      <c r="Y404" s="419"/>
      <c r="Z404" s="419"/>
    </row>
    <row r="405" spans="1:26" hidden="1">
      <c r="A405" s="419"/>
      <c r="B405" s="419"/>
      <c r="C405" s="419"/>
      <c r="D405" s="419"/>
      <c r="E405" s="419"/>
      <c r="F405" s="419"/>
      <c r="G405" s="420"/>
      <c r="H405" s="421"/>
      <c r="I405" s="421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419"/>
      <c r="X405" s="419"/>
      <c r="Y405" s="419"/>
      <c r="Z405" s="419"/>
    </row>
    <row r="406" spans="1:26" hidden="1">
      <c r="A406" s="419"/>
      <c r="B406" s="419"/>
      <c r="C406" s="419"/>
      <c r="D406" s="419"/>
      <c r="E406" s="419"/>
      <c r="F406" s="419"/>
      <c r="G406" s="420"/>
      <c r="H406" s="421"/>
      <c r="I406" s="421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419"/>
      <c r="X406" s="419"/>
      <c r="Y406" s="419"/>
      <c r="Z406" s="419"/>
    </row>
    <row r="407" spans="1:26" hidden="1">
      <c r="A407" s="419"/>
      <c r="B407" s="419"/>
      <c r="C407" s="419"/>
      <c r="D407" s="419"/>
      <c r="E407" s="419"/>
      <c r="F407" s="419"/>
      <c r="G407" s="420"/>
      <c r="H407" s="421"/>
      <c r="I407" s="421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419"/>
      <c r="X407" s="419"/>
      <c r="Y407" s="419"/>
      <c r="Z407" s="419"/>
    </row>
    <row r="408" spans="1:26" hidden="1">
      <c r="A408" s="419"/>
      <c r="B408" s="419"/>
      <c r="C408" s="419"/>
      <c r="D408" s="419"/>
      <c r="E408" s="419"/>
      <c r="F408" s="419"/>
      <c r="G408" s="420"/>
      <c r="H408" s="421"/>
      <c r="I408" s="421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419"/>
      <c r="X408" s="419"/>
      <c r="Y408" s="419"/>
      <c r="Z408" s="419"/>
    </row>
    <row r="409" spans="1:26" hidden="1">
      <c r="A409" s="419"/>
      <c r="B409" s="419"/>
      <c r="C409" s="419"/>
      <c r="D409" s="419"/>
      <c r="E409" s="419"/>
      <c r="F409" s="419"/>
      <c r="G409" s="420"/>
      <c r="H409" s="421"/>
      <c r="I409" s="421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419"/>
      <c r="X409" s="419"/>
      <c r="Y409" s="419"/>
      <c r="Z409" s="419"/>
    </row>
    <row r="410" spans="1:26" hidden="1">
      <c r="A410" s="419"/>
      <c r="B410" s="419"/>
      <c r="C410" s="419"/>
      <c r="D410" s="419"/>
      <c r="E410" s="419"/>
      <c r="F410" s="419"/>
      <c r="G410" s="420"/>
      <c r="H410" s="421"/>
      <c r="I410" s="421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419"/>
      <c r="X410" s="419"/>
      <c r="Y410" s="419"/>
      <c r="Z410" s="419"/>
    </row>
    <row r="411" spans="1:26" hidden="1">
      <c r="A411" s="419"/>
      <c r="B411" s="419"/>
      <c r="C411" s="419"/>
      <c r="D411" s="419"/>
      <c r="E411" s="419"/>
      <c r="F411" s="419"/>
      <c r="G411" s="420"/>
      <c r="H411" s="421"/>
      <c r="I411" s="421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419"/>
      <c r="X411" s="419"/>
      <c r="Y411" s="419"/>
      <c r="Z411" s="419"/>
    </row>
    <row r="412" spans="1:26" hidden="1">
      <c r="A412" s="419"/>
      <c r="B412" s="419"/>
      <c r="C412" s="419"/>
      <c r="D412" s="419"/>
      <c r="E412" s="419"/>
      <c r="F412" s="419"/>
      <c r="G412" s="420"/>
      <c r="H412" s="421"/>
      <c r="I412" s="421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419"/>
      <c r="X412" s="419"/>
      <c r="Y412" s="419"/>
      <c r="Z412" s="419"/>
    </row>
    <row r="413" spans="1:26" hidden="1">
      <c r="A413" s="419"/>
      <c r="B413" s="419"/>
      <c r="C413" s="419"/>
      <c r="D413" s="419"/>
      <c r="E413" s="419"/>
      <c r="F413" s="419"/>
      <c r="G413" s="420"/>
      <c r="H413" s="421"/>
      <c r="I413" s="421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419"/>
      <c r="X413" s="419"/>
      <c r="Y413" s="419"/>
      <c r="Z413" s="419"/>
    </row>
    <row r="414" spans="1:26" hidden="1">
      <c r="A414" s="419"/>
      <c r="B414" s="419"/>
      <c r="C414" s="419"/>
      <c r="D414" s="419"/>
      <c r="E414" s="419"/>
      <c r="F414" s="419"/>
      <c r="G414" s="420"/>
      <c r="H414" s="421"/>
      <c r="I414" s="421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419"/>
      <c r="X414" s="419"/>
      <c r="Y414" s="419"/>
      <c r="Z414" s="419"/>
    </row>
    <row r="415" spans="1:26" hidden="1">
      <c r="A415" s="419"/>
      <c r="B415" s="419"/>
      <c r="C415" s="419"/>
      <c r="D415" s="419"/>
      <c r="E415" s="419"/>
      <c r="F415" s="419"/>
      <c r="G415" s="420"/>
      <c r="H415" s="421"/>
      <c r="I415" s="421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419"/>
      <c r="X415" s="419"/>
      <c r="Y415" s="419"/>
      <c r="Z415" s="419"/>
    </row>
    <row r="416" spans="1:26" hidden="1">
      <c r="A416" s="419"/>
      <c r="B416" s="419"/>
      <c r="C416" s="419"/>
      <c r="D416" s="419"/>
      <c r="E416" s="419"/>
      <c r="F416" s="419"/>
      <c r="G416" s="420"/>
      <c r="H416" s="421"/>
      <c r="I416" s="421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419"/>
      <c r="X416" s="419"/>
      <c r="Y416" s="419"/>
      <c r="Z416" s="419"/>
    </row>
    <row r="417" spans="1:26" hidden="1">
      <c r="A417" s="419"/>
      <c r="B417" s="419"/>
      <c r="C417" s="419"/>
      <c r="D417" s="419"/>
      <c r="E417" s="419"/>
      <c r="F417" s="419"/>
      <c r="G417" s="420"/>
      <c r="H417" s="421"/>
      <c r="I417" s="421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419"/>
      <c r="X417" s="419"/>
      <c r="Y417" s="419"/>
      <c r="Z417" s="419"/>
    </row>
    <row r="418" spans="1:26" hidden="1">
      <c r="A418" s="419"/>
      <c r="B418" s="419"/>
      <c r="C418" s="419"/>
      <c r="D418" s="419"/>
      <c r="E418" s="419"/>
      <c r="F418" s="419"/>
      <c r="G418" s="420"/>
      <c r="H418" s="421"/>
      <c r="I418" s="421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419"/>
      <c r="X418" s="419"/>
      <c r="Y418" s="419"/>
      <c r="Z418" s="419"/>
    </row>
    <row r="419" spans="1:26" hidden="1">
      <c r="A419" s="419"/>
      <c r="B419" s="419"/>
      <c r="C419" s="419"/>
      <c r="D419" s="419"/>
      <c r="E419" s="419"/>
      <c r="F419" s="419"/>
      <c r="G419" s="420"/>
      <c r="H419" s="421"/>
      <c r="I419" s="421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419"/>
      <c r="X419" s="419"/>
      <c r="Y419" s="419"/>
      <c r="Z419" s="419"/>
    </row>
    <row r="420" spans="1:26" hidden="1">
      <c r="A420" s="419"/>
      <c r="B420" s="419"/>
      <c r="C420" s="419"/>
      <c r="D420" s="419"/>
      <c r="E420" s="419"/>
      <c r="F420" s="419"/>
      <c r="G420" s="420"/>
      <c r="H420" s="421"/>
      <c r="I420" s="421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419"/>
      <c r="X420" s="419"/>
      <c r="Y420" s="419"/>
      <c r="Z420" s="419"/>
    </row>
    <row r="421" spans="1:26" hidden="1">
      <c r="A421" s="419"/>
      <c r="B421" s="419"/>
      <c r="C421" s="419"/>
      <c r="D421" s="419"/>
      <c r="E421" s="419"/>
      <c r="F421" s="419"/>
      <c r="G421" s="420"/>
      <c r="H421" s="421"/>
      <c r="I421" s="421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419"/>
      <c r="X421" s="419"/>
      <c r="Y421" s="419"/>
      <c r="Z421" s="419"/>
    </row>
    <row r="422" spans="1:26" hidden="1">
      <c r="A422" s="419"/>
      <c r="B422" s="419"/>
      <c r="C422" s="419"/>
      <c r="D422" s="419"/>
      <c r="E422" s="419"/>
      <c r="F422" s="419"/>
      <c r="G422" s="420"/>
      <c r="H422" s="421"/>
      <c r="I422" s="421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419"/>
      <c r="X422" s="419"/>
      <c r="Y422" s="419"/>
      <c r="Z422" s="419"/>
    </row>
    <row r="423" spans="1:26" hidden="1">
      <c r="A423" s="419"/>
      <c r="B423" s="419"/>
      <c r="C423" s="419"/>
      <c r="D423" s="419"/>
      <c r="E423" s="419"/>
      <c r="F423" s="419"/>
      <c r="G423" s="420"/>
      <c r="H423" s="421"/>
      <c r="I423" s="421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419"/>
      <c r="X423" s="419"/>
      <c r="Y423" s="419"/>
      <c r="Z423" s="419"/>
    </row>
    <row r="424" spans="1:26" hidden="1">
      <c r="A424" s="419"/>
      <c r="B424" s="419"/>
      <c r="C424" s="419"/>
      <c r="D424" s="419"/>
      <c r="E424" s="419"/>
      <c r="F424" s="419"/>
      <c r="G424" s="420"/>
      <c r="H424" s="421"/>
      <c r="I424" s="421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419"/>
      <c r="X424" s="419"/>
      <c r="Y424" s="419"/>
      <c r="Z424" s="419"/>
    </row>
    <row r="425" spans="1:26" hidden="1">
      <c r="A425" s="419"/>
      <c r="B425" s="419"/>
      <c r="C425" s="419"/>
      <c r="D425" s="419"/>
      <c r="E425" s="419"/>
      <c r="F425" s="419"/>
      <c r="G425" s="420"/>
      <c r="H425" s="421"/>
      <c r="I425" s="421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419"/>
      <c r="X425" s="419"/>
      <c r="Y425" s="419"/>
      <c r="Z425" s="419"/>
    </row>
    <row r="426" spans="1:26" hidden="1">
      <c r="A426" s="419"/>
      <c r="B426" s="419"/>
      <c r="C426" s="419"/>
      <c r="D426" s="419"/>
      <c r="E426" s="419"/>
      <c r="F426" s="419"/>
      <c r="G426" s="420"/>
      <c r="H426" s="421"/>
      <c r="I426" s="421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419"/>
      <c r="X426" s="419"/>
      <c r="Y426" s="419"/>
      <c r="Z426" s="419"/>
    </row>
    <row r="427" spans="1:26" hidden="1">
      <c r="A427" s="419"/>
      <c r="B427" s="419"/>
      <c r="C427" s="419"/>
      <c r="D427" s="419"/>
      <c r="E427" s="419"/>
      <c r="F427" s="419"/>
      <c r="G427" s="420"/>
      <c r="H427" s="421"/>
      <c r="I427" s="421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419"/>
      <c r="X427" s="419"/>
      <c r="Y427" s="419"/>
      <c r="Z427" s="419"/>
    </row>
    <row r="428" spans="1:26" hidden="1">
      <c r="A428" s="419"/>
      <c r="B428" s="419"/>
      <c r="C428" s="419"/>
      <c r="D428" s="419"/>
      <c r="E428" s="419"/>
      <c r="F428" s="419"/>
      <c r="G428" s="420"/>
      <c r="H428" s="421"/>
      <c r="I428" s="421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419"/>
      <c r="X428" s="419"/>
      <c r="Y428" s="419"/>
      <c r="Z428" s="419"/>
    </row>
    <row r="429" spans="1:26" hidden="1">
      <c r="A429" s="419"/>
      <c r="B429" s="419"/>
      <c r="C429" s="419"/>
      <c r="D429" s="419"/>
      <c r="E429" s="419"/>
      <c r="F429" s="419"/>
      <c r="G429" s="420"/>
      <c r="H429" s="421"/>
      <c r="I429" s="421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419"/>
      <c r="X429" s="419"/>
      <c r="Y429" s="419"/>
      <c r="Z429" s="419"/>
    </row>
    <row r="430" spans="1:26" hidden="1">
      <c r="A430" s="419"/>
      <c r="B430" s="419"/>
      <c r="C430" s="419"/>
      <c r="D430" s="419"/>
      <c r="E430" s="419"/>
      <c r="F430" s="419"/>
      <c r="G430" s="420"/>
      <c r="H430" s="421"/>
      <c r="I430" s="421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419"/>
      <c r="X430" s="419"/>
      <c r="Y430" s="419"/>
      <c r="Z430" s="419"/>
    </row>
    <row r="431" spans="1:26" hidden="1">
      <c r="A431" s="419"/>
      <c r="B431" s="419"/>
      <c r="C431" s="419"/>
      <c r="D431" s="419"/>
      <c r="E431" s="419"/>
      <c r="F431" s="419"/>
      <c r="G431" s="420"/>
      <c r="H431" s="421"/>
      <c r="I431" s="421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419"/>
      <c r="X431" s="419"/>
      <c r="Y431" s="419"/>
      <c r="Z431" s="419"/>
    </row>
    <row r="432" spans="1:26" hidden="1">
      <c r="A432" s="419"/>
      <c r="B432" s="419"/>
      <c r="C432" s="419"/>
      <c r="D432" s="419"/>
      <c r="E432" s="419"/>
      <c r="F432" s="419"/>
      <c r="G432" s="420"/>
      <c r="H432" s="421"/>
      <c r="I432" s="421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419"/>
      <c r="X432" s="419"/>
      <c r="Y432" s="419"/>
      <c r="Z432" s="419"/>
    </row>
    <row r="433" spans="1:26" hidden="1">
      <c r="A433" s="419"/>
      <c r="B433" s="419"/>
      <c r="C433" s="419"/>
      <c r="D433" s="419"/>
      <c r="E433" s="419"/>
      <c r="F433" s="419"/>
      <c r="G433" s="420"/>
      <c r="H433" s="421"/>
      <c r="I433" s="421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419"/>
      <c r="X433" s="419"/>
      <c r="Y433" s="419"/>
      <c r="Z433" s="419"/>
    </row>
    <row r="434" spans="1:26" hidden="1">
      <c r="A434" s="419"/>
      <c r="B434" s="419"/>
      <c r="C434" s="419"/>
      <c r="D434" s="419"/>
      <c r="E434" s="419"/>
      <c r="F434" s="419"/>
      <c r="G434" s="420"/>
      <c r="H434" s="421"/>
      <c r="I434" s="421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419"/>
      <c r="X434" s="419"/>
      <c r="Y434" s="419"/>
      <c r="Z434" s="419"/>
    </row>
    <row r="435" spans="1:26" hidden="1">
      <c r="A435" s="419"/>
      <c r="B435" s="419"/>
      <c r="C435" s="419"/>
      <c r="D435" s="419"/>
      <c r="E435" s="419"/>
      <c r="F435" s="419"/>
      <c r="G435" s="420"/>
      <c r="H435" s="421"/>
      <c r="I435" s="421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419"/>
      <c r="X435" s="419"/>
      <c r="Y435" s="419"/>
      <c r="Z435" s="419"/>
    </row>
    <row r="436" spans="1:26" hidden="1">
      <c r="A436" s="419"/>
      <c r="B436" s="419"/>
      <c r="C436" s="419"/>
      <c r="D436" s="419"/>
      <c r="E436" s="419"/>
      <c r="F436" s="419"/>
      <c r="G436" s="420"/>
      <c r="H436" s="421"/>
      <c r="I436" s="421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419"/>
      <c r="X436" s="419"/>
      <c r="Y436" s="419"/>
      <c r="Z436" s="419"/>
    </row>
    <row r="437" spans="1:26" hidden="1">
      <c r="A437" s="419"/>
      <c r="B437" s="419"/>
      <c r="C437" s="419"/>
      <c r="D437" s="419"/>
      <c r="E437" s="419"/>
      <c r="F437" s="419"/>
      <c r="G437" s="420"/>
      <c r="H437" s="421"/>
      <c r="I437" s="421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419"/>
      <c r="X437" s="419"/>
      <c r="Y437" s="419"/>
      <c r="Z437" s="419"/>
    </row>
    <row r="438" spans="1:26" hidden="1">
      <c r="A438" s="419"/>
      <c r="B438" s="419"/>
      <c r="C438" s="419"/>
      <c r="D438" s="419"/>
      <c r="E438" s="419"/>
      <c r="F438" s="419"/>
      <c r="G438" s="420"/>
      <c r="H438" s="421"/>
      <c r="I438" s="421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419"/>
      <c r="X438" s="419"/>
      <c r="Y438" s="419"/>
      <c r="Z438" s="419"/>
    </row>
    <row r="439" spans="1:26" hidden="1">
      <c r="A439" s="419"/>
      <c r="B439" s="419"/>
      <c r="C439" s="419"/>
      <c r="D439" s="419"/>
      <c r="E439" s="419"/>
      <c r="F439" s="419"/>
      <c r="G439" s="420"/>
      <c r="H439" s="421"/>
      <c r="I439" s="421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419"/>
      <c r="X439" s="419"/>
      <c r="Y439" s="419"/>
      <c r="Z439" s="419"/>
    </row>
    <row r="440" spans="1:26" hidden="1">
      <c r="A440" s="419"/>
      <c r="B440" s="419"/>
      <c r="C440" s="419"/>
      <c r="D440" s="419"/>
      <c r="E440" s="419"/>
      <c r="F440" s="419"/>
      <c r="G440" s="420"/>
      <c r="H440" s="421"/>
      <c r="I440" s="421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419"/>
      <c r="X440" s="419"/>
      <c r="Y440" s="419"/>
      <c r="Z440" s="419"/>
    </row>
    <row r="441" spans="1:26" hidden="1">
      <c r="A441" s="419"/>
      <c r="B441" s="419"/>
      <c r="C441" s="419"/>
      <c r="D441" s="419"/>
      <c r="E441" s="419"/>
      <c r="F441" s="419"/>
      <c r="G441" s="420"/>
      <c r="H441" s="421"/>
      <c r="I441" s="421"/>
      <c r="J441" s="419"/>
      <c r="K441" s="419"/>
      <c r="L441" s="419"/>
      <c r="M441" s="419"/>
      <c r="N441" s="419"/>
      <c r="O441" s="419"/>
      <c r="P441" s="419"/>
      <c r="Q441" s="419"/>
      <c r="R441" s="419"/>
      <c r="S441" s="419"/>
      <c r="T441" s="419"/>
      <c r="U441" s="419"/>
      <c r="V441" s="419"/>
      <c r="W441" s="419"/>
      <c r="X441" s="419"/>
      <c r="Y441" s="419"/>
      <c r="Z441" s="419"/>
    </row>
    <row r="442" spans="1:26" hidden="1">
      <c r="A442" s="419"/>
      <c r="B442" s="419"/>
      <c r="C442" s="419"/>
      <c r="D442" s="419"/>
      <c r="E442" s="419"/>
      <c r="F442" s="419"/>
      <c r="G442" s="420"/>
      <c r="H442" s="421"/>
      <c r="I442" s="421"/>
      <c r="J442" s="419"/>
      <c r="K442" s="419"/>
      <c r="L442" s="419"/>
      <c r="M442" s="419"/>
      <c r="N442" s="419"/>
      <c r="O442" s="419"/>
      <c r="P442" s="419"/>
      <c r="Q442" s="419"/>
      <c r="R442" s="419"/>
      <c r="S442" s="419"/>
      <c r="T442" s="419"/>
      <c r="U442" s="419"/>
      <c r="V442" s="419"/>
      <c r="W442" s="419"/>
      <c r="X442" s="419"/>
      <c r="Y442" s="419"/>
      <c r="Z442" s="419"/>
    </row>
    <row r="443" spans="1:26" hidden="1">
      <c r="A443" s="419"/>
      <c r="B443" s="419"/>
      <c r="C443" s="419"/>
      <c r="D443" s="419"/>
      <c r="E443" s="419"/>
      <c r="F443" s="419"/>
      <c r="G443" s="420"/>
      <c r="H443" s="421"/>
      <c r="I443" s="421"/>
      <c r="J443" s="419"/>
      <c r="K443" s="419"/>
      <c r="L443" s="419"/>
      <c r="M443" s="419"/>
      <c r="N443" s="419"/>
      <c r="O443" s="419"/>
      <c r="P443" s="419"/>
      <c r="Q443" s="419"/>
      <c r="R443" s="419"/>
      <c r="S443" s="419"/>
      <c r="T443" s="419"/>
      <c r="U443" s="419"/>
      <c r="V443" s="419"/>
      <c r="W443" s="419"/>
      <c r="X443" s="419"/>
      <c r="Y443" s="419"/>
      <c r="Z443" s="419"/>
    </row>
    <row r="444" spans="1:26" hidden="1">
      <c r="A444" s="419"/>
      <c r="B444" s="419"/>
      <c r="C444" s="419"/>
      <c r="D444" s="419"/>
      <c r="E444" s="419"/>
      <c r="F444" s="419"/>
      <c r="G444" s="420"/>
      <c r="H444" s="421"/>
      <c r="I444" s="421"/>
      <c r="J444" s="419"/>
      <c r="K444" s="419"/>
      <c r="L444" s="419"/>
      <c r="M444" s="419"/>
      <c r="N444" s="419"/>
      <c r="O444" s="419"/>
      <c r="P444" s="419"/>
      <c r="Q444" s="419"/>
      <c r="R444" s="419"/>
      <c r="S444" s="419"/>
      <c r="T444" s="419"/>
      <c r="U444" s="419"/>
      <c r="V444" s="419"/>
      <c r="W444" s="419"/>
      <c r="X444" s="419"/>
      <c r="Y444" s="419"/>
      <c r="Z444" s="419"/>
    </row>
    <row r="445" spans="1:26" hidden="1">
      <c r="A445" s="419"/>
      <c r="B445" s="419"/>
      <c r="C445" s="419"/>
      <c r="D445" s="419"/>
      <c r="E445" s="419"/>
      <c r="F445" s="419"/>
      <c r="G445" s="420"/>
      <c r="H445" s="421"/>
      <c r="I445" s="421"/>
      <c r="J445" s="419"/>
      <c r="K445" s="419"/>
      <c r="L445" s="419"/>
      <c r="M445" s="419"/>
      <c r="N445" s="419"/>
      <c r="O445" s="419"/>
      <c r="P445" s="419"/>
      <c r="Q445" s="419"/>
      <c r="R445" s="419"/>
      <c r="S445" s="419"/>
      <c r="T445" s="419"/>
      <c r="U445" s="419"/>
      <c r="V445" s="419"/>
      <c r="W445" s="419"/>
      <c r="X445" s="419"/>
      <c r="Y445" s="419"/>
      <c r="Z445" s="419"/>
    </row>
    <row r="446" spans="1:26" hidden="1">
      <c r="A446" s="419"/>
      <c r="B446" s="419"/>
      <c r="C446" s="419"/>
      <c r="D446" s="419"/>
      <c r="E446" s="419"/>
      <c r="F446" s="419"/>
      <c r="G446" s="420"/>
      <c r="H446" s="421"/>
      <c r="I446" s="421"/>
      <c r="J446" s="419"/>
      <c r="K446" s="419"/>
      <c r="L446" s="419"/>
      <c r="M446" s="419"/>
      <c r="N446" s="419"/>
      <c r="O446" s="419"/>
      <c r="P446" s="419"/>
      <c r="Q446" s="419"/>
      <c r="R446" s="419"/>
      <c r="S446" s="419"/>
      <c r="T446" s="419"/>
      <c r="U446" s="419"/>
      <c r="V446" s="419"/>
      <c r="W446" s="419"/>
      <c r="X446" s="419"/>
      <c r="Y446" s="419"/>
      <c r="Z446" s="419"/>
    </row>
    <row r="447" spans="1:26" hidden="1">
      <c r="A447" s="419"/>
      <c r="B447" s="419"/>
      <c r="C447" s="419"/>
      <c r="D447" s="419"/>
      <c r="E447" s="419"/>
      <c r="F447" s="419"/>
      <c r="G447" s="420"/>
      <c r="H447" s="421"/>
      <c r="I447" s="421"/>
      <c r="J447" s="419"/>
      <c r="K447" s="419"/>
      <c r="L447" s="419"/>
      <c r="M447" s="419"/>
      <c r="N447" s="419"/>
      <c r="O447" s="419"/>
      <c r="P447" s="419"/>
      <c r="Q447" s="419"/>
      <c r="R447" s="419"/>
      <c r="S447" s="419"/>
      <c r="T447" s="419"/>
      <c r="U447" s="419"/>
      <c r="V447" s="419"/>
      <c r="W447" s="419"/>
      <c r="X447" s="419"/>
      <c r="Y447" s="419"/>
      <c r="Z447" s="419"/>
    </row>
    <row r="448" spans="1:26" hidden="1">
      <c r="A448" s="419"/>
      <c r="B448" s="419"/>
      <c r="C448" s="419"/>
      <c r="D448" s="419"/>
      <c r="E448" s="419"/>
      <c r="F448" s="419"/>
      <c r="G448" s="420"/>
      <c r="H448" s="421"/>
      <c r="I448" s="421"/>
      <c r="J448" s="419"/>
      <c r="K448" s="419"/>
      <c r="L448" s="419"/>
      <c r="M448" s="419"/>
      <c r="N448" s="419"/>
      <c r="O448" s="419"/>
      <c r="P448" s="419"/>
      <c r="Q448" s="419"/>
      <c r="R448" s="419"/>
      <c r="S448" s="419"/>
      <c r="T448" s="419"/>
      <c r="U448" s="419"/>
      <c r="V448" s="419"/>
      <c r="W448" s="419"/>
      <c r="X448" s="419"/>
      <c r="Y448" s="419"/>
      <c r="Z448" s="419"/>
    </row>
    <row r="449" spans="1:26" hidden="1">
      <c r="A449" s="419"/>
      <c r="B449" s="419"/>
      <c r="C449" s="419"/>
      <c r="D449" s="419"/>
      <c r="E449" s="419"/>
      <c r="F449" s="419"/>
      <c r="G449" s="420"/>
      <c r="H449" s="421"/>
      <c r="I449" s="421"/>
      <c r="J449" s="419"/>
      <c r="K449" s="419"/>
      <c r="L449" s="419"/>
      <c r="M449" s="419"/>
      <c r="N449" s="419"/>
      <c r="O449" s="419"/>
      <c r="P449" s="419"/>
      <c r="Q449" s="419"/>
      <c r="R449" s="419"/>
      <c r="S449" s="419"/>
      <c r="T449" s="419"/>
      <c r="U449" s="419"/>
      <c r="V449" s="419"/>
      <c r="W449" s="419"/>
      <c r="X449" s="419"/>
      <c r="Y449" s="419"/>
      <c r="Z449" s="419"/>
    </row>
    <row r="450" spans="1:26" hidden="1">
      <c r="A450" s="419"/>
      <c r="B450" s="419"/>
      <c r="C450" s="419"/>
      <c r="D450" s="419"/>
      <c r="E450" s="419"/>
      <c r="F450" s="419"/>
      <c r="G450" s="420"/>
      <c r="H450" s="421"/>
      <c r="I450" s="421"/>
      <c r="J450" s="419"/>
      <c r="K450" s="419"/>
      <c r="L450" s="419"/>
      <c r="M450" s="419"/>
      <c r="N450" s="419"/>
      <c r="O450" s="419"/>
      <c r="P450" s="419"/>
      <c r="Q450" s="419"/>
      <c r="R450" s="419"/>
      <c r="S450" s="419"/>
      <c r="T450" s="419"/>
      <c r="U450" s="419"/>
      <c r="V450" s="419"/>
      <c r="W450" s="419"/>
      <c r="X450" s="419"/>
      <c r="Y450" s="419"/>
      <c r="Z450" s="419"/>
    </row>
    <row r="451" spans="1:26" hidden="1">
      <c r="A451" s="419"/>
      <c r="B451" s="419"/>
      <c r="C451" s="419"/>
      <c r="D451" s="419"/>
      <c r="E451" s="419"/>
      <c r="F451" s="419"/>
      <c r="G451" s="420"/>
      <c r="H451" s="421"/>
      <c r="I451" s="421"/>
      <c r="J451" s="419"/>
      <c r="K451" s="419"/>
      <c r="L451" s="419"/>
      <c r="M451" s="419"/>
      <c r="N451" s="419"/>
      <c r="O451" s="419"/>
      <c r="P451" s="419"/>
      <c r="Q451" s="419"/>
      <c r="R451" s="419"/>
      <c r="S451" s="419"/>
      <c r="T451" s="419"/>
      <c r="U451" s="419"/>
      <c r="V451" s="419"/>
      <c r="W451" s="419"/>
      <c r="X451" s="419"/>
      <c r="Y451" s="419"/>
      <c r="Z451" s="419"/>
    </row>
    <row r="452" spans="1:26" hidden="1">
      <c r="A452" s="419"/>
      <c r="B452" s="419"/>
      <c r="C452" s="419"/>
      <c r="D452" s="419"/>
      <c r="E452" s="419"/>
      <c r="F452" s="419"/>
      <c r="G452" s="420"/>
      <c r="H452" s="421"/>
      <c r="I452" s="421"/>
      <c r="J452" s="419"/>
      <c r="K452" s="419"/>
      <c r="L452" s="419"/>
      <c r="M452" s="419"/>
      <c r="N452" s="419"/>
      <c r="O452" s="419"/>
      <c r="P452" s="419"/>
      <c r="Q452" s="419"/>
      <c r="R452" s="419"/>
      <c r="S452" s="419"/>
      <c r="T452" s="419"/>
      <c r="U452" s="419"/>
      <c r="V452" s="419"/>
      <c r="W452" s="419"/>
      <c r="X452" s="419"/>
      <c r="Y452" s="419"/>
      <c r="Z452" s="419"/>
    </row>
    <row r="453" spans="1:26" hidden="1">
      <c r="A453" s="419"/>
      <c r="B453" s="419"/>
      <c r="C453" s="419"/>
      <c r="D453" s="419"/>
      <c r="E453" s="419"/>
      <c r="F453" s="419"/>
      <c r="G453" s="420"/>
      <c r="H453" s="421"/>
      <c r="I453" s="421"/>
      <c r="J453" s="419"/>
      <c r="K453" s="419"/>
      <c r="L453" s="419"/>
      <c r="M453" s="419"/>
      <c r="N453" s="419"/>
      <c r="O453" s="419"/>
      <c r="P453" s="419"/>
      <c r="Q453" s="419"/>
      <c r="R453" s="419"/>
      <c r="S453" s="419"/>
      <c r="T453" s="419"/>
      <c r="U453" s="419"/>
      <c r="V453" s="419"/>
      <c r="W453" s="419"/>
      <c r="X453" s="419"/>
      <c r="Y453" s="419"/>
      <c r="Z453" s="419"/>
    </row>
    <row r="454" spans="1:26" hidden="1">
      <c r="A454" s="419"/>
      <c r="B454" s="419"/>
      <c r="C454" s="419"/>
      <c r="D454" s="419"/>
      <c r="E454" s="419"/>
      <c r="F454" s="419"/>
      <c r="G454" s="420"/>
      <c r="H454" s="421"/>
      <c r="I454" s="421"/>
      <c r="J454" s="419"/>
      <c r="K454" s="419"/>
      <c r="L454" s="419"/>
      <c r="M454" s="419"/>
      <c r="N454" s="419"/>
      <c r="O454" s="419"/>
      <c r="P454" s="419"/>
      <c r="Q454" s="419"/>
      <c r="R454" s="419"/>
      <c r="S454" s="419"/>
      <c r="T454" s="419"/>
      <c r="U454" s="419"/>
      <c r="V454" s="419"/>
      <c r="W454" s="419"/>
      <c r="X454" s="419"/>
      <c r="Y454" s="419"/>
      <c r="Z454" s="419"/>
    </row>
    <row r="455" spans="1:26" hidden="1">
      <c r="A455" s="419"/>
      <c r="B455" s="419"/>
      <c r="C455" s="419"/>
      <c r="D455" s="419"/>
      <c r="E455" s="419"/>
      <c r="F455" s="419"/>
      <c r="G455" s="420"/>
      <c r="H455" s="421"/>
      <c r="I455" s="421"/>
      <c r="J455" s="419"/>
      <c r="K455" s="419"/>
      <c r="L455" s="419"/>
      <c r="M455" s="419"/>
      <c r="N455" s="419"/>
      <c r="O455" s="419"/>
      <c r="P455" s="419"/>
      <c r="Q455" s="419"/>
      <c r="R455" s="419"/>
      <c r="S455" s="419"/>
      <c r="T455" s="419"/>
      <c r="U455" s="419"/>
      <c r="V455" s="419"/>
      <c r="W455" s="419"/>
      <c r="X455" s="419"/>
      <c r="Y455" s="419"/>
      <c r="Z455" s="419"/>
    </row>
    <row r="456" spans="1:26" hidden="1">
      <c r="A456" s="419"/>
      <c r="B456" s="419"/>
      <c r="C456" s="419"/>
      <c r="D456" s="419"/>
      <c r="E456" s="419"/>
      <c r="F456" s="419"/>
      <c r="G456" s="420"/>
      <c r="H456" s="421"/>
      <c r="I456" s="421"/>
      <c r="J456" s="419"/>
      <c r="K456" s="419"/>
      <c r="L456" s="419"/>
      <c r="M456" s="419"/>
      <c r="N456" s="419"/>
      <c r="O456" s="419"/>
      <c r="P456" s="419"/>
      <c r="Q456" s="419"/>
      <c r="R456" s="419"/>
      <c r="S456" s="419"/>
      <c r="T456" s="419"/>
      <c r="U456" s="419"/>
      <c r="V456" s="419"/>
      <c r="W456" s="419"/>
      <c r="X456" s="419"/>
      <c r="Y456" s="419"/>
      <c r="Z456" s="419"/>
    </row>
    <row r="457" spans="1:26" hidden="1">
      <c r="A457" s="419"/>
      <c r="B457" s="419"/>
      <c r="C457" s="419"/>
      <c r="D457" s="419"/>
      <c r="E457" s="419"/>
      <c r="F457" s="419"/>
      <c r="G457" s="420"/>
      <c r="H457" s="421"/>
      <c r="I457" s="421"/>
      <c r="J457" s="419"/>
      <c r="K457" s="419"/>
      <c r="L457" s="419"/>
      <c r="M457" s="419"/>
      <c r="N457" s="419"/>
      <c r="O457" s="419"/>
      <c r="P457" s="419"/>
      <c r="Q457" s="419"/>
      <c r="R457" s="419"/>
      <c r="S457" s="419"/>
      <c r="T457" s="419"/>
      <c r="U457" s="419"/>
      <c r="V457" s="419"/>
      <c r="W457" s="419"/>
      <c r="X457" s="419"/>
      <c r="Y457" s="419"/>
      <c r="Z457" s="419"/>
    </row>
    <row r="458" spans="1:26" hidden="1">
      <c r="A458" s="419"/>
      <c r="B458" s="419"/>
      <c r="C458" s="419"/>
      <c r="D458" s="419"/>
      <c r="E458" s="419"/>
      <c r="F458" s="419"/>
      <c r="G458" s="420"/>
      <c r="H458" s="421"/>
      <c r="I458" s="421"/>
      <c r="J458" s="419"/>
      <c r="K458" s="419"/>
      <c r="L458" s="419"/>
      <c r="M458" s="419"/>
      <c r="N458" s="419"/>
      <c r="O458" s="419"/>
      <c r="P458" s="419"/>
      <c r="Q458" s="419"/>
      <c r="R458" s="419"/>
      <c r="S458" s="419"/>
      <c r="T458" s="419"/>
      <c r="U458" s="419"/>
      <c r="V458" s="419"/>
      <c r="W458" s="419"/>
      <c r="X458" s="419"/>
      <c r="Y458" s="419"/>
      <c r="Z458" s="419"/>
    </row>
    <row r="459" spans="1:26" hidden="1">
      <c r="A459" s="419"/>
      <c r="B459" s="419"/>
      <c r="C459" s="419"/>
      <c r="D459" s="419"/>
      <c r="E459" s="419"/>
      <c r="F459" s="419"/>
      <c r="G459" s="420"/>
      <c r="H459" s="421"/>
      <c r="I459" s="421"/>
      <c r="J459" s="419"/>
      <c r="K459" s="419"/>
      <c r="L459" s="419"/>
      <c r="M459" s="419"/>
      <c r="N459" s="419"/>
      <c r="O459" s="419"/>
      <c r="P459" s="419"/>
      <c r="Q459" s="419"/>
      <c r="R459" s="419"/>
      <c r="S459" s="419"/>
      <c r="T459" s="419"/>
      <c r="U459" s="419"/>
      <c r="V459" s="419"/>
      <c r="W459" s="419"/>
      <c r="X459" s="419"/>
      <c r="Y459" s="419"/>
      <c r="Z459" s="419"/>
    </row>
    <row r="460" spans="1:26" hidden="1">
      <c r="A460" s="419"/>
      <c r="B460" s="419"/>
      <c r="C460" s="419"/>
      <c r="D460" s="419"/>
      <c r="E460" s="419"/>
      <c r="F460" s="419"/>
      <c r="G460" s="420"/>
      <c r="H460" s="421"/>
      <c r="I460" s="421"/>
      <c r="J460" s="419"/>
      <c r="K460" s="419"/>
      <c r="L460" s="419"/>
      <c r="M460" s="419"/>
      <c r="N460" s="419"/>
      <c r="O460" s="419"/>
      <c r="P460" s="419"/>
      <c r="Q460" s="419"/>
      <c r="R460" s="419"/>
      <c r="S460" s="419"/>
      <c r="T460" s="419"/>
      <c r="U460" s="419"/>
      <c r="V460" s="419"/>
      <c r="W460" s="419"/>
      <c r="X460" s="419"/>
      <c r="Y460" s="419"/>
      <c r="Z460" s="419"/>
    </row>
    <row r="461" spans="1:26" hidden="1">
      <c r="A461" s="419"/>
      <c r="B461" s="419"/>
      <c r="C461" s="419"/>
      <c r="D461" s="419"/>
      <c r="E461" s="419"/>
      <c r="F461" s="419"/>
      <c r="G461" s="420"/>
      <c r="H461" s="421"/>
      <c r="I461" s="421"/>
      <c r="J461" s="419"/>
      <c r="K461" s="419"/>
      <c r="L461" s="419"/>
      <c r="M461" s="419"/>
      <c r="N461" s="419"/>
      <c r="O461" s="419"/>
      <c r="P461" s="419"/>
      <c r="Q461" s="419"/>
      <c r="R461" s="419"/>
      <c r="S461" s="419"/>
      <c r="T461" s="419"/>
      <c r="U461" s="419"/>
      <c r="V461" s="419"/>
      <c r="W461" s="419"/>
      <c r="X461" s="419"/>
      <c r="Y461" s="419"/>
      <c r="Z461" s="419"/>
    </row>
    <row r="462" spans="1:26" hidden="1">
      <c r="A462" s="419"/>
      <c r="B462" s="419"/>
      <c r="C462" s="419"/>
      <c r="D462" s="419"/>
      <c r="E462" s="419"/>
      <c r="F462" s="419"/>
      <c r="G462" s="420"/>
      <c r="H462" s="421"/>
      <c r="I462" s="421"/>
      <c r="J462" s="419"/>
      <c r="K462" s="419"/>
      <c r="L462" s="419"/>
      <c r="M462" s="419"/>
      <c r="N462" s="419"/>
      <c r="O462" s="419"/>
      <c r="P462" s="419"/>
      <c r="Q462" s="419"/>
      <c r="R462" s="419"/>
      <c r="S462" s="419"/>
      <c r="T462" s="419"/>
      <c r="U462" s="419"/>
      <c r="V462" s="419"/>
      <c r="W462" s="419"/>
      <c r="X462" s="419"/>
      <c r="Y462" s="419"/>
      <c r="Z462" s="419"/>
    </row>
    <row r="463" spans="1:26" hidden="1">
      <c r="A463" s="419"/>
      <c r="B463" s="419"/>
      <c r="C463" s="419"/>
      <c r="D463" s="419"/>
      <c r="E463" s="419"/>
      <c r="F463" s="419"/>
      <c r="G463" s="420"/>
      <c r="H463" s="421"/>
      <c r="I463" s="421"/>
      <c r="J463" s="419"/>
      <c r="K463" s="419"/>
      <c r="L463" s="419"/>
      <c r="M463" s="419"/>
      <c r="N463" s="419"/>
      <c r="O463" s="419"/>
      <c r="P463" s="419"/>
      <c r="Q463" s="419"/>
      <c r="R463" s="419"/>
      <c r="S463" s="419"/>
      <c r="T463" s="419"/>
      <c r="U463" s="419"/>
      <c r="V463" s="419"/>
      <c r="W463" s="419"/>
      <c r="X463" s="419"/>
      <c r="Y463" s="419"/>
      <c r="Z463" s="419"/>
    </row>
    <row r="464" spans="1:26" hidden="1">
      <c r="A464" s="419"/>
      <c r="B464" s="419"/>
      <c r="C464" s="419"/>
      <c r="D464" s="419"/>
      <c r="E464" s="419"/>
      <c r="F464" s="419"/>
      <c r="G464" s="420"/>
      <c r="H464" s="421"/>
      <c r="I464" s="421"/>
      <c r="J464" s="419"/>
      <c r="K464" s="419"/>
      <c r="L464" s="419"/>
      <c r="M464" s="419"/>
      <c r="N464" s="419"/>
      <c r="O464" s="419"/>
      <c r="P464" s="419"/>
      <c r="Q464" s="419"/>
      <c r="R464" s="419"/>
      <c r="S464" s="419"/>
      <c r="T464" s="419"/>
      <c r="U464" s="419"/>
      <c r="V464" s="419"/>
      <c r="W464" s="419"/>
      <c r="X464" s="419"/>
      <c r="Y464" s="419"/>
      <c r="Z464" s="419"/>
    </row>
    <row r="465" spans="1:26" hidden="1">
      <c r="A465" s="419"/>
      <c r="B465" s="419"/>
      <c r="C465" s="419"/>
      <c r="D465" s="419"/>
      <c r="E465" s="419"/>
      <c r="F465" s="419"/>
      <c r="G465" s="420"/>
      <c r="H465" s="421"/>
      <c r="I465" s="421"/>
      <c r="J465" s="419"/>
      <c r="K465" s="419"/>
      <c r="L465" s="419"/>
      <c r="M465" s="419"/>
      <c r="N465" s="419"/>
      <c r="O465" s="419"/>
      <c r="P465" s="419"/>
      <c r="Q465" s="419"/>
      <c r="R465" s="419"/>
      <c r="S465" s="419"/>
      <c r="T465" s="419"/>
      <c r="U465" s="419"/>
      <c r="V465" s="419"/>
      <c r="W465" s="419"/>
      <c r="X465" s="419"/>
      <c r="Y465" s="419"/>
      <c r="Z465" s="419"/>
    </row>
    <row r="466" spans="1:26" hidden="1">
      <c r="A466" s="419"/>
      <c r="B466" s="419"/>
      <c r="C466" s="419"/>
      <c r="D466" s="419"/>
      <c r="E466" s="419"/>
      <c r="F466" s="419"/>
      <c r="G466" s="420"/>
      <c r="H466" s="421"/>
      <c r="I466" s="421"/>
      <c r="J466" s="419"/>
      <c r="K466" s="419"/>
      <c r="L466" s="419"/>
      <c r="M466" s="419"/>
      <c r="N466" s="419"/>
      <c r="O466" s="419"/>
      <c r="P466" s="419"/>
      <c r="Q466" s="419"/>
      <c r="R466" s="419"/>
      <c r="S466" s="419"/>
      <c r="T466" s="419"/>
      <c r="U466" s="419"/>
      <c r="V466" s="419"/>
      <c r="W466" s="419"/>
      <c r="X466" s="419"/>
      <c r="Y466" s="419"/>
      <c r="Z466" s="419"/>
    </row>
    <row r="467" spans="1:26" hidden="1">
      <c r="A467" s="419"/>
      <c r="B467" s="419"/>
      <c r="C467" s="419"/>
      <c r="D467" s="419"/>
      <c r="E467" s="419"/>
      <c r="F467" s="419"/>
      <c r="G467" s="420"/>
      <c r="H467" s="421"/>
      <c r="I467" s="421"/>
      <c r="J467" s="419"/>
      <c r="K467" s="419"/>
      <c r="L467" s="419"/>
      <c r="M467" s="419"/>
      <c r="N467" s="419"/>
      <c r="O467" s="419"/>
      <c r="P467" s="419"/>
      <c r="Q467" s="419"/>
      <c r="R467" s="419"/>
      <c r="S467" s="419"/>
      <c r="T467" s="419"/>
      <c r="U467" s="419"/>
      <c r="V467" s="419"/>
      <c r="W467" s="419"/>
      <c r="X467" s="419"/>
      <c r="Y467" s="419"/>
      <c r="Z467" s="419"/>
    </row>
    <row r="468" spans="1:26" hidden="1">
      <c r="A468" s="419"/>
      <c r="B468" s="419"/>
      <c r="C468" s="419"/>
      <c r="D468" s="419"/>
      <c r="E468" s="419"/>
      <c r="F468" s="419"/>
      <c r="G468" s="420"/>
      <c r="H468" s="421"/>
      <c r="I468" s="421"/>
      <c r="J468" s="419"/>
      <c r="K468" s="419"/>
      <c r="L468" s="419"/>
      <c r="M468" s="419"/>
      <c r="N468" s="419"/>
      <c r="O468" s="419"/>
      <c r="P468" s="419"/>
      <c r="Q468" s="419"/>
      <c r="R468" s="419"/>
      <c r="S468" s="419"/>
      <c r="T468" s="419"/>
      <c r="U468" s="419"/>
      <c r="V468" s="419"/>
      <c r="W468" s="419"/>
      <c r="X468" s="419"/>
      <c r="Y468" s="419"/>
      <c r="Z468" s="419"/>
    </row>
    <row r="469" spans="1:26" hidden="1">
      <c r="A469" s="419"/>
      <c r="B469" s="419"/>
      <c r="C469" s="419"/>
      <c r="D469" s="419"/>
      <c r="E469" s="419"/>
      <c r="F469" s="419"/>
      <c r="G469" s="420"/>
      <c r="H469" s="421"/>
      <c r="I469" s="421"/>
      <c r="J469" s="419"/>
      <c r="K469" s="419"/>
      <c r="L469" s="419"/>
      <c r="M469" s="419"/>
      <c r="N469" s="419"/>
      <c r="O469" s="419"/>
      <c r="P469" s="419"/>
      <c r="Q469" s="419"/>
      <c r="R469" s="419"/>
      <c r="S469" s="419"/>
      <c r="T469" s="419"/>
      <c r="U469" s="419"/>
      <c r="V469" s="419"/>
      <c r="W469" s="419"/>
      <c r="X469" s="419"/>
      <c r="Y469" s="419"/>
      <c r="Z469" s="419"/>
    </row>
    <row r="470" spans="1:26" hidden="1">
      <c r="A470" s="419"/>
      <c r="B470" s="419"/>
      <c r="C470" s="419"/>
      <c r="D470" s="419"/>
      <c r="E470" s="419"/>
      <c r="F470" s="419"/>
      <c r="G470" s="420"/>
      <c r="H470" s="421"/>
      <c r="I470" s="421"/>
      <c r="J470" s="419"/>
      <c r="K470" s="419"/>
      <c r="L470" s="419"/>
      <c r="M470" s="419"/>
      <c r="N470" s="419"/>
      <c r="O470" s="419"/>
      <c r="P470" s="419"/>
      <c r="Q470" s="419"/>
      <c r="R470" s="419"/>
      <c r="S470" s="419"/>
      <c r="T470" s="419"/>
      <c r="U470" s="419"/>
      <c r="V470" s="419"/>
      <c r="W470" s="419"/>
      <c r="X470" s="419"/>
      <c r="Y470" s="419"/>
      <c r="Z470" s="419"/>
    </row>
    <row r="471" spans="1:26" hidden="1">
      <c r="A471" s="419"/>
      <c r="B471" s="419"/>
      <c r="C471" s="419"/>
      <c r="D471" s="419"/>
      <c r="E471" s="419"/>
      <c r="F471" s="419"/>
      <c r="G471" s="420"/>
      <c r="H471" s="421"/>
      <c r="I471" s="421"/>
      <c r="J471" s="419"/>
      <c r="K471" s="419"/>
      <c r="L471" s="419"/>
      <c r="M471" s="419"/>
      <c r="N471" s="419"/>
      <c r="O471" s="419"/>
      <c r="P471" s="419"/>
      <c r="Q471" s="419"/>
      <c r="R471" s="419"/>
      <c r="S471" s="419"/>
      <c r="T471" s="419"/>
      <c r="U471" s="419"/>
      <c r="V471" s="419"/>
      <c r="W471" s="419"/>
      <c r="X471" s="419"/>
      <c r="Y471" s="419"/>
      <c r="Z471" s="419"/>
    </row>
    <row r="472" spans="1:26" hidden="1">
      <c r="A472" s="419"/>
      <c r="B472" s="419"/>
      <c r="C472" s="419"/>
      <c r="D472" s="419"/>
      <c r="E472" s="419"/>
      <c r="F472" s="419"/>
      <c r="G472" s="420"/>
      <c r="H472" s="421"/>
      <c r="I472" s="421"/>
      <c r="J472" s="419"/>
      <c r="K472" s="419"/>
      <c r="L472" s="419"/>
      <c r="M472" s="419"/>
      <c r="N472" s="419"/>
      <c r="O472" s="419"/>
      <c r="P472" s="419"/>
      <c r="Q472" s="419"/>
      <c r="R472" s="419"/>
      <c r="S472" s="419"/>
      <c r="T472" s="419"/>
      <c r="U472" s="419"/>
      <c r="V472" s="419"/>
      <c r="W472" s="419"/>
      <c r="X472" s="419"/>
      <c r="Y472" s="419"/>
      <c r="Z472" s="419"/>
    </row>
    <row r="473" spans="1:26" hidden="1">
      <c r="A473" s="419"/>
      <c r="B473" s="419"/>
      <c r="C473" s="419"/>
      <c r="D473" s="419"/>
      <c r="E473" s="419"/>
      <c r="F473" s="419"/>
      <c r="G473" s="420"/>
      <c r="H473" s="421"/>
      <c r="I473" s="421"/>
      <c r="J473" s="419"/>
      <c r="K473" s="419"/>
      <c r="L473" s="419"/>
      <c r="M473" s="419"/>
      <c r="N473" s="419"/>
      <c r="O473" s="419"/>
      <c r="P473" s="419"/>
      <c r="Q473" s="419"/>
      <c r="R473" s="419"/>
      <c r="S473" s="419"/>
      <c r="T473" s="419"/>
      <c r="U473" s="419"/>
      <c r="V473" s="419"/>
      <c r="W473" s="419"/>
      <c r="X473" s="419"/>
      <c r="Y473" s="419"/>
      <c r="Z473" s="419"/>
    </row>
    <row r="474" spans="1:26" hidden="1">
      <c r="A474" s="419"/>
      <c r="B474" s="419"/>
      <c r="C474" s="419"/>
      <c r="D474" s="419"/>
      <c r="E474" s="419"/>
      <c r="F474" s="419"/>
      <c r="G474" s="420"/>
      <c r="H474" s="421"/>
      <c r="I474" s="421"/>
      <c r="J474" s="419"/>
      <c r="K474" s="419"/>
      <c r="L474" s="419"/>
      <c r="M474" s="419"/>
      <c r="N474" s="419"/>
      <c r="O474" s="419"/>
      <c r="P474" s="419"/>
      <c r="Q474" s="419"/>
      <c r="R474" s="419"/>
      <c r="S474" s="419"/>
      <c r="T474" s="419"/>
      <c r="U474" s="419"/>
      <c r="V474" s="419"/>
      <c r="W474" s="419"/>
      <c r="X474" s="419"/>
      <c r="Y474" s="419"/>
      <c r="Z474" s="419"/>
    </row>
    <row r="475" spans="1:26" hidden="1">
      <c r="A475" s="419"/>
      <c r="B475" s="419"/>
      <c r="C475" s="419"/>
      <c r="D475" s="419"/>
      <c r="E475" s="419"/>
      <c r="F475" s="419"/>
      <c r="G475" s="420"/>
      <c r="H475" s="421"/>
      <c r="I475" s="421"/>
      <c r="J475" s="419"/>
      <c r="K475" s="419"/>
      <c r="L475" s="419"/>
      <c r="M475" s="419"/>
      <c r="N475" s="419"/>
      <c r="O475" s="419"/>
      <c r="P475" s="419"/>
      <c r="Q475" s="419"/>
      <c r="R475" s="419"/>
      <c r="S475" s="419"/>
      <c r="T475" s="419"/>
      <c r="U475" s="419"/>
      <c r="V475" s="419"/>
      <c r="W475" s="419"/>
      <c r="X475" s="419"/>
      <c r="Y475" s="419"/>
      <c r="Z475" s="419"/>
    </row>
    <row r="476" spans="1:26" hidden="1">
      <c r="A476" s="419"/>
      <c r="B476" s="419"/>
      <c r="C476" s="419"/>
      <c r="D476" s="419"/>
      <c r="E476" s="419"/>
      <c r="F476" s="419"/>
      <c r="G476" s="420"/>
      <c r="H476" s="421"/>
      <c r="I476" s="421"/>
      <c r="J476" s="419"/>
      <c r="K476" s="419"/>
      <c r="L476" s="419"/>
      <c r="M476" s="419"/>
      <c r="N476" s="419"/>
      <c r="O476" s="419"/>
      <c r="P476" s="419"/>
      <c r="Q476" s="419"/>
      <c r="R476" s="419"/>
      <c r="S476" s="419"/>
      <c r="T476" s="419"/>
      <c r="U476" s="419"/>
      <c r="V476" s="419"/>
      <c r="W476" s="419"/>
      <c r="X476" s="419"/>
      <c r="Y476" s="419"/>
      <c r="Z476" s="419"/>
    </row>
    <row r="477" spans="1:26" hidden="1">
      <c r="A477" s="419"/>
      <c r="B477" s="419"/>
      <c r="C477" s="419"/>
      <c r="D477" s="419"/>
      <c r="E477" s="419"/>
      <c r="F477" s="419"/>
      <c r="G477" s="420"/>
      <c r="H477" s="421"/>
      <c r="I477" s="421"/>
      <c r="J477" s="419"/>
      <c r="K477" s="419"/>
      <c r="L477" s="419"/>
      <c r="M477" s="419"/>
      <c r="N477" s="419"/>
      <c r="O477" s="419"/>
      <c r="P477" s="419"/>
      <c r="Q477" s="419"/>
      <c r="R477" s="419"/>
      <c r="S477" s="419"/>
      <c r="T477" s="419"/>
      <c r="U477" s="419"/>
      <c r="V477" s="419"/>
      <c r="W477" s="419"/>
      <c r="X477" s="419"/>
      <c r="Y477" s="419"/>
      <c r="Z477" s="419"/>
    </row>
    <row r="478" spans="1:26" hidden="1">
      <c r="A478" s="419"/>
      <c r="B478" s="419"/>
      <c r="C478" s="419"/>
      <c r="D478" s="419"/>
      <c r="E478" s="419"/>
      <c r="F478" s="419"/>
      <c r="G478" s="420"/>
      <c r="H478" s="421"/>
      <c r="I478" s="421"/>
      <c r="J478" s="419"/>
      <c r="K478" s="419"/>
      <c r="L478" s="419"/>
      <c r="M478" s="419"/>
      <c r="N478" s="419"/>
      <c r="O478" s="419"/>
      <c r="P478" s="419"/>
      <c r="Q478" s="419"/>
      <c r="R478" s="419"/>
      <c r="S478" s="419"/>
      <c r="T478" s="419"/>
      <c r="U478" s="419"/>
      <c r="V478" s="419"/>
      <c r="W478" s="419"/>
      <c r="X478" s="419"/>
      <c r="Y478" s="419"/>
      <c r="Z478" s="419"/>
    </row>
    <row r="479" spans="1:26" hidden="1">
      <c r="A479" s="419"/>
      <c r="B479" s="419"/>
      <c r="C479" s="419"/>
      <c r="D479" s="419"/>
      <c r="E479" s="419"/>
      <c r="F479" s="419"/>
      <c r="G479" s="420"/>
      <c r="H479" s="421"/>
      <c r="I479" s="421"/>
      <c r="J479" s="419"/>
      <c r="K479" s="419"/>
      <c r="L479" s="419"/>
      <c r="M479" s="419"/>
      <c r="N479" s="419"/>
      <c r="O479" s="419"/>
      <c r="P479" s="419"/>
      <c r="Q479" s="419"/>
      <c r="R479" s="419"/>
      <c r="S479" s="419"/>
      <c r="T479" s="419"/>
      <c r="U479" s="419"/>
      <c r="V479" s="419"/>
      <c r="W479" s="419"/>
      <c r="X479" s="419"/>
      <c r="Y479" s="419"/>
      <c r="Z479" s="419"/>
    </row>
    <row r="480" spans="1:26" hidden="1">
      <c r="A480" s="419"/>
      <c r="B480" s="419"/>
      <c r="C480" s="419"/>
      <c r="D480" s="419"/>
      <c r="E480" s="419"/>
      <c r="F480" s="419"/>
      <c r="G480" s="420"/>
      <c r="H480" s="421"/>
      <c r="I480" s="421"/>
      <c r="J480" s="419"/>
      <c r="K480" s="419"/>
      <c r="L480" s="419"/>
      <c r="M480" s="419"/>
      <c r="N480" s="419"/>
      <c r="O480" s="419"/>
      <c r="P480" s="419"/>
      <c r="Q480" s="419"/>
      <c r="R480" s="419"/>
      <c r="S480" s="419"/>
      <c r="T480" s="419"/>
      <c r="U480" s="419"/>
      <c r="V480" s="419"/>
      <c r="W480" s="419"/>
      <c r="X480" s="419"/>
      <c r="Y480" s="419"/>
      <c r="Z480" s="419"/>
    </row>
    <row r="481" spans="1:26" hidden="1">
      <c r="A481" s="419"/>
      <c r="B481" s="419"/>
      <c r="C481" s="419"/>
      <c r="D481" s="419"/>
      <c r="E481" s="419"/>
      <c r="F481" s="419"/>
      <c r="G481" s="420"/>
      <c r="H481" s="421"/>
      <c r="I481" s="421"/>
      <c r="J481" s="419"/>
      <c r="K481" s="419"/>
      <c r="L481" s="419"/>
      <c r="M481" s="419"/>
      <c r="N481" s="419"/>
      <c r="O481" s="419"/>
      <c r="P481" s="419"/>
      <c r="Q481" s="419"/>
      <c r="R481" s="419"/>
      <c r="S481" s="419"/>
      <c r="T481" s="419"/>
      <c r="U481" s="419"/>
      <c r="V481" s="419"/>
      <c r="W481" s="419"/>
      <c r="X481" s="419"/>
      <c r="Y481" s="419"/>
      <c r="Z481" s="419"/>
    </row>
    <row r="482" spans="1:26" hidden="1">
      <c r="A482" s="419"/>
      <c r="B482" s="419"/>
      <c r="C482" s="419"/>
      <c r="D482" s="419"/>
      <c r="E482" s="419"/>
      <c r="F482" s="419"/>
      <c r="G482" s="420"/>
      <c r="H482" s="421"/>
      <c r="I482" s="421"/>
      <c r="J482" s="419"/>
      <c r="K482" s="419"/>
      <c r="L482" s="419"/>
      <c r="M482" s="419"/>
      <c r="N482" s="419"/>
      <c r="O482" s="419"/>
      <c r="P482" s="419"/>
      <c r="Q482" s="419"/>
      <c r="R482" s="419"/>
      <c r="S482" s="419"/>
      <c r="T482" s="419"/>
      <c r="U482" s="419"/>
      <c r="V482" s="419"/>
      <c r="W482" s="419"/>
      <c r="X482" s="419"/>
      <c r="Y482" s="419"/>
      <c r="Z482" s="419"/>
    </row>
    <row r="483" spans="1:26" hidden="1">
      <c r="A483" s="419"/>
      <c r="B483" s="419"/>
      <c r="C483" s="419"/>
      <c r="D483" s="419"/>
      <c r="E483" s="419"/>
      <c r="F483" s="419"/>
      <c r="G483" s="420"/>
      <c r="H483" s="421"/>
      <c r="I483" s="421"/>
      <c r="J483" s="419"/>
      <c r="K483" s="419"/>
      <c r="L483" s="419"/>
      <c r="M483" s="419"/>
      <c r="N483" s="419"/>
      <c r="O483" s="419"/>
      <c r="P483" s="419"/>
      <c r="Q483" s="419"/>
      <c r="R483" s="419"/>
      <c r="S483" s="419"/>
      <c r="T483" s="419"/>
      <c r="U483" s="419"/>
      <c r="V483" s="419"/>
      <c r="W483" s="419"/>
      <c r="X483" s="419"/>
      <c r="Y483" s="419"/>
      <c r="Z483" s="419"/>
    </row>
    <row r="484" spans="1:26" hidden="1">
      <c r="A484" s="419"/>
      <c r="B484" s="419"/>
      <c r="C484" s="419"/>
      <c r="D484" s="419"/>
      <c r="E484" s="419"/>
      <c r="F484" s="419"/>
      <c r="G484" s="420"/>
      <c r="H484" s="421"/>
      <c r="I484" s="421"/>
      <c r="J484" s="419"/>
      <c r="K484" s="419"/>
      <c r="L484" s="419"/>
      <c r="M484" s="419"/>
      <c r="N484" s="419"/>
      <c r="O484" s="419"/>
      <c r="P484" s="419"/>
      <c r="Q484" s="419"/>
      <c r="R484" s="419"/>
      <c r="S484" s="419"/>
      <c r="T484" s="419"/>
      <c r="U484" s="419"/>
      <c r="V484" s="419"/>
      <c r="W484" s="419"/>
      <c r="X484" s="419"/>
      <c r="Y484" s="419"/>
      <c r="Z484" s="419"/>
    </row>
    <row r="485" spans="1:26" hidden="1">
      <c r="A485" s="419"/>
      <c r="B485" s="419"/>
      <c r="C485" s="419"/>
      <c r="D485" s="419"/>
      <c r="E485" s="419"/>
      <c r="F485" s="419"/>
      <c r="G485" s="420"/>
      <c r="H485" s="421"/>
      <c r="I485" s="421"/>
      <c r="J485" s="419"/>
      <c r="K485" s="419"/>
      <c r="L485" s="419"/>
      <c r="M485" s="419"/>
      <c r="N485" s="419"/>
      <c r="O485" s="419"/>
      <c r="P485" s="419"/>
      <c r="Q485" s="419"/>
      <c r="R485" s="419"/>
      <c r="S485" s="419"/>
      <c r="T485" s="419"/>
      <c r="U485" s="419"/>
      <c r="V485" s="419"/>
      <c r="W485" s="419"/>
      <c r="X485" s="419"/>
      <c r="Y485" s="419"/>
      <c r="Z485" s="419"/>
    </row>
    <row r="486" spans="1:26" hidden="1">
      <c r="A486" s="419"/>
      <c r="B486" s="419"/>
      <c r="C486" s="419"/>
      <c r="D486" s="419"/>
      <c r="E486" s="419"/>
      <c r="F486" s="419"/>
      <c r="G486" s="420"/>
      <c r="H486" s="421"/>
      <c r="I486" s="421"/>
      <c r="J486" s="419"/>
      <c r="K486" s="419"/>
      <c r="L486" s="419"/>
      <c r="M486" s="419"/>
      <c r="N486" s="419"/>
      <c r="O486" s="419"/>
      <c r="P486" s="419"/>
      <c r="Q486" s="419"/>
      <c r="R486" s="419"/>
      <c r="S486" s="419"/>
      <c r="T486" s="419"/>
      <c r="U486" s="419"/>
      <c r="V486" s="419"/>
      <c r="W486" s="419"/>
      <c r="X486" s="419"/>
      <c r="Y486" s="419"/>
      <c r="Z486" s="419"/>
    </row>
    <row r="487" spans="1:26" hidden="1">
      <c r="A487" s="419"/>
      <c r="B487" s="419"/>
      <c r="C487" s="419"/>
      <c r="D487" s="419"/>
      <c r="E487" s="419"/>
      <c r="F487" s="419"/>
      <c r="G487" s="420"/>
      <c r="H487" s="421"/>
      <c r="I487" s="421"/>
      <c r="J487" s="419"/>
      <c r="K487" s="419"/>
      <c r="L487" s="419"/>
      <c r="M487" s="419"/>
      <c r="N487" s="419"/>
      <c r="O487" s="419"/>
      <c r="P487" s="419"/>
      <c r="Q487" s="419"/>
      <c r="R487" s="419"/>
      <c r="S487" s="419"/>
      <c r="T487" s="419"/>
      <c r="U487" s="419"/>
      <c r="V487" s="419"/>
      <c r="W487" s="419"/>
      <c r="X487" s="419"/>
      <c r="Y487" s="419"/>
      <c r="Z487" s="419"/>
    </row>
    <row r="488" spans="1:26" hidden="1">
      <c r="A488" s="419"/>
      <c r="B488" s="419"/>
      <c r="C488" s="419"/>
      <c r="D488" s="419"/>
      <c r="E488" s="419"/>
      <c r="F488" s="419"/>
      <c r="G488" s="420"/>
      <c r="H488" s="421"/>
      <c r="I488" s="421"/>
      <c r="J488" s="419"/>
      <c r="K488" s="419"/>
      <c r="L488" s="419"/>
      <c r="M488" s="419"/>
      <c r="N488" s="419"/>
      <c r="O488" s="419"/>
      <c r="P488" s="419"/>
      <c r="Q488" s="419"/>
      <c r="R488" s="419"/>
      <c r="S488" s="419"/>
      <c r="T488" s="419"/>
      <c r="U488" s="419"/>
      <c r="V488" s="419"/>
      <c r="W488" s="419"/>
      <c r="X488" s="419"/>
      <c r="Y488" s="419"/>
      <c r="Z488" s="419"/>
    </row>
    <row r="489" spans="1:26" hidden="1">
      <c r="A489" s="419"/>
      <c r="B489" s="419"/>
      <c r="C489" s="419"/>
      <c r="D489" s="419"/>
      <c r="E489" s="419"/>
      <c r="F489" s="419"/>
      <c r="G489" s="420"/>
      <c r="H489" s="421"/>
      <c r="I489" s="421"/>
      <c r="J489" s="419"/>
      <c r="K489" s="419"/>
      <c r="L489" s="419"/>
      <c r="M489" s="419"/>
      <c r="N489" s="419"/>
      <c r="O489" s="419"/>
      <c r="P489" s="419"/>
      <c r="Q489" s="419"/>
      <c r="R489" s="419"/>
      <c r="S489" s="419"/>
      <c r="T489" s="419"/>
      <c r="U489" s="419"/>
      <c r="V489" s="419"/>
      <c r="W489" s="419"/>
      <c r="X489" s="419"/>
      <c r="Y489" s="419"/>
      <c r="Z489" s="419"/>
    </row>
    <row r="490" spans="1:26" hidden="1">
      <c r="A490" s="419"/>
      <c r="B490" s="419"/>
      <c r="C490" s="419"/>
      <c r="D490" s="419"/>
      <c r="E490" s="419"/>
      <c r="F490" s="419"/>
      <c r="G490" s="420"/>
      <c r="H490" s="421"/>
      <c r="I490" s="421"/>
      <c r="J490" s="419"/>
      <c r="K490" s="419"/>
      <c r="L490" s="419"/>
      <c r="M490" s="419"/>
      <c r="N490" s="419"/>
      <c r="O490" s="419"/>
      <c r="P490" s="419"/>
      <c r="Q490" s="419"/>
      <c r="R490" s="419"/>
      <c r="S490" s="419"/>
      <c r="T490" s="419"/>
      <c r="U490" s="419"/>
      <c r="V490" s="419"/>
      <c r="W490" s="419"/>
      <c r="X490" s="419"/>
      <c r="Y490" s="419"/>
      <c r="Z490" s="419"/>
    </row>
    <row r="491" spans="1:26" hidden="1">
      <c r="A491" s="419"/>
      <c r="B491" s="419"/>
      <c r="C491" s="419"/>
      <c r="D491" s="419"/>
      <c r="E491" s="419"/>
      <c r="F491" s="419"/>
      <c r="G491" s="420"/>
      <c r="H491" s="421"/>
      <c r="I491" s="421"/>
      <c r="J491" s="419"/>
      <c r="K491" s="419"/>
      <c r="L491" s="419"/>
      <c r="M491" s="419"/>
      <c r="N491" s="419"/>
      <c r="O491" s="419"/>
      <c r="P491" s="419"/>
      <c r="Q491" s="419"/>
      <c r="R491" s="419"/>
      <c r="S491" s="419"/>
      <c r="T491" s="419"/>
      <c r="U491" s="419"/>
      <c r="V491" s="419"/>
      <c r="W491" s="419"/>
      <c r="X491" s="419"/>
      <c r="Y491" s="419"/>
      <c r="Z491" s="419"/>
    </row>
    <row r="492" spans="1:26" hidden="1">
      <c r="A492" s="419"/>
      <c r="B492" s="419"/>
      <c r="C492" s="419"/>
      <c r="D492" s="419"/>
      <c r="E492" s="419"/>
      <c r="F492" s="419"/>
      <c r="G492" s="420"/>
      <c r="H492" s="421"/>
      <c r="I492" s="421"/>
      <c r="J492" s="419"/>
      <c r="K492" s="419"/>
      <c r="L492" s="419"/>
      <c r="M492" s="419"/>
      <c r="N492" s="419"/>
      <c r="O492" s="419"/>
      <c r="P492" s="419"/>
      <c r="Q492" s="419"/>
      <c r="R492" s="419"/>
      <c r="S492" s="419"/>
      <c r="T492" s="419"/>
      <c r="U492" s="419"/>
      <c r="V492" s="419"/>
      <c r="W492" s="419"/>
      <c r="X492" s="419"/>
      <c r="Y492" s="419"/>
      <c r="Z492" s="419"/>
    </row>
    <row r="493" spans="1:26" hidden="1">
      <c r="A493" s="419"/>
      <c r="B493" s="419"/>
      <c r="C493" s="419"/>
      <c r="D493" s="419"/>
      <c r="E493" s="419"/>
      <c r="F493" s="419"/>
      <c r="G493" s="420"/>
      <c r="H493" s="421"/>
      <c r="I493" s="421"/>
      <c r="J493" s="419"/>
      <c r="K493" s="419"/>
      <c r="L493" s="419"/>
      <c r="M493" s="419"/>
      <c r="N493" s="419"/>
      <c r="O493" s="419"/>
      <c r="P493" s="419"/>
      <c r="Q493" s="419"/>
      <c r="R493" s="419"/>
      <c r="S493" s="419"/>
      <c r="T493" s="419"/>
      <c r="U493" s="419"/>
      <c r="V493" s="419"/>
      <c r="W493" s="419"/>
      <c r="X493" s="419"/>
      <c r="Y493" s="419"/>
      <c r="Z493" s="419"/>
    </row>
    <row r="494" spans="1:26" hidden="1">
      <c r="A494" s="419"/>
      <c r="B494" s="419"/>
      <c r="C494" s="419"/>
      <c r="D494" s="419"/>
      <c r="E494" s="419"/>
      <c r="F494" s="419"/>
      <c r="G494" s="420"/>
      <c r="H494" s="421"/>
      <c r="I494" s="421"/>
      <c r="J494" s="419"/>
      <c r="K494" s="419"/>
      <c r="L494" s="419"/>
      <c r="M494" s="419"/>
      <c r="N494" s="419"/>
      <c r="O494" s="419"/>
      <c r="P494" s="419"/>
      <c r="Q494" s="419"/>
      <c r="R494" s="419"/>
      <c r="S494" s="419"/>
      <c r="T494" s="419"/>
      <c r="U494" s="419"/>
      <c r="V494" s="419"/>
      <c r="W494" s="419"/>
      <c r="X494" s="419"/>
      <c r="Y494" s="419"/>
      <c r="Z494" s="419"/>
    </row>
    <row r="495" spans="1:26" hidden="1">
      <c r="A495" s="419"/>
      <c r="B495" s="419"/>
      <c r="C495" s="419"/>
      <c r="D495" s="419"/>
      <c r="E495" s="419"/>
      <c r="F495" s="419"/>
      <c r="G495" s="420"/>
      <c r="H495" s="421"/>
      <c r="I495" s="421"/>
      <c r="J495" s="419"/>
      <c r="K495" s="419"/>
      <c r="L495" s="419"/>
      <c r="M495" s="419"/>
      <c r="N495" s="419"/>
      <c r="O495" s="419"/>
      <c r="P495" s="419"/>
      <c r="Q495" s="419"/>
      <c r="R495" s="419"/>
      <c r="S495" s="419"/>
      <c r="T495" s="419"/>
      <c r="U495" s="419"/>
      <c r="V495" s="419"/>
      <c r="W495" s="419"/>
      <c r="X495" s="419"/>
      <c r="Y495" s="419"/>
      <c r="Z495" s="419"/>
    </row>
    <row r="496" spans="1:26" hidden="1">
      <c r="A496" s="419"/>
      <c r="B496" s="419"/>
      <c r="C496" s="419"/>
      <c r="D496" s="419"/>
      <c r="E496" s="419"/>
      <c r="F496" s="419"/>
      <c r="G496" s="420"/>
      <c r="H496" s="421"/>
      <c r="I496" s="421"/>
      <c r="J496" s="419"/>
      <c r="K496" s="419"/>
      <c r="L496" s="419"/>
      <c r="M496" s="419"/>
      <c r="N496" s="419"/>
      <c r="O496" s="419"/>
      <c r="P496" s="419"/>
      <c r="Q496" s="419"/>
      <c r="R496" s="419"/>
      <c r="S496" s="419"/>
      <c r="T496" s="419"/>
      <c r="U496" s="419"/>
      <c r="V496" s="419"/>
      <c r="W496" s="419"/>
      <c r="X496" s="419"/>
      <c r="Y496" s="419"/>
      <c r="Z496" s="419"/>
    </row>
    <row r="497" spans="1:26" hidden="1">
      <c r="A497" s="419"/>
      <c r="B497" s="419"/>
      <c r="C497" s="419"/>
      <c r="D497" s="419"/>
      <c r="E497" s="419"/>
      <c r="F497" s="419"/>
      <c r="G497" s="420"/>
      <c r="H497" s="421"/>
      <c r="I497" s="421"/>
      <c r="J497" s="419"/>
      <c r="K497" s="419"/>
      <c r="L497" s="419"/>
      <c r="M497" s="419"/>
      <c r="N497" s="419"/>
      <c r="O497" s="419"/>
      <c r="P497" s="419"/>
      <c r="Q497" s="419"/>
      <c r="R497" s="419"/>
      <c r="S497" s="419"/>
      <c r="T497" s="419"/>
      <c r="U497" s="419"/>
      <c r="V497" s="419"/>
      <c r="W497" s="419"/>
      <c r="X497" s="419"/>
      <c r="Y497" s="419"/>
      <c r="Z497" s="419"/>
    </row>
    <row r="498" spans="1:26" hidden="1">
      <c r="A498" s="419"/>
      <c r="B498" s="419"/>
      <c r="C498" s="419"/>
      <c r="D498" s="419"/>
      <c r="E498" s="419"/>
      <c r="F498" s="419"/>
      <c r="G498" s="420"/>
      <c r="H498" s="421"/>
      <c r="I498" s="421"/>
      <c r="J498" s="419"/>
      <c r="K498" s="419"/>
      <c r="L498" s="419"/>
      <c r="M498" s="419"/>
      <c r="N498" s="419"/>
      <c r="O498" s="419"/>
      <c r="P498" s="419"/>
      <c r="Q498" s="419"/>
      <c r="R498" s="419"/>
      <c r="S498" s="419"/>
      <c r="T498" s="419"/>
      <c r="U498" s="419"/>
      <c r="V498" s="419"/>
      <c r="W498" s="419"/>
      <c r="X498" s="419"/>
      <c r="Y498" s="419"/>
      <c r="Z498" s="419"/>
    </row>
    <row r="499" spans="1:26" hidden="1">
      <c r="A499" s="419"/>
      <c r="B499" s="419"/>
      <c r="C499" s="419"/>
      <c r="D499" s="419"/>
      <c r="E499" s="419"/>
      <c r="F499" s="419"/>
      <c r="G499" s="420"/>
      <c r="H499" s="421"/>
      <c r="I499" s="421"/>
      <c r="J499" s="419"/>
      <c r="K499" s="419"/>
      <c r="L499" s="419"/>
      <c r="M499" s="419"/>
      <c r="N499" s="419"/>
      <c r="O499" s="419"/>
      <c r="P499" s="419"/>
      <c r="Q499" s="419"/>
      <c r="R499" s="419"/>
      <c r="S499" s="419"/>
      <c r="T499" s="419"/>
      <c r="U499" s="419"/>
      <c r="V499" s="419"/>
      <c r="W499" s="419"/>
      <c r="X499" s="419"/>
      <c r="Y499" s="419"/>
      <c r="Z499" s="419"/>
    </row>
    <row r="500" spans="1:26" hidden="1">
      <c r="A500" s="419"/>
      <c r="B500" s="419"/>
      <c r="C500" s="419"/>
      <c r="D500" s="419"/>
      <c r="E500" s="419"/>
      <c r="F500" s="419"/>
      <c r="G500" s="420"/>
      <c r="H500" s="421"/>
      <c r="I500" s="421"/>
      <c r="J500" s="419"/>
      <c r="K500" s="419"/>
      <c r="L500" s="419"/>
      <c r="M500" s="419"/>
      <c r="N500" s="419"/>
      <c r="O500" s="419"/>
      <c r="P500" s="419"/>
      <c r="Q500" s="419"/>
      <c r="R500" s="419"/>
      <c r="S500" s="419"/>
      <c r="T500" s="419"/>
      <c r="U500" s="419"/>
      <c r="V500" s="419"/>
      <c r="W500" s="419"/>
      <c r="X500" s="419"/>
      <c r="Y500" s="419"/>
      <c r="Z500" s="419"/>
    </row>
    <row r="501" spans="1:26" hidden="1">
      <c r="A501" s="419"/>
      <c r="B501" s="419"/>
      <c r="C501" s="419"/>
      <c r="D501" s="419"/>
      <c r="E501" s="419"/>
      <c r="F501" s="419"/>
      <c r="G501" s="420"/>
      <c r="H501" s="421"/>
      <c r="I501" s="421"/>
      <c r="J501" s="419"/>
      <c r="K501" s="419"/>
      <c r="L501" s="419"/>
      <c r="M501" s="419"/>
      <c r="N501" s="419"/>
      <c r="O501" s="419"/>
      <c r="P501" s="419"/>
      <c r="Q501" s="419"/>
      <c r="R501" s="419"/>
      <c r="S501" s="419"/>
      <c r="T501" s="419"/>
      <c r="U501" s="419"/>
      <c r="V501" s="419"/>
      <c r="W501" s="419"/>
      <c r="X501" s="419"/>
      <c r="Y501" s="419"/>
      <c r="Z501" s="419"/>
    </row>
    <row r="502" spans="1:26" hidden="1">
      <c r="A502" s="419"/>
      <c r="B502" s="419"/>
      <c r="C502" s="419"/>
      <c r="D502" s="419"/>
      <c r="E502" s="419"/>
      <c r="F502" s="419"/>
      <c r="G502" s="420"/>
      <c r="H502" s="421"/>
      <c r="I502" s="421"/>
      <c r="J502" s="419"/>
      <c r="K502" s="419"/>
      <c r="L502" s="419"/>
      <c r="M502" s="419"/>
      <c r="N502" s="419"/>
      <c r="O502" s="419"/>
      <c r="P502" s="419"/>
      <c r="Q502" s="419"/>
      <c r="R502" s="419"/>
      <c r="S502" s="419"/>
      <c r="T502" s="419"/>
      <c r="U502" s="419"/>
      <c r="V502" s="419"/>
      <c r="W502" s="419"/>
      <c r="X502" s="419"/>
      <c r="Y502" s="419"/>
      <c r="Z502" s="419"/>
    </row>
    <row r="503" spans="1:26" hidden="1">
      <c r="A503" s="419"/>
      <c r="B503" s="419"/>
      <c r="C503" s="419"/>
      <c r="D503" s="419"/>
      <c r="E503" s="419"/>
      <c r="F503" s="419"/>
      <c r="G503" s="420"/>
      <c r="H503" s="421"/>
      <c r="I503" s="421"/>
      <c r="J503" s="419"/>
      <c r="K503" s="419"/>
      <c r="L503" s="419"/>
      <c r="M503" s="419"/>
      <c r="N503" s="419"/>
      <c r="O503" s="419"/>
      <c r="P503" s="419"/>
      <c r="Q503" s="419"/>
      <c r="R503" s="419"/>
      <c r="S503" s="419"/>
      <c r="T503" s="419"/>
      <c r="U503" s="419"/>
      <c r="V503" s="419"/>
      <c r="W503" s="419"/>
      <c r="X503" s="419"/>
      <c r="Y503" s="419"/>
      <c r="Z503" s="419"/>
    </row>
    <row r="504" spans="1:26" hidden="1">
      <c r="A504" s="419"/>
      <c r="B504" s="419"/>
      <c r="C504" s="419"/>
      <c r="D504" s="419"/>
      <c r="E504" s="419"/>
      <c r="F504" s="419"/>
      <c r="G504" s="420"/>
      <c r="H504" s="421"/>
      <c r="I504" s="421"/>
      <c r="J504" s="419"/>
      <c r="K504" s="419"/>
      <c r="L504" s="419"/>
      <c r="M504" s="419"/>
      <c r="N504" s="419"/>
      <c r="O504" s="419"/>
      <c r="P504" s="419"/>
      <c r="Q504" s="419"/>
      <c r="R504" s="419"/>
      <c r="S504" s="419"/>
      <c r="T504" s="419"/>
      <c r="U504" s="419"/>
      <c r="V504" s="419"/>
      <c r="W504" s="419"/>
      <c r="X504" s="419"/>
      <c r="Y504" s="419"/>
      <c r="Z504" s="419"/>
    </row>
    <row r="505" spans="1:26" hidden="1">
      <c r="A505" s="419"/>
      <c r="B505" s="419"/>
      <c r="C505" s="419"/>
      <c r="D505" s="419"/>
      <c r="E505" s="419"/>
      <c r="F505" s="419"/>
      <c r="G505" s="420"/>
      <c r="H505" s="421"/>
      <c r="I505" s="421"/>
      <c r="J505" s="419"/>
      <c r="K505" s="419"/>
      <c r="L505" s="419"/>
      <c r="M505" s="419"/>
      <c r="N505" s="419"/>
      <c r="O505" s="419"/>
      <c r="P505" s="419"/>
      <c r="Q505" s="419"/>
      <c r="R505" s="419"/>
      <c r="S505" s="419"/>
      <c r="T505" s="419"/>
      <c r="U505" s="419"/>
      <c r="V505" s="419"/>
      <c r="W505" s="419"/>
      <c r="X505" s="419"/>
      <c r="Y505" s="419"/>
      <c r="Z505" s="419"/>
    </row>
    <row r="506" spans="1:26" hidden="1">
      <c r="A506" s="419"/>
      <c r="B506" s="419"/>
      <c r="C506" s="419"/>
      <c r="D506" s="419"/>
      <c r="E506" s="419"/>
      <c r="F506" s="419"/>
      <c r="G506" s="420"/>
      <c r="H506" s="421"/>
      <c r="I506" s="421"/>
      <c r="J506" s="419"/>
      <c r="K506" s="419"/>
      <c r="L506" s="419"/>
      <c r="M506" s="419"/>
      <c r="N506" s="419"/>
      <c r="O506" s="419"/>
      <c r="P506" s="419"/>
      <c r="Q506" s="419"/>
      <c r="R506" s="419"/>
      <c r="S506" s="419"/>
      <c r="T506" s="419"/>
      <c r="U506" s="419"/>
      <c r="V506" s="419"/>
      <c r="W506" s="419"/>
      <c r="X506" s="419"/>
      <c r="Y506" s="419"/>
      <c r="Z506" s="419"/>
    </row>
    <row r="507" spans="1:26" hidden="1">
      <c r="A507" s="419"/>
      <c r="B507" s="419"/>
      <c r="C507" s="419"/>
      <c r="D507" s="419"/>
      <c r="E507" s="419"/>
      <c r="F507" s="419"/>
      <c r="G507" s="420"/>
      <c r="H507" s="421"/>
      <c r="I507" s="421"/>
      <c r="J507" s="419"/>
      <c r="K507" s="419"/>
      <c r="L507" s="419"/>
      <c r="M507" s="419"/>
      <c r="N507" s="419"/>
      <c r="O507" s="419"/>
      <c r="P507" s="419"/>
      <c r="Q507" s="419"/>
      <c r="R507" s="419"/>
      <c r="S507" s="419"/>
      <c r="T507" s="419"/>
      <c r="U507" s="419"/>
      <c r="V507" s="419"/>
      <c r="W507" s="419"/>
      <c r="X507" s="419"/>
      <c r="Y507" s="419"/>
      <c r="Z507" s="419"/>
    </row>
    <row r="508" spans="1:26" hidden="1">
      <c r="A508" s="419"/>
      <c r="B508" s="419"/>
      <c r="C508" s="419"/>
      <c r="D508" s="419"/>
      <c r="E508" s="419"/>
      <c r="F508" s="419"/>
      <c r="G508" s="420"/>
      <c r="H508" s="421"/>
      <c r="I508" s="421"/>
      <c r="J508" s="419"/>
      <c r="K508" s="419"/>
      <c r="L508" s="419"/>
      <c r="M508" s="419"/>
      <c r="N508" s="419"/>
      <c r="O508" s="419"/>
      <c r="P508" s="419"/>
      <c r="Q508" s="419"/>
      <c r="R508" s="419"/>
      <c r="S508" s="419"/>
      <c r="T508" s="419"/>
      <c r="U508" s="419"/>
      <c r="V508" s="419"/>
      <c r="W508" s="419"/>
      <c r="X508" s="419"/>
      <c r="Y508" s="419"/>
      <c r="Z508" s="419"/>
    </row>
    <row r="509" spans="1:26" hidden="1">
      <c r="A509" s="419"/>
      <c r="B509" s="419"/>
      <c r="C509" s="419"/>
      <c r="D509" s="419"/>
      <c r="E509" s="419"/>
      <c r="F509" s="419"/>
      <c r="G509" s="420"/>
      <c r="H509" s="421"/>
      <c r="I509" s="421"/>
      <c r="J509" s="419"/>
      <c r="K509" s="419"/>
      <c r="L509" s="419"/>
      <c r="M509" s="419"/>
      <c r="N509" s="419"/>
      <c r="O509" s="419"/>
      <c r="P509" s="419"/>
      <c r="Q509" s="419"/>
      <c r="R509" s="419"/>
      <c r="S509" s="419"/>
      <c r="T509" s="419"/>
      <c r="U509" s="419"/>
      <c r="V509" s="419"/>
      <c r="W509" s="419"/>
      <c r="X509" s="419"/>
      <c r="Y509" s="419"/>
      <c r="Z509" s="419"/>
    </row>
    <row r="510" spans="1:26" hidden="1">
      <c r="A510" s="419"/>
      <c r="B510" s="419"/>
      <c r="C510" s="419"/>
      <c r="D510" s="419"/>
      <c r="E510" s="419"/>
      <c r="F510" s="419"/>
      <c r="G510" s="420"/>
      <c r="H510" s="421"/>
      <c r="I510" s="421"/>
      <c r="J510" s="419"/>
      <c r="K510" s="419"/>
      <c r="L510" s="419"/>
      <c r="M510" s="419"/>
      <c r="N510" s="419"/>
      <c r="O510" s="419"/>
      <c r="P510" s="419"/>
      <c r="Q510" s="419"/>
      <c r="R510" s="419"/>
      <c r="S510" s="419"/>
      <c r="T510" s="419"/>
      <c r="U510" s="419"/>
      <c r="V510" s="419"/>
      <c r="W510" s="419"/>
      <c r="X510" s="419"/>
      <c r="Y510" s="419"/>
      <c r="Z510" s="419"/>
    </row>
    <row r="511" spans="1:26" hidden="1">
      <c r="A511" s="419"/>
      <c r="B511" s="419"/>
      <c r="C511" s="419"/>
      <c r="D511" s="419"/>
      <c r="E511" s="419"/>
      <c r="F511" s="419"/>
      <c r="G511" s="420"/>
      <c r="H511" s="421"/>
      <c r="I511" s="421"/>
      <c r="J511" s="419"/>
      <c r="K511" s="419"/>
      <c r="L511" s="419"/>
      <c r="M511" s="419"/>
      <c r="N511" s="419"/>
      <c r="O511" s="419"/>
      <c r="P511" s="419"/>
      <c r="Q511" s="419"/>
      <c r="R511" s="419"/>
      <c r="S511" s="419"/>
      <c r="T511" s="419"/>
      <c r="U511" s="419"/>
      <c r="V511" s="419"/>
      <c r="W511" s="419"/>
      <c r="X511" s="419"/>
      <c r="Y511" s="419"/>
      <c r="Z511" s="419"/>
    </row>
    <row r="512" spans="1:26" hidden="1">
      <c r="A512" s="419"/>
      <c r="B512" s="419"/>
      <c r="C512" s="419"/>
      <c r="D512" s="419"/>
      <c r="E512" s="419"/>
      <c r="F512" s="419"/>
      <c r="G512" s="420"/>
      <c r="H512" s="421"/>
      <c r="I512" s="421"/>
      <c r="J512" s="419"/>
      <c r="K512" s="419"/>
      <c r="L512" s="419"/>
      <c r="M512" s="419"/>
      <c r="N512" s="419"/>
      <c r="O512" s="419"/>
      <c r="P512" s="419"/>
      <c r="Q512" s="419"/>
      <c r="R512" s="419"/>
      <c r="S512" s="419"/>
      <c r="T512" s="419"/>
      <c r="U512" s="419"/>
      <c r="V512" s="419"/>
      <c r="W512" s="419"/>
      <c r="X512" s="419"/>
      <c r="Y512" s="419"/>
      <c r="Z512" s="419"/>
    </row>
    <row r="513" spans="1:26" hidden="1">
      <c r="A513" s="419"/>
      <c r="B513" s="419"/>
      <c r="C513" s="419"/>
      <c r="D513" s="419"/>
      <c r="E513" s="419"/>
      <c r="F513" s="419"/>
      <c r="G513" s="420"/>
      <c r="H513" s="421"/>
      <c r="I513" s="421"/>
      <c r="J513" s="419"/>
      <c r="K513" s="419"/>
      <c r="L513" s="419"/>
      <c r="M513" s="419"/>
      <c r="N513" s="419"/>
      <c r="O513" s="419"/>
      <c r="P513" s="419"/>
      <c r="Q513" s="419"/>
      <c r="R513" s="419"/>
      <c r="S513" s="419"/>
      <c r="T513" s="419"/>
      <c r="U513" s="419"/>
      <c r="V513" s="419"/>
      <c r="W513" s="419"/>
      <c r="X513" s="419"/>
      <c r="Y513" s="419"/>
      <c r="Z513" s="419"/>
    </row>
    <row r="514" spans="1:26" hidden="1">
      <c r="A514" s="419"/>
      <c r="B514" s="419"/>
      <c r="C514" s="419"/>
      <c r="D514" s="419"/>
      <c r="E514" s="419"/>
      <c r="F514" s="419"/>
      <c r="G514" s="420"/>
      <c r="H514" s="421"/>
      <c r="I514" s="421"/>
      <c r="J514" s="419"/>
      <c r="K514" s="419"/>
      <c r="L514" s="419"/>
      <c r="M514" s="419"/>
      <c r="N514" s="419"/>
      <c r="O514" s="419"/>
      <c r="P514" s="419"/>
      <c r="Q514" s="419"/>
      <c r="R514" s="419"/>
      <c r="S514" s="419"/>
      <c r="T514" s="419"/>
      <c r="U514" s="419"/>
      <c r="V514" s="419"/>
      <c r="W514" s="419"/>
      <c r="X514" s="419"/>
      <c r="Y514" s="419"/>
      <c r="Z514" s="419"/>
    </row>
    <row r="515" spans="1:26" hidden="1">
      <c r="A515" s="419"/>
      <c r="B515" s="419"/>
      <c r="C515" s="419"/>
      <c r="D515" s="419"/>
      <c r="E515" s="419"/>
      <c r="F515" s="419"/>
      <c r="G515" s="420"/>
      <c r="H515" s="421"/>
      <c r="I515" s="421"/>
      <c r="J515" s="419"/>
      <c r="K515" s="419"/>
      <c r="L515" s="419"/>
      <c r="M515" s="419"/>
      <c r="N515" s="419"/>
      <c r="O515" s="419"/>
      <c r="P515" s="419"/>
      <c r="Q515" s="419"/>
      <c r="R515" s="419"/>
      <c r="S515" s="419"/>
      <c r="T515" s="419"/>
      <c r="U515" s="419"/>
      <c r="V515" s="419"/>
      <c r="W515" s="419"/>
      <c r="X515" s="419"/>
      <c r="Y515" s="419"/>
      <c r="Z515" s="419"/>
    </row>
    <row r="516" spans="1:26" hidden="1">
      <c r="A516" s="419"/>
      <c r="B516" s="419"/>
      <c r="C516" s="419"/>
      <c r="D516" s="419"/>
      <c r="E516" s="419"/>
      <c r="F516" s="419"/>
      <c r="G516" s="420"/>
      <c r="H516" s="421"/>
      <c r="I516" s="421"/>
      <c r="J516" s="419"/>
      <c r="K516" s="419"/>
      <c r="L516" s="419"/>
      <c r="M516" s="419"/>
      <c r="N516" s="419"/>
      <c r="O516" s="419"/>
      <c r="P516" s="419"/>
      <c r="Q516" s="419"/>
      <c r="R516" s="419"/>
      <c r="S516" s="419"/>
      <c r="T516" s="419"/>
      <c r="U516" s="419"/>
      <c r="V516" s="419"/>
      <c r="W516" s="419"/>
      <c r="X516" s="419"/>
      <c r="Y516" s="419"/>
      <c r="Z516" s="419"/>
    </row>
    <row r="517" spans="1:26" hidden="1">
      <c r="A517" s="419"/>
      <c r="B517" s="419"/>
      <c r="C517" s="419"/>
      <c r="D517" s="419"/>
      <c r="E517" s="419"/>
      <c r="F517" s="419"/>
      <c r="G517" s="420"/>
      <c r="H517" s="421"/>
      <c r="I517" s="421"/>
      <c r="J517" s="419"/>
      <c r="K517" s="419"/>
      <c r="L517" s="419"/>
      <c r="M517" s="419"/>
      <c r="N517" s="419"/>
      <c r="O517" s="419"/>
      <c r="P517" s="419"/>
      <c r="Q517" s="419"/>
      <c r="R517" s="419"/>
      <c r="S517" s="419"/>
      <c r="T517" s="419"/>
      <c r="U517" s="419"/>
      <c r="V517" s="419"/>
      <c r="W517" s="419"/>
      <c r="X517" s="419"/>
      <c r="Y517" s="419"/>
      <c r="Z517" s="419"/>
    </row>
    <row r="518" spans="1:26" hidden="1">
      <c r="A518" s="419"/>
      <c r="B518" s="419"/>
      <c r="C518" s="419"/>
      <c r="D518" s="419"/>
      <c r="E518" s="419"/>
      <c r="F518" s="419"/>
      <c r="G518" s="420"/>
      <c r="H518" s="421"/>
      <c r="I518" s="421"/>
      <c r="J518" s="419"/>
      <c r="K518" s="419"/>
      <c r="L518" s="419"/>
      <c r="M518" s="419"/>
      <c r="N518" s="419"/>
      <c r="O518" s="419"/>
      <c r="P518" s="419"/>
      <c r="Q518" s="419"/>
      <c r="R518" s="419"/>
      <c r="S518" s="419"/>
      <c r="T518" s="419"/>
      <c r="U518" s="419"/>
      <c r="V518" s="419"/>
      <c r="W518" s="419"/>
      <c r="X518" s="419"/>
      <c r="Y518" s="419"/>
      <c r="Z518" s="419"/>
    </row>
    <row r="519" spans="1:26" hidden="1">
      <c r="A519" s="419"/>
      <c r="B519" s="419"/>
      <c r="C519" s="419"/>
      <c r="D519" s="419"/>
      <c r="E519" s="419"/>
      <c r="F519" s="419"/>
      <c r="G519" s="420"/>
      <c r="H519" s="421"/>
      <c r="I519" s="421"/>
      <c r="J519" s="419"/>
      <c r="K519" s="419"/>
      <c r="L519" s="419"/>
      <c r="M519" s="419"/>
      <c r="N519" s="419"/>
      <c r="O519" s="419"/>
      <c r="P519" s="419"/>
      <c r="Q519" s="419"/>
      <c r="R519" s="419"/>
      <c r="S519" s="419"/>
      <c r="T519" s="419"/>
      <c r="U519" s="419"/>
      <c r="V519" s="419"/>
      <c r="W519" s="419"/>
      <c r="X519" s="419"/>
      <c r="Y519" s="419"/>
      <c r="Z519" s="419"/>
    </row>
    <row r="520" spans="1:26" hidden="1">
      <c r="A520" s="419"/>
      <c r="B520" s="419"/>
      <c r="C520" s="419"/>
      <c r="D520" s="419"/>
      <c r="E520" s="419"/>
      <c r="F520" s="419"/>
      <c r="G520" s="420"/>
      <c r="H520" s="421"/>
      <c r="I520" s="421"/>
      <c r="J520" s="419"/>
      <c r="K520" s="419"/>
      <c r="L520" s="419"/>
      <c r="M520" s="419"/>
      <c r="N520" s="419"/>
      <c r="O520" s="419"/>
      <c r="P520" s="419"/>
      <c r="Q520" s="419"/>
      <c r="R520" s="419"/>
      <c r="S520" s="419"/>
      <c r="T520" s="419"/>
      <c r="U520" s="419"/>
      <c r="V520" s="419"/>
      <c r="W520" s="419"/>
      <c r="X520" s="419"/>
      <c r="Y520" s="419"/>
      <c r="Z520" s="419"/>
    </row>
    <row r="521" spans="1:26" hidden="1">
      <c r="A521" s="419"/>
      <c r="B521" s="419"/>
      <c r="C521" s="419"/>
      <c r="D521" s="419"/>
      <c r="E521" s="419"/>
      <c r="F521" s="419"/>
      <c r="G521" s="420"/>
      <c r="H521" s="421"/>
      <c r="I521" s="421"/>
      <c r="J521" s="419"/>
      <c r="K521" s="419"/>
      <c r="L521" s="419"/>
      <c r="M521" s="419"/>
      <c r="N521" s="419"/>
      <c r="O521" s="419"/>
      <c r="P521" s="419"/>
      <c r="Q521" s="419"/>
      <c r="R521" s="419"/>
      <c r="S521" s="419"/>
      <c r="T521" s="419"/>
      <c r="U521" s="419"/>
      <c r="V521" s="419"/>
      <c r="W521" s="419"/>
      <c r="X521" s="419"/>
      <c r="Y521" s="419"/>
      <c r="Z521" s="419"/>
    </row>
    <row r="522" spans="1:26" hidden="1">
      <c r="A522" s="419"/>
      <c r="B522" s="419"/>
      <c r="C522" s="419"/>
      <c r="D522" s="419"/>
      <c r="E522" s="419"/>
      <c r="F522" s="419"/>
      <c r="G522" s="420"/>
      <c r="H522" s="421"/>
      <c r="I522" s="421"/>
      <c r="J522" s="419"/>
      <c r="K522" s="419"/>
      <c r="L522" s="419"/>
      <c r="M522" s="419"/>
      <c r="N522" s="419"/>
      <c r="O522" s="419"/>
      <c r="P522" s="419"/>
      <c r="Q522" s="419"/>
      <c r="R522" s="419"/>
      <c r="S522" s="419"/>
      <c r="T522" s="419"/>
      <c r="U522" s="419"/>
      <c r="V522" s="419"/>
      <c r="W522" s="419"/>
      <c r="X522" s="419"/>
      <c r="Y522" s="419"/>
      <c r="Z522" s="419"/>
    </row>
    <row r="523" spans="1:26" hidden="1">
      <c r="A523" s="419"/>
      <c r="B523" s="419"/>
      <c r="C523" s="419"/>
      <c r="D523" s="419"/>
      <c r="E523" s="419"/>
      <c r="F523" s="419"/>
      <c r="G523" s="420"/>
      <c r="H523" s="421"/>
      <c r="I523" s="421"/>
      <c r="J523" s="419"/>
      <c r="K523" s="419"/>
      <c r="L523" s="419"/>
      <c r="M523" s="419"/>
      <c r="N523" s="419"/>
      <c r="O523" s="419"/>
      <c r="P523" s="419"/>
      <c r="Q523" s="419"/>
      <c r="R523" s="419"/>
      <c r="S523" s="419"/>
      <c r="T523" s="419"/>
      <c r="U523" s="419"/>
      <c r="V523" s="419"/>
      <c r="W523" s="419"/>
      <c r="X523" s="419"/>
      <c r="Y523" s="419"/>
      <c r="Z523" s="419"/>
    </row>
    <row r="524" spans="1:26" hidden="1">
      <c r="A524" s="419"/>
      <c r="B524" s="419"/>
      <c r="C524" s="419"/>
      <c r="D524" s="419"/>
      <c r="E524" s="419"/>
      <c r="F524" s="419"/>
      <c r="G524" s="420"/>
      <c r="H524" s="421"/>
      <c r="I524" s="421"/>
      <c r="J524" s="419"/>
      <c r="K524" s="419"/>
      <c r="L524" s="419"/>
      <c r="M524" s="419"/>
      <c r="N524" s="419"/>
      <c r="O524" s="419"/>
      <c r="P524" s="419"/>
      <c r="Q524" s="419"/>
      <c r="R524" s="419"/>
      <c r="S524" s="419"/>
      <c r="T524" s="419"/>
      <c r="U524" s="419"/>
      <c r="V524" s="419"/>
      <c r="W524" s="419"/>
      <c r="X524" s="419"/>
      <c r="Y524" s="419"/>
      <c r="Z524" s="419"/>
    </row>
    <row r="525" spans="1:26" hidden="1">
      <c r="A525" s="419"/>
      <c r="B525" s="419"/>
      <c r="C525" s="419"/>
      <c r="D525" s="419"/>
      <c r="E525" s="419"/>
      <c r="F525" s="419"/>
      <c r="G525" s="420"/>
      <c r="H525" s="421"/>
      <c r="I525" s="421"/>
      <c r="J525" s="419"/>
      <c r="K525" s="419"/>
      <c r="L525" s="419"/>
      <c r="M525" s="419"/>
      <c r="N525" s="419"/>
      <c r="O525" s="419"/>
      <c r="P525" s="419"/>
      <c r="Q525" s="419"/>
      <c r="R525" s="419"/>
      <c r="S525" s="419"/>
      <c r="T525" s="419"/>
      <c r="U525" s="419"/>
      <c r="V525" s="419"/>
      <c r="W525" s="419"/>
      <c r="X525" s="419"/>
      <c r="Y525" s="419"/>
      <c r="Z525" s="419"/>
    </row>
    <row r="526" spans="1:26" hidden="1">
      <c r="A526" s="419"/>
      <c r="B526" s="419"/>
      <c r="C526" s="419"/>
      <c r="D526" s="419"/>
      <c r="E526" s="419"/>
      <c r="F526" s="419"/>
      <c r="G526" s="420"/>
      <c r="H526" s="421"/>
      <c r="I526" s="421"/>
      <c r="J526" s="419"/>
      <c r="K526" s="419"/>
      <c r="L526" s="419"/>
      <c r="M526" s="419"/>
      <c r="N526" s="419"/>
      <c r="O526" s="419"/>
      <c r="P526" s="419"/>
      <c r="Q526" s="419"/>
      <c r="R526" s="419"/>
      <c r="S526" s="419"/>
      <c r="T526" s="419"/>
      <c r="U526" s="419"/>
      <c r="V526" s="419"/>
      <c r="W526" s="419"/>
      <c r="X526" s="419"/>
      <c r="Y526" s="419"/>
      <c r="Z526" s="419"/>
    </row>
    <row r="527" spans="1:26" hidden="1">
      <c r="A527" s="419"/>
      <c r="B527" s="419"/>
      <c r="C527" s="419"/>
      <c r="D527" s="419"/>
      <c r="E527" s="419"/>
      <c r="F527" s="419"/>
      <c r="G527" s="420"/>
      <c r="H527" s="421"/>
      <c r="I527" s="421"/>
      <c r="J527" s="419"/>
      <c r="K527" s="419"/>
      <c r="L527" s="419"/>
      <c r="M527" s="419"/>
      <c r="N527" s="419"/>
      <c r="O527" s="419"/>
      <c r="P527" s="419"/>
      <c r="Q527" s="419"/>
      <c r="R527" s="419"/>
      <c r="S527" s="419"/>
      <c r="T527" s="419"/>
      <c r="U527" s="419"/>
      <c r="V527" s="419"/>
      <c r="W527" s="419"/>
      <c r="X527" s="419"/>
      <c r="Y527" s="419"/>
      <c r="Z527" s="419"/>
    </row>
    <row r="528" spans="1:26" hidden="1">
      <c r="A528" s="419"/>
      <c r="B528" s="419"/>
      <c r="C528" s="419"/>
      <c r="D528" s="419"/>
      <c r="E528" s="419"/>
      <c r="F528" s="419"/>
      <c r="G528" s="420"/>
      <c r="H528" s="421"/>
      <c r="I528" s="421"/>
      <c r="J528" s="419"/>
      <c r="K528" s="419"/>
      <c r="L528" s="419"/>
      <c r="M528" s="419"/>
      <c r="N528" s="419"/>
      <c r="O528" s="419"/>
      <c r="P528" s="419"/>
      <c r="Q528" s="419"/>
      <c r="R528" s="419"/>
      <c r="S528" s="419"/>
      <c r="T528" s="419"/>
      <c r="U528" s="419"/>
      <c r="V528" s="419"/>
      <c r="W528" s="419"/>
      <c r="X528" s="419"/>
      <c r="Y528" s="419"/>
      <c r="Z528" s="419"/>
    </row>
    <row r="529" spans="1:26" hidden="1">
      <c r="A529" s="419"/>
      <c r="B529" s="419"/>
      <c r="C529" s="419"/>
      <c r="D529" s="419"/>
      <c r="E529" s="419"/>
      <c r="F529" s="419"/>
      <c r="G529" s="420"/>
      <c r="H529" s="421"/>
      <c r="I529" s="421"/>
      <c r="J529" s="419"/>
      <c r="K529" s="419"/>
      <c r="L529" s="419"/>
      <c r="M529" s="419"/>
      <c r="N529" s="419"/>
      <c r="O529" s="419"/>
      <c r="P529" s="419"/>
      <c r="Q529" s="419"/>
      <c r="R529" s="419"/>
      <c r="S529" s="419"/>
      <c r="T529" s="419"/>
      <c r="U529" s="419"/>
      <c r="V529" s="419"/>
      <c r="W529" s="419"/>
      <c r="X529" s="419"/>
      <c r="Y529" s="419"/>
      <c r="Z529" s="419"/>
    </row>
    <row r="530" spans="1:26" hidden="1">
      <c r="A530" s="419"/>
      <c r="B530" s="419"/>
      <c r="C530" s="419"/>
      <c r="D530" s="419"/>
      <c r="E530" s="419"/>
      <c r="F530" s="419"/>
      <c r="G530" s="420"/>
      <c r="H530" s="421"/>
      <c r="I530" s="421"/>
      <c r="J530" s="419"/>
      <c r="K530" s="419"/>
      <c r="L530" s="419"/>
      <c r="M530" s="419"/>
      <c r="N530" s="419"/>
      <c r="O530" s="419"/>
      <c r="P530" s="419"/>
      <c r="Q530" s="419"/>
      <c r="R530" s="419"/>
      <c r="S530" s="419"/>
      <c r="T530" s="419"/>
      <c r="U530" s="419"/>
      <c r="V530" s="419"/>
      <c r="W530" s="419"/>
      <c r="X530" s="419"/>
      <c r="Y530" s="419"/>
      <c r="Z530" s="419"/>
    </row>
    <row r="531" spans="1:26" hidden="1">
      <c r="A531" s="419"/>
      <c r="B531" s="419"/>
      <c r="C531" s="419"/>
      <c r="D531" s="419"/>
      <c r="E531" s="419"/>
      <c r="F531" s="419"/>
      <c r="G531" s="420"/>
      <c r="H531" s="421"/>
      <c r="I531" s="421"/>
      <c r="J531" s="419"/>
      <c r="K531" s="419"/>
      <c r="L531" s="419"/>
      <c r="M531" s="419"/>
      <c r="N531" s="419"/>
      <c r="O531" s="419"/>
      <c r="P531" s="419"/>
      <c r="Q531" s="419"/>
      <c r="R531" s="419"/>
      <c r="S531" s="419"/>
      <c r="T531" s="419"/>
      <c r="U531" s="419"/>
      <c r="V531" s="419"/>
      <c r="W531" s="419"/>
      <c r="X531" s="419"/>
      <c r="Y531" s="419"/>
      <c r="Z531" s="419"/>
    </row>
    <row r="532" spans="1:26" hidden="1">
      <c r="A532" s="419"/>
      <c r="B532" s="419"/>
      <c r="C532" s="419"/>
      <c r="D532" s="419"/>
      <c r="E532" s="419"/>
      <c r="F532" s="419"/>
      <c r="G532" s="420"/>
      <c r="H532" s="421"/>
      <c r="I532" s="421"/>
      <c r="J532" s="419"/>
      <c r="K532" s="419"/>
      <c r="L532" s="419"/>
      <c r="M532" s="419"/>
      <c r="N532" s="419"/>
      <c r="O532" s="419"/>
      <c r="P532" s="419"/>
      <c r="Q532" s="419"/>
      <c r="R532" s="419"/>
      <c r="S532" s="419"/>
      <c r="T532" s="419"/>
      <c r="U532" s="419"/>
      <c r="V532" s="419"/>
      <c r="W532" s="419"/>
      <c r="X532" s="419"/>
      <c r="Y532" s="419"/>
      <c r="Z532" s="419"/>
    </row>
    <row r="533" spans="1:26" hidden="1">
      <c r="A533" s="419"/>
      <c r="B533" s="419"/>
      <c r="C533" s="419"/>
      <c r="D533" s="419"/>
      <c r="E533" s="419"/>
      <c r="F533" s="419"/>
      <c r="G533" s="420"/>
      <c r="H533" s="421"/>
      <c r="I533" s="421"/>
      <c r="J533" s="419"/>
      <c r="K533" s="419"/>
      <c r="L533" s="419"/>
      <c r="M533" s="419"/>
      <c r="N533" s="419"/>
      <c r="O533" s="419"/>
      <c r="P533" s="419"/>
      <c r="Q533" s="419"/>
      <c r="R533" s="419"/>
      <c r="S533" s="419"/>
      <c r="T533" s="419"/>
      <c r="U533" s="419"/>
      <c r="V533" s="419"/>
      <c r="W533" s="419"/>
      <c r="X533" s="419"/>
      <c r="Y533" s="419"/>
      <c r="Z533" s="419"/>
    </row>
    <row r="534" spans="1:26" hidden="1">
      <c r="A534" s="419"/>
      <c r="B534" s="419"/>
      <c r="C534" s="419"/>
      <c r="D534" s="419"/>
      <c r="E534" s="419"/>
      <c r="F534" s="419"/>
      <c r="G534" s="420"/>
      <c r="H534" s="421"/>
      <c r="I534" s="421"/>
      <c r="J534" s="419"/>
      <c r="K534" s="419"/>
      <c r="L534" s="419"/>
      <c r="M534" s="419"/>
      <c r="N534" s="419"/>
      <c r="O534" s="419"/>
      <c r="P534" s="419"/>
      <c r="Q534" s="419"/>
      <c r="R534" s="419"/>
      <c r="S534" s="419"/>
      <c r="T534" s="419"/>
      <c r="U534" s="419"/>
      <c r="V534" s="419"/>
      <c r="W534" s="419"/>
      <c r="X534" s="419"/>
      <c r="Y534" s="419"/>
      <c r="Z534" s="419"/>
    </row>
    <row r="535" spans="1:26" hidden="1">
      <c r="A535" s="419"/>
      <c r="B535" s="419"/>
      <c r="C535" s="419"/>
      <c r="D535" s="419"/>
      <c r="E535" s="419"/>
      <c r="F535" s="419"/>
      <c r="G535" s="420"/>
      <c r="H535" s="421"/>
      <c r="I535" s="421"/>
      <c r="J535" s="419"/>
      <c r="K535" s="419"/>
      <c r="L535" s="419"/>
      <c r="M535" s="419"/>
      <c r="N535" s="419"/>
      <c r="O535" s="419"/>
      <c r="P535" s="419"/>
      <c r="Q535" s="419"/>
      <c r="R535" s="419"/>
      <c r="S535" s="419"/>
      <c r="T535" s="419"/>
      <c r="U535" s="419"/>
      <c r="V535" s="419"/>
      <c r="W535" s="419"/>
      <c r="X535" s="419"/>
      <c r="Y535" s="419"/>
      <c r="Z535" s="419"/>
    </row>
    <row r="536" spans="1:26" hidden="1">
      <c r="A536" s="419"/>
      <c r="B536" s="419"/>
      <c r="C536" s="419"/>
      <c r="D536" s="419"/>
      <c r="E536" s="419"/>
      <c r="F536" s="419"/>
      <c r="G536" s="420"/>
      <c r="H536" s="421"/>
      <c r="I536" s="421"/>
      <c r="J536" s="419"/>
      <c r="K536" s="419"/>
      <c r="L536" s="419"/>
      <c r="M536" s="419"/>
      <c r="N536" s="419"/>
      <c r="O536" s="419"/>
      <c r="P536" s="419"/>
      <c r="Q536" s="419"/>
      <c r="R536" s="419"/>
      <c r="S536" s="419"/>
      <c r="T536" s="419"/>
      <c r="U536" s="419"/>
      <c r="V536" s="419"/>
      <c r="W536" s="419"/>
      <c r="X536" s="419"/>
      <c r="Y536" s="419"/>
      <c r="Z536" s="419"/>
    </row>
    <row r="537" spans="1:26" hidden="1">
      <c r="A537" s="419"/>
      <c r="B537" s="419"/>
      <c r="C537" s="419"/>
      <c r="D537" s="419"/>
      <c r="E537" s="419"/>
      <c r="F537" s="419"/>
      <c r="G537" s="420"/>
      <c r="H537" s="421"/>
      <c r="I537" s="421"/>
      <c r="J537" s="419"/>
      <c r="K537" s="419"/>
      <c r="L537" s="419"/>
      <c r="M537" s="419"/>
      <c r="N537" s="419"/>
      <c r="O537" s="419"/>
      <c r="P537" s="419"/>
      <c r="Q537" s="419"/>
      <c r="R537" s="419"/>
      <c r="S537" s="419"/>
      <c r="T537" s="419"/>
      <c r="U537" s="419"/>
      <c r="V537" s="419"/>
      <c r="W537" s="419"/>
      <c r="X537" s="419"/>
      <c r="Y537" s="419"/>
      <c r="Z537" s="419"/>
    </row>
    <row r="538" spans="1:26" hidden="1">
      <c r="A538" s="419"/>
      <c r="B538" s="419"/>
      <c r="C538" s="419"/>
      <c r="D538" s="419"/>
      <c r="E538" s="419"/>
      <c r="F538" s="419"/>
      <c r="G538" s="420"/>
      <c r="H538" s="421"/>
      <c r="I538" s="421"/>
      <c r="J538" s="419"/>
      <c r="K538" s="419"/>
      <c r="L538" s="419"/>
      <c r="M538" s="419"/>
      <c r="N538" s="419"/>
      <c r="O538" s="419"/>
      <c r="P538" s="419"/>
      <c r="Q538" s="419"/>
      <c r="R538" s="419"/>
      <c r="S538" s="419"/>
      <c r="T538" s="419"/>
      <c r="U538" s="419"/>
      <c r="V538" s="419"/>
      <c r="W538" s="419"/>
      <c r="X538" s="419"/>
      <c r="Y538" s="419"/>
      <c r="Z538" s="419"/>
    </row>
    <row r="539" spans="1:26" hidden="1">
      <c r="A539" s="419"/>
      <c r="B539" s="419"/>
      <c r="C539" s="419"/>
      <c r="D539" s="419"/>
      <c r="E539" s="419"/>
      <c r="F539" s="419"/>
      <c r="G539" s="420"/>
      <c r="H539" s="421"/>
      <c r="I539" s="421"/>
      <c r="J539" s="419"/>
      <c r="K539" s="419"/>
      <c r="L539" s="419"/>
      <c r="M539" s="419"/>
      <c r="N539" s="419"/>
      <c r="O539" s="419"/>
      <c r="P539" s="419"/>
      <c r="Q539" s="419"/>
      <c r="R539" s="419"/>
      <c r="S539" s="419"/>
      <c r="T539" s="419"/>
      <c r="U539" s="419"/>
      <c r="V539" s="419"/>
      <c r="W539" s="419"/>
      <c r="X539" s="419"/>
      <c r="Y539" s="419"/>
      <c r="Z539" s="419"/>
    </row>
    <row r="540" spans="1:26" hidden="1">
      <c r="A540" s="419"/>
      <c r="B540" s="419"/>
      <c r="C540" s="419"/>
      <c r="D540" s="419"/>
      <c r="E540" s="419"/>
      <c r="F540" s="419"/>
      <c r="G540" s="420"/>
      <c r="H540" s="421"/>
      <c r="I540" s="421"/>
      <c r="J540" s="419"/>
      <c r="K540" s="419"/>
      <c r="L540" s="419"/>
      <c r="M540" s="419"/>
      <c r="N540" s="419"/>
      <c r="O540" s="419"/>
      <c r="P540" s="419"/>
      <c r="Q540" s="419"/>
      <c r="R540" s="419"/>
      <c r="S540" s="419"/>
      <c r="T540" s="419"/>
      <c r="U540" s="419"/>
      <c r="V540" s="419"/>
      <c r="W540" s="419"/>
      <c r="X540" s="419"/>
      <c r="Y540" s="419"/>
      <c r="Z540" s="419"/>
    </row>
    <row r="541" spans="1:26" hidden="1">
      <c r="A541" s="419"/>
      <c r="B541" s="419"/>
      <c r="C541" s="419"/>
      <c r="D541" s="419"/>
      <c r="E541" s="419"/>
      <c r="F541" s="419"/>
      <c r="G541" s="420"/>
      <c r="H541" s="421"/>
      <c r="I541" s="421"/>
      <c r="J541" s="419"/>
      <c r="K541" s="419"/>
      <c r="L541" s="419"/>
      <c r="M541" s="419"/>
      <c r="N541" s="419"/>
      <c r="O541" s="419"/>
      <c r="P541" s="419"/>
      <c r="Q541" s="419"/>
      <c r="R541" s="419"/>
      <c r="S541" s="419"/>
      <c r="T541" s="419"/>
      <c r="U541" s="419"/>
      <c r="V541" s="419"/>
      <c r="W541" s="419"/>
      <c r="X541" s="419"/>
      <c r="Y541" s="419"/>
      <c r="Z541" s="419"/>
    </row>
    <row r="542" spans="1:26" hidden="1">
      <c r="A542" s="419"/>
      <c r="B542" s="419"/>
      <c r="C542" s="419"/>
      <c r="D542" s="419"/>
      <c r="E542" s="419"/>
      <c r="F542" s="419"/>
      <c r="G542" s="420"/>
      <c r="H542" s="421"/>
      <c r="I542" s="421"/>
      <c r="J542" s="419"/>
      <c r="K542" s="419"/>
      <c r="L542" s="419"/>
      <c r="M542" s="419"/>
      <c r="N542" s="419"/>
      <c r="O542" s="419"/>
      <c r="P542" s="419"/>
      <c r="Q542" s="419"/>
      <c r="R542" s="419"/>
      <c r="S542" s="419"/>
      <c r="T542" s="419"/>
      <c r="U542" s="419"/>
      <c r="V542" s="419"/>
      <c r="W542" s="419"/>
      <c r="X542" s="419"/>
      <c r="Y542" s="419"/>
      <c r="Z542" s="419"/>
    </row>
    <row r="543" spans="1:26" hidden="1">
      <c r="A543" s="419"/>
      <c r="B543" s="419"/>
      <c r="C543" s="419"/>
      <c r="D543" s="419"/>
      <c r="E543" s="419"/>
      <c r="F543" s="419"/>
      <c r="G543" s="420"/>
      <c r="H543" s="421"/>
      <c r="I543" s="421"/>
      <c r="J543" s="419"/>
      <c r="K543" s="419"/>
      <c r="L543" s="419"/>
      <c r="M543" s="419"/>
      <c r="N543" s="419"/>
      <c r="O543" s="419"/>
      <c r="P543" s="419"/>
      <c r="Q543" s="419"/>
      <c r="R543" s="419"/>
      <c r="S543" s="419"/>
      <c r="T543" s="419"/>
      <c r="U543" s="419"/>
      <c r="V543" s="419"/>
      <c r="W543" s="419"/>
      <c r="X543" s="419"/>
      <c r="Y543" s="419"/>
      <c r="Z543" s="419"/>
    </row>
    <row r="544" spans="1:26" hidden="1">
      <c r="A544" s="419"/>
      <c r="B544" s="419"/>
      <c r="C544" s="419"/>
      <c r="D544" s="419"/>
      <c r="E544" s="419"/>
      <c r="F544" s="419"/>
      <c r="G544" s="420"/>
      <c r="H544" s="421"/>
      <c r="I544" s="421"/>
      <c r="J544" s="419"/>
      <c r="K544" s="419"/>
      <c r="L544" s="419"/>
      <c r="M544" s="419"/>
      <c r="N544" s="419"/>
      <c r="O544" s="419"/>
      <c r="P544" s="419"/>
      <c r="Q544" s="419"/>
      <c r="R544" s="419"/>
      <c r="S544" s="419"/>
      <c r="T544" s="419"/>
      <c r="U544" s="419"/>
      <c r="V544" s="419"/>
      <c r="W544" s="419"/>
      <c r="X544" s="419"/>
      <c r="Y544" s="419"/>
      <c r="Z544" s="419"/>
    </row>
    <row r="545" spans="1:26" hidden="1">
      <c r="A545" s="419"/>
      <c r="B545" s="419"/>
      <c r="C545" s="419"/>
      <c r="D545" s="419"/>
      <c r="E545" s="419"/>
      <c r="F545" s="419"/>
      <c r="G545" s="420"/>
      <c r="H545" s="421"/>
      <c r="I545" s="421"/>
      <c r="J545" s="419"/>
      <c r="K545" s="419"/>
      <c r="L545" s="419"/>
      <c r="M545" s="419"/>
      <c r="N545" s="419"/>
      <c r="O545" s="419"/>
      <c r="P545" s="419"/>
      <c r="Q545" s="419"/>
      <c r="R545" s="419"/>
      <c r="S545" s="419"/>
      <c r="T545" s="419"/>
      <c r="U545" s="419"/>
      <c r="V545" s="419"/>
      <c r="W545" s="419"/>
      <c r="X545" s="419"/>
      <c r="Y545" s="419"/>
      <c r="Z545" s="419"/>
    </row>
    <row r="546" spans="1:26" hidden="1">
      <c r="A546" s="419"/>
      <c r="B546" s="419"/>
      <c r="C546" s="419"/>
      <c r="D546" s="419"/>
      <c r="E546" s="419"/>
      <c r="F546" s="419"/>
      <c r="G546" s="420"/>
      <c r="H546" s="421"/>
      <c r="I546" s="421"/>
      <c r="J546" s="419"/>
      <c r="K546" s="419"/>
      <c r="L546" s="419"/>
      <c r="M546" s="419"/>
      <c r="N546" s="419"/>
      <c r="O546" s="419"/>
      <c r="P546" s="419"/>
      <c r="Q546" s="419"/>
      <c r="R546" s="419"/>
      <c r="S546" s="419"/>
      <c r="T546" s="419"/>
      <c r="U546" s="419"/>
      <c r="V546" s="419"/>
      <c r="W546" s="419"/>
      <c r="X546" s="419"/>
      <c r="Y546" s="419"/>
      <c r="Z546" s="419"/>
    </row>
    <row r="547" spans="1:26" hidden="1">
      <c r="A547" s="419"/>
      <c r="B547" s="419"/>
      <c r="C547" s="419"/>
      <c r="D547" s="419"/>
      <c r="E547" s="419"/>
      <c r="F547" s="419"/>
      <c r="G547" s="420"/>
      <c r="H547" s="421"/>
      <c r="I547" s="421"/>
      <c r="J547" s="419"/>
      <c r="K547" s="419"/>
      <c r="L547" s="419"/>
      <c r="M547" s="419"/>
      <c r="N547" s="419"/>
      <c r="O547" s="419"/>
      <c r="P547" s="419"/>
      <c r="Q547" s="419"/>
      <c r="R547" s="419"/>
      <c r="S547" s="419"/>
      <c r="T547" s="419"/>
      <c r="U547" s="419"/>
      <c r="V547" s="419"/>
      <c r="W547" s="419"/>
      <c r="X547" s="419"/>
      <c r="Y547" s="419"/>
      <c r="Z547" s="419"/>
    </row>
    <row r="548" spans="1:26" hidden="1">
      <c r="A548" s="419"/>
      <c r="B548" s="419"/>
      <c r="C548" s="419"/>
      <c r="D548" s="419"/>
      <c r="E548" s="419"/>
      <c r="F548" s="419"/>
      <c r="G548" s="420"/>
      <c r="H548" s="421"/>
      <c r="I548" s="421"/>
      <c r="J548" s="419"/>
      <c r="K548" s="419"/>
      <c r="L548" s="419"/>
      <c r="M548" s="419"/>
      <c r="N548" s="419"/>
      <c r="O548" s="419"/>
      <c r="P548" s="419"/>
      <c r="Q548" s="419"/>
      <c r="R548" s="419"/>
      <c r="S548" s="419"/>
      <c r="T548" s="419"/>
      <c r="U548" s="419"/>
      <c r="V548" s="419"/>
      <c r="W548" s="419"/>
      <c r="X548" s="419"/>
      <c r="Y548" s="419"/>
      <c r="Z548" s="419"/>
    </row>
    <row r="549" spans="1:26" hidden="1">
      <c r="A549" s="419"/>
      <c r="B549" s="419"/>
      <c r="C549" s="419"/>
      <c r="D549" s="419"/>
      <c r="E549" s="419"/>
      <c r="F549" s="419"/>
      <c r="G549" s="420"/>
      <c r="H549" s="421"/>
      <c r="I549" s="421"/>
      <c r="J549" s="419"/>
      <c r="K549" s="419"/>
      <c r="L549" s="419"/>
      <c r="M549" s="419"/>
      <c r="N549" s="419"/>
      <c r="O549" s="419"/>
      <c r="P549" s="419"/>
      <c r="Q549" s="419"/>
      <c r="R549" s="419"/>
      <c r="S549" s="419"/>
      <c r="T549" s="419"/>
      <c r="U549" s="419"/>
      <c r="V549" s="419"/>
      <c r="W549" s="419"/>
      <c r="X549" s="419"/>
      <c r="Y549" s="419"/>
      <c r="Z549" s="419"/>
    </row>
    <row r="550" spans="1:26" hidden="1">
      <c r="A550" s="419"/>
      <c r="B550" s="419"/>
      <c r="C550" s="419"/>
      <c r="D550" s="419"/>
      <c r="E550" s="419"/>
      <c r="F550" s="419"/>
      <c r="G550" s="420"/>
      <c r="H550" s="421"/>
      <c r="I550" s="421"/>
      <c r="J550" s="419"/>
      <c r="K550" s="419"/>
      <c r="L550" s="419"/>
      <c r="M550" s="419"/>
      <c r="N550" s="419"/>
      <c r="O550" s="419"/>
      <c r="P550" s="419"/>
      <c r="Q550" s="419"/>
      <c r="R550" s="419"/>
      <c r="S550" s="419"/>
      <c r="T550" s="419"/>
      <c r="U550" s="419"/>
      <c r="V550" s="419"/>
      <c r="W550" s="419"/>
      <c r="X550" s="419"/>
      <c r="Y550" s="419"/>
      <c r="Z550" s="419"/>
    </row>
    <row r="551" spans="1:26" hidden="1">
      <c r="A551" s="419"/>
      <c r="B551" s="419"/>
      <c r="C551" s="419"/>
      <c r="D551" s="419"/>
      <c r="E551" s="419"/>
      <c r="F551" s="419"/>
      <c r="G551" s="420"/>
      <c r="H551" s="421"/>
      <c r="I551" s="421"/>
      <c r="J551" s="419"/>
      <c r="K551" s="419"/>
      <c r="L551" s="419"/>
      <c r="M551" s="419"/>
      <c r="N551" s="419"/>
      <c r="O551" s="419"/>
      <c r="P551" s="419"/>
      <c r="Q551" s="419"/>
      <c r="R551" s="419"/>
      <c r="S551" s="419"/>
      <c r="T551" s="419"/>
      <c r="U551" s="419"/>
      <c r="V551" s="419"/>
      <c r="W551" s="419"/>
      <c r="X551" s="419"/>
      <c r="Y551" s="419"/>
      <c r="Z551" s="419"/>
    </row>
    <row r="552" spans="1:26" hidden="1">
      <c r="A552" s="419"/>
      <c r="B552" s="419"/>
      <c r="C552" s="419"/>
      <c r="D552" s="419"/>
      <c r="E552" s="419"/>
      <c r="F552" s="419"/>
      <c r="G552" s="420"/>
      <c r="H552" s="421"/>
      <c r="I552" s="421"/>
      <c r="J552" s="419"/>
      <c r="K552" s="419"/>
      <c r="L552" s="419"/>
      <c r="M552" s="419"/>
      <c r="N552" s="419"/>
      <c r="O552" s="419"/>
      <c r="P552" s="419"/>
      <c r="Q552" s="419"/>
      <c r="R552" s="419"/>
      <c r="S552" s="419"/>
      <c r="T552" s="419"/>
      <c r="U552" s="419"/>
      <c r="V552" s="419"/>
      <c r="W552" s="419"/>
      <c r="X552" s="419"/>
      <c r="Y552" s="419"/>
      <c r="Z552" s="419"/>
    </row>
    <row r="553" spans="1:26" hidden="1">
      <c r="A553" s="419"/>
      <c r="B553" s="419"/>
      <c r="C553" s="419"/>
      <c r="D553" s="419"/>
      <c r="E553" s="419"/>
      <c r="F553" s="419"/>
      <c r="G553" s="420"/>
      <c r="H553" s="421"/>
      <c r="I553" s="421"/>
      <c r="J553" s="419"/>
      <c r="K553" s="419"/>
      <c r="L553" s="419"/>
      <c r="M553" s="419"/>
      <c r="N553" s="419"/>
      <c r="O553" s="419"/>
      <c r="P553" s="419"/>
      <c r="Q553" s="419"/>
      <c r="R553" s="419"/>
      <c r="S553" s="419"/>
      <c r="T553" s="419"/>
      <c r="U553" s="419"/>
      <c r="V553" s="419"/>
      <c r="W553" s="419"/>
      <c r="X553" s="419"/>
      <c r="Y553" s="419"/>
      <c r="Z553" s="419"/>
    </row>
    <row r="554" spans="1:26" hidden="1">
      <c r="A554" s="419"/>
      <c r="B554" s="419"/>
      <c r="C554" s="419"/>
      <c r="D554" s="419"/>
      <c r="E554" s="419"/>
      <c r="F554" s="419"/>
      <c r="G554" s="420"/>
      <c r="H554" s="421"/>
      <c r="I554" s="421"/>
      <c r="J554" s="419"/>
      <c r="K554" s="419"/>
      <c r="L554" s="419"/>
      <c r="M554" s="419"/>
      <c r="N554" s="419"/>
      <c r="O554" s="419"/>
      <c r="P554" s="419"/>
      <c r="Q554" s="419"/>
      <c r="R554" s="419"/>
      <c r="S554" s="419"/>
      <c r="T554" s="419"/>
      <c r="U554" s="419"/>
      <c r="V554" s="419"/>
      <c r="W554" s="419"/>
      <c r="X554" s="419"/>
      <c r="Y554" s="419"/>
      <c r="Z554" s="419"/>
    </row>
    <row r="555" spans="1:26" hidden="1">
      <c r="A555" s="419"/>
      <c r="B555" s="419"/>
      <c r="C555" s="419"/>
      <c r="D555" s="419"/>
      <c r="E555" s="419"/>
      <c r="F555" s="419"/>
      <c r="G555" s="420"/>
      <c r="H555" s="421"/>
      <c r="I555" s="421"/>
      <c r="J555" s="419"/>
      <c r="K555" s="419"/>
      <c r="L555" s="419"/>
      <c r="M555" s="419"/>
      <c r="N555" s="419"/>
      <c r="O555" s="419"/>
      <c r="P555" s="419"/>
      <c r="Q555" s="419"/>
      <c r="R555" s="419"/>
      <c r="S555" s="419"/>
      <c r="T555" s="419"/>
      <c r="U555" s="419"/>
      <c r="V555" s="419"/>
      <c r="W555" s="419"/>
      <c r="X555" s="419"/>
      <c r="Y555" s="419"/>
      <c r="Z555" s="419"/>
    </row>
    <row r="556" spans="1:26" hidden="1">
      <c r="A556" s="419"/>
      <c r="B556" s="419"/>
      <c r="C556" s="419"/>
      <c r="D556" s="419"/>
      <c r="E556" s="419"/>
      <c r="F556" s="419"/>
      <c r="G556" s="420"/>
      <c r="H556" s="421"/>
      <c r="I556" s="421"/>
      <c r="J556" s="419"/>
      <c r="K556" s="419"/>
      <c r="L556" s="419"/>
      <c r="M556" s="419"/>
      <c r="N556" s="419"/>
      <c r="O556" s="419"/>
      <c r="P556" s="419"/>
      <c r="Q556" s="419"/>
      <c r="R556" s="419"/>
      <c r="S556" s="419"/>
      <c r="T556" s="419"/>
      <c r="U556" s="419"/>
      <c r="V556" s="419"/>
      <c r="W556" s="419"/>
      <c r="X556" s="419"/>
      <c r="Y556" s="419"/>
      <c r="Z556" s="419"/>
    </row>
    <row r="557" spans="1:26" hidden="1">
      <c r="A557" s="419"/>
      <c r="B557" s="419"/>
      <c r="C557" s="419"/>
      <c r="D557" s="419"/>
      <c r="E557" s="419"/>
      <c r="F557" s="419"/>
      <c r="G557" s="420"/>
      <c r="H557" s="421"/>
      <c r="I557" s="421"/>
      <c r="J557" s="419"/>
      <c r="K557" s="419"/>
      <c r="L557" s="419"/>
      <c r="M557" s="419"/>
      <c r="N557" s="419"/>
      <c r="O557" s="419"/>
      <c r="P557" s="419"/>
      <c r="Q557" s="419"/>
      <c r="R557" s="419"/>
      <c r="S557" s="419"/>
      <c r="T557" s="419"/>
      <c r="U557" s="419"/>
      <c r="V557" s="419"/>
      <c r="W557" s="419"/>
      <c r="X557" s="419"/>
      <c r="Y557" s="419"/>
      <c r="Z557" s="419"/>
    </row>
    <row r="558" spans="1:26" hidden="1">
      <c r="A558" s="419"/>
      <c r="B558" s="419"/>
      <c r="C558" s="419"/>
      <c r="D558" s="419"/>
      <c r="E558" s="419"/>
      <c r="F558" s="419"/>
      <c r="G558" s="420"/>
      <c r="H558" s="421"/>
      <c r="I558" s="421"/>
      <c r="J558" s="419"/>
      <c r="K558" s="419"/>
      <c r="L558" s="419"/>
      <c r="M558" s="419"/>
      <c r="N558" s="419"/>
      <c r="O558" s="419"/>
      <c r="P558" s="419"/>
      <c r="Q558" s="419"/>
      <c r="R558" s="419"/>
      <c r="S558" s="419"/>
      <c r="T558" s="419"/>
      <c r="U558" s="419"/>
      <c r="V558" s="419"/>
      <c r="W558" s="419"/>
      <c r="X558" s="419"/>
      <c r="Y558" s="419"/>
      <c r="Z558" s="419"/>
    </row>
    <row r="559" spans="1:26" hidden="1">
      <c r="A559" s="419"/>
      <c r="B559" s="419"/>
      <c r="C559" s="419"/>
      <c r="D559" s="419"/>
      <c r="E559" s="419"/>
      <c r="F559" s="419"/>
      <c r="G559" s="420"/>
      <c r="H559" s="421"/>
      <c r="I559" s="421"/>
      <c r="J559" s="419"/>
      <c r="K559" s="419"/>
      <c r="L559" s="419"/>
      <c r="M559" s="419"/>
      <c r="N559" s="419"/>
      <c r="O559" s="419"/>
      <c r="P559" s="419"/>
      <c r="Q559" s="419"/>
      <c r="R559" s="419"/>
      <c r="S559" s="419"/>
      <c r="T559" s="419"/>
      <c r="U559" s="419"/>
      <c r="V559" s="419"/>
      <c r="W559" s="419"/>
      <c r="X559" s="419"/>
      <c r="Y559" s="419"/>
      <c r="Z559" s="419"/>
    </row>
    <row r="560" spans="1:26" hidden="1">
      <c r="A560" s="419"/>
      <c r="B560" s="419"/>
      <c r="C560" s="419"/>
      <c r="D560" s="419"/>
      <c r="E560" s="419"/>
      <c r="F560" s="419"/>
      <c r="G560" s="420"/>
      <c r="H560" s="421"/>
      <c r="I560" s="421"/>
      <c r="J560" s="419"/>
      <c r="K560" s="419"/>
      <c r="L560" s="419"/>
      <c r="M560" s="419"/>
      <c r="N560" s="419"/>
      <c r="O560" s="419"/>
      <c r="P560" s="419"/>
      <c r="Q560" s="419"/>
      <c r="R560" s="419"/>
      <c r="S560" s="419"/>
      <c r="T560" s="419"/>
      <c r="U560" s="419"/>
      <c r="V560" s="419"/>
      <c r="W560" s="419"/>
      <c r="X560" s="419"/>
      <c r="Y560" s="419"/>
      <c r="Z560" s="419"/>
    </row>
    <row r="561" spans="1:26" hidden="1">
      <c r="A561" s="419"/>
      <c r="B561" s="419"/>
      <c r="C561" s="419"/>
      <c r="D561" s="419"/>
      <c r="E561" s="419"/>
      <c r="F561" s="419"/>
      <c r="G561" s="420"/>
      <c r="H561" s="421"/>
      <c r="I561" s="421"/>
      <c r="J561" s="419"/>
      <c r="K561" s="419"/>
      <c r="L561" s="419"/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</row>
    <row r="562" spans="1:26" hidden="1">
      <c r="A562" s="419"/>
      <c r="B562" s="419"/>
      <c r="C562" s="419"/>
      <c r="D562" s="419"/>
      <c r="E562" s="419"/>
      <c r="F562" s="419"/>
      <c r="G562" s="420"/>
      <c r="H562" s="421"/>
      <c r="I562" s="421"/>
      <c r="J562" s="419"/>
      <c r="K562" s="419"/>
      <c r="L562" s="419"/>
      <c r="M562" s="419"/>
      <c r="N562" s="419"/>
      <c r="O562" s="419"/>
      <c r="P562" s="419"/>
      <c r="Q562" s="419"/>
      <c r="R562" s="419"/>
      <c r="S562" s="419"/>
      <c r="T562" s="419"/>
      <c r="U562" s="419"/>
      <c r="V562" s="419"/>
      <c r="W562" s="419"/>
      <c r="X562" s="419"/>
      <c r="Y562" s="419"/>
      <c r="Z562" s="419"/>
    </row>
    <row r="563" spans="1:26" hidden="1">
      <c r="A563" s="419"/>
      <c r="B563" s="419"/>
      <c r="C563" s="419"/>
      <c r="D563" s="419"/>
      <c r="E563" s="419"/>
      <c r="F563" s="419"/>
      <c r="G563" s="420"/>
      <c r="H563" s="421"/>
      <c r="I563" s="421"/>
      <c r="J563" s="419"/>
      <c r="K563" s="419"/>
      <c r="L563" s="419"/>
      <c r="M563" s="419"/>
      <c r="N563" s="419"/>
      <c r="O563" s="419"/>
      <c r="P563" s="419"/>
      <c r="Q563" s="419"/>
      <c r="R563" s="419"/>
      <c r="S563" s="419"/>
      <c r="T563" s="419"/>
      <c r="U563" s="419"/>
      <c r="V563" s="419"/>
      <c r="W563" s="419"/>
      <c r="X563" s="419"/>
      <c r="Y563" s="419"/>
      <c r="Z563" s="419"/>
    </row>
    <row r="564" spans="1:26" hidden="1">
      <c r="A564" s="419"/>
      <c r="B564" s="419"/>
      <c r="C564" s="419"/>
      <c r="D564" s="419"/>
      <c r="E564" s="419"/>
      <c r="F564" s="419"/>
      <c r="G564" s="420"/>
      <c r="H564" s="421"/>
      <c r="I564" s="421"/>
      <c r="J564" s="419"/>
      <c r="K564" s="419"/>
      <c r="L564" s="419"/>
      <c r="M564" s="419"/>
      <c r="N564" s="419"/>
      <c r="O564" s="419"/>
      <c r="P564" s="419"/>
      <c r="Q564" s="419"/>
      <c r="R564" s="419"/>
      <c r="S564" s="419"/>
      <c r="T564" s="419"/>
      <c r="U564" s="419"/>
      <c r="V564" s="419"/>
      <c r="W564" s="419"/>
      <c r="X564" s="419"/>
      <c r="Y564" s="419"/>
      <c r="Z564" s="419"/>
    </row>
    <row r="565" spans="1:26" hidden="1">
      <c r="A565" s="419"/>
      <c r="B565" s="419"/>
      <c r="C565" s="419"/>
      <c r="D565" s="419"/>
      <c r="E565" s="419"/>
      <c r="F565" s="419"/>
      <c r="G565" s="420"/>
      <c r="H565" s="421"/>
      <c r="I565" s="421"/>
      <c r="J565" s="419"/>
      <c r="K565" s="419"/>
      <c r="L565" s="419"/>
      <c r="M565" s="419"/>
      <c r="N565" s="419"/>
      <c r="O565" s="419"/>
      <c r="P565" s="419"/>
      <c r="Q565" s="419"/>
      <c r="R565" s="419"/>
      <c r="S565" s="419"/>
      <c r="T565" s="419"/>
      <c r="U565" s="419"/>
      <c r="V565" s="419"/>
      <c r="W565" s="419"/>
      <c r="X565" s="419"/>
      <c r="Y565" s="419"/>
      <c r="Z565" s="419"/>
    </row>
    <row r="566" spans="1:26" hidden="1">
      <c r="A566" s="419"/>
      <c r="B566" s="419"/>
      <c r="C566" s="419"/>
      <c r="D566" s="419"/>
      <c r="E566" s="419"/>
      <c r="F566" s="419"/>
      <c r="G566" s="420"/>
      <c r="H566" s="421"/>
      <c r="I566" s="421"/>
      <c r="J566" s="419"/>
      <c r="K566" s="419"/>
      <c r="L566" s="419"/>
      <c r="M566" s="419"/>
      <c r="N566" s="419"/>
      <c r="O566" s="419"/>
      <c r="P566" s="419"/>
      <c r="Q566" s="419"/>
      <c r="R566" s="419"/>
      <c r="S566" s="419"/>
      <c r="T566" s="419"/>
      <c r="U566" s="419"/>
      <c r="V566" s="419"/>
      <c r="W566" s="419"/>
      <c r="X566" s="419"/>
      <c r="Y566" s="419"/>
      <c r="Z566" s="419"/>
    </row>
    <row r="567" spans="1:26" hidden="1">
      <c r="A567" s="419"/>
      <c r="B567" s="419"/>
      <c r="C567" s="419"/>
      <c r="D567" s="419"/>
      <c r="E567" s="419"/>
      <c r="F567" s="419"/>
      <c r="G567" s="420"/>
      <c r="H567" s="421"/>
      <c r="I567" s="421"/>
      <c r="J567" s="419"/>
      <c r="K567" s="419"/>
      <c r="L567" s="419"/>
      <c r="M567" s="419"/>
      <c r="N567" s="419"/>
      <c r="O567" s="419"/>
      <c r="P567" s="419"/>
      <c r="Q567" s="419"/>
      <c r="R567" s="419"/>
      <c r="S567" s="419"/>
      <c r="T567" s="419"/>
      <c r="U567" s="419"/>
      <c r="V567" s="419"/>
      <c r="W567" s="419"/>
      <c r="X567" s="419"/>
      <c r="Y567" s="419"/>
      <c r="Z567" s="419"/>
    </row>
    <row r="568" spans="1:26" hidden="1">
      <c r="A568" s="419"/>
      <c r="B568" s="419"/>
      <c r="C568" s="419"/>
      <c r="D568" s="419"/>
      <c r="E568" s="419"/>
      <c r="F568" s="419"/>
      <c r="G568" s="420"/>
      <c r="H568" s="421"/>
      <c r="I568" s="421"/>
      <c r="J568" s="419"/>
      <c r="K568" s="419"/>
      <c r="L568" s="419"/>
      <c r="M568" s="419"/>
      <c r="N568" s="419"/>
      <c r="O568" s="419"/>
      <c r="P568" s="419"/>
      <c r="Q568" s="419"/>
      <c r="R568" s="419"/>
      <c r="S568" s="419"/>
      <c r="T568" s="419"/>
      <c r="U568" s="419"/>
      <c r="V568" s="419"/>
      <c r="W568" s="419"/>
      <c r="X568" s="419"/>
      <c r="Y568" s="419"/>
      <c r="Z568" s="419"/>
    </row>
    <row r="569" spans="1:26" hidden="1">
      <c r="A569" s="419"/>
      <c r="B569" s="419"/>
      <c r="C569" s="419"/>
      <c r="D569" s="419"/>
      <c r="E569" s="419"/>
      <c r="F569" s="419"/>
      <c r="G569" s="420"/>
      <c r="H569" s="421"/>
      <c r="I569" s="421"/>
      <c r="J569" s="419"/>
      <c r="K569" s="419"/>
      <c r="L569" s="419"/>
      <c r="M569" s="419"/>
      <c r="N569" s="419"/>
      <c r="O569" s="419"/>
      <c r="P569" s="419"/>
      <c r="Q569" s="419"/>
      <c r="R569" s="419"/>
      <c r="S569" s="419"/>
      <c r="T569" s="419"/>
      <c r="U569" s="419"/>
      <c r="V569" s="419"/>
      <c r="W569" s="419"/>
      <c r="X569" s="419"/>
      <c r="Y569" s="419"/>
      <c r="Z569" s="419"/>
    </row>
    <row r="570" spans="1:26" hidden="1">
      <c r="A570" s="419"/>
      <c r="B570" s="419"/>
      <c r="C570" s="419"/>
      <c r="D570" s="419"/>
      <c r="E570" s="419"/>
      <c r="F570" s="419"/>
      <c r="G570" s="420"/>
      <c r="H570" s="421"/>
      <c r="I570" s="421"/>
      <c r="J570" s="419"/>
      <c r="K570" s="419"/>
      <c r="L570" s="419"/>
      <c r="M570" s="419"/>
      <c r="N570" s="419"/>
      <c r="O570" s="419"/>
      <c r="P570" s="419"/>
      <c r="Q570" s="419"/>
      <c r="R570" s="419"/>
      <c r="S570" s="419"/>
      <c r="T570" s="419"/>
      <c r="U570" s="419"/>
      <c r="V570" s="419"/>
      <c r="W570" s="419"/>
      <c r="X570" s="419"/>
      <c r="Y570" s="419"/>
      <c r="Z570" s="419"/>
    </row>
    <row r="571" spans="1:26" hidden="1">
      <c r="A571" s="419"/>
      <c r="B571" s="419"/>
      <c r="C571" s="419"/>
      <c r="D571" s="419"/>
      <c r="E571" s="419"/>
      <c r="F571" s="419"/>
      <c r="G571" s="420"/>
      <c r="H571" s="421"/>
      <c r="I571" s="421"/>
      <c r="J571" s="419"/>
      <c r="K571" s="419"/>
      <c r="L571" s="419"/>
      <c r="M571" s="419"/>
      <c r="N571" s="419"/>
      <c r="O571" s="419"/>
      <c r="P571" s="419"/>
      <c r="Q571" s="419"/>
      <c r="R571" s="419"/>
      <c r="S571" s="419"/>
      <c r="T571" s="419"/>
      <c r="U571" s="419"/>
      <c r="V571" s="419"/>
      <c r="W571" s="419"/>
      <c r="X571" s="419"/>
      <c r="Y571" s="419"/>
      <c r="Z571" s="419"/>
    </row>
    <row r="572" spans="1:26" hidden="1">
      <c r="A572" s="419"/>
      <c r="B572" s="419"/>
      <c r="C572" s="419"/>
      <c r="D572" s="419"/>
      <c r="E572" s="419"/>
      <c r="F572" s="419"/>
      <c r="G572" s="420"/>
      <c r="H572" s="421"/>
      <c r="I572" s="421"/>
      <c r="J572" s="419"/>
      <c r="K572" s="419"/>
      <c r="L572" s="419"/>
      <c r="M572" s="419"/>
      <c r="N572" s="419"/>
      <c r="O572" s="419"/>
      <c r="P572" s="419"/>
      <c r="Q572" s="419"/>
      <c r="R572" s="419"/>
      <c r="S572" s="419"/>
      <c r="T572" s="419"/>
      <c r="U572" s="419"/>
      <c r="V572" s="419"/>
      <c r="W572" s="419"/>
      <c r="X572" s="419"/>
      <c r="Y572" s="419"/>
      <c r="Z572" s="419"/>
    </row>
    <row r="573" spans="1:26" hidden="1">
      <c r="A573" s="419"/>
      <c r="B573" s="419"/>
      <c r="C573" s="419"/>
      <c r="D573" s="419"/>
      <c r="E573" s="419"/>
      <c r="F573" s="419"/>
      <c r="G573" s="420"/>
      <c r="H573" s="421"/>
      <c r="I573" s="421"/>
      <c r="J573" s="419"/>
      <c r="K573" s="419"/>
      <c r="L573" s="419"/>
      <c r="M573" s="419"/>
      <c r="N573" s="419"/>
      <c r="O573" s="419"/>
      <c r="P573" s="419"/>
      <c r="Q573" s="419"/>
      <c r="R573" s="419"/>
      <c r="S573" s="419"/>
      <c r="T573" s="419"/>
      <c r="U573" s="419"/>
      <c r="V573" s="419"/>
      <c r="W573" s="419"/>
      <c r="X573" s="419"/>
      <c r="Y573" s="419"/>
      <c r="Z573" s="419"/>
    </row>
    <row r="574" spans="1:26" hidden="1">
      <c r="A574" s="419"/>
      <c r="B574" s="419"/>
      <c r="C574" s="419"/>
      <c r="D574" s="419"/>
      <c r="E574" s="419"/>
      <c r="F574" s="419"/>
      <c r="G574" s="420"/>
      <c r="H574" s="421"/>
      <c r="I574" s="421"/>
      <c r="J574" s="419"/>
      <c r="K574" s="419"/>
      <c r="L574" s="419"/>
      <c r="M574" s="419"/>
      <c r="N574" s="419"/>
      <c r="O574" s="419"/>
      <c r="P574" s="419"/>
      <c r="Q574" s="419"/>
      <c r="R574" s="419"/>
      <c r="S574" s="419"/>
      <c r="T574" s="419"/>
      <c r="U574" s="419"/>
      <c r="V574" s="419"/>
      <c r="W574" s="419"/>
      <c r="X574" s="419"/>
      <c r="Y574" s="419"/>
      <c r="Z574" s="419"/>
    </row>
    <row r="575" spans="1:26" hidden="1">
      <c r="A575" s="419"/>
      <c r="B575" s="419"/>
      <c r="C575" s="419"/>
      <c r="D575" s="419"/>
      <c r="E575" s="419"/>
      <c r="F575" s="419"/>
      <c r="G575" s="420"/>
      <c r="H575" s="421"/>
      <c r="I575" s="421"/>
      <c r="J575" s="419"/>
      <c r="K575" s="419"/>
      <c r="L575" s="419"/>
      <c r="M575" s="419"/>
      <c r="N575" s="419"/>
      <c r="O575" s="419"/>
      <c r="P575" s="419"/>
      <c r="Q575" s="419"/>
      <c r="R575" s="419"/>
      <c r="S575" s="419"/>
      <c r="T575" s="419"/>
      <c r="U575" s="419"/>
      <c r="V575" s="419"/>
      <c r="W575" s="419"/>
      <c r="X575" s="419"/>
      <c r="Y575" s="419"/>
      <c r="Z575" s="419"/>
    </row>
    <row r="576" spans="1:26" hidden="1">
      <c r="A576" s="419"/>
      <c r="B576" s="419"/>
      <c r="C576" s="419"/>
      <c r="D576" s="419"/>
      <c r="E576" s="419"/>
      <c r="F576" s="419"/>
      <c r="G576" s="420"/>
      <c r="H576" s="421"/>
      <c r="I576" s="421"/>
      <c r="J576" s="419"/>
      <c r="K576" s="419"/>
      <c r="L576" s="419"/>
      <c r="M576" s="419"/>
      <c r="N576" s="419"/>
      <c r="O576" s="419"/>
      <c r="P576" s="419"/>
      <c r="Q576" s="419"/>
      <c r="R576" s="419"/>
      <c r="S576" s="419"/>
      <c r="T576" s="419"/>
      <c r="U576" s="419"/>
      <c r="V576" s="419"/>
      <c r="W576" s="419"/>
      <c r="X576" s="419"/>
      <c r="Y576" s="419"/>
      <c r="Z576" s="419"/>
    </row>
    <row r="577" spans="1:26" hidden="1">
      <c r="A577" s="419"/>
      <c r="B577" s="419"/>
      <c r="C577" s="419"/>
      <c r="D577" s="419"/>
      <c r="E577" s="419"/>
      <c r="F577" s="419"/>
      <c r="G577" s="420"/>
      <c r="H577" s="421"/>
      <c r="I577" s="421"/>
      <c r="J577" s="419"/>
      <c r="K577" s="419"/>
      <c r="L577" s="419"/>
      <c r="M577" s="419"/>
      <c r="N577" s="419"/>
      <c r="O577" s="419"/>
      <c r="P577" s="419"/>
      <c r="Q577" s="419"/>
      <c r="R577" s="419"/>
      <c r="S577" s="419"/>
      <c r="T577" s="419"/>
      <c r="U577" s="419"/>
      <c r="V577" s="419"/>
      <c r="W577" s="419"/>
      <c r="X577" s="419"/>
      <c r="Y577" s="419"/>
      <c r="Z577" s="419"/>
    </row>
    <row r="578" spans="1:26" hidden="1">
      <c r="A578" s="419"/>
      <c r="B578" s="419"/>
      <c r="C578" s="419"/>
      <c r="D578" s="419"/>
      <c r="E578" s="419"/>
      <c r="F578" s="419"/>
      <c r="G578" s="420"/>
      <c r="H578" s="421"/>
      <c r="I578" s="421"/>
      <c r="J578" s="419"/>
      <c r="K578" s="419"/>
      <c r="L578" s="419"/>
      <c r="M578" s="419"/>
      <c r="N578" s="419"/>
      <c r="O578" s="419"/>
      <c r="P578" s="419"/>
      <c r="Q578" s="419"/>
      <c r="R578" s="419"/>
      <c r="S578" s="419"/>
      <c r="T578" s="419"/>
      <c r="U578" s="419"/>
      <c r="V578" s="419"/>
      <c r="W578" s="419"/>
      <c r="X578" s="419"/>
      <c r="Y578" s="419"/>
      <c r="Z578" s="419"/>
    </row>
    <row r="579" spans="1:26" hidden="1">
      <c r="A579" s="419"/>
      <c r="B579" s="419"/>
      <c r="C579" s="419"/>
      <c r="D579" s="419"/>
      <c r="E579" s="419"/>
      <c r="F579" s="419"/>
      <c r="G579" s="420"/>
      <c r="H579" s="421"/>
      <c r="I579" s="421"/>
      <c r="J579" s="419"/>
      <c r="K579" s="419"/>
      <c r="L579" s="419"/>
      <c r="M579" s="419"/>
      <c r="N579" s="419"/>
      <c r="O579" s="419"/>
      <c r="P579" s="419"/>
      <c r="Q579" s="419"/>
      <c r="R579" s="419"/>
      <c r="S579" s="419"/>
      <c r="T579" s="419"/>
      <c r="U579" s="419"/>
      <c r="V579" s="419"/>
      <c r="W579" s="419"/>
      <c r="X579" s="419"/>
      <c r="Y579" s="419"/>
      <c r="Z579" s="419"/>
    </row>
    <row r="580" spans="1:26" hidden="1">
      <c r="A580" s="419"/>
      <c r="B580" s="419"/>
      <c r="C580" s="419"/>
      <c r="D580" s="419"/>
      <c r="E580" s="419"/>
      <c r="F580" s="419"/>
      <c r="G580" s="420"/>
      <c r="H580" s="421"/>
      <c r="I580" s="421"/>
      <c r="J580" s="419"/>
      <c r="K580" s="419"/>
      <c r="L580" s="419"/>
      <c r="M580" s="419"/>
      <c r="N580" s="419"/>
      <c r="O580" s="419"/>
      <c r="P580" s="419"/>
      <c r="Q580" s="419"/>
      <c r="R580" s="419"/>
      <c r="S580" s="419"/>
      <c r="T580" s="419"/>
      <c r="U580" s="419"/>
      <c r="V580" s="419"/>
      <c r="W580" s="419"/>
      <c r="X580" s="419"/>
      <c r="Y580" s="419"/>
      <c r="Z580" s="419"/>
    </row>
    <row r="581" spans="1:26" hidden="1">
      <c r="A581" s="419"/>
      <c r="B581" s="419"/>
      <c r="C581" s="419"/>
      <c r="D581" s="419"/>
      <c r="E581" s="419"/>
      <c r="F581" s="419"/>
      <c r="G581" s="420"/>
      <c r="H581" s="421"/>
      <c r="I581" s="421"/>
      <c r="J581" s="419"/>
      <c r="K581" s="419"/>
      <c r="L581" s="419"/>
      <c r="M581" s="419"/>
      <c r="N581" s="419"/>
      <c r="O581" s="419"/>
      <c r="P581" s="419"/>
      <c r="Q581" s="419"/>
      <c r="R581" s="419"/>
      <c r="S581" s="419"/>
      <c r="T581" s="419"/>
      <c r="U581" s="419"/>
      <c r="V581" s="419"/>
      <c r="W581" s="419"/>
      <c r="X581" s="419"/>
      <c r="Y581" s="419"/>
      <c r="Z581" s="419"/>
    </row>
    <row r="582" spans="1:26" hidden="1">
      <c r="A582" s="419"/>
      <c r="B582" s="419"/>
      <c r="C582" s="419"/>
      <c r="D582" s="419"/>
      <c r="E582" s="419"/>
      <c r="F582" s="419"/>
      <c r="G582" s="420"/>
      <c r="H582" s="421"/>
      <c r="I582" s="421"/>
      <c r="J582" s="419"/>
      <c r="K582" s="419"/>
      <c r="L582" s="419"/>
      <c r="M582" s="419"/>
      <c r="N582" s="419"/>
      <c r="O582" s="419"/>
      <c r="P582" s="419"/>
      <c r="Q582" s="419"/>
      <c r="R582" s="419"/>
      <c r="S582" s="419"/>
      <c r="T582" s="419"/>
      <c r="U582" s="419"/>
      <c r="V582" s="419"/>
      <c r="W582" s="419"/>
      <c r="X582" s="419"/>
      <c r="Y582" s="419"/>
      <c r="Z582" s="419"/>
    </row>
    <row r="583" spans="1:26" hidden="1">
      <c r="A583" s="419"/>
      <c r="B583" s="419"/>
      <c r="C583" s="419"/>
      <c r="D583" s="419"/>
      <c r="E583" s="419"/>
      <c r="F583" s="419"/>
      <c r="G583" s="420"/>
      <c r="H583" s="421"/>
      <c r="I583" s="421"/>
      <c r="J583" s="419"/>
      <c r="K583" s="419"/>
      <c r="L583" s="419"/>
      <c r="M583" s="419"/>
      <c r="N583" s="419"/>
      <c r="O583" s="419"/>
      <c r="P583" s="419"/>
      <c r="Q583" s="419"/>
      <c r="R583" s="419"/>
      <c r="S583" s="419"/>
      <c r="T583" s="419"/>
      <c r="U583" s="419"/>
      <c r="V583" s="419"/>
      <c r="W583" s="419"/>
      <c r="X583" s="419"/>
      <c r="Y583" s="419"/>
      <c r="Z583" s="419"/>
    </row>
    <row r="584" spans="1:26" hidden="1">
      <c r="A584" s="419"/>
      <c r="B584" s="419"/>
      <c r="C584" s="419"/>
      <c r="D584" s="419"/>
      <c r="E584" s="419"/>
      <c r="F584" s="419"/>
      <c r="G584" s="420"/>
      <c r="H584" s="421"/>
      <c r="I584" s="421"/>
      <c r="J584" s="419"/>
      <c r="K584" s="419"/>
      <c r="L584" s="419"/>
      <c r="M584" s="419"/>
      <c r="N584" s="419"/>
      <c r="O584" s="419"/>
      <c r="P584" s="419"/>
      <c r="Q584" s="419"/>
      <c r="R584" s="419"/>
      <c r="S584" s="419"/>
      <c r="T584" s="419"/>
      <c r="U584" s="419"/>
      <c r="V584" s="419"/>
      <c r="W584" s="419"/>
      <c r="X584" s="419"/>
      <c r="Y584" s="419"/>
      <c r="Z584" s="419"/>
    </row>
    <row r="585" spans="1:26" hidden="1">
      <c r="A585" s="419"/>
      <c r="B585" s="419"/>
      <c r="C585" s="419"/>
      <c r="D585" s="419"/>
      <c r="E585" s="419"/>
      <c r="F585" s="419"/>
      <c r="G585" s="420"/>
      <c r="H585" s="421"/>
      <c r="I585" s="421"/>
      <c r="J585" s="419"/>
      <c r="K585" s="419"/>
      <c r="L585" s="419"/>
      <c r="M585" s="419"/>
      <c r="N585" s="419"/>
      <c r="O585" s="419"/>
      <c r="P585" s="419"/>
      <c r="Q585" s="419"/>
      <c r="R585" s="419"/>
      <c r="S585" s="419"/>
      <c r="T585" s="419"/>
      <c r="U585" s="419"/>
      <c r="V585" s="419"/>
      <c r="W585" s="419"/>
      <c r="X585" s="419"/>
      <c r="Y585" s="419"/>
      <c r="Z585" s="419"/>
    </row>
    <row r="586" spans="1:26" hidden="1">
      <c r="A586" s="419"/>
      <c r="B586" s="419"/>
      <c r="C586" s="419"/>
      <c r="D586" s="419"/>
      <c r="E586" s="419"/>
      <c r="F586" s="419"/>
      <c r="G586" s="420"/>
      <c r="H586" s="421"/>
      <c r="I586" s="421"/>
      <c r="J586" s="419"/>
      <c r="K586" s="419"/>
      <c r="L586" s="419"/>
      <c r="M586" s="419"/>
      <c r="N586" s="419"/>
      <c r="O586" s="419"/>
      <c r="P586" s="419"/>
      <c r="Q586" s="419"/>
      <c r="R586" s="419"/>
      <c r="S586" s="419"/>
      <c r="T586" s="419"/>
      <c r="U586" s="419"/>
      <c r="V586" s="419"/>
      <c r="W586" s="419"/>
      <c r="X586" s="419"/>
      <c r="Y586" s="419"/>
      <c r="Z586" s="419"/>
    </row>
    <row r="587" spans="1:26" hidden="1">
      <c r="A587" s="419"/>
      <c r="B587" s="419"/>
      <c r="C587" s="419"/>
      <c r="D587" s="419"/>
      <c r="E587" s="419"/>
      <c r="F587" s="419"/>
      <c r="G587" s="420"/>
      <c r="H587" s="421"/>
      <c r="I587" s="421"/>
      <c r="J587" s="419"/>
      <c r="K587" s="419"/>
      <c r="L587" s="419"/>
      <c r="M587" s="419"/>
      <c r="N587" s="419"/>
      <c r="O587" s="419"/>
      <c r="P587" s="419"/>
      <c r="Q587" s="419"/>
      <c r="R587" s="419"/>
      <c r="S587" s="419"/>
      <c r="T587" s="419"/>
      <c r="U587" s="419"/>
      <c r="V587" s="419"/>
      <c r="W587" s="419"/>
      <c r="X587" s="419"/>
      <c r="Y587" s="419"/>
      <c r="Z587" s="419"/>
    </row>
    <row r="588" spans="1:26" hidden="1">
      <c r="A588" s="419"/>
      <c r="B588" s="419"/>
      <c r="C588" s="419"/>
      <c r="D588" s="419"/>
      <c r="E588" s="419"/>
      <c r="F588" s="419"/>
      <c r="G588" s="420"/>
      <c r="H588" s="421"/>
      <c r="I588" s="421"/>
      <c r="J588" s="419"/>
      <c r="K588" s="419"/>
      <c r="L588" s="419"/>
      <c r="M588" s="419"/>
      <c r="N588" s="419"/>
      <c r="O588" s="419"/>
      <c r="P588" s="419"/>
      <c r="Q588" s="419"/>
      <c r="R588" s="419"/>
      <c r="S588" s="419"/>
      <c r="T588" s="419"/>
      <c r="U588" s="419"/>
      <c r="V588" s="419"/>
      <c r="W588" s="419"/>
      <c r="X588" s="419"/>
      <c r="Y588" s="419"/>
      <c r="Z588" s="419"/>
    </row>
    <row r="589" spans="1:26" hidden="1">
      <c r="A589" s="419"/>
      <c r="B589" s="419"/>
      <c r="C589" s="419"/>
      <c r="D589" s="419"/>
      <c r="E589" s="419"/>
      <c r="F589" s="419"/>
      <c r="G589" s="420"/>
      <c r="H589" s="421"/>
      <c r="I589" s="421"/>
      <c r="J589" s="419"/>
      <c r="K589" s="419"/>
      <c r="L589" s="419"/>
      <c r="M589" s="419"/>
      <c r="N589" s="419"/>
      <c r="O589" s="419"/>
      <c r="P589" s="419"/>
      <c r="Q589" s="419"/>
      <c r="R589" s="419"/>
      <c r="S589" s="419"/>
      <c r="T589" s="419"/>
      <c r="U589" s="419"/>
      <c r="V589" s="419"/>
      <c r="W589" s="419"/>
      <c r="X589" s="419"/>
      <c r="Y589" s="419"/>
      <c r="Z589" s="419"/>
    </row>
    <row r="590" spans="1:26" hidden="1">
      <c r="A590" s="419"/>
      <c r="B590" s="419"/>
      <c r="C590" s="419"/>
      <c r="D590" s="419"/>
      <c r="E590" s="419"/>
      <c r="F590" s="419"/>
      <c r="G590" s="420"/>
      <c r="H590" s="421"/>
      <c r="I590" s="421"/>
      <c r="J590" s="419"/>
      <c r="K590" s="419"/>
      <c r="L590" s="419"/>
      <c r="M590" s="419"/>
      <c r="N590" s="419"/>
      <c r="O590" s="419"/>
      <c r="P590" s="419"/>
      <c r="Q590" s="419"/>
      <c r="R590" s="419"/>
      <c r="S590" s="419"/>
      <c r="T590" s="419"/>
      <c r="U590" s="419"/>
      <c r="V590" s="419"/>
      <c r="W590" s="419"/>
      <c r="X590" s="419"/>
      <c r="Y590" s="419"/>
      <c r="Z590" s="419"/>
    </row>
    <row r="591" spans="1:26" hidden="1">
      <c r="A591" s="419"/>
      <c r="B591" s="419"/>
      <c r="C591" s="419"/>
      <c r="D591" s="419"/>
      <c r="E591" s="419"/>
      <c r="F591" s="419"/>
      <c r="G591" s="420"/>
      <c r="H591" s="421"/>
      <c r="I591" s="421"/>
      <c r="J591" s="419"/>
      <c r="K591" s="419"/>
      <c r="L591" s="419"/>
      <c r="M591" s="419"/>
      <c r="N591" s="419"/>
      <c r="O591" s="419"/>
      <c r="P591" s="419"/>
      <c r="Q591" s="419"/>
      <c r="R591" s="419"/>
      <c r="S591" s="419"/>
      <c r="T591" s="419"/>
      <c r="U591" s="419"/>
      <c r="V591" s="419"/>
      <c r="W591" s="419"/>
      <c r="X591" s="419"/>
      <c r="Y591" s="419"/>
      <c r="Z591" s="419"/>
    </row>
    <row r="592" spans="1:26" hidden="1">
      <c r="A592" s="419"/>
      <c r="B592" s="419"/>
      <c r="C592" s="419"/>
      <c r="D592" s="419"/>
      <c r="E592" s="419"/>
      <c r="F592" s="419"/>
      <c r="G592" s="420"/>
      <c r="H592" s="421"/>
      <c r="I592" s="421"/>
      <c r="J592" s="419"/>
      <c r="K592" s="419"/>
      <c r="L592" s="419"/>
      <c r="M592" s="419"/>
      <c r="N592" s="419"/>
      <c r="O592" s="419"/>
      <c r="P592" s="419"/>
      <c r="Q592" s="419"/>
      <c r="R592" s="419"/>
      <c r="S592" s="419"/>
      <c r="T592" s="419"/>
      <c r="U592" s="419"/>
      <c r="V592" s="419"/>
      <c r="W592" s="419"/>
      <c r="X592" s="419"/>
      <c r="Y592" s="419"/>
      <c r="Z592" s="419"/>
    </row>
    <row r="593" spans="1:26" hidden="1">
      <c r="A593" s="419"/>
      <c r="B593" s="419"/>
      <c r="C593" s="419"/>
      <c r="D593" s="419"/>
      <c r="E593" s="419"/>
      <c r="F593" s="419"/>
      <c r="G593" s="420"/>
      <c r="H593" s="421"/>
      <c r="I593" s="421"/>
      <c r="J593" s="419"/>
      <c r="K593" s="419"/>
      <c r="L593" s="419"/>
      <c r="M593" s="419"/>
      <c r="N593" s="419"/>
      <c r="O593" s="419"/>
      <c r="P593" s="419"/>
      <c r="Q593" s="419"/>
      <c r="R593" s="419"/>
      <c r="S593" s="419"/>
      <c r="T593" s="419"/>
      <c r="U593" s="419"/>
      <c r="V593" s="419"/>
      <c r="W593" s="419"/>
      <c r="X593" s="419"/>
      <c r="Y593" s="419"/>
      <c r="Z593" s="419"/>
    </row>
    <row r="594" spans="1:26" hidden="1">
      <c r="A594" s="419"/>
      <c r="B594" s="419"/>
      <c r="C594" s="419"/>
      <c r="D594" s="419"/>
      <c r="E594" s="419"/>
      <c r="F594" s="419"/>
      <c r="G594" s="420"/>
      <c r="H594" s="421"/>
      <c r="I594" s="421"/>
      <c r="J594" s="419"/>
      <c r="K594" s="419"/>
      <c r="L594" s="419"/>
      <c r="M594" s="419"/>
      <c r="N594" s="419"/>
      <c r="O594" s="419"/>
      <c r="P594" s="419"/>
      <c r="Q594" s="419"/>
      <c r="R594" s="419"/>
      <c r="S594" s="419"/>
      <c r="T594" s="419"/>
      <c r="U594" s="419"/>
      <c r="V594" s="419"/>
      <c r="W594" s="419"/>
      <c r="X594" s="419"/>
      <c r="Y594" s="419"/>
      <c r="Z594" s="419"/>
    </row>
    <row r="595" spans="1:26" hidden="1">
      <c r="A595" s="419"/>
      <c r="B595" s="419"/>
      <c r="C595" s="419"/>
      <c r="D595" s="419"/>
      <c r="E595" s="419"/>
      <c r="F595" s="419"/>
      <c r="G595" s="420"/>
      <c r="H595" s="421"/>
      <c r="I595" s="421"/>
      <c r="J595" s="419"/>
      <c r="K595" s="419"/>
      <c r="L595" s="419"/>
      <c r="M595" s="419"/>
      <c r="N595" s="419"/>
      <c r="O595" s="419"/>
      <c r="P595" s="419"/>
      <c r="Q595" s="419"/>
      <c r="R595" s="419"/>
      <c r="S595" s="419"/>
      <c r="T595" s="419"/>
      <c r="U595" s="419"/>
      <c r="V595" s="419"/>
      <c r="W595" s="419"/>
      <c r="X595" s="419"/>
      <c r="Y595" s="419"/>
      <c r="Z595" s="419"/>
    </row>
    <row r="596" spans="1:26" hidden="1">
      <c r="A596" s="419"/>
      <c r="B596" s="419"/>
      <c r="C596" s="419"/>
      <c r="D596" s="419"/>
      <c r="E596" s="419"/>
      <c r="F596" s="419"/>
      <c r="G596" s="420"/>
      <c r="H596" s="421"/>
      <c r="I596" s="421"/>
      <c r="J596" s="419"/>
      <c r="K596" s="419"/>
      <c r="L596" s="419"/>
      <c r="M596" s="419"/>
      <c r="N596" s="419"/>
      <c r="O596" s="419"/>
      <c r="P596" s="419"/>
      <c r="Q596" s="419"/>
      <c r="R596" s="419"/>
      <c r="S596" s="419"/>
      <c r="T596" s="419"/>
      <c r="U596" s="419"/>
      <c r="V596" s="419"/>
      <c r="W596" s="419"/>
      <c r="X596" s="419"/>
      <c r="Y596" s="419"/>
      <c r="Z596" s="419"/>
    </row>
    <row r="597" spans="1:26" hidden="1">
      <c r="A597" s="419"/>
      <c r="B597" s="419"/>
      <c r="C597" s="419"/>
      <c r="D597" s="419"/>
      <c r="E597" s="419"/>
      <c r="F597" s="419"/>
      <c r="G597" s="420"/>
      <c r="H597" s="421"/>
      <c r="I597" s="421"/>
      <c r="J597" s="419"/>
      <c r="K597" s="419"/>
      <c r="L597" s="419"/>
      <c r="M597" s="419"/>
      <c r="N597" s="419"/>
      <c r="O597" s="419"/>
      <c r="P597" s="419"/>
      <c r="Q597" s="419"/>
      <c r="R597" s="419"/>
      <c r="S597" s="419"/>
      <c r="T597" s="419"/>
      <c r="U597" s="419"/>
      <c r="V597" s="419"/>
      <c r="W597" s="419"/>
      <c r="X597" s="419"/>
      <c r="Y597" s="419"/>
      <c r="Z597" s="419"/>
    </row>
    <row r="598" spans="1:26" hidden="1">
      <c r="A598" s="419"/>
      <c r="B598" s="419"/>
      <c r="C598" s="419"/>
      <c r="D598" s="419"/>
      <c r="E598" s="419"/>
      <c r="F598" s="419"/>
      <c r="G598" s="420"/>
      <c r="H598" s="421"/>
      <c r="I598" s="421"/>
      <c r="J598" s="419"/>
      <c r="K598" s="419"/>
      <c r="L598" s="419"/>
      <c r="M598" s="419"/>
      <c r="N598" s="419"/>
      <c r="O598" s="419"/>
      <c r="P598" s="419"/>
      <c r="Q598" s="419"/>
      <c r="R598" s="419"/>
      <c r="S598" s="419"/>
      <c r="T598" s="419"/>
      <c r="U598" s="419"/>
      <c r="V598" s="419"/>
      <c r="W598" s="419"/>
      <c r="X598" s="419"/>
      <c r="Y598" s="419"/>
      <c r="Z598" s="419"/>
    </row>
    <row r="599" spans="1:26" hidden="1">
      <c r="A599" s="419"/>
      <c r="B599" s="419"/>
      <c r="C599" s="419"/>
      <c r="D599" s="419"/>
      <c r="E599" s="419"/>
      <c r="F599" s="419"/>
      <c r="G599" s="420"/>
      <c r="H599" s="421"/>
      <c r="I599" s="421"/>
      <c r="J599" s="419"/>
      <c r="K599" s="419"/>
      <c r="L599" s="419"/>
      <c r="M599" s="419"/>
      <c r="N599" s="419"/>
      <c r="O599" s="419"/>
      <c r="P599" s="419"/>
      <c r="Q599" s="419"/>
      <c r="R599" s="419"/>
      <c r="S599" s="419"/>
      <c r="T599" s="419"/>
      <c r="U599" s="419"/>
      <c r="V599" s="419"/>
      <c r="W599" s="419"/>
      <c r="X599" s="419"/>
      <c r="Y599" s="419"/>
      <c r="Z599" s="419"/>
    </row>
    <row r="600" spans="1:26" hidden="1">
      <c r="A600" s="419"/>
      <c r="B600" s="419"/>
      <c r="C600" s="419"/>
      <c r="D600" s="419"/>
      <c r="E600" s="419"/>
      <c r="F600" s="419"/>
      <c r="G600" s="420"/>
      <c r="H600" s="421"/>
      <c r="I600" s="421"/>
      <c r="J600" s="419"/>
      <c r="K600" s="419"/>
      <c r="L600" s="419"/>
      <c r="M600" s="419"/>
      <c r="N600" s="419"/>
      <c r="O600" s="419"/>
      <c r="P600" s="419"/>
      <c r="Q600" s="419"/>
      <c r="R600" s="419"/>
      <c r="S600" s="419"/>
      <c r="T600" s="419"/>
      <c r="U600" s="419"/>
      <c r="V600" s="419"/>
      <c r="W600" s="419"/>
      <c r="X600" s="419"/>
      <c r="Y600" s="419"/>
      <c r="Z600" s="419"/>
    </row>
    <row r="601" spans="1:26" hidden="1">
      <c r="A601" s="419"/>
      <c r="B601" s="419"/>
      <c r="C601" s="419"/>
      <c r="D601" s="419"/>
      <c r="E601" s="419"/>
      <c r="F601" s="419"/>
      <c r="G601" s="420"/>
      <c r="H601" s="421"/>
      <c r="I601" s="421"/>
      <c r="J601" s="419"/>
      <c r="K601" s="419"/>
      <c r="L601" s="419"/>
      <c r="M601" s="419"/>
      <c r="N601" s="419"/>
      <c r="O601" s="419"/>
      <c r="P601" s="419"/>
      <c r="Q601" s="419"/>
      <c r="R601" s="419"/>
      <c r="S601" s="419"/>
      <c r="T601" s="419"/>
      <c r="U601" s="419"/>
      <c r="V601" s="419"/>
      <c r="W601" s="419"/>
      <c r="X601" s="419"/>
      <c r="Y601" s="419"/>
      <c r="Z601" s="419"/>
    </row>
    <row r="602" spans="1:26" hidden="1">
      <c r="A602" s="419"/>
      <c r="B602" s="419"/>
      <c r="C602" s="419"/>
      <c r="D602" s="419"/>
      <c r="E602" s="419"/>
      <c r="F602" s="419"/>
      <c r="G602" s="420"/>
      <c r="H602" s="421"/>
      <c r="I602" s="421"/>
      <c r="J602" s="419"/>
      <c r="K602" s="419"/>
      <c r="L602" s="419"/>
      <c r="M602" s="419"/>
      <c r="N602" s="419"/>
      <c r="O602" s="419"/>
      <c r="P602" s="419"/>
      <c r="Q602" s="419"/>
      <c r="R602" s="419"/>
      <c r="S602" s="419"/>
      <c r="T602" s="419"/>
      <c r="U602" s="419"/>
      <c r="V602" s="419"/>
      <c r="W602" s="419"/>
      <c r="X602" s="419"/>
      <c r="Y602" s="419"/>
      <c r="Z602" s="419"/>
    </row>
    <row r="603" spans="1:26" hidden="1">
      <c r="A603" s="419"/>
      <c r="B603" s="419"/>
      <c r="C603" s="419"/>
      <c r="D603" s="419"/>
      <c r="E603" s="419"/>
      <c r="F603" s="419"/>
      <c r="G603" s="420"/>
      <c r="H603" s="421"/>
      <c r="I603" s="421"/>
      <c r="J603" s="419"/>
      <c r="K603" s="419"/>
      <c r="L603" s="419"/>
      <c r="M603" s="419"/>
      <c r="N603" s="419"/>
      <c r="O603" s="419"/>
      <c r="P603" s="419"/>
      <c r="Q603" s="419"/>
      <c r="R603" s="419"/>
      <c r="S603" s="419"/>
      <c r="T603" s="419"/>
      <c r="U603" s="419"/>
      <c r="V603" s="419"/>
      <c r="W603" s="419"/>
      <c r="X603" s="419"/>
      <c r="Y603" s="419"/>
      <c r="Z603" s="419"/>
    </row>
    <row r="604" spans="1:26" hidden="1">
      <c r="A604" s="419"/>
      <c r="B604" s="419"/>
      <c r="C604" s="419"/>
      <c r="D604" s="419"/>
      <c r="E604" s="419"/>
      <c r="F604" s="419"/>
      <c r="G604" s="420"/>
      <c r="H604" s="421"/>
      <c r="I604" s="421"/>
      <c r="J604" s="419"/>
      <c r="K604" s="419"/>
      <c r="L604" s="419"/>
      <c r="M604" s="419"/>
      <c r="N604" s="419"/>
      <c r="O604" s="419"/>
      <c r="P604" s="419"/>
      <c r="Q604" s="419"/>
      <c r="R604" s="419"/>
      <c r="S604" s="419"/>
      <c r="T604" s="419"/>
      <c r="U604" s="419"/>
      <c r="V604" s="419"/>
      <c r="W604" s="419"/>
      <c r="X604" s="419"/>
      <c r="Y604" s="419"/>
      <c r="Z604" s="419"/>
    </row>
    <row r="605" spans="1:26" hidden="1">
      <c r="A605" s="419"/>
      <c r="B605" s="419"/>
      <c r="C605" s="419"/>
      <c r="D605" s="419"/>
      <c r="E605" s="419"/>
      <c r="F605" s="419"/>
      <c r="G605" s="420"/>
      <c r="H605" s="421"/>
      <c r="I605" s="421"/>
      <c r="J605" s="419"/>
      <c r="K605" s="419"/>
      <c r="L605" s="419"/>
      <c r="M605" s="419"/>
      <c r="N605" s="419"/>
      <c r="O605" s="419"/>
      <c r="P605" s="419"/>
      <c r="Q605" s="419"/>
      <c r="R605" s="419"/>
      <c r="S605" s="419"/>
      <c r="T605" s="419"/>
      <c r="U605" s="419"/>
      <c r="V605" s="419"/>
      <c r="W605" s="419"/>
      <c r="X605" s="419"/>
      <c r="Y605" s="419"/>
      <c r="Z605" s="419"/>
    </row>
    <row r="606" spans="1:26" hidden="1">
      <c r="A606" s="419"/>
      <c r="B606" s="419"/>
      <c r="C606" s="419"/>
      <c r="D606" s="419"/>
      <c r="E606" s="419"/>
      <c r="F606" s="419"/>
      <c r="G606" s="420"/>
      <c r="H606" s="421"/>
      <c r="I606" s="421"/>
      <c r="J606" s="419"/>
      <c r="K606" s="419"/>
      <c r="L606" s="419"/>
      <c r="M606" s="419"/>
      <c r="N606" s="419"/>
      <c r="O606" s="419"/>
      <c r="P606" s="419"/>
      <c r="Q606" s="419"/>
      <c r="R606" s="419"/>
      <c r="S606" s="419"/>
      <c r="T606" s="419"/>
      <c r="U606" s="419"/>
      <c r="V606" s="419"/>
      <c r="W606" s="419"/>
      <c r="X606" s="419"/>
      <c r="Y606" s="419"/>
      <c r="Z606" s="419"/>
    </row>
    <row r="607" spans="1:26" hidden="1">
      <c r="A607" s="419"/>
      <c r="B607" s="419"/>
      <c r="C607" s="419"/>
      <c r="D607" s="419"/>
      <c r="E607" s="419"/>
      <c r="F607" s="419"/>
      <c r="G607" s="420"/>
      <c r="H607" s="421"/>
      <c r="I607" s="421"/>
      <c r="J607" s="419"/>
      <c r="K607" s="419"/>
      <c r="L607" s="419"/>
      <c r="M607" s="419"/>
      <c r="N607" s="419"/>
      <c r="O607" s="419"/>
      <c r="P607" s="419"/>
      <c r="Q607" s="419"/>
      <c r="R607" s="419"/>
      <c r="S607" s="419"/>
      <c r="T607" s="419"/>
      <c r="U607" s="419"/>
      <c r="V607" s="419"/>
      <c r="W607" s="419"/>
      <c r="X607" s="419"/>
      <c r="Y607" s="419"/>
      <c r="Z607" s="419"/>
    </row>
    <row r="608" spans="1:26" hidden="1">
      <c r="A608" s="419"/>
      <c r="B608" s="419"/>
      <c r="C608" s="419"/>
      <c r="D608" s="419"/>
      <c r="E608" s="419"/>
      <c r="F608" s="419"/>
      <c r="G608" s="420"/>
      <c r="H608" s="421"/>
      <c r="I608" s="421"/>
      <c r="J608" s="419"/>
      <c r="K608" s="419"/>
      <c r="L608" s="419"/>
      <c r="M608" s="419"/>
      <c r="N608" s="419"/>
      <c r="O608" s="419"/>
      <c r="P608" s="419"/>
      <c r="Q608" s="419"/>
      <c r="R608" s="419"/>
      <c r="S608" s="419"/>
      <c r="T608" s="419"/>
      <c r="U608" s="419"/>
      <c r="V608" s="419"/>
      <c r="W608" s="419"/>
      <c r="X608" s="419"/>
      <c r="Y608" s="419"/>
      <c r="Z608" s="419"/>
    </row>
    <row r="609" spans="1:26" hidden="1">
      <c r="A609" s="419"/>
      <c r="B609" s="419"/>
      <c r="C609" s="419"/>
      <c r="D609" s="419"/>
      <c r="E609" s="419"/>
      <c r="F609" s="419"/>
      <c r="G609" s="420"/>
      <c r="H609" s="421"/>
      <c r="I609" s="421"/>
      <c r="J609" s="419"/>
      <c r="K609" s="419"/>
      <c r="L609" s="419"/>
      <c r="M609" s="419"/>
      <c r="N609" s="419"/>
      <c r="O609" s="419"/>
      <c r="P609" s="419"/>
      <c r="Q609" s="419"/>
      <c r="R609" s="419"/>
      <c r="S609" s="419"/>
      <c r="T609" s="419"/>
      <c r="U609" s="419"/>
      <c r="V609" s="419"/>
      <c r="W609" s="419"/>
      <c r="X609" s="419"/>
      <c r="Y609" s="419"/>
      <c r="Z609" s="419"/>
    </row>
    <row r="610" spans="1:26" hidden="1">
      <c r="A610" s="419"/>
      <c r="B610" s="419"/>
      <c r="C610" s="419"/>
      <c r="D610" s="419"/>
      <c r="E610" s="419"/>
      <c r="F610" s="419"/>
      <c r="G610" s="420"/>
      <c r="H610" s="421"/>
      <c r="I610" s="421"/>
      <c r="J610" s="419"/>
      <c r="K610" s="419"/>
      <c r="L610" s="419"/>
      <c r="M610" s="419"/>
      <c r="N610" s="419"/>
      <c r="O610" s="419"/>
      <c r="P610" s="419"/>
      <c r="Q610" s="419"/>
      <c r="R610" s="419"/>
      <c r="S610" s="419"/>
      <c r="T610" s="419"/>
      <c r="U610" s="419"/>
      <c r="V610" s="419"/>
      <c r="W610" s="419"/>
      <c r="X610" s="419"/>
      <c r="Y610" s="419"/>
      <c r="Z610" s="419"/>
    </row>
    <row r="611" spans="1:26" hidden="1">
      <c r="A611" s="419"/>
      <c r="B611" s="419"/>
      <c r="C611" s="419"/>
      <c r="D611" s="419"/>
      <c r="E611" s="419"/>
      <c r="F611" s="419"/>
      <c r="G611" s="420"/>
      <c r="H611" s="421"/>
      <c r="I611" s="421"/>
      <c r="J611" s="419"/>
      <c r="K611" s="419"/>
      <c r="L611" s="419"/>
      <c r="M611" s="419"/>
      <c r="N611" s="419"/>
      <c r="O611" s="419"/>
      <c r="P611" s="419"/>
      <c r="Q611" s="419"/>
      <c r="R611" s="419"/>
      <c r="S611" s="419"/>
      <c r="T611" s="419"/>
      <c r="U611" s="419"/>
      <c r="V611" s="419"/>
      <c r="W611" s="419"/>
      <c r="X611" s="419"/>
      <c r="Y611" s="419"/>
      <c r="Z611" s="419"/>
    </row>
    <row r="612" spans="1:26" hidden="1">
      <c r="A612" s="419"/>
      <c r="B612" s="419"/>
      <c r="C612" s="419"/>
      <c r="D612" s="419"/>
      <c r="E612" s="419"/>
      <c r="F612" s="419"/>
      <c r="G612" s="420"/>
      <c r="H612" s="421"/>
      <c r="I612" s="421"/>
      <c r="J612" s="419"/>
      <c r="K612" s="419"/>
      <c r="L612" s="419"/>
      <c r="M612" s="419"/>
      <c r="N612" s="419"/>
      <c r="O612" s="419"/>
      <c r="P612" s="419"/>
      <c r="Q612" s="419"/>
      <c r="R612" s="419"/>
      <c r="S612" s="419"/>
      <c r="T612" s="419"/>
      <c r="U612" s="419"/>
      <c r="V612" s="419"/>
      <c r="W612" s="419"/>
      <c r="X612" s="419"/>
      <c r="Y612" s="419"/>
      <c r="Z612" s="419"/>
    </row>
    <row r="613" spans="1:26" hidden="1">
      <c r="A613" s="419"/>
      <c r="B613" s="419"/>
      <c r="C613" s="419"/>
      <c r="D613" s="419"/>
      <c r="E613" s="419"/>
      <c r="F613" s="419"/>
      <c r="G613" s="420"/>
      <c r="H613" s="421"/>
      <c r="I613" s="421"/>
      <c r="J613" s="419"/>
      <c r="K613" s="419"/>
      <c r="L613" s="419"/>
      <c r="M613" s="419"/>
      <c r="N613" s="419"/>
      <c r="O613" s="419"/>
      <c r="P613" s="419"/>
      <c r="Q613" s="419"/>
      <c r="R613" s="419"/>
      <c r="S613" s="419"/>
      <c r="T613" s="419"/>
      <c r="U613" s="419"/>
      <c r="V613" s="419"/>
      <c r="W613" s="419"/>
      <c r="X613" s="419"/>
      <c r="Y613" s="419"/>
      <c r="Z613" s="419"/>
    </row>
    <row r="614" spans="1:26" hidden="1">
      <c r="A614" s="419"/>
      <c r="B614" s="419"/>
      <c r="C614" s="419"/>
      <c r="D614" s="419"/>
      <c r="E614" s="419"/>
      <c r="F614" s="419"/>
      <c r="G614" s="420"/>
      <c r="H614" s="421"/>
      <c r="I614" s="421"/>
      <c r="J614" s="419"/>
      <c r="K614" s="419"/>
      <c r="L614" s="419"/>
      <c r="M614" s="419"/>
      <c r="N614" s="419"/>
      <c r="O614" s="419"/>
      <c r="P614" s="419"/>
      <c r="Q614" s="419"/>
      <c r="R614" s="419"/>
      <c r="S614" s="419"/>
      <c r="T614" s="419"/>
      <c r="U614" s="419"/>
      <c r="V614" s="419"/>
      <c r="W614" s="419"/>
      <c r="X614" s="419"/>
      <c r="Y614" s="419"/>
      <c r="Z614" s="419"/>
    </row>
    <row r="615" spans="1:26" hidden="1">
      <c r="A615" s="419"/>
      <c r="B615" s="419"/>
      <c r="C615" s="419"/>
      <c r="D615" s="419"/>
      <c r="E615" s="419"/>
      <c r="F615" s="419"/>
      <c r="G615" s="420"/>
      <c r="H615" s="421"/>
      <c r="I615" s="421"/>
      <c r="J615" s="419"/>
      <c r="K615" s="419"/>
      <c r="L615" s="419"/>
      <c r="M615" s="419"/>
      <c r="N615" s="419"/>
      <c r="O615" s="419"/>
      <c r="P615" s="419"/>
      <c r="Q615" s="419"/>
      <c r="R615" s="419"/>
      <c r="S615" s="419"/>
      <c r="T615" s="419"/>
      <c r="U615" s="419"/>
      <c r="V615" s="419"/>
      <c r="W615" s="419"/>
      <c r="X615" s="419"/>
      <c r="Y615" s="419"/>
      <c r="Z615" s="419"/>
    </row>
    <row r="616" spans="1:26" hidden="1">
      <c r="A616" s="419"/>
      <c r="B616" s="419"/>
      <c r="C616" s="419"/>
      <c r="D616" s="419"/>
      <c r="E616" s="419"/>
      <c r="F616" s="419"/>
      <c r="G616" s="420"/>
      <c r="H616" s="421"/>
      <c r="I616" s="421"/>
      <c r="J616" s="419"/>
      <c r="K616" s="419"/>
      <c r="L616" s="419"/>
      <c r="M616" s="419"/>
      <c r="N616" s="419"/>
      <c r="O616" s="419"/>
      <c r="P616" s="419"/>
      <c r="Q616" s="419"/>
      <c r="R616" s="419"/>
      <c r="S616" s="419"/>
      <c r="T616" s="419"/>
      <c r="U616" s="419"/>
      <c r="V616" s="419"/>
      <c r="W616" s="419"/>
      <c r="X616" s="419"/>
      <c r="Y616" s="419"/>
      <c r="Z616" s="419"/>
    </row>
    <row r="617" spans="1:26" hidden="1">
      <c r="A617" s="419"/>
      <c r="B617" s="419"/>
      <c r="C617" s="419"/>
      <c r="D617" s="419"/>
      <c r="E617" s="419"/>
      <c r="F617" s="419"/>
      <c r="G617" s="420"/>
      <c r="H617" s="421"/>
      <c r="I617" s="421"/>
      <c r="J617" s="419"/>
      <c r="K617" s="419"/>
      <c r="L617" s="419"/>
      <c r="M617" s="419"/>
      <c r="N617" s="419"/>
      <c r="O617" s="419"/>
      <c r="P617" s="419"/>
      <c r="Q617" s="419"/>
      <c r="R617" s="419"/>
      <c r="S617" s="419"/>
      <c r="T617" s="419"/>
      <c r="U617" s="419"/>
      <c r="V617" s="419"/>
      <c r="W617" s="419"/>
      <c r="X617" s="419"/>
      <c r="Y617" s="419"/>
      <c r="Z617" s="419"/>
    </row>
    <row r="618" spans="1:26" hidden="1">
      <c r="A618" s="419"/>
      <c r="B618" s="419"/>
      <c r="C618" s="419"/>
      <c r="D618" s="419"/>
      <c r="E618" s="419"/>
      <c r="F618" s="419"/>
      <c r="G618" s="420"/>
      <c r="H618" s="421"/>
      <c r="I618" s="421"/>
      <c r="J618" s="419"/>
      <c r="K618" s="419"/>
      <c r="L618" s="419"/>
      <c r="M618" s="419"/>
      <c r="N618" s="419"/>
      <c r="O618" s="419"/>
      <c r="P618" s="419"/>
      <c r="Q618" s="419"/>
      <c r="R618" s="419"/>
      <c r="S618" s="419"/>
      <c r="T618" s="419"/>
      <c r="U618" s="419"/>
      <c r="V618" s="419"/>
      <c r="W618" s="419"/>
      <c r="X618" s="419"/>
      <c r="Y618" s="419"/>
      <c r="Z618" s="419"/>
    </row>
    <row r="619" spans="1:26" hidden="1">
      <c r="A619" s="419"/>
      <c r="B619" s="419"/>
      <c r="C619" s="419"/>
      <c r="D619" s="419"/>
      <c r="E619" s="419"/>
      <c r="F619" s="419"/>
      <c r="G619" s="420"/>
      <c r="H619" s="421"/>
      <c r="I619" s="421"/>
      <c r="J619" s="419"/>
      <c r="K619" s="419"/>
      <c r="L619" s="419"/>
      <c r="M619" s="419"/>
      <c r="N619" s="419"/>
      <c r="O619" s="419"/>
      <c r="P619" s="419"/>
      <c r="Q619" s="419"/>
      <c r="R619" s="419"/>
      <c r="S619" s="419"/>
      <c r="T619" s="419"/>
      <c r="U619" s="419"/>
      <c r="V619" s="419"/>
      <c r="W619" s="419"/>
      <c r="X619" s="419"/>
      <c r="Y619" s="419"/>
      <c r="Z619" s="419"/>
    </row>
    <row r="620" spans="1:26" hidden="1">
      <c r="A620" s="419"/>
      <c r="B620" s="419"/>
      <c r="C620" s="419"/>
      <c r="D620" s="419"/>
      <c r="E620" s="419"/>
      <c r="F620" s="419"/>
      <c r="G620" s="420"/>
      <c r="H620" s="421"/>
      <c r="I620" s="421"/>
      <c r="J620" s="419"/>
      <c r="K620" s="419"/>
      <c r="L620" s="419"/>
      <c r="M620" s="419"/>
      <c r="N620" s="419"/>
      <c r="O620" s="419"/>
      <c r="P620" s="419"/>
      <c r="Q620" s="419"/>
      <c r="R620" s="419"/>
      <c r="S620" s="419"/>
      <c r="T620" s="419"/>
      <c r="U620" s="419"/>
      <c r="V620" s="419"/>
      <c r="W620" s="419"/>
      <c r="X620" s="419"/>
      <c r="Y620" s="419"/>
      <c r="Z620" s="419"/>
    </row>
    <row r="621" spans="1:26" hidden="1">
      <c r="A621" s="419"/>
      <c r="B621" s="419"/>
      <c r="C621" s="419"/>
      <c r="D621" s="419"/>
      <c r="E621" s="419"/>
      <c r="F621" s="419"/>
      <c r="G621" s="420"/>
      <c r="H621" s="421"/>
      <c r="I621" s="421"/>
      <c r="J621" s="419"/>
      <c r="K621" s="419"/>
      <c r="L621" s="419"/>
      <c r="M621" s="419"/>
      <c r="N621" s="419"/>
      <c r="O621" s="419"/>
      <c r="P621" s="419"/>
      <c r="Q621" s="419"/>
      <c r="R621" s="419"/>
      <c r="S621" s="419"/>
      <c r="T621" s="419"/>
      <c r="U621" s="419"/>
      <c r="V621" s="419"/>
      <c r="W621" s="419"/>
      <c r="X621" s="419"/>
      <c r="Y621" s="419"/>
      <c r="Z621" s="419"/>
    </row>
    <row r="622" spans="1:26" hidden="1">
      <c r="A622" s="419"/>
      <c r="B622" s="419"/>
      <c r="C622" s="419"/>
      <c r="D622" s="419"/>
      <c r="E622" s="419"/>
      <c r="F622" s="419"/>
      <c r="G622" s="420"/>
      <c r="H622" s="421"/>
      <c r="I622" s="421"/>
      <c r="J622" s="419"/>
      <c r="K622" s="419"/>
      <c r="L622" s="419"/>
      <c r="M622" s="419"/>
      <c r="N622" s="419"/>
      <c r="O622" s="419"/>
      <c r="P622" s="419"/>
      <c r="Q622" s="419"/>
      <c r="R622" s="419"/>
      <c r="S622" s="419"/>
      <c r="T622" s="419"/>
      <c r="U622" s="419"/>
      <c r="V622" s="419"/>
      <c r="W622" s="419"/>
      <c r="X622" s="419"/>
      <c r="Y622" s="419"/>
      <c r="Z622" s="419"/>
    </row>
    <row r="623" spans="1:26" hidden="1">
      <c r="A623" s="419"/>
      <c r="B623" s="419"/>
      <c r="C623" s="419"/>
      <c r="D623" s="419"/>
      <c r="E623" s="419"/>
      <c r="F623" s="419"/>
      <c r="G623" s="420"/>
      <c r="H623" s="421"/>
      <c r="I623" s="421"/>
      <c r="J623" s="419"/>
      <c r="K623" s="419"/>
      <c r="L623" s="419"/>
      <c r="M623" s="419"/>
      <c r="N623" s="419"/>
      <c r="O623" s="419"/>
      <c r="P623" s="419"/>
      <c r="Q623" s="419"/>
      <c r="R623" s="419"/>
      <c r="S623" s="419"/>
      <c r="T623" s="419"/>
      <c r="U623" s="419"/>
      <c r="V623" s="419"/>
      <c r="W623" s="419"/>
      <c r="X623" s="419"/>
      <c r="Y623" s="419"/>
      <c r="Z623" s="419"/>
    </row>
    <row r="624" spans="1:26" hidden="1">
      <c r="A624" s="419"/>
      <c r="B624" s="419"/>
      <c r="C624" s="419"/>
      <c r="D624" s="419"/>
      <c r="E624" s="419"/>
      <c r="F624" s="419"/>
      <c r="G624" s="420"/>
      <c r="H624" s="421"/>
      <c r="I624" s="421"/>
      <c r="J624" s="419"/>
      <c r="K624" s="419"/>
      <c r="L624" s="419"/>
      <c r="M624" s="419"/>
      <c r="N624" s="419"/>
      <c r="O624" s="419"/>
      <c r="P624" s="419"/>
      <c r="Q624" s="419"/>
      <c r="R624" s="419"/>
      <c r="S624" s="419"/>
      <c r="T624" s="419"/>
      <c r="U624" s="419"/>
      <c r="V624" s="419"/>
      <c r="W624" s="419"/>
      <c r="X624" s="419"/>
      <c r="Y624" s="419"/>
      <c r="Z624" s="419"/>
    </row>
    <row r="625" spans="1:26" hidden="1">
      <c r="A625" s="419"/>
      <c r="B625" s="419"/>
      <c r="C625" s="419"/>
      <c r="D625" s="419"/>
      <c r="E625" s="419"/>
      <c r="F625" s="419"/>
      <c r="G625" s="420"/>
      <c r="H625" s="421"/>
      <c r="I625" s="421"/>
      <c r="J625" s="419"/>
      <c r="K625" s="419"/>
      <c r="L625" s="419"/>
      <c r="M625" s="419"/>
      <c r="N625" s="419"/>
      <c r="O625" s="419"/>
      <c r="P625" s="419"/>
      <c r="Q625" s="419"/>
      <c r="R625" s="419"/>
      <c r="S625" s="419"/>
      <c r="T625" s="419"/>
      <c r="U625" s="419"/>
      <c r="V625" s="419"/>
      <c r="W625" s="419"/>
      <c r="X625" s="419"/>
      <c r="Y625" s="419"/>
      <c r="Z625" s="419"/>
    </row>
    <row r="626" spans="1:26" hidden="1">
      <c r="A626" s="419"/>
      <c r="B626" s="419"/>
      <c r="C626" s="419"/>
      <c r="D626" s="419"/>
      <c r="E626" s="419"/>
      <c r="F626" s="419"/>
      <c r="G626" s="420"/>
      <c r="H626" s="421"/>
      <c r="I626" s="421"/>
      <c r="J626" s="419"/>
      <c r="K626" s="419"/>
      <c r="L626" s="419"/>
      <c r="M626" s="419"/>
      <c r="N626" s="419"/>
      <c r="O626" s="419"/>
      <c r="P626" s="419"/>
      <c r="Q626" s="419"/>
      <c r="R626" s="419"/>
      <c r="S626" s="419"/>
      <c r="T626" s="419"/>
      <c r="U626" s="419"/>
      <c r="V626" s="419"/>
      <c r="W626" s="419"/>
      <c r="X626" s="419"/>
      <c r="Y626" s="419"/>
      <c r="Z626" s="419"/>
    </row>
    <row r="627" spans="1:26" hidden="1">
      <c r="A627" s="419"/>
      <c r="B627" s="419"/>
      <c r="C627" s="419"/>
      <c r="D627" s="419"/>
      <c r="E627" s="419"/>
      <c r="F627" s="419"/>
      <c r="G627" s="420"/>
      <c r="H627" s="421"/>
      <c r="I627" s="421"/>
      <c r="J627" s="419"/>
      <c r="K627" s="419"/>
      <c r="L627" s="419"/>
      <c r="M627" s="419"/>
      <c r="N627" s="419"/>
      <c r="O627" s="419"/>
      <c r="P627" s="419"/>
      <c r="Q627" s="419"/>
      <c r="R627" s="419"/>
      <c r="S627" s="419"/>
      <c r="T627" s="419"/>
      <c r="U627" s="419"/>
      <c r="V627" s="419"/>
      <c r="W627" s="419"/>
      <c r="X627" s="419"/>
      <c r="Y627" s="419"/>
      <c r="Z627" s="419"/>
    </row>
    <row r="628" spans="1:26" hidden="1">
      <c r="A628" s="419"/>
      <c r="B628" s="419"/>
      <c r="C628" s="419"/>
      <c r="D628" s="419"/>
      <c r="E628" s="419"/>
      <c r="F628" s="419"/>
      <c r="G628" s="420"/>
      <c r="H628" s="421"/>
      <c r="I628" s="421"/>
      <c r="J628" s="419"/>
      <c r="K628" s="419"/>
      <c r="L628" s="419"/>
      <c r="M628" s="419"/>
      <c r="N628" s="419"/>
      <c r="O628" s="419"/>
      <c r="P628" s="419"/>
      <c r="Q628" s="419"/>
      <c r="R628" s="419"/>
      <c r="S628" s="419"/>
      <c r="T628" s="419"/>
      <c r="U628" s="419"/>
      <c r="V628" s="419"/>
      <c r="W628" s="419"/>
      <c r="X628" s="419"/>
      <c r="Y628" s="419"/>
      <c r="Z628" s="419"/>
    </row>
    <row r="629" spans="1:26" hidden="1">
      <c r="A629" s="419"/>
      <c r="B629" s="419"/>
      <c r="C629" s="419"/>
      <c r="D629" s="419"/>
      <c r="E629" s="419"/>
      <c r="F629" s="419"/>
      <c r="G629" s="420"/>
      <c r="H629" s="421"/>
      <c r="I629" s="421"/>
      <c r="J629" s="419"/>
      <c r="K629" s="419"/>
      <c r="L629" s="419"/>
      <c r="M629" s="419"/>
      <c r="N629" s="419"/>
      <c r="O629" s="419"/>
      <c r="P629" s="419"/>
      <c r="Q629" s="419"/>
      <c r="R629" s="419"/>
      <c r="S629" s="419"/>
      <c r="T629" s="419"/>
      <c r="U629" s="419"/>
      <c r="V629" s="419"/>
      <c r="W629" s="419"/>
      <c r="X629" s="419"/>
      <c r="Y629" s="419"/>
      <c r="Z629" s="419"/>
    </row>
    <row r="630" spans="1:26" hidden="1">
      <c r="A630" s="419"/>
      <c r="B630" s="419"/>
      <c r="C630" s="419"/>
      <c r="D630" s="419"/>
      <c r="E630" s="419"/>
      <c r="F630" s="419"/>
      <c r="G630" s="420"/>
      <c r="H630" s="421"/>
      <c r="I630" s="421"/>
      <c r="J630" s="419"/>
      <c r="K630" s="419"/>
      <c r="L630" s="419"/>
      <c r="M630" s="419"/>
      <c r="N630" s="419"/>
      <c r="O630" s="419"/>
      <c r="P630" s="419"/>
      <c r="Q630" s="419"/>
      <c r="R630" s="419"/>
      <c r="S630" s="419"/>
      <c r="T630" s="419"/>
      <c r="U630" s="419"/>
      <c r="V630" s="419"/>
      <c r="W630" s="419"/>
      <c r="X630" s="419"/>
      <c r="Y630" s="419"/>
      <c r="Z630" s="419"/>
    </row>
    <row r="631" spans="1:26" hidden="1">
      <c r="A631" s="419"/>
      <c r="B631" s="419"/>
      <c r="C631" s="419"/>
      <c r="D631" s="419"/>
      <c r="E631" s="419"/>
      <c r="F631" s="419"/>
      <c r="G631" s="420"/>
      <c r="H631" s="421"/>
      <c r="I631" s="421"/>
      <c r="J631" s="419"/>
      <c r="K631" s="419"/>
      <c r="L631" s="419"/>
      <c r="M631" s="419"/>
      <c r="N631" s="419"/>
      <c r="O631" s="419"/>
      <c r="P631" s="419"/>
      <c r="Q631" s="419"/>
      <c r="R631" s="419"/>
      <c r="S631" s="419"/>
      <c r="T631" s="419"/>
      <c r="U631" s="419"/>
      <c r="V631" s="419"/>
      <c r="W631" s="419"/>
      <c r="X631" s="419"/>
      <c r="Y631" s="419"/>
      <c r="Z631" s="419"/>
    </row>
    <row r="632" spans="1:26" hidden="1">
      <c r="A632" s="419"/>
      <c r="B632" s="419"/>
      <c r="C632" s="419"/>
      <c r="D632" s="419"/>
      <c r="E632" s="419"/>
      <c r="F632" s="419"/>
      <c r="G632" s="420"/>
      <c r="H632" s="421"/>
      <c r="I632" s="421"/>
      <c r="J632" s="419"/>
      <c r="K632" s="419"/>
      <c r="L632" s="419"/>
      <c r="M632" s="419"/>
      <c r="N632" s="419"/>
      <c r="O632" s="419"/>
      <c r="P632" s="419"/>
      <c r="Q632" s="419"/>
      <c r="R632" s="419"/>
      <c r="S632" s="419"/>
      <c r="T632" s="419"/>
      <c r="U632" s="419"/>
      <c r="V632" s="419"/>
      <c r="W632" s="419"/>
      <c r="X632" s="419"/>
      <c r="Y632" s="419"/>
      <c r="Z632" s="419"/>
    </row>
    <row r="633" spans="1:26" hidden="1">
      <c r="A633" s="419"/>
      <c r="B633" s="419"/>
      <c r="C633" s="419"/>
      <c r="D633" s="419"/>
      <c r="E633" s="419"/>
      <c r="F633" s="419"/>
      <c r="G633" s="420"/>
      <c r="H633" s="421"/>
      <c r="I633" s="421"/>
      <c r="J633" s="419"/>
      <c r="K633" s="419"/>
      <c r="L633" s="419"/>
      <c r="M633" s="419"/>
      <c r="N633" s="419"/>
      <c r="O633" s="419"/>
      <c r="P633" s="419"/>
      <c r="Q633" s="419"/>
      <c r="R633" s="419"/>
      <c r="S633" s="419"/>
      <c r="T633" s="419"/>
      <c r="U633" s="419"/>
      <c r="V633" s="419"/>
      <c r="W633" s="419"/>
      <c r="X633" s="419"/>
      <c r="Y633" s="419"/>
      <c r="Z633" s="419"/>
    </row>
    <row r="634" spans="1:26" hidden="1">
      <c r="A634" s="419"/>
      <c r="B634" s="419"/>
      <c r="C634" s="419"/>
      <c r="D634" s="419"/>
      <c r="E634" s="419"/>
      <c r="F634" s="419"/>
      <c r="G634" s="420"/>
      <c r="H634" s="421"/>
      <c r="I634" s="421"/>
      <c r="J634" s="419"/>
      <c r="K634" s="419"/>
      <c r="L634" s="419"/>
      <c r="M634" s="419"/>
      <c r="N634" s="419"/>
      <c r="O634" s="419"/>
      <c r="P634" s="419"/>
      <c r="Q634" s="419"/>
      <c r="R634" s="419"/>
      <c r="S634" s="419"/>
      <c r="T634" s="419"/>
      <c r="U634" s="419"/>
      <c r="V634" s="419"/>
      <c r="W634" s="419"/>
      <c r="X634" s="419"/>
      <c r="Y634" s="419"/>
      <c r="Z634" s="419"/>
    </row>
    <row r="635" spans="1:26" hidden="1">
      <c r="A635" s="419"/>
      <c r="B635" s="419"/>
      <c r="C635" s="419"/>
      <c r="D635" s="419"/>
      <c r="E635" s="419"/>
      <c r="F635" s="419"/>
      <c r="G635" s="420"/>
      <c r="H635" s="421"/>
      <c r="I635" s="421"/>
      <c r="J635" s="419"/>
      <c r="K635" s="419"/>
      <c r="L635" s="419"/>
      <c r="M635" s="419"/>
      <c r="N635" s="419"/>
      <c r="O635" s="419"/>
      <c r="P635" s="419"/>
      <c r="Q635" s="419"/>
      <c r="R635" s="419"/>
      <c r="S635" s="419"/>
      <c r="T635" s="419"/>
      <c r="U635" s="419"/>
      <c r="V635" s="419"/>
      <c r="W635" s="419"/>
      <c r="X635" s="419"/>
      <c r="Y635" s="419"/>
      <c r="Z635" s="419"/>
    </row>
    <row r="636" spans="1:26" hidden="1">
      <c r="A636" s="419"/>
      <c r="B636" s="419"/>
      <c r="C636" s="419"/>
      <c r="D636" s="419"/>
      <c r="E636" s="419"/>
      <c r="F636" s="419"/>
      <c r="G636" s="420"/>
      <c r="H636" s="421"/>
      <c r="I636" s="421"/>
      <c r="J636" s="419"/>
      <c r="K636" s="419"/>
      <c r="L636" s="419"/>
      <c r="M636" s="419"/>
      <c r="N636" s="419"/>
      <c r="O636" s="419"/>
      <c r="P636" s="419"/>
      <c r="Q636" s="419"/>
      <c r="R636" s="419"/>
      <c r="S636" s="419"/>
      <c r="T636" s="419"/>
      <c r="U636" s="419"/>
      <c r="V636" s="419"/>
      <c r="W636" s="419"/>
      <c r="X636" s="419"/>
      <c r="Y636" s="419"/>
      <c r="Z636" s="419"/>
    </row>
    <row r="637" spans="1:26" hidden="1">
      <c r="A637" s="419"/>
      <c r="B637" s="419"/>
      <c r="C637" s="419"/>
      <c r="D637" s="419"/>
      <c r="E637" s="419"/>
      <c r="F637" s="419"/>
      <c r="G637" s="420"/>
      <c r="H637" s="421"/>
      <c r="I637" s="421"/>
      <c r="J637" s="419"/>
      <c r="K637" s="419"/>
      <c r="L637" s="419"/>
      <c r="M637" s="419"/>
      <c r="N637" s="419"/>
      <c r="O637" s="419"/>
      <c r="P637" s="419"/>
      <c r="Q637" s="419"/>
      <c r="R637" s="419"/>
      <c r="S637" s="419"/>
      <c r="T637" s="419"/>
      <c r="U637" s="419"/>
      <c r="V637" s="419"/>
      <c r="W637" s="419"/>
      <c r="X637" s="419"/>
      <c r="Y637" s="419"/>
      <c r="Z637" s="419"/>
    </row>
    <row r="638" spans="1:26" hidden="1">
      <c r="A638" s="419"/>
      <c r="B638" s="419"/>
      <c r="C638" s="419"/>
      <c r="D638" s="419"/>
      <c r="E638" s="419"/>
      <c r="F638" s="419"/>
      <c r="G638" s="420"/>
      <c r="H638" s="421"/>
      <c r="I638" s="421"/>
      <c r="J638" s="419"/>
      <c r="K638" s="419"/>
      <c r="L638" s="419"/>
      <c r="M638" s="419"/>
      <c r="N638" s="419"/>
      <c r="O638" s="419"/>
      <c r="P638" s="419"/>
      <c r="Q638" s="419"/>
      <c r="R638" s="419"/>
      <c r="S638" s="419"/>
      <c r="T638" s="419"/>
      <c r="U638" s="419"/>
      <c r="V638" s="419"/>
      <c r="W638" s="419"/>
      <c r="X638" s="419"/>
      <c r="Y638" s="419"/>
      <c r="Z638" s="419"/>
    </row>
    <row r="639" spans="1:26" hidden="1">
      <c r="A639" s="419"/>
      <c r="B639" s="419"/>
      <c r="C639" s="419"/>
      <c r="D639" s="419"/>
      <c r="E639" s="419"/>
      <c r="F639" s="419"/>
      <c r="G639" s="420"/>
      <c r="H639" s="421"/>
      <c r="I639" s="421"/>
      <c r="J639" s="419"/>
      <c r="K639" s="419"/>
      <c r="L639" s="419"/>
      <c r="M639" s="419"/>
      <c r="N639" s="419"/>
      <c r="O639" s="419"/>
      <c r="P639" s="419"/>
      <c r="Q639" s="419"/>
      <c r="R639" s="419"/>
      <c r="S639" s="419"/>
      <c r="T639" s="419"/>
      <c r="U639" s="419"/>
      <c r="V639" s="419"/>
      <c r="W639" s="419"/>
      <c r="X639" s="419"/>
      <c r="Y639" s="419"/>
      <c r="Z639" s="419"/>
    </row>
    <row r="640" spans="1:26" hidden="1">
      <c r="A640" s="419"/>
      <c r="B640" s="419"/>
      <c r="C640" s="419"/>
      <c r="D640" s="419"/>
      <c r="E640" s="419"/>
      <c r="F640" s="419"/>
      <c r="G640" s="420"/>
      <c r="H640" s="421"/>
      <c r="I640" s="421"/>
      <c r="J640" s="419"/>
      <c r="K640" s="419"/>
      <c r="L640" s="419"/>
      <c r="M640" s="419"/>
      <c r="N640" s="419"/>
      <c r="O640" s="419"/>
      <c r="P640" s="419"/>
      <c r="Q640" s="419"/>
      <c r="R640" s="419"/>
      <c r="S640" s="419"/>
      <c r="T640" s="419"/>
      <c r="U640" s="419"/>
      <c r="V640" s="419"/>
      <c r="W640" s="419"/>
      <c r="X640" s="419"/>
      <c r="Y640" s="419"/>
      <c r="Z640" s="419"/>
    </row>
    <row r="641" spans="1:26" hidden="1">
      <c r="A641" s="419"/>
      <c r="B641" s="419"/>
      <c r="C641" s="419"/>
      <c r="D641" s="419"/>
      <c r="E641" s="419"/>
      <c r="F641" s="419"/>
      <c r="G641" s="420"/>
      <c r="H641" s="421"/>
      <c r="I641" s="421"/>
      <c r="J641" s="419"/>
      <c r="K641" s="419"/>
      <c r="L641" s="419"/>
      <c r="M641" s="419"/>
      <c r="N641" s="419"/>
      <c r="O641" s="419"/>
      <c r="P641" s="419"/>
      <c r="Q641" s="419"/>
      <c r="R641" s="419"/>
      <c r="S641" s="419"/>
      <c r="T641" s="419"/>
      <c r="U641" s="419"/>
      <c r="V641" s="419"/>
      <c r="W641" s="419"/>
      <c r="X641" s="419"/>
      <c r="Y641" s="419"/>
      <c r="Z641" s="419"/>
    </row>
    <row r="642" spans="1:26" hidden="1">
      <c r="A642" s="419"/>
      <c r="B642" s="419"/>
      <c r="C642" s="419"/>
      <c r="D642" s="419"/>
      <c r="E642" s="419"/>
      <c r="F642" s="419"/>
      <c r="G642" s="420"/>
      <c r="H642" s="421"/>
      <c r="I642" s="421"/>
      <c r="J642" s="419"/>
      <c r="K642" s="419"/>
      <c r="L642" s="419"/>
      <c r="M642" s="419"/>
      <c r="N642" s="419"/>
      <c r="O642" s="419"/>
      <c r="P642" s="419"/>
      <c r="Q642" s="419"/>
      <c r="R642" s="419"/>
      <c r="S642" s="419"/>
      <c r="T642" s="419"/>
      <c r="U642" s="419"/>
      <c r="V642" s="419"/>
      <c r="W642" s="419"/>
      <c r="X642" s="419"/>
      <c r="Y642" s="419"/>
      <c r="Z642" s="419"/>
    </row>
    <row r="643" spans="1:26" hidden="1">
      <c r="A643" s="419"/>
      <c r="B643" s="419"/>
      <c r="C643" s="419"/>
      <c r="D643" s="419"/>
      <c r="E643" s="419"/>
      <c r="F643" s="419"/>
      <c r="G643" s="420"/>
      <c r="H643" s="421"/>
      <c r="I643" s="421"/>
      <c r="J643" s="419"/>
      <c r="K643" s="419"/>
      <c r="L643" s="419"/>
      <c r="M643" s="419"/>
      <c r="N643" s="419"/>
      <c r="O643" s="419"/>
      <c r="P643" s="419"/>
      <c r="Q643" s="419"/>
      <c r="R643" s="419"/>
      <c r="S643" s="419"/>
      <c r="T643" s="419"/>
      <c r="U643" s="419"/>
      <c r="V643" s="419"/>
      <c r="W643" s="419"/>
      <c r="X643" s="419"/>
      <c r="Y643" s="419"/>
      <c r="Z643" s="419"/>
    </row>
    <row r="644" spans="1:26" hidden="1">
      <c r="A644" s="419"/>
      <c r="B644" s="419"/>
      <c r="C644" s="419"/>
      <c r="D644" s="419"/>
      <c r="E644" s="419"/>
      <c r="F644" s="419"/>
      <c r="G644" s="420"/>
      <c r="H644" s="421"/>
      <c r="I644" s="421"/>
      <c r="J644" s="419"/>
      <c r="K644" s="419"/>
      <c r="L644" s="419"/>
      <c r="M644" s="419"/>
      <c r="N644" s="419"/>
      <c r="O644" s="419"/>
      <c r="P644" s="419"/>
      <c r="Q644" s="419"/>
      <c r="R644" s="419"/>
      <c r="S644" s="419"/>
      <c r="T644" s="419"/>
      <c r="U644" s="419"/>
      <c r="V644" s="419"/>
      <c r="W644" s="419"/>
      <c r="X644" s="419"/>
      <c r="Y644" s="419"/>
      <c r="Z644" s="419"/>
    </row>
    <row r="645" spans="1:26" hidden="1">
      <c r="A645" s="419"/>
      <c r="B645" s="419"/>
      <c r="C645" s="419"/>
      <c r="D645" s="419"/>
      <c r="E645" s="419"/>
      <c r="F645" s="419"/>
      <c r="G645" s="420"/>
      <c r="H645" s="421"/>
      <c r="I645" s="421"/>
      <c r="J645" s="419"/>
      <c r="K645" s="419"/>
      <c r="L645" s="419"/>
      <c r="M645" s="419"/>
      <c r="N645" s="419"/>
      <c r="O645" s="419"/>
      <c r="P645" s="419"/>
      <c r="Q645" s="419"/>
      <c r="R645" s="419"/>
      <c r="S645" s="419"/>
      <c r="T645" s="419"/>
      <c r="U645" s="419"/>
      <c r="V645" s="419"/>
      <c r="W645" s="419"/>
      <c r="X645" s="419"/>
      <c r="Y645" s="419"/>
      <c r="Z645" s="419"/>
    </row>
    <row r="646" spans="1:26" hidden="1">
      <c r="A646" s="419"/>
      <c r="B646" s="419"/>
      <c r="C646" s="419"/>
      <c r="D646" s="419"/>
      <c r="E646" s="419"/>
      <c r="F646" s="419"/>
      <c r="G646" s="420"/>
      <c r="H646" s="421"/>
      <c r="I646" s="421"/>
      <c r="J646" s="419"/>
      <c r="K646" s="419"/>
      <c r="L646" s="419"/>
      <c r="M646" s="419"/>
      <c r="N646" s="419"/>
      <c r="O646" s="419"/>
      <c r="P646" s="419"/>
      <c r="Q646" s="419"/>
      <c r="R646" s="419"/>
      <c r="S646" s="419"/>
      <c r="T646" s="419"/>
      <c r="U646" s="419"/>
      <c r="V646" s="419"/>
      <c r="W646" s="419"/>
      <c r="X646" s="419"/>
      <c r="Y646" s="419"/>
      <c r="Z646" s="419"/>
    </row>
    <row r="647" spans="1:26" hidden="1">
      <c r="A647" s="419"/>
      <c r="B647" s="419"/>
      <c r="C647" s="419"/>
      <c r="D647" s="419"/>
      <c r="E647" s="419"/>
      <c r="F647" s="419"/>
      <c r="G647" s="420"/>
      <c r="H647" s="421"/>
      <c r="I647" s="421"/>
      <c r="J647" s="419"/>
      <c r="K647" s="419"/>
      <c r="L647" s="419"/>
      <c r="M647" s="419"/>
      <c r="N647" s="419"/>
      <c r="O647" s="419"/>
      <c r="P647" s="419"/>
      <c r="Q647" s="419"/>
      <c r="R647" s="419"/>
      <c r="S647" s="419"/>
      <c r="T647" s="419"/>
      <c r="U647" s="419"/>
      <c r="V647" s="419"/>
      <c r="W647" s="419"/>
      <c r="X647" s="419"/>
      <c r="Y647" s="419"/>
      <c r="Z647" s="419"/>
    </row>
    <row r="648" spans="1:26" hidden="1">
      <c r="A648" s="419"/>
      <c r="B648" s="419"/>
      <c r="C648" s="419"/>
      <c r="D648" s="419"/>
      <c r="E648" s="419"/>
      <c r="F648" s="419"/>
      <c r="G648" s="420"/>
      <c r="H648" s="421"/>
      <c r="I648" s="421"/>
      <c r="J648" s="419"/>
      <c r="K648" s="419"/>
      <c r="L648" s="419"/>
      <c r="M648" s="419"/>
      <c r="N648" s="419"/>
      <c r="O648" s="419"/>
      <c r="P648" s="419"/>
      <c r="Q648" s="419"/>
      <c r="R648" s="419"/>
      <c r="S648" s="419"/>
      <c r="T648" s="419"/>
      <c r="U648" s="419"/>
      <c r="V648" s="419"/>
      <c r="W648" s="419"/>
      <c r="X648" s="419"/>
      <c r="Y648" s="419"/>
      <c r="Z648" s="419"/>
    </row>
    <row r="649" spans="1:26" hidden="1">
      <c r="A649" s="419"/>
      <c r="B649" s="419"/>
      <c r="C649" s="419"/>
      <c r="D649" s="419"/>
      <c r="E649" s="419"/>
      <c r="F649" s="419"/>
      <c r="G649" s="420"/>
      <c r="H649" s="421"/>
      <c r="I649" s="421"/>
      <c r="J649" s="419"/>
      <c r="K649" s="419"/>
      <c r="L649" s="419"/>
      <c r="M649" s="419"/>
      <c r="N649" s="419"/>
      <c r="O649" s="419"/>
      <c r="P649" s="419"/>
      <c r="Q649" s="419"/>
      <c r="R649" s="419"/>
      <c r="S649" s="419"/>
      <c r="T649" s="419"/>
      <c r="U649" s="419"/>
      <c r="V649" s="419"/>
      <c r="W649" s="419"/>
      <c r="X649" s="419"/>
      <c r="Y649" s="419"/>
      <c r="Z649" s="419"/>
    </row>
    <row r="650" spans="1:26" hidden="1">
      <c r="A650" s="419"/>
      <c r="B650" s="419"/>
      <c r="C650" s="419"/>
      <c r="D650" s="419"/>
      <c r="E650" s="419"/>
      <c r="F650" s="419"/>
      <c r="G650" s="420"/>
      <c r="H650" s="421"/>
      <c r="I650" s="421"/>
      <c r="J650" s="419"/>
      <c r="K650" s="419"/>
      <c r="L650" s="419"/>
      <c r="M650" s="419"/>
      <c r="N650" s="419"/>
      <c r="O650" s="419"/>
      <c r="P650" s="419"/>
      <c r="Q650" s="419"/>
      <c r="R650" s="419"/>
      <c r="S650" s="419"/>
      <c r="T650" s="419"/>
      <c r="U650" s="419"/>
      <c r="V650" s="419"/>
      <c r="W650" s="419"/>
      <c r="X650" s="419"/>
      <c r="Y650" s="419"/>
      <c r="Z650" s="419"/>
    </row>
    <row r="651" spans="1:26" hidden="1">
      <c r="A651" s="419"/>
      <c r="B651" s="419"/>
      <c r="C651" s="419"/>
      <c r="D651" s="419"/>
      <c r="E651" s="419"/>
      <c r="F651" s="419"/>
      <c r="G651" s="420"/>
      <c r="H651" s="421"/>
      <c r="I651" s="421"/>
      <c r="J651" s="419"/>
      <c r="K651" s="419"/>
      <c r="L651" s="419"/>
      <c r="M651" s="419"/>
      <c r="N651" s="419"/>
      <c r="O651" s="419"/>
      <c r="P651" s="419"/>
      <c r="Q651" s="419"/>
      <c r="R651" s="419"/>
      <c r="S651" s="419"/>
      <c r="T651" s="419"/>
      <c r="U651" s="419"/>
      <c r="V651" s="419"/>
      <c r="W651" s="419"/>
      <c r="X651" s="419"/>
      <c r="Y651" s="419"/>
      <c r="Z651" s="419"/>
    </row>
    <row r="652" spans="1:26" hidden="1">
      <c r="A652" s="419"/>
      <c r="B652" s="419"/>
      <c r="C652" s="419"/>
      <c r="D652" s="419"/>
      <c r="E652" s="419"/>
      <c r="F652" s="419"/>
      <c r="G652" s="420"/>
      <c r="H652" s="421"/>
      <c r="I652" s="421"/>
      <c r="J652" s="419"/>
      <c r="K652" s="419"/>
      <c r="L652" s="419"/>
      <c r="M652" s="419"/>
      <c r="N652" s="419"/>
      <c r="O652" s="419"/>
      <c r="P652" s="419"/>
      <c r="Q652" s="419"/>
      <c r="R652" s="419"/>
      <c r="S652" s="419"/>
      <c r="T652" s="419"/>
      <c r="U652" s="419"/>
      <c r="V652" s="419"/>
      <c r="W652" s="419"/>
      <c r="X652" s="419"/>
      <c r="Y652" s="419"/>
      <c r="Z652" s="419"/>
    </row>
    <row r="653" spans="1:26" hidden="1">
      <c r="A653" s="419"/>
      <c r="B653" s="419"/>
      <c r="C653" s="419"/>
      <c r="D653" s="419"/>
      <c r="E653" s="419"/>
      <c r="F653" s="419"/>
      <c r="G653" s="420"/>
      <c r="H653" s="421"/>
      <c r="I653" s="421"/>
      <c r="J653" s="419"/>
      <c r="K653" s="419"/>
      <c r="L653" s="419"/>
      <c r="M653" s="419"/>
      <c r="N653" s="419"/>
      <c r="O653" s="419"/>
      <c r="P653" s="419"/>
      <c r="Q653" s="419"/>
      <c r="R653" s="419"/>
      <c r="S653" s="419"/>
      <c r="T653" s="419"/>
      <c r="U653" s="419"/>
      <c r="V653" s="419"/>
      <c r="W653" s="419"/>
      <c r="X653" s="419"/>
      <c r="Y653" s="419"/>
      <c r="Z653" s="419"/>
    </row>
    <row r="654" spans="1:26" hidden="1">
      <c r="A654" s="419"/>
      <c r="B654" s="419"/>
      <c r="C654" s="419"/>
      <c r="D654" s="419"/>
      <c r="E654" s="419"/>
      <c r="F654" s="419"/>
      <c r="G654" s="420"/>
      <c r="H654" s="421"/>
      <c r="I654" s="421"/>
      <c r="J654" s="419"/>
      <c r="K654" s="419"/>
      <c r="L654" s="419"/>
      <c r="M654" s="419"/>
      <c r="N654" s="419"/>
      <c r="O654" s="419"/>
      <c r="P654" s="419"/>
      <c r="Q654" s="419"/>
      <c r="R654" s="419"/>
      <c r="S654" s="419"/>
      <c r="T654" s="419"/>
      <c r="U654" s="419"/>
      <c r="V654" s="419"/>
      <c r="W654" s="419"/>
      <c r="X654" s="419"/>
      <c r="Y654" s="419"/>
      <c r="Z654" s="419"/>
    </row>
    <row r="655" spans="1:26" hidden="1">
      <c r="A655" s="419"/>
      <c r="B655" s="419"/>
      <c r="C655" s="419"/>
      <c r="D655" s="419"/>
      <c r="E655" s="419"/>
      <c r="F655" s="419"/>
      <c r="G655" s="420"/>
      <c r="H655" s="421"/>
      <c r="I655" s="421"/>
      <c r="J655" s="419"/>
      <c r="K655" s="419"/>
      <c r="L655" s="419"/>
      <c r="M655" s="419"/>
      <c r="N655" s="419"/>
      <c r="O655" s="419"/>
      <c r="P655" s="419"/>
      <c r="Q655" s="419"/>
      <c r="R655" s="419"/>
      <c r="S655" s="419"/>
      <c r="T655" s="419"/>
      <c r="U655" s="419"/>
      <c r="V655" s="419"/>
      <c r="W655" s="419"/>
      <c r="X655" s="419"/>
      <c r="Y655" s="419"/>
      <c r="Z655" s="419"/>
    </row>
    <row r="656" spans="1:26" hidden="1">
      <c r="A656" s="419"/>
      <c r="B656" s="419"/>
      <c r="C656" s="419"/>
      <c r="D656" s="419"/>
      <c r="E656" s="419"/>
      <c r="F656" s="419"/>
      <c r="G656" s="420"/>
      <c r="H656" s="421"/>
      <c r="I656" s="421"/>
      <c r="J656" s="419"/>
      <c r="K656" s="419"/>
      <c r="L656" s="419"/>
      <c r="M656" s="419"/>
      <c r="N656" s="419"/>
      <c r="O656" s="419"/>
      <c r="P656" s="419"/>
      <c r="Q656" s="419"/>
      <c r="R656" s="419"/>
      <c r="S656" s="419"/>
      <c r="T656" s="419"/>
      <c r="U656" s="419"/>
      <c r="V656" s="419"/>
      <c r="W656" s="419"/>
      <c r="X656" s="419"/>
      <c r="Y656" s="419"/>
      <c r="Z656" s="419"/>
    </row>
    <row r="657" spans="1:26" hidden="1">
      <c r="A657" s="419"/>
      <c r="B657" s="419"/>
      <c r="C657" s="419"/>
      <c r="D657" s="419"/>
      <c r="E657" s="419"/>
      <c r="F657" s="419"/>
      <c r="G657" s="420"/>
      <c r="H657" s="421"/>
      <c r="I657" s="421"/>
      <c r="J657" s="419"/>
      <c r="K657" s="419"/>
      <c r="L657" s="419"/>
      <c r="M657" s="419"/>
      <c r="N657" s="419"/>
      <c r="O657" s="419"/>
      <c r="P657" s="419"/>
      <c r="Q657" s="419"/>
      <c r="R657" s="419"/>
      <c r="S657" s="419"/>
      <c r="T657" s="419"/>
      <c r="U657" s="419"/>
      <c r="V657" s="419"/>
      <c r="W657" s="419"/>
      <c r="X657" s="419"/>
      <c r="Y657" s="419"/>
      <c r="Z657" s="419"/>
    </row>
    <row r="658" spans="1:26" hidden="1">
      <c r="A658" s="419"/>
      <c r="B658" s="419"/>
      <c r="C658" s="419"/>
      <c r="D658" s="419"/>
      <c r="E658" s="419"/>
      <c r="F658" s="419"/>
      <c r="G658" s="420"/>
      <c r="H658" s="421"/>
      <c r="I658" s="421"/>
      <c r="J658" s="419"/>
      <c r="K658" s="419"/>
      <c r="L658" s="419"/>
      <c r="M658" s="419"/>
      <c r="N658" s="419"/>
      <c r="O658" s="419"/>
      <c r="P658" s="419"/>
      <c r="Q658" s="419"/>
      <c r="R658" s="419"/>
      <c r="S658" s="419"/>
      <c r="T658" s="419"/>
      <c r="U658" s="419"/>
      <c r="V658" s="419"/>
      <c r="W658" s="419"/>
      <c r="X658" s="419"/>
      <c r="Y658" s="419"/>
      <c r="Z658" s="419"/>
    </row>
    <row r="659" spans="1:26" hidden="1">
      <c r="A659" s="419"/>
      <c r="B659" s="419"/>
      <c r="C659" s="419"/>
      <c r="D659" s="419"/>
      <c r="E659" s="419"/>
      <c r="F659" s="419"/>
      <c r="G659" s="420"/>
      <c r="H659" s="421"/>
      <c r="I659" s="421"/>
      <c r="J659" s="419"/>
      <c r="K659" s="419"/>
      <c r="L659" s="419"/>
      <c r="M659" s="419"/>
      <c r="N659" s="419"/>
      <c r="O659" s="419"/>
      <c r="P659" s="419"/>
      <c r="Q659" s="419"/>
      <c r="R659" s="419"/>
      <c r="S659" s="419"/>
      <c r="T659" s="419"/>
      <c r="U659" s="419"/>
      <c r="V659" s="419"/>
      <c r="W659" s="419"/>
      <c r="X659" s="419"/>
      <c r="Y659" s="419"/>
      <c r="Z659" s="419"/>
    </row>
    <row r="660" spans="1:26" hidden="1">
      <c r="A660" s="419"/>
      <c r="B660" s="419"/>
      <c r="C660" s="419"/>
      <c r="D660" s="419"/>
      <c r="E660" s="419"/>
      <c r="F660" s="419"/>
      <c r="G660" s="420"/>
      <c r="H660" s="421"/>
      <c r="I660" s="421"/>
      <c r="J660" s="419"/>
      <c r="K660" s="419"/>
      <c r="L660" s="419"/>
      <c r="M660" s="419"/>
      <c r="N660" s="419"/>
      <c r="O660" s="419"/>
      <c r="P660" s="419"/>
      <c r="Q660" s="419"/>
      <c r="R660" s="419"/>
      <c r="S660" s="419"/>
      <c r="T660" s="419"/>
      <c r="U660" s="419"/>
      <c r="V660" s="419"/>
      <c r="W660" s="419"/>
      <c r="X660" s="419"/>
      <c r="Y660" s="419"/>
      <c r="Z660" s="419"/>
    </row>
    <row r="661" spans="1:26" hidden="1">
      <c r="A661" s="419"/>
      <c r="B661" s="419"/>
      <c r="C661" s="419"/>
      <c r="D661" s="419"/>
      <c r="E661" s="419"/>
      <c r="F661" s="419"/>
      <c r="G661" s="420"/>
      <c r="H661" s="421"/>
      <c r="I661" s="421"/>
      <c r="J661" s="419"/>
      <c r="K661" s="419"/>
      <c r="L661" s="419"/>
      <c r="M661" s="419"/>
      <c r="N661" s="419"/>
      <c r="O661" s="419"/>
      <c r="P661" s="419"/>
      <c r="Q661" s="419"/>
      <c r="R661" s="419"/>
      <c r="S661" s="419"/>
      <c r="T661" s="419"/>
      <c r="U661" s="419"/>
      <c r="V661" s="419"/>
      <c r="W661" s="419"/>
      <c r="X661" s="419"/>
      <c r="Y661" s="419"/>
      <c r="Z661" s="419"/>
    </row>
    <row r="662" spans="1:26" hidden="1">
      <c r="A662" s="419"/>
      <c r="B662" s="419"/>
      <c r="C662" s="419"/>
      <c r="D662" s="419"/>
      <c r="E662" s="419"/>
      <c r="F662" s="419"/>
      <c r="G662" s="420"/>
      <c r="H662" s="421"/>
      <c r="I662" s="421"/>
      <c r="J662" s="419"/>
      <c r="K662" s="419"/>
      <c r="L662" s="419"/>
      <c r="M662" s="419"/>
      <c r="N662" s="419"/>
      <c r="O662" s="419"/>
      <c r="P662" s="419"/>
      <c r="Q662" s="419"/>
      <c r="R662" s="419"/>
      <c r="S662" s="419"/>
      <c r="T662" s="419"/>
      <c r="U662" s="419"/>
      <c r="V662" s="419"/>
      <c r="W662" s="419"/>
      <c r="X662" s="419"/>
      <c r="Y662" s="419"/>
      <c r="Z662" s="419"/>
    </row>
    <row r="663" spans="1:26" hidden="1">
      <c r="A663" s="419"/>
      <c r="B663" s="419"/>
      <c r="C663" s="419"/>
      <c r="D663" s="419"/>
      <c r="E663" s="419"/>
      <c r="F663" s="419"/>
      <c r="G663" s="420"/>
      <c r="H663" s="421"/>
      <c r="I663" s="421"/>
      <c r="J663" s="419"/>
      <c r="K663" s="419"/>
      <c r="L663" s="419"/>
      <c r="M663" s="419"/>
      <c r="N663" s="419"/>
      <c r="O663" s="419"/>
      <c r="P663" s="419"/>
      <c r="Q663" s="419"/>
      <c r="R663" s="419"/>
      <c r="S663" s="419"/>
      <c r="T663" s="419"/>
      <c r="U663" s="419"/>
      <c r="V663" s="419"/>
      <c r="W663" s="419"/>
      <c r="X663" s="419"/>
      <c r="Y663" s="419"/>
      <c r="Z663" s="419"/>
    </row>
    <row r="664" spans="1:26" hidden="1">
      <c r="A664" s="419"/>
      <c r="B664" s="419"/>
      <c r="C664" s="419"/>
      <c r="D664" s="419"/>
      <c r="E664" s="419"/>
      <c r="F664" s="419"/>
      <c r="G664" s="420"/>
      <c r="H664" s="421"/>
      <c r="I664" s="421"/>
      <c r="J664" s="419"/>
      <c r="K664" s="419"/>
      <c r="L664" s="419"/>
      <c r="M664" s="419"/>
      <c r="N664" s="419"/>
      <c r="O664" s="419"/>
      <c r="P664" s="419"/>
      <c r="Q664" s="419"/>
      <c r="R664" s="419"/>
      <c r="S664" s="419"/>
      <c r="T664" s="419"/>
      <c r="U664" s="419"/>
      <c r="V664" s="419"/>
      <c r="W664" s="419"/>
      <c r="X664" s="419"/>
      <c r="Y664" s="419"/>
      <c r="Z664" s="419"/>
    </row>
    <row r="665" spans="1:26" hidden="1">
      <c r="A665" s="419"/>
      <c r="B665" s="419"/>
      <c r="C665" s="419"/>
      <c r="D665" s="419"/>
      <c r="E665" s="419"/>
      <c r="F665" s="419"/>
      <c r="G665" s="420"/>
      <c r="H665" s="421"/>
      <c r="I665" s="421"/>
      <c r="J665" s="419"/>
      <c r="K665" s="419"/>
      <c r="L665" s="419"/>
      <c r="M665" s="419"/>
      <c r="N665" s="419"/>
      <c r="O665" s="419"/>
      <c r="P665" s="419"/>
      <c r="Q665" s="419"/>
      <c r="R665" s="419"/>
      <c r="S665" s="419"/>
      <c r="T665" s="419"/>
      <c r="U665" s="419"/>
      <c r="V665" s="419"/>
      <c r="W665" s="419"/>
      <c r="X665" s="419"/>
      <c r="Y665" s="419"/>
      <c r="Z665" s="419"/>
    </row>
    <row r="666" spans="1:26" hidden="1">
      <c r="A666" s="419"/>
      <c r="B666" s="419"/>
      <c r="C666" s="419"/>
      <c r="D666" s="419"/>
      <c r="E666" s="419"/>
      <c r="F666" s="419"/>
      <c r="G666" s="420"/>
      <c r="H666" s="421"/>
      <c r="I666" s="421"/>
      <c r="J666" s="419"/>
      <c r="K666" s="419"/>
      <c r="L666" s="419"/>
      <c r="M666" s="419"/>
      <c r="N666" s="419"/>
      <c r="O666" s="419"/>
      <c r="P666" s="419"/>
      <c r="Q666" s="419"/>
      <c r="R666" s="419"/>
      <c r="S666" s="419"/>
      <c r="T666" s="419"/>
      <c r="U666" s="419"/>
      <c r="V666" s="419"/>
      <c r="W666" s="419"/>
      <c r="X666" s="419"/>
      <c r="Y666" s="419"/>
      <c r="Z666" s="419"/>
    </row>
    <row r="667" spans="1:26" hidden="1">
      <c r="A667" s="419"/>
      <c r="B667" s="419"/>
      <c r="C667" s="419"/>
      <c r="D667" s="419"/>
      <c r="E667" s="419"/>
      <c r="F667" s="419"/>
      <c r="G667" s="420"/>
      <c r="H667" s="421"/>
      <c r="I667" s="421"/>
      <c r="J667" s="419"/>
      <c r="K667" s="419"/>
      <c r="L667" s="419"/>
      <c r="M667" s="419"/>
      <c r="N667" s="419"/>
      <c r="O667" s="419"/>
      <c r="P667" s="419"/>
      <c r="Q667" s="419"/>
      <c r="R667" s="419"/>
      <c r="S667" s="419"/>
      <c r="T667" s="419"/>
      <c r="U667" s="419"/>
      <c r="V667" s="419"/>
      <c r="W667" s="419"/>
      <c r="X667" s="419"/>
      <c r="Y667" s="419"/>
      <c r="Z667" s="419"/>
    </row>
    <row r="668" spans="1:26" hidden="1">
      <c r="A668" s="419"/>
      <c r="B668" s="419"/>
      <c r="C668" s="419"/>
      <c r="D668" s="419"/>
      <c r="E668" s="419"/>
      <c r="F668" s="419"/>
      <c r="G668" s="420"/>
      <c r="H668" s="421"/>
      <c r="I668" s="421"/>
      <c r="J668" s="419"/>
      <c r="K668" s="419"/>
      <c r="L668" s="419"/>
      <c r="M668" s="419"/>
      <c r="N668" s="419"/>
      <c r="O668" s="419"/>
      <c r="P668" s="419"/>
      <c r="Q668" s="419"/>
      <c r="R668" s="419"/>
      <c r="S668" s="419"/>
      <c r="T668" s="419"/>
      <c r="U668" s="419"/>
      <c r="V668" s="419"/>
      <c r="W668" s="419"/>
      <c r="X668" s="419"/>
      <c r="Y668" s="419"/>
      <c r="Z668" s="419"/>
    </row>
    <row r="669" spans="1:26" hidden="1">
      <c r="A669" s="419"/>
      <c r="B669" s="419"/>
      <c r="C669" s="419"/>
      <c r="D669" s="419"/>
      <c r="E669" s="419"/>
      <c r="F669" s="419"/>
      <c r="G669" s="420"/>
      <c r="H669" s="421"/>
      <c r="I669" s="421"/>
      <c r="J669" s="419"/>
      <c r="K669" s="419"/>
      <c r="L669" s="419"/>
      <c r="M669" s="419"/>
      <c r="N669" s="419"/>
      <c r="O669" s="419"/>
      <c r="P669" s="419"/>
      <c r="Q669" s="419"/>
      <c r="R669" s="419"/>
      <c r="S669" s="419"/>
      <c r="T669" s="419"/>
      <c r="U669" s="419"/>
      <c r="V669" s="419"/>
      <c r="W669" s="419"/>
      <c r="X669" s="419"/>
      <c r="Y669" s="419"/>
      <c r="Z669" s="419"/>
    </row>
    <row r="670" spans="1:26" hidden="1">
      <c r="A670" s="419"/>
      <c r="B670" s="419"/>
      <c r="C670" s="419"/>
      <c r="D670" s="419"/>
      <c r="E670" s="419"/>
      <c r="F670" s="419"/>
      <c r="G670" s="420"/>
      <c r="H670" s="421"/>
      <c r="I670" s="421"/>
      <c r="J670" s="419"/>
      <c r="K670" s="419"/>
      <c r="L670" s="419"/>
      <c r="M670" s="419"/>
      <c r="N670" s="419"/>
      <c r="O670" s="419"/>
      <c r="P670" s="419"/>
      <c r="Q670" s="419"/>
      <c r="R670" s="419"/>
      <c r="S670" s="419"/>
      <c r="T670" s="419"/>
      <c r="U670" s="419"/>
      <c r="V670" s="419"/>
      <c r="W670" s="419"/>
      <c r="X670" s="419"/>
      <c r="Y670" s="419"/>
      <c r="Z670" s="419"/>
    </row>
    <row r="671" spans="1:26" hidden="1">
      <c r="A671" s="419"/>
      <c r="B671" s="419"/>
      <c r="C671" s="419"/>
      <c r="D671" s="419"/>
      <c r="E671" s="419"/>
      <c r="F671" s="419"/>
      <c r="G671" s="420"/>
      <c r="H671" s="421"/>
      <c r="I671" s="421"/>
      <c r="J671" s="419"/>
      <c r="K671" s="419"/>
      <c r="L671" s="419"/>
      <c r="M671" s="419"/>
      <c r="N671" s="419"/>
      <c r="O671" s="419"/>
      <c r="P671" s="419"/>
      <c r="Q671" s="419"/>
      <c r="R671" s="419"/>
      <c r="S671" s="419"/>
      <c r="T671" s="419"/>
      <c r="U671" s="419"/>
      <c r="V671" s="419"/>
      <c r="W671" s="419"/>
      <c r="X671" s="419"/>
      <c r="Y671" s="419"/>
      <c r="Z671" s="419"/>
    </row>
    <row r="672" spans="1:26" hidden="1">
      <c r="A672" s="419"/>
      <c r="B672" s="419"/>
      <c r="C672" s="419"/>
      <c r="D672" s="419"/>
      <c r="E672" s="419"/>
      <c r="F672" s="419"/>
      <c r="G672" s="420"/>
      <c r="H672" s="421"/>
      <c r="I672" s="421"/>
      <c r="J672" s="419"/>
      <c r="K672" s="419"/>
      <c r="L672" s="419"/>
      <c r="M672" s="419"/>
      <c r="N672" s="419"/>
      <c r="O672" s="419"/>
      <c r="P672" s="419"/>
      <c r="Q672" s="419"/>
      <c r="R672" s="419"/>
      <c r="S672" s="419"/>
      <c r="T672" s="419"/>
      <c r="U672" s="419"/>
      <c r="V672" s="419"/>
      <c r="W672" s="419"/>
      <c r="X672" s="419"/>
      <c r="Y672" s="419"/>
      <c r="Z672" s="419"/>
    </row>
    <row r="673" spans="1:26" hidden="1">
      <c r="A673" s="419"/>
      <c r="B673" s="419"/>
      <c r="C673" s="419"/>
      <c r="D673" s="419"/>
      <c r="E673" s="419"/>
      <c r="F673" s="419"/>
      <c r="G673" s="420"/>
      <c r="H673" s="421"/>
      <c r="I673" s="421"/>
      <c r="J673" s="419"/>
      <c r="K673" s="419"/>
      <c r="L673" s="419"/>
      <c r="M673" s="419"/>
      <c r="N673" s="419"/>
      <c r="O673" s="419"/>
      <c r="P673" s="419"/>
      <c r="Q673" s="419"/>
      <c r="R673" s="419"/>
      <c r="S673" s="419"/>
      <c r="T673" s="419"/>
      <c r="U673" s="419"/>
      <c r="V673" s="419"/>
      <c r="W673" s="419"/>
      <c r="X673" s="419"/>
      <c r="Y673" s="419"/>
      <c r="Z673" s="419"/>
    </row>
    <row r="674" spans="1:26" hidden="1">
      <c r="A674" s="419"/>
      <c r="B674" s="419"/>
      <c r="C674" s="419"/>
      <c r="D674" s="419"/>
      <c r="E674" s="419"/>
      <c r="F674" s="419"/>
      <c r="G674" s="420"/>
      <c r="H674" s="421"/>
      <c r="I674" s="421"/>
      <c r="J674" s="419"/>
      <c r="K674" s="419"/>
      <c r="L674" s="419"/>
      <c r="M674" s="419"/>
      <c r="N674" s="419"/>
      <c r="O674" s="419"/>
      <c r="P674" s="419"/>
      <c r="Q674" s="419"/>
      <c r="R674" s="419"/>
      <c r="S674" s="419"/>
      <c r="T674" s="419"/>
      <c r="U674" s="419"/>
      <c r="V674" s="419"/>
      <c r="W674" s="419"/>
      <c r="X674" s="419"/>
      <c r="Y674" s="419"/>
      <c r="Z674" s="419"/>
    </row>
    <row r="675" spans="1:26" hidden="1">
      <c r="A675" s="419"/>
      <c r="B675" s="419"/>
      <c r="C675" s="419"/>
      <c r="D675" s="419"/>
      <c r="E675" s="419"/>
      <c r="F675" s="419"/>
      <c r="G675" s="420"/>
      <c r="H675" s="421"/>
      <c r="I675" s="421"/>
      <c r="J675" s="419"/>
      <c r="K675" s="419"/>
      <c r="L675" s="419"/>
      <c r="M675" s="419"/>
      <c r="N675" s="419"/>
      <c r="O675" s="419"/>
      <c r="P675" s="419"/>
      <c r="Q675" s="419"/>
      <c r="R675" s="419"/>
      <c r="S675" s="419"/>
      <c r="T675" s="419"/>
      <c r="U675" s="419"/>
      <c r="V675" s="419"/>
      <c r="W675" s="419"/>
      <c r="X675" s="419"/>
      <c r="Y675" s="419"/>
      <c r="Z675" s="419"/>
    </row>
    <row r="676" spans="1:26" hidden="1">
      <c r="A676" s="419"/>
      <c r="B676" s="419"/>
      <c r="C676" s="419"/>
      <c r="D676" s="419"/>
      <c r="E676" s="419"/>
      <c r="F676" s="419"/>
      <c r="G676" s="420"/>
      <c r="H676" s="421"/>
      <c r="I676" s="421"/>
      <c r="J676" s="419"/>
      <c r="K676" s="419"/>
      <c r="L676" s="419"/>
      <c r="M676" s="419"/>
      <c r="N676" s="419"/>
      <c r="O676" s="419"/>
      <c r="P676" s="419"/>
      <c r="Q676" s="419"/>
      <c r="R676" s="419"/>
      <c r="S676" s="419"/>
      <c r="T676" s="419"/>
      <c r="U676" s="419"/>
      <c r="V676" s="419"/>
      <c r="W676" s="419"/>
      <c r="X676" s="419"/>
      <c r="Y676" s="419"/>
      <c r="Z676" s="419"/>
    </row>
    <row r="677" spans="1:26" hidden="1">
      <c r="A677" s="419"/>
      <c r="B677" s="419"/>
      <c r="C677" s="419"/>
      <c r="D677" s="419"/>
      <c r="E677" s="419"/>
      <c r="F677" s="419"/>
      <c r="G677" s="420"/>
      <c r="H677" s="421"/>
      <c r="I677" s="421"/>
      <c r="J677" s="419"/>
      <c r="K677" s="419"/>
      <c r="L677" s="419"/>
      <c r="M677" s="419"/>
      <c r="N677" s="419"/>
      <c r="O677" s="419"/>
      <c r="P677" s="419"/>
      <c r="Q677" s="419"/>
      <c r="R677" s="419"/>
      <c r="S677" s="419"/>
      <c r="T677" s="419"/>
      <c r="U677" s="419"/>
      <c r="V677" s="419"/>
      <c r="W677" s="419"/>
      <c r="X677" s="419"/>
      <c r="Y677" s="419"/>
      <c r="Z677" s="419"/>
    </row>
    <row r="678" spans="1:26" hidden="1">
      <c r="A678" s="419"/>
      <c r="B678" s="419"/>
      <c r="C678" s="419"/>
      <c r="D678" s="419"/>
      <c r="E678" s="419"/>
      <c r="F678" s="419"/>
      <c r="G678" s="420"/>
      <c r="H678" s="421"/>
      <c r="I678" s="421"/>
      <c r="J678" s="419"/>
      <c r="K678" s="419"/>
      <c r="L678" s="419"/>
      <c r="M678" s="419"/>
      <c r="N678" s="419"/>
      <c r="O678" s="419"/>
      <c r="P678" s="419"/>
      <c r="Q678" s="419"/>
      <c r="R678" s="419"/>
      <c r="S678" s="419"/>
      <c r="T678" s="419"/>
      <c r="U678" s="419"/>
      <c r="V678" s="419"/>
      <c r="W678" s="419"/>
      <c r="X678" s="419"/>
      <c r="Y678" s="419"/>
      <c r="Z678" s="419"/>
    </row>
    <row r="679" spans="1:26" hidden="1">
      <c r="A679" s="419"/>
      <c r="B679" s="419"/>
      <c r="C679" s="419"/>
      <c r="D679" s="419"/>
      <c r="E679" s="419"/>
      <c r="F679" s="419"/>
      <c r="G679" s="420"/>
      <c r="H679" s="421"/>
      <c r="I679" s="421"/>
      <c r="J679" s="419"/>
      <c r="K679" s="419"/>
      <c r="L679" s="419"/>
      <c r="M679" s="419"/>
      <c r="N679" s="419"/>
      <c r="O679" s="419"/>
      <c r="P679" s="419"/>
      <c r="Q679" s="419"/>
      <c r="R679" s="419"/>
      <c r="S679" s="419"/>
      <c r="T679" s="419"/>
      <c r="U679" s="419"/>
      <c r="V679" s="419"/>
      <c r="W679" s="419"/>
      <c r="X679" s="419"/>
      <c r="Y679" s="419"/>
      <c r="Z679" s="419"/>
    </row>
    <row r="680" spans="1:26" hidden="1">
      <c r="A680" s="419"/>
      <c r="B680" s="419"/>
      <c r="C680" s="419"/>
      <c r="D680" s="419"/>
      <c r="E680" s="419"/>
      <c r="F680" s="419"/>
      <c r="G680" s="420"/>
      <c r="H680" s="421"/>
      <c r="I680" s="421"/>
      <c r="J680" s="419"/>
      <c r="K680" s="419"/>
      <c r="L680" s="419"/>
      <c r="M680" s="419"/>
      <c r="N680" s="419"/>
      <c r="O680" s="419"/>
      <c r="P680" s="419"/>
      <c r="Q680" s="419"/>
      <c r="R680" s="419"/>
      <c r="S680" s="419"/>
      <c r="T680" s="419"/>
      <c r="U680" s="419"/>
      <c r="V680" s="419"/>
      <c r="W680" s="419"/>
      <c r="X680" s="419"/>
      <c r="Y680" s="419"/>
      <c r="Z680" s="419"/>
    </row>
    <row r="681" spans="1:26" hidden="1">
      <c r="A681" s="419"/>
      <c r="B681" s="419"/>
      <c r="C681" s="419"/>
      <c r="D681" s="419"/>
      <c r="E681" s="419"/>
      <c r="F681" s="419"/>
      <c r="G681" s="420"/>
      <c r="H681" s="421"/>
      <c r="I681" s="421"/>
      <c r="J681" s="419"/>
      <c r="K681" s="419"/>
      <c r="L681" s="419"/>
      <c r="M681" s="419"/>
      <c r="N681" s="419"/>
      <c r="O681" s="419"/>
      <c r="P681" s="419"/>
      <c r="Q681" s="419"/>
      <c r="R681" s="419"/>
      <c r="S681" s="419"/>
      <c r="T681" s="419"/>
      <c r="U681" s="419"/>
      <c r="V681" s="419"/>
      <c r="W681" s="419"/>
      <c r="X681" s="419"/>
      <c r="Y681" s="419"/>
      <c r="Z681" s="419"/>
    </row>
    <row r="682" spans="1:26" hidden="1">
      <c r="A682" s="419"/>
      <c r="B682" s="419"/>
      <c r="C682" s="419"/>
      <c r="D682" s="419"/>
      <c r="E682" s="419"/>
      <c r="F682" s="419"/>
      <c r="G682" s="420"/>
      <c r="H682" s="421"/>
      <c r="I682" s="421"/>
      <c r="J682" s="419"/>
      <c r="K682" s="419"/>
      <c r="L682" s="419"/>
      <c r="M682" s="419"/>
      <c r="N682" s="419"/>
      <c r="O682" s="419"/>
      <c r="P682" s="419"/>
      <c r="Q682" s="419"/>
      <c r="R682" s="419"/>
      <c r="S682" s="419"/>
      <c r="T682" s="419"/>
      <c r="U682" s="419"/>
      <c r="V682" s="419"/>
      <c r="W682" s="419"/>
      <c r="X682" s="419"/>
      <c r="Y682" s="419"/>
      <c r="Z682" s="419"/>
    </row>
    <row r="683" spans="1:26" hidden="1">
      <c r="A683" s="419"/>
      <c r="B683" s="419"/>
      <c r="C683" s="419"/>
      <c r="D683" s="419"/>
      <c r="E683" s="419"/>
      <c r="F683" s="419"/>
      <c r="G683" s="420"/>
      <c r="H683" s="421"/>
      <c r="I683" s="421"/>
      <c r="J683" s="419"/>
      <c r="K683" s="419"/>
      <c r="L683" s="419"/>
      <c r="M683" s="419"/>
      <c r="N683" s="419"/>
      <c r="O683" s="419"/>
      <c r="P683" s="419"/>
      <c r="Q683" s="419"/>
      <c r="R683" s="419"/>
      <c r="S683" s="419"/>
      <c r="T683" s="419"/>
      <c r="U683" s="419"/>
      <c r="V683" s="419"/>
      <c r="W683" s="419"/>
      <c r="X683" s="419"/>
      <c r="Y683" s="419"/>
      <c r="Z683" s="419"/>
    </row>
    <row r="684" spans="1:26" hidden="1">
      <c r="A684" s="419"/>
      <c r="B684" s="419"/>
      <c r="C684" s="419"/>
      <c r="D684" s="419"/>
      <c r="E684" s="419"/>
      <c r="F684" s="419"/>
      <c r="G684" s="420"/>
      <c r="H684" s="421"/>
      <c r="I684" s="421"/>
      <c r="J684" s="419"/>
      <c r="K684" s="419"/>
      <c r="L684" s="419"/>
      <c r="M684" s="419"/>
      <c r="N684" s="419"/>
      <c r="O684" s="419"/>
      <c r="P684" s="419"/>
      <c r="Q684" s="419"/>
      <c r="R684" s="419"/>
      <c r="S684" s="419"/>
      <c r="T684" s="419"/>
      <c r="U684" s="419"/>
      <c r="V684" s="419"/>
      <c r="W684" s="419"/>
      <c r="X684" s="419"/>
      <c r="Y684" s="419"/>
      <c r="Z684" s="419"/>
    </row>
    <row r="685" spans="1:26" hidden="1">
      <c r="A685" s="419"/>
      <c r="B685" s="419"/>
      <c r="C685" s="419"/>
      <c r="D685" s="419"/>
      <c r="E685" s="419"/>
      <c r="F685" s="419"/>
      <c r="G685" s="420"/>
      <c r="H685" s="421"/>
      <c r="I685" s="421"/>
      <c r="J685" s="419"/>
      <c r="K685" s="419"/>
      <c r="L685" s="419"/>
      <c r="M685" s="419"/>
      <c r="N685" s="419"/>
      <c r="O685" s="419"/>
      <c r="P685" s="419"/>
      <c r="Q685" s="419"/>
      <c r="R685" s="419"/>
      <c r="S685" s="419"/>
      <c r="T685" s="419"/>
      <c r="U685" s="419"/>
      <c r="V685" s="419"/>
      <c r="W685" s="419"/>
      <c r="X685" s="419"/>
      <c r="Y685" s="419"/>
      <c r="Z685" s="419"/>
    </row>
    <row r="686" spans="1:26" hidden="1">
      <c r="A686" s="419"/>
      <c r="B686" s="419"/>
      <c r="C686" s="419"/>
      <c r="D686" s="419"/>
      <c r="E686" s="419"/>
      <c r="F686" s="419"/>
      <c r="G686" s="420"/>
      <c r="H686" s="421"/>
      <c r="I686" s="421"/>
      <c r="J686" s="419"/>
      <c r="K686" s="419"/>
      <c r="L686" s="419"/>
      <c r="M686" s="419"/>
      <c r="N686" s="419"/>
      <c r="O686" s="419"/>
      <c r="P686" s="419"/>
      <c r="Q686" s="419"/>
      <c r="R686" s="419"/>
      <c r="S686" s="419"/>
      <c r="T686" s="419"/>
      <c r="U686" s="419"/>
      <c r="V686" s="419"/>
      <c r="W686" s="419"/>
      <c r="X686" s="419"/>
      <c r="Y686" s="419"/>
      <c r="Z686" s="419"/>
    </row>
    <row r="687" spans="1:26" hidden="1">
      <c r="A687" s="419"/>
      <c r="B687" s="419"/>
      <c r="C687" s="419"/>
      <c r="D687" s="419"/>
      <c r="E687" s="419"/>
      <c r="F687" s="419"/>
      <c r="G687" s="420"/>
      <c r="H687" s="421"/>
      <c r="I687" s="421"/>
      <c r="J687" s="419"/>
      <c r="K687" s="419"/>
      <c r="L687" s="419"/>
      <c r="M687" s="419"/>
      <c r="N687" s="419"/>
      <c r="O687" s="419"/>
      <c r="P687" s="419"/>
      <c r="Q687" s="419"/>
      <c r="R687" s="419"/>
      <c r="S687" s="419"/>
      <c r="T687" s="419"/>
      <c r="U687" s="419"/>
      <c r="V687" s="419"/>
      <c r="W687" s="419"/>
      <c r="X687" s="419"/>
      <c r="Y687" s="419"/>
      <c r="Z687" s="419"/>
    </row>
    <row r="688" spans="1:26" hidden="1">
      <c r="A688" s="419"/>
      <c r="B688" s="419"/>
      <c r="C688" s="419"/>
      <c r="D688" s="419"/>
      <c r="E688" s="419"/>
      <c r="F688" s="419"/>
      <c r="G688" s="420"/>
      <c r="H688" s="421"/>
      <c r="I688" s="421"/>
      <c r="J688" s="419"/>
      <c r="K688" s="419"/>
      <c r="L688" s="419"/>
      <c r="M688" s="419"/>
      <c r="N688" s="419"/>
      <c r="O688" s="419"/>
      <c r="P688" s="419"/>
      <c r="Q688" s="419"/>
      <c r="R688" s="419"/>
      <c r="S688" s="419"/>
      <c r="T688" s="419"/>
      <c r="U688" s="419"/>
      <c r="V688" s="419"/>
      <c r="W688" s="419"/>
      <c r="X688" s="419"/>
      <c r="Y688" s="419"/>
      <c r="Z688" s="419"/>
    </row>
    <row r="689" spans="1:26" hidden="1">
      <c r="A689" s="419"/>
      <c r="B689" s="419"/>
      <c r="C689" s="419"/>
      <c r="D689" s="419"/>
      <c r="E689" s="419"/>
      <c r="F689" s="419"/>
      <c r="G689" s="420"/>
      <c r="H689" s="421"/>
      <c r="I689" s="421"/>
      <c r="J689" s="419"/>
      <c r="K689" s="419"/>
      <c r="L689" s="419"/>
      <c r="M689" s="419"/>
      <c r="N689" s="419"/>
      <c r="O689" s="419"/>
      <c r="P689" s="419"/>
      <c r="Q689" s="419"/>
      <c r="R689" s="419"/>
      <c r="S689" s="419"/>
      <c r="T689" s="419"/>
      <c r="U689" s="419"/>
      <c r="V689" s="419"/>
      <c r="W689" s="419"/>
      <c r="X689" s="419"/>
      <c r="Y689" s="419"/>
      <c r="Z689" s="419"/>
    </row>
    <row r="690" spans="1:26" hidden="1">
      <c r="A690" s="419"/>
      <c r="B690" s="419"/>
      <c r="C690" s="419"/>
      <c r="D690" s="419"/>
      <c r="E690" s="419"/>
      <c r="F690" s="419"/>
      <c r="G690" s="420"/>
      <c r="H690" s="421"/>
      <c r="I690" s="421"/>
      <c r="J690" s="419"/>
      <c r="K690" s="419"/>
      <c r="L690" s="419"/>
      <c r="M690" s="419"/>
      <c r="N690" s="419"/>
      <c r="O690" s="419"/>
      <c r="P690" s="419"/>
      <c r="Q690" s="419"/>
      <c r="R690" s="419"/>
      <c r="S690" s="419"/>
      <c r="T690" s="419"/>
      <c r="U690" s="419"/>
      <c r="V690" s="419"/>
      <c r="W690" s="419"/>
      <c r="X690" s="419"/>
      <c r="Y690" s="419"/>
      <c r="Z690" s="419"/>
    </row>
    <row r="691" spans="1:26" hidden="1">
      <c r="A691" s="419"/>
      <c r="B691" s="419"/>
      <c r="C691" s="419"/>
      <c r="D691" s="419"/>
      <c r="E691" s="419"/>
      <c r="F691" s="419"/>
      <c r="G691" s="420"/>
      <c r="H691" s="421"/>
      <c r="I691" s="421"/>
      <c r="J691" s="419"/>
      <c r="K691" s="419"/>
      <c r="L691" s="419"/>
      <c r="M691" s="419"/>
      <c r="N691" s="419"/>
      <c r="O691" s="419"/>
      <c r="P691" s="419"/>
      <c r="Q691" s="419"/>
      <c r="R691" s="419"/>
      <c r="S691" s="419"/>
      <c r="T691" s="419"/>
      <c r="U691" s="419"/>
      <c r="V691" s="419"/>
      <c r="W691" s="419"/>
      <c r="X691" s="419"/>
      <c r="Y691" s="419"/>
      <c r="Z691" s="419"/>
    </row>
    <row r="692" spans="1:26" hidden="1">
      <c r="A692" s="419"/>
      <c r="B692" s="419"/>
      <c r="C692" s="419"/>
      <c r="D692" s="419"/>
      <c r="E692" s="419"/>
      <c r="F692" s="419"/>
      <c r="G692" s="420"/>
      <c r="H692" s="421"/>
      <c r="I692" s="421"/>
      <c r="J692" s="419"/>
      <c r="K692" s="419"/>
      <c r="L692" s="419"/>
      <c r="M692" s="419"/>
      <c r="N692" s="419"/>
      <c r="O692" s="419"/>
      <c r="P692" s="419"/>
      <c r="Q692" s="419"/>
      <c r="R692" s="419"/>
      <c r="S692" s="419"/>
      <c r="T692" s="419"/>
      <c r="U692" s="419"/>
      <c r="V692" s="419"/>
      <c r="W692" s="419"/>
      <c r="X692" s="419"/>
      <c r="Y692" s="419"/>
      <c r="Z692" s="419"/>
    </row>
    <row r="693" spans="1:26" hidden="1">
      <c r="A693" s="419"/>
      <c r="B693" s="419"/>
      <c r="C693" s="419"/>
      <c r="D693" s="419"/>
      <c r="E693" s="419"/>
      <c r="F693" s="419"/>
      <c r="G693" s="420"/>
      <c r="H693" s="421"/>
      <c r="I693" s="421"/>
      <c r="J693" s="419"/>
      <c r="K693" s="419"/>
      <c r="L693" s="419"/>
      <c r="M693" s="419"/>
      <c r="N693" s="419"/>
      <c r="O693" s="419"/>
      <c r="P693" s="419"/>
      <c r="Q693" s="419"/>
      <c r="R693" s="419"/>
      <c r="S693" s="419"/>
      <c r="T693" s="419"/>
      <c r="U693" s="419"/>
      <c r="V693" s="419"/>
      <c r="W693" s="419"/>
      <c r="X693" s="419"/>
      <c r="Y693" s="419"/>
      <c r="Z693" s="419"/>
    </row>
    <row r="694" spans="1:26" hidden="1">
      <c r="A694" s="419"/>
      <c r="B694" s="419"/>
      <c r="C694" s="419"/>
      <c r="D694" s="419"/>
      <c r="E694" s="419"/>
      <c r="F694" s="419"/>
      <c r="G694" s="420"/>
      <c r="H694" s="421"/>
      <c r="I694" s="421"/>
      <c r="J694" s="419"/>
      <c r="K694" s="419"/>
      <c r="L694" s="419"/>
      <c r="M694" s="419"/>
      <c r="N694" s="419"/>
      <c r="O694" s="419"/>
      <c r="P694" s="419"/>
      <c r="Q694" s="419"/>
      <c r="R694" s="419"/>
      <c r="S694" s="419"/>
      <c r="T694" s="419"/>
      <c r="U694" s="419"/>
      <c r="V694" s="419"/>
      <c r="W694" s="419"/>
      <c r="X694" s="419"/>
      <c r="Y694" s="419"/>
      <c r="Z694" s="419"/>
    </row>
    <row r="695" spans="1:26" hidden="1">
      <c r="A695" s="419"/>
      <c r="B695" s="419"/>
      <c r="C695" s="419"/>
      <c r="D695" s="419"/>
      <c r="E695" s="419"/>
      <c r="F695" s="419"/>
      <c r="G695" s="420"/>
      <c r="H695" s="421"/>
      <c r="I695" s="421"/>
      <c r="J695" s="419"/>
      <c r="K695" s="419"/>
      <c r="L695" s="419"/>
      <c r="M695" s="419"/>
      <c r="N695" s="419"/>
      <c r="O695" s="419"/>
      <c r="P695" s="419"/>
      <c r="Q695" s="419"/>
      <c r="R695" s="419"/>
      <c r="S695" s="419"/>
      <c r="T695" s="419"/>
      <c r="U695" s="419"/>
      <c r="V695" s="419"/>
      <c r="W695" s="419"/>
      <c r="X695" s="419"/>
      <c r="Y695" s="419"/>
      <c r="Z695" s="419"/>
    </row>
    <row r="696" spans="1:26" hidden="1">
      <c r="A696" s="419"/>
      <c r="B696" s="419"/>
      <c r="C696" s="419"/>
      <c r="D696" s="419"/>
      <c r="E696" s="419"/>
      <c r="F696" s="419"/>
      <c r="G696" s="420"/>
      <c r="H696" s="421"/>
      <c r="I696" s="421"/>
      <c r="J696" s="419"/>
      <c r="K696" s="419"/>
      <c r="L696" s="419"/>
      <c r="M696" s="419"/>
      <c r="N696" s="419"/>
      <c r="O696" s="419"/>
      <c r="P696" s="419"/>
      <c r="Q696" s="419"/>
      <c r="R696" s="419"/>
      <c r="S696" s="419"/>
      <c r="T696" s="419"/>
      <c r="U696" s="419"/>
      <c r="V696" s="419"/>
      <c r="W696" s="419"/>
      <c r="X696" s="419"/>
      <c r="Y696" s="419"/>
      <c r="Z696" s="419"/>
    </row>
    <row r="697" spans="1:26" hidden="1">
      <c r="A697" s="419"/>
      <c r="B697" s="419"/>
      <c r="C697" s="419"/>
      <c r="D697" s="419"/>
      <c r="E697" s="419"/>
      <c r="F697" s="419"/>
      <c r="G697" s="420"/>
      <c r="H697" s="421"/>
      <c r="I697" s="421"/>
      <c r="J697" s="419"/>
      <c r="K697" s="419"/>
      <c r="L697" s="419"/>
      <c r="M697" s="419"/>
      <c r="N697" s="419"/>
      <c r="O697" s="419"/>
      <c r="P697" s="419"/>
      <c r="Q697" s="419"/>
      <c r="R697" s="419"/>
      <c r="S697" s="419"/>
      <c r="T697" s="419"/>
      <c r="U697" s="419"/>
      <c r="V697" s="419"/>
      <c r="W697" s="419"/>
      <c r="X697" s="419"/>
      <c r="Y697" s="419"/>
      <c r="Z697" s="419"/>
    </row>
    <row r="698" spans="1:26" hidden="1">
      <c r="A698" s="419"/>
      <c r="B698" s="419"/>
      <c r="C698" s="419"/>
      <c r="D698" s="419"/>
      <c r="E698" s="419"/>
      <c r="F698" s="419"/>
      <c r="G698" s="420"/>
      <c r="H698" s="421"/>
      <c r="I698" s="421"/>
      <c r="J698" s="419"/>
      <c r="K698" s="419"/>
      <c r="L698" s="419"/>
      <c r="M698" s="419"/>
      <c r="N698" s="419"/>
      <c r="O698" s="419"/>
      <c r="P698" s="419"/>
      <c r="Q698" s="419"/>
      <c r="R698" s="419"/>
      <c r="S698" s="419"/>
      <c r="T698" s="419"/>
      <c r="U698" s="419"/>
      <c r="V698" s="419"/>
      <c r="W698" s="419"/>
      <c r="X698" s="419"/>
      <c r="Y698" s="419"/>
      <c r="Z698" s="419"/>
    </row>
    <row r="699" spans="1:26" hidden="1">
      <c r="A699" s="419"/>
      <c r="B699" s="419"/>
      <c r="C699" s="419"/>
      <c r="D699" s="419"/>
      <c r="E699" s="419"/>
      <c r="F699" s="419"/>
      <c r="G699" s="420"/>
      <c r="H699" s="421"/>
      <c r="I699" s="421"/>
      <c r="J699" s="419"/>
      <c r="K699" s="419"/>
      <c r="L699" s="419"/>
      <c r="M699" s="419"/>
      <c r="N699" s="419"/>
      <c r="O699" s="419"/>
      <c r="P699" s="419"/>
      <c r="Q699" s="419"/>
      <c r="R699" s="419"/>
      <c r="S699" s="419"/>
      <c r="T699" s="419"/>
      <c r="U699" s="419"/>
      <c r="V699" s="419"/>
      <c r="W699" s="419"/>
      <c r="X699" s="419"/>
      <c r="Y699" s="419"/>
      <c r="Z699" s="419"/>
    </row>
    <row r="700" spans="1:26" hidden="1">
      <c r="A700" s="419"/>
      <c r="B700" s="419"/>
      <c r="C700" s="419"/>
      <c r="D700" s="419"/>
      <c r="E700" s="419"/>
      <c r="F700" s="419"/>
      <c r="G700" s="420"/>
      <c r="H700" s="421"/>
      <c r="I700" s="421"/>
      <c r="J700" s="419"/>
      <c r="K700" s="419"/>
      <c r="L700" s="419"/>
      <c r="M700" s="419"/>
      <c r="N700" s="419"/>
      <c r="O700" s="419"/>
      <c r="P700" s="419"/>
      <c r="Q700" s="419"/>
      <c r="R700" s="419"/>
      <c r="S700" s="419"/>
      <c r="T700" s="419"/>
      <c r="U700" s="419"/>
      <c r="V700" s="419"/>
      <c r="W700" s="419"/>
      <c r="X700" s="419"/>
      <c r="Y700" s="419"/>
      <c r="Z700" s="419"/>
    </row>
    <row r="701" spans="1:26" hidden="1">
      <c r="A701" s="419"/>
      <c r="B701" s="419"/>
      <c r="C701" s="419"/>
      <c r="D701" s="419"/>
      <c r="E701" s="419"/>
      <c r="F701" s="419"/>
      <c r="G701" s="420"/>
      <c r="H701" s="421"/>
      <c r="I701" s="421"/>
      <c r="J701" s="419"/>
      <c r="K701" s="419"/>
      <c r="L701" s="419"/>
      <c r="M701" s="419"/>
      <c r="N701" s="419"/>
      <c r="O701" s="419"/>
      <c r="P701" s="419"/>
      <c r="Q701" s="419"/>
      <c r="R701" s="419"/>
      <c r="S701" s="419"/>
      <c r="T701" s="419"/>
      <c r="U701" s="419"/>
      <c r="V701" s="419"/>
      <c r="W701" s="419"/>
      <c r="X701" s="419"/>
      <c r="Y701" s="419"/>
      <c r="Z701" s="419"/>
    </row>
    <row r="702" spans="1:26" hidden="1">
      <c r="A702" s="419"/>
      <c r="B702" s="419"/>
      <c r="C702" s="419"/>
      <c r="D702" s="419"/>
      <c r="E702" s="419"/>
      <c r="F702" s="419"/>
      <c r="G702" s="420"/>
      <c r="H702" s="421"/>
      <c r="I702" s="421"/>
      <c r="J702" s="419"/>
      <c r="K702" s="419"/>
      <c r="L702" s="419"/>
      <c r="M702" s="419"/>
      <c r="N702" s="419"/>
      <c r="O702" s="419"/>
      <c r="P702" s="419"/>
      <c r="Q702" s="419"/>
      <c r="R702" s="419"/>
      <c r="S702" s="419"/>
      <c r="T702" s="419"/>
      <c r="U702" s="419"/>
      <c r="V702" s="419"/>
      <c r="W702" s="419"/>
      <c r="X702" s="419"/>
      <c r="Y702" s="419"/>
      <c r="Z702" s="419"/>
    </row>
    <row r="703" spans="1:26" hidden="1">
      <c r="A703" s="419"/>
      <c r="B703" s="419"/>
      <c r="C703" s="419"/>
      <c r="D703" s="419"/>
      <c r="E703" s="419"/>
      <c r="F703" s="419"/>
      <c r="G703" s="420"/>
      <c r="H703" s="421"/>
      <c r="I703" s="421"/>
      <c r="J703" s="419"/>
      <c r="K703" s="419"/>
      <c r="L703" s="419"/>
      <c r="M703" s="419"/>
      <c r="N703" s="419"/>
      <c r="O703" s="419"/>
      <c r="P703" s="419"/>
      <c r="Q703" s="419"/>
      <c r="R703" s="419"/>
      <c r="S703" s="419"/>
      <c r="T703" s="419"/>
      <c r="U703" s="419"/>
      <c r="V703" s="419"/>
      <c r="W703" s="419"/>
      <c r="X703" s="419"/>
      <c r="Y703" s="419"/>
      <c r="Z703" s="419"/>
    </row>
    <row r="704" spans="1:26" hidden="1">
      <c r="A704" s="419"/>
      <c r="B704" s="419"/>
      <c r="C704" s="419"/>
      <c r="D704" s="419"/>
      <c r="E704" s="419"/>
      <c r="F704" s="419"/>
      <c r="G704" s="420"/>
      <c r="H704" s="421"/>
      <c r="I704" s="421"/>
      <c r="J704" s="419"/>
      <c r="K704" s="419"/>
      <c r="L704" s="419"/>
      <c r="M704" s="419"/>
      <c r="N704" s="419"/>
      <c r="O704" s="419"/>
      <c r="P704" s="419"/>
      <c r="Q704" s="419"/>
      <c r="R704" s="419"/>
      <c r="S704" s="419"/>
      <c r="T704" s="419"/>
      <c r="U704" s="419"/>
      <c r="V704" s="419"/>
      <c r="W704" s="419"/>
      <c r="X704" s="419"/>
      <c r="Y704" s="419"/>
      <c r="Z704" s="419"/>
    </row>
    <row r="705" spans="1:26" hidden="1">
      <c r="A705" s="419"/>
      <c r="B705" s="419"/>
      <c r="C705" s="419"/>
      <c r="D705" s="419"/>
      <c r="E705" s="419"/>
      <c r="F705" s="419"/>
      <c r="G705" s="420"/>
      <c r="H705" s="421"/>
      <c r="I705" s="421"/>
      <c r="J705" s="419"/>
      <c r="K705" s="419"/>
      <c r="L705" s="419"/>
      <c r="M705" s="419"/>
      <c r="N705" s="419"/>
      <c r="O705" s="419"/>
      <c r="P705" s="419"/>
      <c r="Q705" s="419"/>
      <c r="R705" s="419"/>
      <c r="S705" s="419"/>
      <c r="T705" s="419"/>
      <c r="U705" s="419"/>
      <c r="V705" s="419"/>
      <c r="W705" s="419"/>
      <c r="X705" s="419"/>
      <c r="Y705" s="419"/>
      <c r="Z705" s="419"/>
    </row>
    <row r="706" spans="1:26" hidden="1">
      <c r="A706" s="419"/>
      <c r="B706" s="419"/>
      <c r="C706" s="419"/>
      <c r="D706" s="419"/>
      <c r="E706" s="419"/>
      <c r="F706" s="419"/>
      <c r="G706" s="420"/>
      <c r="H706" s="421"/>
      <c r="I706" s="421"/>
      <c r="J706" s="419"/>
      <c r="K706" s="419"/>
      <c r="L706" s="419"/>
      <c r="M706" s="419"/>
      <c r="N706" s="419"/>
      <c r="O706" s="419"/>
      <c r="P706" s="419"/>
      <c r="Q706" s="419"/>
      <c r="R706" s="419"/>
      <c r="S706" s="419"/>
      <c r="T706" s="419"/>
      <c r="U706" s="419"/>
      <c r="V706" s="419"/>
      <c r="W706" s="419"/>
      <c r="X706" s="419"/>
      <c r="Y706" s="419"/>
      <c r="Z706" s="419"/>
    </row>
    <row r="707" spans="1:26" hidden="1">
      <c r="A707" s="419"/>
      <c r="B707" s="419"/>
      <c r="C707" s="419"/>
      <c r="D707" s="419"/>
      <c r="E707" s="419"/>
      <c r="F707" s="419"/>
      <c r="G707" s="420"/>
      <c r="H707" s="421"/>
      <c r="I707" s="421"/>
      <c r="J707" s="419"/>
      <c r="K707" s="419"/>
      <c r="L707" s="419"/>
      <c r="M707" s="419"/>
      <c r="N707" s="419"/>
      <c r="O707" s="419"/>
      <c r="P707" s="419"/>
      <c r="Q707" s="419"/>
      <c r="R707" s="419"/>
      <c r="S707" s="419"/>
      <c r="T707" s="419"/>
      <c r="U707" s="419"/>
      <c r="V707" s="419"/>
      <c r="W707" s="419"/>
      <c r="X707" s="419"/>
      <c r="Y707" s="419"/>
      <c r="Z707" s="419"/>
    </row>
    <row r="708" spans="1:26" hidden="1">
      <c r="A708" s="419"/>
      <c r="B708" s="419"/>
      <c r="C708" s="419"/>
      <c r="D708" s="419"/>
      <c r="E708" s="419"/>
      <c r="F708" s="419"/>
      <c r="G708" s="420"/>
      <c r="H708" s="421"/>
      <c r="I708" s="421"/>
      <c r="J708" s="419"/>
      <c r="K708" s="419"/>
      <c r="L708" s="419"/>
      <c r="M708" s="419"/>
      <c r="N708" s="419"/>
      <c r="O708" s="419"/>
      <c r="P708" s="419"/>
      <c r="Q708" s="419"/>
      <c r="R708" s="419"/>
      <c r="S708" s="419"/>
      <c r="T708" s="419"/>
      <c r="U708" s="419"/>
      <c r="V708" s="419"/>
      <c r="W708" s="419"/>
      <c r="X708" s="419"/>
      <c r="Y708" s="419"/>
      <c r="Z708" s="419"/>
    </row>
    <row r="709" spans="1:26" hidden="1">
      <c r="A709" s="419"/>
      <c r="B709" s="419"/>
      <c r="C709" s="419"/>
      <c r="D709" s="419"/>
      <c r="E709" s="419"/>
      <c r="F709" s="419"/>
      <c r="G709" s="420"/>
      <c r="H709" s="421"/>
      <c r="I709" s="421"/>
      <c r="J709" s="419"/>
      <c r="K709" s="419"/>
      <c r="L709" s="419"/>
      <c r="M709" s="419"/>
      <c r="N709" s="419"/>
      <c r="O709" s="419"/>
      <c r="P709" s="419"/>
      <c r="Q709" s="419"/>
      <c r="R709" s="419"/>
      <c r="S709" s="419"/>
      <c r="T709" s="419"/>
      <c r="U709" s="419"/>
      <c r="V709" s="419"/>
      <c r="W709" s="419"/>
      <c r="X709" s="419"/>
      <c r="Y709" s="419"/>
      <c r="Z709" s="419"/>
    </row>
    <row r="710" spans="1:26" hidden="1">
      <c r="A710" s="419"/>
      <c r="B710" s="419"/>
      <c r="C710" s="419"/>
      <c r="D710" s="419"/>
      <c r="E710" s="419"/>
      <c r="F710" s="419"/>
      <c r="G710" s="420"/>
      <c r="H710" s="421"/>
      <c r="I710" s="421"/>
      <c r="J710" s="419"/>
      <c r="K710" s="419"/>
      <c r="L710" s="419"/>
      <c r="M710" s="419"/>
      <c r="N710" s="419"/>
      <c r="O710" s="419"/>
      <c r="P710" s="419"/>
      <c r="Q710" s="419"/>
      <c r="R710" s="419"/>
      <c r="S710" s="419"/>
      <c r="T710" s="419"/>
      <c r="U710" s="419"/>
      <c r="V710" s="419"/>
      <c r="W710" s="419"/>
      <c r="X710" s="419"/>
      <c r="Y710" s="419"/>
      <c r="Z710" s="419"/>
    </row>
    <row r="711" spans="1:26" hidden="1">
      <c r="A711" s="419"/>
      <c r="B711" s="419"/>
      <c r="C711" s="419"/>
      <c r="D711" s="419"/>
      <c r="E711" s="419"/>
      <c r="F711" s="419"/>
      <c r="G711" s="420"/>
      <c r="H711" s="421"/>
      <c r="I711" s="421"/>
      <c r="J711" s="419"/>
      <c r="K711" s="419"/>
      <c r="L711" s="419"/>
      <c r="M711" s="419"/>
      <c r="N711" s="419"/>
      <c r="O711" s="419"/>
      <c r="P711" s="419"/>
      <c r="Q711" s="419"/>
      <c r="R711" s="419"/>
      <c r="S711" s="419"/>
      <c r="T711" s="419"/>
      <c r="U711" s="419"/>
      <c r="V711" s="419"/>
      <c r="W711" s="419"/>
      <c r="X711" s="419"/>
      <c r="Y711" s="419"/>
      <c r="Z711" s="419"/>
    </row>
    <row r="712" spans="1:26" hidden="1">
      <c r="A712" s="419"/>
      <c r="B712" s="419"/>
      <c r="C712" s="419"/>
      <c r="D712" s="419"/>
      <c r="E712" s="419"/>
      <c r="F712" s="419"/>
      <c r="G712" s="420"/>
      <c r="H712" s="421"/>
      <c r="I712" s="421"/>
      <c r="J712" s="419"/>
      <c r="K712" s="419"/>
      <c r="L712" s="419"/>
      <c r="M712" s="419"/>
      <c r="N712" s="419"/>
      <c r="O712" s="419"/>
      <c r="P712" s="419"/>
      <c r="Q712" s="419"/>
      <c r="R712" s="419"/>
      <c r="S712" s="419"/>
      <c r="T712" s="419"/>
      <c r="U712" s="419"/>
      <c r="V712" s="419"/>
      <c r="W712" s="419"/>
      <c r="X712" s="419"/>
      <c r="Y712" s="419"/>
      <c r="Z712" s="419"/>
    </row>
    <row r="713" spans="1:26" hidden="1">
      <c r="A713" s="419"/>
      <c r="B713" s="419"/>
      <c r="C713" s="419"/>
      <c r="D713" s="419"/>
      <c r="E713" s="419"/>
      <c r="F713" s="419"/>
      <c r="G713" s="420"/>
      <c r="H713" s="421"/>
      <c r="I713" s="421"/>
      <c r="J713" s="419"/>
      <c r="K713" s="419"/>
      <c r="L713" s="419"/>
      <c r="M713" s="419"/>
      <c r="N713" s="419"/>
      <c r="O713" s="419"/>
      <c r="P713" s="419"/>
      <c r="Q713" s="419"/>
      <c r="R713" s="419"/>
      <c r="S713" s="419"/>
      <c r="T713" s="419"/>
      <c r="U713" s="419"/>
      <c r="V713" s="419"/>
      <c r="W713" s="419"/>
      <c r="X713" s="419"/>
      <c r="Y713" s="419"/>
      <c r="Z713" s="419"/>
    </row>
    <row r="714" spans="1:26" hidden="1">
      <c r="A714" s="419"/>
      <c r="B714" s="419"/>
      <c r="C714" s="419"/>
      <c r="D714" s="419"/>
      <c r="E714" s="419"/>
      <c r="F714" s="419"/>
      <c r="G714" s="420"/>
      <c r="H714" s="421"/>
      <c r="I714" s="421"/>
      <c r="J714" s="419"/>
      <c r="K714" s="419"/>
      <c r="L714" s="419"/>
      <c r="M714" s="419"/>
      <c r="N714" s="419"/>
      <c r="O714" s="419"/>
      <c r="P714" s="419"/>
      <c r="Q714" s="419"/>
      <c r="R714" s="419"/>
      <c r="S714" s="419"/>
      <c r="T714" s="419"/>
      <c r="U714" s="419"/>
      <c r="V714" s="419"/>
      <c r="W714" s="419"/>
      <c r="X714" s="419"/>
      <c r="Y714" s="419"/>
      <c r="Z714" s="419"/>
    </row>
    <row r="715" spans="1:26" hidden="1">
      <c r="A715" s="419"/>
      <c r="B715" s="419"/>
      <c r="C715" s="419"/>
      <c r="D715" s="419"/>
      <c r="E715" s="419"/>
      <c r="F715" s="419"/>
      <c r="G715" s="420"/>
      <c r="H715" s="421"/>
      <c r="I715" s="421"/>
      <c r="J715" s="419"/>
      <c r="K715" s="419"/>
      <c r="L715" s="419"/>
      <c r="M715" s="419"/>
      <c r="N715" s="419"/>
      <c r="O715" s="419"/>
      <c r="P715" s="419"/>
      <c r="Q715" s="419"/>
      <c r="R715" s="419"/>
      <c r="S715" s="419"/>
      <c r="T715" s="419"/>
      <c r="U715" s="419"/>
      <c r="V715" s="419"/>
      <c r="W715" s="419"/>
      <c r="X715" s="419"/>
      <c r="Y715" s="419"/>
      <c r="Z715" s="419"/>
    </row>
    <row r="716" spans="1:26" hidden="1">
      <c r="A716" s="419"/>
      <c r="B716" s="419"/>
      <c r="C716" s="419"/>
      <c r="D716" s="419"/>
      <c r="E716" s="419"/>
      <c r="F716" s="419"/>
      <c r="G716" s="420"/>
      <c r="H716" s="421"/>
      <c r="I716" s="421"/>
      <c r="J716" s="419"/>
      <c r="K716" s="419"/>
      <c r="L716" s="419"/>
      <c r="M716" s="419"/>
      <c r="N716" s="419"/>
      <c r="O716" s="419"/>
      <c r="P716" s="419"/>
      <c r="Q716" s="419"/>
      <c r="R716" s="419"/>
      <c r="S716" s="419"/>
      <c r="T716" s="419"/>
      <c r="U716" s="419"/>
      <c r="V716" s="419"/>
      <c r="W716" s="419"/>
      <c r="X716" s="419"/>
      <c r="Y716" s="419"/>
      <c r="Z716" s="419"/>
    </row>
    <row r="717" spans="1:26" hidden="1">
      <c r="A717" s="419"/>
      <c r="B717" s="419"/>
      <c r="C717" s="419"/>
      <c r="D717" s="419"/>
      <c r="E717" s="419"/>
      <c r="F717" s="419"/>
      <c r="G717" s="420"/>
      <c r="H717" s="421"/>
      <c r="I717" s="421"/>
      <c r="J717" s="419"/>
      <c r="K717" s="419"/>
      <c r="L717" s="419"/>
      <c r="M717" s="419"/>
      <c r="N717" s="419"/>
      <c r="O717" s="419"/>
      <c r="P717" s="419"/>
      <c r="Q717" s="419"/>
      <c r="R717" s="419"/>
      <c r="S717" s="419"/>
      <c r="T717" s="419"/>
      <c r="U717" s="419"/>
      <c r="V717" s="419"/>
      <c r="W717" s="419"/>
      <c r="X717" s="419"/>
      <c r="Y717" s="419"/>
      <c r="Z717" s="419"/>
    </row>
    <row r="718" spans="1:26" hidden="1">
      <c r="A718" s="419"/>
      <c r="B718" s="419"/>
      <c r="C718" s="419"/>
      <c r="D718" s="419"/>
      <c r="E718" s="419"/>
      <c r="F718" s="419"/>
      <c r="G718" s="420"/>
      <c r="H718" s="421"/>
      <c r="I718" s="421"/>
      <c r="J718" s="419"/>
      <c r="K718" s="419"/>
      <c r="L718" s="419"/>
      <c r="M718" s="419"/>
      <c r="N718" s="419"/>
      <c r="O718" s="419"/>
      <c r="P718" s="419"/>
      <c r="Q718" s="419"/>
      <c r="R718" s="419"/>
      <c r="S718" s="419"/>
      <c r="T718" s="419"/>
      <c r="U718" s="419"/>
      <c r="V718" s="419"/>
      <c r="W718" s="419"/>
      <c r="X718" s="419"/>
      <c r="Y718" s="419"/>
      <c r="Z718" s="419"/>
    </row>
    <row r="719" spans="1:26" hidden="1">
      <c r="A719" s="419"/>
      <c r="B719" s="419"/>
      <c r="C719" s="419"/>
      <c r="D719" s="419"/>
      <c r="E719" s="419"/>
      <c r="F719" s="419"/>
      <c r="G719" s="420"/>
      <c r="H719" s="421"/>
      <c r="I719" s="421"/>
      <c r="J719" s="419"/>
      <c r="K719" s="419"/>
      <c r="L719" s="419"/>
      <c r="M719" s="419"/>
      <c r="N719" s="419"/>
      <c r="O719" s="419"/>
      <c r="P719" s="419"/>
      <c r="Q719" s="419"/>
      <c r="R719" s="419"/>
      <c r="S719" s="419"/>
      <c r="T719" s="419"/>
      <c r="U719" s="419"/>
      <c r="V719" s="419"/>
      <c r="W719" s="419"/>
      <c r="X719" s="419"/>
      <c r="Y719" s="419"/>
      <c r="Z719" s="419"/>
    </row>
    <row r="720" spans="1:26" hidden="1">
      <c r="A720" s="419"/>
      <c r="B720" s="419"/>
      <c r="C720" s="419"/>
      <c r="D720" s="419"/>
      <c r="E720" s="419"/>
      <c r="F720" s="419"/>
      <c r="G720" s="420"/>
      <c r="H720" s="421"/>
      <c r="I720" s="421"/>
      <c r="J720" s="419"/>
      <c r="K720" s="419"/>
      <c r="L720" s="419"/>
      <c r="M720" s="419"/>
      <c r="N720" s="419"/>
      <c r="O720" s="419"/>
      <c r="P720" s="419"/>
      <c r="Q720" s="419"/>
      <c r="R720" s="419"/>
      <c r="S720" s="419"/>
      <c r="T720" s="419"/>
      <c r="U720" s="419"/>
      <c r="V720" s="419"/>
      <c r="W720" s="419"/>
      <c r="X720" s="419"/>
      <c r="Y720" s="419"/>
      <c r="Z720" s="419"/>
    </row>
    <row r="721" spans="1:26" hidden="1">
      <c r="A721" s="419"/>
      <c r="B721" s="419"/>
      <c r="C721" s="419"/>
      <c r="D721" s="419"/>
      <c r="E721" s="419"/>
      <c r="F721" s="419"/>
      <c r="G721" s="420"/>
      <c r="H721" s="421"/>
      <c r="I721" s="421"/>
      <c r="J721" s="419"/>
      <c r="K721" s="419"/>
      <c r="L721" s="419"/>
      <c r="M721" s="419"/>
      <c r="N721" s="419"/>
      <c r="O721" s="419"/>
      <c r="P721" s="419"/>
      <c r="Q721" s="419"/>
      <c r="R721" s="419"/>
      <c r="S721" s="419"/>
      <c r="T721" s="419"/>
      <c r="U721" s="419"/>
      <c r="V721" s="419"/>
      <c r="W721" s="419"/>
      <c r="X721" s="419"/>
      <c r="Y721" s="419"/>
      <c r="Z721" s="419"/>
    </row>
    <row r="722" spans="1:26" hidden="1">
      <c r="A722" s="419"/>
      <c r="B722" s="419"/>
      <c r="C722" s="419"/>
      <c r="D722" s="419"/>
      <c r="E722" s="419"/>
      <c r="F722" s="419"/>
      <c r="G722" s="420"/>
      <c r="H722" s="421"/>
      <c r="I722" s="421"/>
      <c r="J722" s="419"/>
      <c r="K722" s="419"/>
      <c r="L722" s="419"/>
      <c r="M722" s="419"/>
      <c r="N722" s="419"/>
      <c r="O722" s="419"/>
      <c r="P722" s="419"/>
      <c r="Q722" s="419"/>
      <c r="R722" s="419"/>
      <c r="S722" s="419"/>
      <c r="T722" s="419"/>
      <c r="U722" s="419"/>
      <c r="V722" s="419"/>
      <c r="W722" s="419"/>
      <c r="X722" s="419"/>
      <c r="Y722" s="419"/>
      <c r="Z722" s="419"/>
    </row>
    <row r="723" spans="1:26" hidden="1">
      <c r="A723" s="419"/>
      <c r="B723" s="419"/>
      <c r="C723" s="419"/>
      <c r="D723" s="419"/>
      <c r="E723" s="419"/>
      <c r="F723" s="419"/>
      <c r="G723" s="420"/>
      <c r="H723" s="421"/>
      <c r="I723" s="421"/>
      <c r="J723" s="419"/>
      <c r="K723" s="419"/>
      <c r="L723" s="419"/>
      <c r="M723" s="419"/>
      <c r="N723" s="419"/>
      <c r="O723" s="419"/>
      <c r="P723" s="419"/>
      <c r="Q723" s="419"/>
      <c r="R723" s="419"/>
      <c r="S723" s="419"/>
      <c r="T723" s="419"/>
      <c r="U723" s="419"/>
      <c r="V723" s="419"/>
      <c r="W723" s="419"/>
      <c r="X723" s="419"/>
      <c r="Y723" s="419"/>
      <c r="Z723" s="419"/>
    </row>
    <row r="724" spans="1:26" hidden="1">
      <c r="A724" s="419"/>
      <c r="B724" s="419"/>
      <c r="C724" s="419"/>
      <c r="D724" s="419"/>
      <c r="E724" s="419"/>
      <c r="F724" s="419"/>
      <c r="G724" s="420"/>
      <c r="H724" s="421"/>
      <c r="I724" s="421"/>
      <c r="J724" s="419"/>
      <c r="K724" s="419"/>
      <c r="L724" s="419"/>
      <c r="M724" s="419"/>
      <c r="N724" s="419"/>
      <c r="O724" s="419"/>
      <c r="P724" s="419"/>
      <c r="Q724" s="419"/>
      <c r="R724" s="419"/>
      <c r="S724" s="419"/>
      <c r="T724" s="419"/>
      <c r="U724" s="419"/>
      <c r="V724" s="419"/>
      <c r="W724" s="419"/>
      <c r="X724" s="419"/>
      <c r="Y724" s="419"/>
      <c r="Z724" s="419"/>
    </row>
    <row r="725" spans="1:26" hidden="1">
      <c r="A725" s="419"/>
      <c r="B725" s="419"/>
      <c r="C725" s="419"/>
      <c r="D725" s="419"/>
      <c r="E725" s="419"/>
      <c r="F725" s="419"/>
      <c r="G725" s="420"/>
      <c r="H725" s="421"/>
      <c r="I725" s="421"/>
      <c r="J725" s="419"/>
      <c r="K725" s="419"/>
      <c r="L725" s="419"/>
      <c r="M725" s="419"/>
      <c r="N725" s="419"/>
      <c r="O725" s="419"/>
      <c r="P725" s="419"/>
      <c r="Q725" s="419"/>
      <c r="R725" s="419"/>
      <c r="S725" s="419"/>
      <c r="T725" s="419"/>
      <c r="U725" s="419"/>
      <c r="V725" s="419"/>
      <c r="W725" s="419"/>
      <c r="X725" s="419"/>
      <c r="Y725" s="419"/>
      <c r="Z725" s="419"/>
    </row>
    <row r="726" spans="1:26" hidden="1">
      <c r="A726" s="419"/>
      <c r="B726" s="419"/>
      <c r="C726" s="419"/>
      <c r="D726" s="419"/>
      <c r="E726" s="419"/>
      <c r="F726" s="419"/>
      <c r="G726" s="420"/>
      <c r="H726" s="421"/>
      <c r="I726" s="421"/>
      <c r="J726" s="419"/>
      <c r="K726" s="419"/>
      <c r="L726" s="419"/>
      <c r="M726" s="419"/>
      <c r="N726" s="419"/>
      <c r="O726" s="419"/>
      <c r="P726" s="419"/>
      <c r="Q726" s="419"/>
      <c r="R726" s="419"/>
      <c r="S726" s="419"/>
      <c r="T726" s="419"/>
      <c r="U726" s="419"/>
      <c r="V726" s="419"/>
      <c r="W726" s="419"/>
      <c r="X726" s="419"/>
      <c r="Y726" s="419"/>
      <c r="Z726" s="419"/>
    </row>
    <row r="727" spans="1:26" hidden="1">
      <c r="A727" s="419"/>
      <c r="B727" s="419"/>
      <c r="C727" s="419"/>
      <c r="D727" s="419"/>
      <c r="E727" s="419"/>
      <c r="F727" s="419"/>
      <c r="G727" s="420"/>
      <c r="H727" s="421"/>
      <c r="I727" s="421"/>
      <c r="J727" s="419"/>
      <c r="K727" s="419"/>
      <c r="L727" s="419"/>
      <c r="M727" s="419"/>
      <c r="N727" s="419"/>
      <c r="O727" s="419"/>
      <c r="P727" s="419"/>
      <c r="Q727" s="419"/>
      <c r="R727" s="419"/>
      <c r="S727" s="419"/>
      <c r="T727" s="419"/>
      <c r="U727" s="419"/>
      <c r="V727" s="419"/>
      <c r="W727" s="419"/>
      <c r="X727" s="419"/>
      <c r="Y727" s="419"/>
      <c r="Z727" s="419"/>
    </row>
    <row r="728" spans="1:26" hidden="1">
      <c r="A728" s="419"/>
      <c r="B728" s="419"/>
      <c r="C728" s="419"/>
      <c r="D728" s="419"/>
      <c r="E728" s="419"/>
      <c r="F728" s="419"/>
      <c r="G728" s="420"/>
      <c r="H728" s="421"/>
      <c r="I728" s="421"/>
      <c r="J728" s="419"/>
      <c r="K728" s="419"/>
      <c r="L728" s="419"/>
      <c r="M728" s="419"/>
      <c r="N728" s="419"/>
      <c r="O728" s="419"/>
      <c r="P728" s="419"/>
      <c r="Q728" s="419"/>
      <c r="R728" s="419"/>
      <c r="S728" s="419"/>
      <c r="T728" s="419"/>
      <c r="U728" s="419"/>
      <c r="V728" s="419"/>
      <c r="W728" s="419"/>
      <c r="X728" s="419"/>
      <c r="Y728" s="419"/>
      <c r="Z728" s="419"/>
    </row>
    <row r="729" spans="1:26" hidden="1">
      <c r="A729" s="419"/>
      <c r="B729" s="419"/>
      <c r="C729" s="419"/>
      <c r="D729" s="419"/>
      <c r="E729" s="419"/>
      <c r="F729" s="419"/>
      <c r="G729" s="420"/>
      <c r="H729" s="421"/>
      <c r="I729" s="421"/>
      <c r="J729" s="419"/>
      <c r="K729" s="419"/>
      <c r="L729" s="419"/>
      <c r="M729" s="419"/>
      <c r="N729" s="419"/>
      <c r="O729" s="419"/>
      <c r="P729" s="419"/>
      <c r="Q729" s="419"/>
      <c r="R729" s="419"/>
      <c r="S729" s="419"/>
      <c r="T729" s="419"/>
      <c r="U729" s="419"/>
      <c r="V729" s="419"/>
      <c r="W729" s="419"/>
      <c r="X729" s="419"/>
      <c r="Y729" s="419"/>
      <c r="Z729" s="419"/>
    </row>
    <row r="730" spans="1:26" hidden="1">
      <c r="A730" s="419"/>
      <c r="B730" s="419"/>
      <c r="C730" s="419"/>
      <c r="D730" s="419"/>
      <c r="E730" s="419"/>
      <c r="F730" s="419"/>
      <c r="G730" s="420"/>
      <c r="H730" s="421"/>
      <c r="I730" s="421"/>
      <c r="J730" s="419"/>
      <c r="K730" s="419"/>
      <c r="L730" s="419"/>
      <c r="M730" s="419"/>
      <c r="N730" s="419"/>
      <c r="O730" s="419"/>
      <c r="P730" s="419"/>
      <c r="Q730" s="419"/>
      <c r="R730" s="419"/>
      <c r="S730" s="419"/>
      <c r="T730" s="419"/>
      <c r="U730" s="419"/>
      <c r="V730" s="419"/>
      <c r="W730" s="419"/>
      <c r="X730" s="419"/>
      <c r="Y730" s="419"/>
      <c r="Z730" s="419"/>
    </row>
    <row r="731" spans="1:26" hidden="1">
      <c r="A731" s="419"/>
      <c r="B731" s="419"/>
      <c r="C731" s="419"/>
      <c r="D731" s="419"/>
      <c r="E731" s="419"/>
      <c r="F731" s="419"/>
      <c r="G731" s="420"/>
      <c r="H731" s="421"/>
      <c r="I731" s="421"/>
      <c r="J731" s="419"/>
      <c r="K731" s="419"/>
      <c r="L731" s="419"/>
      <c r="M731" s="419"/>
      <c r="N731" s="419"/>
      <c r="O731" s="419"/>
      <c r="P731" s="419"/>
      <c r="Q731" s="419"/>
      <c r="R731" s="419"/>
      <c r="S731" s="419"/>
      <c r="T731" s="419"/>
      <c r="U731" s="419"/>
      <c r="V731" s="419"/>
      <c r="W731" s="419"/>
      <c r="X731" s="419"/>
      <c r="Y731" s="419"/>
      <c r="Z731" s="419"/>
    </row>
    <row r="732" spans="1:26" hidden="1">
      <c r="A732" s="419"/>
      <c r="B732" s="419"/>
      <c r="C732" s="419"/>
      <c r="D732" s="419"/>
      <c r="E732" s="419"/>
      <c r="F732" s="419"/>
      <c r="G732" s="420"/>
      <c r="H732" s="421"/>
      <c r="I732" s="421"/>
      <c r="J732" s="419"/>
      <c r="K732" s="419"/>
      <c r="L732" s="419"/>
      <c r="M732" s="419"/>
      <c r="N732" s="419"/>
      <c r="O732" s="419"/>
      <c r="P732" s="419"/>
      <c r="Q732" s="419"/>
      <c r="R732" s="419"/>
      <c r="S732" s="419"/>
      <c r="T732" s="419"/>
      <c r="U732" s="419"/>
      <c r="V732" s="419"/>
      <c r="W732" s="419"/>
      <c r="X732" s="419"/>
      <c r="Y732" s="419"/>
      <c r="Z732" s="419"/>
    </row>
    <row r="733" spans="1:26" hidden="1">
      <c r="A733" s="419"/>
      <c r="B733" s="419"/>
      <c r="C733" s="419"/>
      <c r="D733" s="419"/>
      <c r="E733" s="419"/>
      <c r="F733" s="419"/>
      <c r="G733" s="420"/>
      <c r="H733" s="421"/>
      <c r="I733" s="421"/>
      <c r="J733" s="419"/>
      <c r="K733" s="419"/>
      <c r="L733" s="419"/>
      <c r="M733" s="419"/>
      <c r="N733" s="419"/>
      <c r="O733" s="419"/>
      <c r="P733" s="419"/>
      <c r="Q733" s="419"/>
      <c r="R733" s="419"/>
      <c r="S733" s="419"/>
      <c r="T733" s="419"/>
      <c r="U733" s="419"/>
      <c r="V733" s="419"/>
      <c r="W733" s="419"/>
      <c r="X733" s="419"/>
      <c r="Y733" s="419"/>
      <c r="Z733" s="419"/>
    </row>
    <row r="734" spans="1:26" hidden="1">
      <c r="A734" s="419"/>
      <c r="B734" s="419"/>
      <c r="C734" s="419"/>
      <c r="D734" s="419"/>
      <c r="E734" s="419"/>
      <c r="F734" s="419"/>
      <c r="G734" s="420"/>
      <c r="H734" s="421"/>
      <c r="I734" s="421"/>
      <c r="J734" s="419"/>
      <c r="K734" s="419"/>
      <c r="L734" s="419"/>
      <c r="M734" s="419"/>
      <c r="N734" s="419"/>
      <c r="O734" s="419"/>
      <c r="P734" s="419"/>
      <c r="Q734" s="419"/>
      <c r="R734" s="419"/>
      <c r="S734" s="419"/>
      <c r="T734" s="419"/>
      <c r="U734" s="419"/>
      <c r="V734" s="419"/>
      <c r="W734" s="419"/>
      <c r="X734" s="419"/>
      <c r="Y734" s="419"/>
      <c r="Z734" s="419"/>
    </row>
    <row r="735" spans="1:26" hidden="1">
      <c r="A735" s="419"/>
      <c r="B735" s="419"/>
      <c r="C735" s="419"/>
      <c r="D735" s="419"/>
      <c r="E735" s="419"/>
      <c r="F735" s="419"/>
      <c r="G735" s="420"/>
      <c r="H735" s="421"/>
      <c r="I735" s="421"/>
      <c r="J735" s="419"/>
      <c r="K735" s="419"/>
      <c r="L735" s="419"/>
      <c r="M735" s="419"/>
      <c r="N735" s="419"/>
      <c r="O735" s="419"/>
      <c r="P735" s="419"/>
      <c r="Q735" s="419"/>
      <c r="R735" s="419"/>
      <c r="S735" s="419"/>
      <c r="T735" s="419"/>
      <c r="U735" s="419"/>
      <c r="V735" s="419"/>
      <c r="W735" s="419"/>
      <c r="X735" s="419"/>
      <c r="Y735" s="419"/>
      <c r="Z735" s="419"/>
    </row>
    <row r="736" spans="1:26" hidden="1">
      <c r="A736" s="419"/>
      <c r="B736" s="419"/>
      <c r="C736" s="419"/>
      <c r="D736" s="419"/>
      <c r="E736" s="419"/>
      <c r="F736" s="419"/>
      <c r="G736" s="420"/>
      <c r="H736" s="421"/>
      <c r="I736" s="421"/>
      <c r="J736" s="419"/>
      <c r="K736" s="419"/>
      <c r="L736" s="419"/>
      <c r="M736" s="419"/>
      <c r="N736" s="419"/>
      <c r="O736" s="419"/>
      <c r="P736" s="419"/>
      <c r="Q736" s="419"/>
      <c r="R736" s="419"/>
      <c r="S736" s="419"/>
      <c r="T736" s="419"/>
      <c r="U736" s="419"/>
      <c r="V736" s="419"/>
      <c r="W736" s="419"/>
      <c r="X736" s="419"/>
      <c r="Y736" s="419"/>
      <c r="Z736" s="419"/>
    </row>
    <row r="737" spans="1:26" hidden="1">
      <c r="A737" s="419"/>
      <c r="B737" s="419"/>
      <c r="C737" s="419"/>
      <c r="D737" s="419"/>
      <c r="E737" s="419"/>
      <c r="F737" s="419"/>
      <c r="G737" s="420"/>
      <c r="H737" s="421"/>
      <c r="I737" s="421"/>
      <c r="J737" s="419"/>
      <c r="K737" s="419"/>
      <c r="L737" s="419"/>
      <c r="M737" s="419"/>
      <c r="N737" s="419"/>
      <c r="O737" s="419"/>
      <c r="P737" s="419"/>
      <c r="Q737" s="419"/>
      <c r="R737" s="419"/>
      <c r="S737" s="419"/>
      <c r="T737" s="419"/>
      <c r="U737" s="419"/>
      <c r="V737" s="419"/>
      <c r="W737" s="419"/>
      <c r="X737" s="419"/>
      <c r="Y737" s="419"/>
      <c r="Z737" s="419"/>
    </row>
    <row r="738" spans="1:26" hidden="1">
      <c r="A738" s="419"/>
      <c r="B738" s="419"/>
      <c r="C738" s="419"/>
      <c r="D738" s="419"/>
      <c r="E738" s="419"/>
      <c r="F738" s="419"/>
      <c r="G738" s="420"/>
      <c r="H738" s="421"/>
      <c r="I738" s="421"/>
      <c r="J738" s="419"/>
      <c r="K738" s="419"/>
      <c r="L738" s="419"/>
      <c r="M738" s="419"/>
      <c r="N738" s="419"/>
      <c r="O738" s="419"/>
      <c r="P738" s="419"/>
      <c r="Q738" s="419"/>
      <c r="R738" s="419"/>
      <c r="S738" s="419"/>
      <c r="T738" s="419"/>
      <c r="U738" s="419"/>
      <c r="V738" s="419"/>
      <c r="W738" s="419"/>
      <c r="X738" s="419"/>
      <c r="Y738" s="419"/>
      <c r="Z738" s="419"/>
    </row>
    <row r="739" spans="1:26" hidden="1">
      <c r="A739" s="419"/>
      <c r="B739" s="419"/>
      <c r="C739" s="419"/>
      <c r="D739" s="419"/>
      <c r="E739" s="419"/>
      <c r="F739" s="419"/>
      <c r="G739" s="420"/>
      <c r="H739" s="421"/>
      <c r="I739" s="421"/>
      <c r="J739" s="419"/>
      <c r="K739" s="419"/>
      <c r="L739" s="419"/>
      <c r="M739" s="419"/>
      <c r="N739" s="419"/>
      <c r="O739" s="419"/>
      <c r="P739" s="419"/>
      <c r="Q739" s="419"/>
      <c r="R739" s="419"/>
      <c r="S739" s="419"/>
      <c r="T739" s="419"/>
      <c r="U739" s="419"/>
      <c r="V739" s="419"/>
      <c r="W739" s="419"/>
      <c r="X739" s="419"/>
      <c r="Y739" s="419"/>
      <c r="Z739" s="419"/>
    </row>
    <row r="740" spans="1:26" hidden="1">
      <c r="A740" s="419"/>
      <c r="B740" s="419"/>
      <c r="C740" s="419"/>
      <c r="D740" s="419"/>
      <c r="E740" s="419"/>
      <c r="F740" s="419"/>
      <c r="G740" s="420"/>
      <c r="H740" s="421"/>
      <c r="I740" s="421"/>
      <c r="J740" s="419"/>
      <c r="K740" s="419"/>
      <c r="L740" s="419"/>
      <c r="M740" s="419"/>
      <c r="N740" s="419"/>
      <c r="O740" s="419"/>
      <c r="P740" s="419"/>
      <c r="Q740" s="419"/>
      <c r="R740" s="419"/>
      <c r="S740" s="419"/>
      <c r="T740" s="419"/>
      <c r="U740" s="419"/>
      <c r="V740" s="419"/>
      <c r="W740" s="419"/>
      <c r="X740" s="419"/>
      <c r="Y740" s="419"/>
      <c r="Z740" s="419"/>
    </row>
    <row r="741" spans="1:26" hidden="1">
      <c r="A741" s="419"/>
      <c r="B741" s="419"/>
      <c r="C741" s="419"/>
      <c r="D741" s="419"/>
      <c r="E741" s="419"/>
      <c r="F741" s="419"/>
      <c r="G741" s="420"/>
      <c r="H741" s="421"/>
      <c r="I741" s="421"/>
      <c r="J741" s="419"/>
      <c r="K741" s="419"/>
      <c r="L741" s="419"/>
      <c r="M741" s="419"/>
      <c r="N741" s="419"/>
      <c r="O741" s="419"/>
      <c r="P741" s="419"/>
      <c r="Q741" s="419"/>
      <c r="R741" s="419"/>
      <c r="S741" s="419"/>
      <c r="T741" s="419"/>
      <c r="U741" s="419"/>
      <c r="V741" s="419"/>
      <c r="W741" s="419"/>
      <c r="X741" s="419"/>
      <c r="Y741" s="419"/>
      <c r="Z741" s="419"/>
    </row>
    <row r="742" spans="1:26" hidden="1">
      <c r="A742" s="419"/>
      <c r="B742" s="419"/>
      <c r="C742" s="419"/>
      <c r="D742" s="419"/>
      <c r="E742" s="419"/>
      <c r="F742" s="419"/>
      <c r="G742" s="420"/>
      <c r="H742" s="421"/>
      <c r="I742" s="421"/>
      <c r="J742" s="419"/>
      <c r="K742" s="419"/>
      <c r="L742" s="419"/>
      <c r="M742" s="419"/>
      <c r="N742" s="419"/>
      <c r="O742" s="419"/>
      <c r="P742" s="419"/>
      <c r="Q742" s="419"/>
      <c r="R742" s="419"/>
      <c r="S742" s="419"/>
      <c r="T742" s="419"/>
      <c r="U742" s="419"/>
      <c r="V742" s="419"/>
      <c r="W742" s="419"/>
      <c r="X742" s="419"/>
      <c r="Y742" s="419"/>
      <c r="Z742" s="419"/>
    </row>
    <row r="743" spans="1:26" hidden="1">
      <c r="A743" s="419"/>
      <c r="B743" s="419"/>
      <c r="C743" s="419"/>
      <c r="D743" s="419"/>
      <c r="E743" s="419"/>
      <c r="F743" s="419"/>
      <c r="G743" s="420"/>
      <c r="H743" s="421"/>
      <c r="I743" s="421"/>
      <c r="J743" s="419"/>
      <c r="K743" s="419"/>
      <c r="L743" s="419"/>
      <c r="M743" s="419"/>
      <c r="N743" s="419"/>
      <c r="O743" s="419"/>
      <c r="P743" s="419"/>
      <c r="Q743" s="419"/>
      <c r="R743" s="419"/>
      <c r="S743" s="419"/>
      <c r="T743" s="419"/>
      <c r="U743" s="419"/>
      <c r="V743" s="419"/>
      <c r="W743" s="419"/>
      <c r="X743" s="419"/>
      <c r="Y743" s="419"/>
      <c r="Z743" s="419"/>
    </row>
    <row r="744" spans="1:26" hidden="1">
      <c r="A744" s="419"/>
      <c r="B744" s="419"/>
      <c r="C744" s="419"/>
      <c r="D744" s="419"/>
      <c r="E744" s="419"/>
      <c r="F744" s="419"/>
      <c r="G744" s="420"/>
      <c r="H744" s="421"/>
      <c r="I744" s="421"/>
      <c r="J744" s="419"/>
      <c r="K744" s="419"/>
      <c r="L744" s="419"/>
      <c r="M744" s="419"/>
      <c r="N744" s="419"/>
      <c r="O744" s="419"/>
      <c r="P744" s="419"/>
      <c r="Q744" s="419"/>
      <c r="R744" s="419"/>
      <c r="S744" s="419"/>
      <c r="T744" s="419"/>
      <c r="U744" s="419"/>
      <c r="V744" s="419"/>
      <c r="W744" s="419"/>
      <c r="X744" s="419"/>
      <c r="Y744" s="419"/>
      <c r="Z744" s="419"/>
    </row>
    <row r="745" spans="1:26" hidden="1">
      <c r="A745" s="419"/>
      <c r="B745" s="419"/>
      <c r="C745" s="419"/>
      <c r="D745" s="419"/>
      <c r="E745" s="419"/>
      <c r="F745" s="419"/>
      <c r="G745" s="420"/>
      <c r="H745" s="421"/>
      <c r="I745" s="421"/>
      <c r="J745" s="419"/>
      <c r="K745" s="419"/>
      <c r="L745" s="419"/>
      <c r="M745" s="419"/>
      <c r="N745" s="419"/>
      <c r="O745" s="419"/>
      <c r="P745" s="419"/>
      <c r="Q745" s="419"/>
      <c r="R745" s="419"/>
      <c r="S745" s="419"/>
      <c r="T745" s="419"/>
      <c r="U745" s="419"/>
      <c r="V745" s="419"/>
      <c r="W745" s="419"/>
      <c r="X745" s="419"/>
      <c r="Y745" s="419"/>
      <c r="Z745" s="419"/>
    </row>
    <row r="746" spans="1:26" hidden="1">
      <c r="A746" s="419"/>
      <c r="B746" s="419"/>
      <c r="C746" s="419"/>
      <c r="D746" s="419"/>
      <c r="E746" s="419"/>
      <c r="F746" s="419"/>
      <c r="G746" s="420"/>
      <c r="H746" s="421"/>
      <c r="I746" s="421"/>
      <c r="J746" s="419"/>
      <c r="K746" s="419"/>
      <c r="L746" s="419"/>
      <c r="M746" s="419"/>
      <c r="N746" s="419"/>
      <c r="O746" s="419"/>
      <c r="P746" s="419"/>
      <c r="Q746" s="419"/>
      <c r="R746" s="419"/>
      <c r="S746" s="419"/>
      <c r="T746" s="419"/>
      <c r="U746" s="419"/>
      <c r="V746" s="419"/>
      <c r="W746" s="419"/>
      <c r="X746" s="419"/>
      <c r="Y746" s="419"/>
      <c r="Z746" s="419"/>
    </row>
    <row r="747" spans="1:26" hidden="1">
      <c r="A747" s="419"/>
      <c r="B747" s="419"/>
      <c r="C747" s="419"/>
      <c r="D747" s="419"/>
      <c r="E747" s="419"/>
      <c r="F747" s="419"/>
      <c r="G747" s="420"/>
      <c r="H747" s="421"/>
      <c r="I747" s="421"/>
      <c r="J747" s="419"/>
      <c r="K747" s="419"/>
      <c r="L747" s="419"/>
      <c r="M747" s="419"/>
      <c r="N747" s="419"/>
      <c r="O747" s="419"/>
      <c r="P747" s="419"/>
      <c r="Q747" s="419"/>
      <c r="R747" s="419"/>
      <c r="S747" s="419"/>
      <c r="T747" s="419"/>
      <c r="U747" s="419"/>
      <c r="V747" s="419"/>
      <c r="W747" s="419"/>
      <c r="X747" s="419"/>
      <c r="Y747" s="419"/>
      <c r="Z747" s="419"/>
    </row>
    <row r="748" spans="1:26" hidden="1">
      <c r="A748" s="419"/>
      <c r="B748" s="419"/>
      <c r="C748" s="419"/>
      <c r="D748" s="419"/>
      <c r="E748" s="419"/>
      <c r="F748" s="419"/>
      <c r="G748" s="420"/>
      <c r="H748" s="421"/>
      <c r="I748" s="421"/>
      <c r="J748" s="419"/>
      <c r="K748" s="419"/>
      <c r="L748" s="419"/>
      <c r="M748" s="419"/>
      <c r="N748" s="419"/>
      <c r="O748" s="419"/>
      <c r="P748" s="419"/>
      <c r="Q748" s="419"/>
      <c r="R748" s="419"/>
      <c r="S748" s="419"/>
      <c r="T748" s="419"/>
      <c r="U748" s="419"/>
      <c r="V748" s="419"/>
      <c r="W748" s="419"/>
      <c r="X748" s="419"/>
      <c r="Y748" s="419"/>
      <c r="Z748" s="419"/>
    </row>
    <row r="749" spans="1:26" hidden="1">
      <c r="A749" s="419"/>
      <c r="B749" s="419"/>
      <c r="C749" s="419"/>
      <c r="D749" s="419"/>
      <c r="E749" s="419"/>
      <c r="F749" s="419"/>
      <c r="G749" s="420"/>
      <c r="H749" s="421"/>
      <c r="I749" s="421"/>
      <c r="J749" s="419"/>
      <c r="K749" s="419"/>
      <c r="L749" s="419"/>
      <c r="M749" s="419"/>
      <c r="N749" s="419"/>
      <c r="O749" s="419"/>
      <c r="P749" s="419"/>
      <c r="Q749" s="419"/>
      <c r="R749" s="419"/>
      <c r="S749" s="419"/>
      <c r="T749" s="419"/>
      <c r="U749" s="419"/>
      <c r="V749" s="419"/>
      <c r="W749" s="419"/>
      <c r="X749" s="419"/>
      <c r="Y749" s="419"/>
      <c r="Z749" s="419"/>
    </row>
    <row r="750" spans="1:26" hidden="1">
      <c r="A750" s="419"/>
      <c r="B750" s="419"/>
      <c r="C750" s="419"/>
      <c r="D750" s="419"/>
      <c r="E750" s="419"/>
      <c r="F750" s="419"/>
      <c r="G750" s="420"/>
      <c r="H750" s="421"/>
      <c r="I750" s="421"/>
      <c r="J750" s="419"/>
      <c r="K750" s="419"/>
      <c r="L750" s="419"/>
      <c r="M750" s="419"/>
      <c r="N750" s="419"/>
      <c r="O750" s="419"/>
      <c r="P750" s="419"/>
      <c r="Q750" s="419"/>
      <c r="R750" s="419"/>
      <c r="S750" s="419"/>
      <c r="T750" s="419"/>
      <c r="U750" s="419"/>
      <c r="V750" s="419"/>
      <c r="W750" s="419"/>
      <c r="X750" s="419"/>
      <c r="Y750" s="419"/>
      <c r="Z750" s="419"/>
    </row>
    <row r="751" spans="1:26" hidden="1">
      <c r="A751" s="419"/>
      <c r="B751" s="419"/>
      <c r="C751" s="419"/>
      <c r="D751" s="419"/>
      <c r="E751" s="419"/>
      <c r="F751" s="419"/>
      <c r="G751" s="420"/>
      <c r="H751" s="421"/>
      <c r="I751" s="421"/>
      <c r="J751" s="419"/>
      <c r="K751" s="419"/>
      <c r="L751" s="419"/>
      <c r="M751" s="419"/>
      <c r="N751" s="419"/>
      <c r="O751" s="419"/>
      <c r="P751" s="419"/>
      <c r="Q751" s="419"/>
      <c r="R751" s="419"/>
      <c r="S751" s="419"/>
      <c r="T751" s="419"/>
      <c r="U751" s="419"/>
      <c r="V751" s="419"/>
      <c r="W751" s="419"/>
      <c r="X751" s="419"/>
      <c r="Y751" s="419"/>
      <c r="Z751" s="419"/>
    </row>
    <row r="752" spans="1:26" hidden="1">
      <c r="A752" s="419"/>
      <c r="B752" s="419"/>
      <c r="C752" s="419"/>
      <c r="D752" s="419"/>
      <c r="E752" s="419"/>
      <c r="F752" s="419"/>
      <c r="G752" s="420"/>
      <c r="H752" s="421"/>
      <c r="I752" s="421"/>
      <c r="J752" s="419"/>
      <c r="K752" s="419"/>
      <c r="L752" s="419"/>
      <c r="M752" s="419"/>
      <c r="N752" s="419"/>
      <c r="O752" s="419"/>
      <c r="P752" s="419"/>
      <c r="Q752" s="419"/>
      <c r="R752" s="419"/>
      <c r="S752" s="419"/>
      <c r="T752" s="419"/>
      <c r="U752" s="419"/>
      <c r="V752" s="419"/>
      <c r="W752" s="419"/>
      <c r="X752" s="419"/>
      <c r="Y752" s="419"/>
      <c r="Z752" s="419"/>
    </row>
    <row r="753" spans="1:26" hidden="1">
      <c r="A753" s="419"/>
      <c r="B753" s="419"/>
      <c r="C753" s="419"/>
      <c r="D753" s="419"/>
      <c r="E753" s="419"/>
      <c r="F753" s="419"/>
      <c r="G753" s="420"/>
      <c r="H753" s="421"/>
      <c r="I753" s="421"/>
      <c r="J753" s="419"/>
      <c r="K753" s="419"/>
      <c r="L753" s="419"/>
      <c r="M753" s="419"/>
      <c r="N753" s="419"/>
      <c r="O753" s="419"/>
      <c r="P753" s="419"/>
      <c r="Q753" s="419"/>
      <c r="R753" s="419"/>
      <c r="S753" s="419"/>
      <c r="T753" s="419"/>
      <c r="U753" s="419"/>
      <c r="V753" s="419"/>
      <c r="W753" s="419"/>
      <c r="X753" s="419"/>
      <c r="Y753" s="419"/>
      <c r="Z753" s="419"/>
    </row>
    <row r="754" spans="1:26" hidden="1">
      <c r="A754" s="419"/>
      <c r="B754" s="419"/>
      <c r="C754" s="419"/>
      <c r="D754" s="419"/>
      <c r="E754" s="419"/>
      <c r="F754" s="419"/>
      <c r="G754" s="420"/>
      <c r="H754" s="421"/>
      <c r="I754" s="421"/>
      <c r="J754" s="419"/>
      <c r="K754" s="419"/>
      <c r="L754" s="419"/>
      <c r="M754" s="419"/>
      <c r="N754" s="419"/>
      <c r="O754" s="419"/>
      <c r="P754" s="419"/>
      <c r="Q754" s="419"/>
      <c r="R754" s="419"/>
      <c r="S754" s="419"/>
      <c r="T754" s="419"/>
      <c r="U754" s="419"/>
      <c r="V754" s="419"/>
      <c r="W754" s="419"/>
      <c r="X754" s="419"/>
      <c r="Y754" s="419"/>
      <c r="Z754" s="419"/>
    </row>
    <row r="755" spans="1:26" hidden="1">
      <c r="A755" s="419"/>
      <c r="B755" s="419"/>
      <c r="C755" s="419"/>
      <c r="D755" s="419"/>
      <c r="E755" s="419"/>
      <c r="F755" s="419"/>
      <c r="G755" s="420"/>
      <c r="H755" s="421"/>
      <c r="I755" s="421"/>
      <c r="J755" s="419"/>
      <c r="K755" s="419"/>
      <c r="L755" s="419"/>
      <c r="M755" s="419"/>
      <c r="N755" s="419"/>
      <c r="O755" s="419"/>
      <c r="P755" s="419"/>
      <c r="Q755" s="419"/>
      <c r="R755" s="419"/>
      <c r="S755" s="419"/>
      <c r="T755" s="419"/>
      <c r="U755" s="419"/>
      <c r="V755" s="419"/>
      <c r="W755" s="419"/>
      <c r="X755" s="419"/>
      <c r="Y755" s="419"/>
      <c r="Z755" s="419"/>
    </row>
    <row r="756" spans="1:26" hidden="1">
      <c r="A756" s="419"/>
      <c r="B756" s="419"/>
      <c r="C756" s="419"/>
      <c r="D756" s="419"/>
      <c r="E756" s="419"/>
      <c r="F756" s="419"/>
      <c r="G756" s="420"/>
      <c r="H756" s="421"/>
      <c r="I756" s="421"/>
      <c r="J756" s="419"/>
      <c r="K756" s="419"/>
      <c r="L756" s="419"/>
      <c r="M756" s="419"/>
      <c r="N756" s="419"/>
      <c r="O756" s="419"/>
      <c r="P756" s="419"/>
      <c r="Q756" s="419"/>
      <c r="R756" s="419"/>
      <c r="S756" s="419"/>
      <c r="T756" s="419"/>
      <c r="U756" s="419"/>
      <c r="V756" s="419"/>
      <c r="W756" s="419"/>
      <c r="X756" s="419"/>
      <c r="Y756" s="419"/>
      <c r="Z756" s="419"/>
    </row>
    <row r="757" spans="1:26" hidden="1">
      <c r="A757" s="419"/>
      <c r="B757" s="419"/>
      <c r="C757" s="419"/>
      <c r="D757" s="419"/>
      <c r="E757" s="419"/>
      <c r="F757" s="419"/>
      <c r="G757" s="420"/>
      <c r="H757" s="421"/>
      <c r="I757" s="421"/>
      <c r="J757" s="419"/>
      <c r="K757" s="419"/>
      <c r="L757" s="419"/>
      <c r="M757" s="419"/>
      <c r="N757" s="419"/>
      <c r="O757" s="419"/>
      <c r="P757" s="419"/>
      <c r="Q757" s="419"/>
      <c r="R757" s="419"/>
      <c r="S757" s="419"/>
      <c r="T757" s="419"/>
      <c r="U757" s="419"/>
      <c r="V757" s="419"/>
      <c r="W757" s="419"/>
      <c r="X757" s="419"/>
      <c r="Y757" s="419"/>
      <c r="Z757" s="419"/>
    </row>
    <row r="758" spans="1:26" hidden="1">
      <c r="A758" s="419"/>
      <c r="B758" s="419"/>
      <c r="C758" s="419"/>
      <c r="D758" s="419"/>
      <c r="E758" s="419"/>
      <c r="F758" s="419"/>
      <c r="G758" s="420"/>
      <c r="H758" s="421"/>
      <c r="I758" s="421"/>
      <c r="J758" s="419"/>
      <c r="K758" s="419"/>
      <c r="L758" s="419"/>
      <c r="M758" s="419"/>
      <c r="N758" s="419"/>
      <c r="O758" s="419"/>
      <c r="P758" s="419"/>
      <c r="Q758" s="419"/>
      <c r="R758" s="419"/>
      <c r="S758" s="419"/>
      <c r="T758" s="419"/>
      <c r="U758" s="419"/>
      <c r="V758" s="419"/>
      <c r="W758" s="419"/>
      <c r="X758" s="419"/>
      <c r="Y758" s="419"/>
      <c r="Z758" s="419"/>
    </row>
    <row r="759" spans="1:26" hidden="1">
      <c r="A759" s="419"/>
      <c r="B759" s="419"/>
      <c r="C759" s="419"/>
      <c r="D759" s="419"/>
      <c r="E759" s="419"/>
      <c r="F759" s="419"/>
      <c r="G759" s="420"/>
      <c r="H759" s="421"/>
      <c r="I759" s="421"/>
      <c r="J759" s="419"/>
      <c r="K759" s="419"/>
      <c r="L759" s="419"/>
      <c r="M759" s="419"/>
      <c r="N759" s="419"/>
      <c r="O759" s="419"/>
      <c r="P759" s="419"/>
      <c r="Q759" s="419"/>
      <c r="R759" s="419"/>
      <c r="S759" s="419"/>
      <c r="T759" s="419"/>
      <c r="U759" s="419"/>
      <c r="V759" s="419"/>
      <c r="W759" s="419"/>
      <c r="X759" s="419"/>
      <c r="Y759" s="419"/>
      <c r="Z759" s="419"/>
    </row>
    <row r="760" spans="1:26" hidden="1">
      <c r="A760" s="419"/>
      <c r="B760" s="419"/>
      <c r="C760" s="419"/>
      <c r="D760" s="419"/>
      <c r="E760" s="419"/>
      <c r="F760" s="419"/>
      <c r="G760" s="420"/>
      <c r="H760" s="421"/>
      <c r="I760" s="421"/>
      <c r="J760" s="419"/>
      <c r="K760" s="419"/>
      <c r="L760" s="419"/>
      <c r="M760" s="419"/>
      <c r="N760" s="419"/>
      <c r="O760" s="419"/>
      <c r="P760" s="419"/>
      <c r="Q760" s="419"/>
      <c r="R760" s="419"/>
      <c r="S760" s="419"/>
      <c r="T760" s="419"/>
      <c r="U760" s="419"/>
      <c r="V760" s="419"/>
      <c r="W760" s="419"/>
      <c r="X760" s="419"/>
      <c r="Y760" s="419"/>
      <c r="Z760" s="419"/>
    </row>
    <row r="761" spans="1:26" hidden="1">
      <c r="A761" s="419"/>
      <c r="B761" s="419"/>
      <c r="C761" s="419"/>
      <c r="D761" s="419"/>
      <c r="E761" s="419"/>
      <c r="F761" s="419"/>
      <c r="G761" s="420"/>
      <c r="H761" s="421"/>
      <c r="I761" s="421"/>
      <c r="J761" s="419"/>
      <c r="K761" s="419"/>
      <c r="L761" s="419"/>
      <c r="M761" s="419"/>
      <c r="N761" s="419"/>
      <c r="O761" s="419"/>
      <c r="P761" s="419"/>
      <c r="Q761" s="419"/>
      <c r="R761" s="419"/>
      <c r="S761" s="419"/>
      <c r="T761" s="419"/>
      <c r="U761" s="419"/>
      <c r="V761" s="419"/>
      <c r="W761" s="419"/>
      <c r="X761" s="419"/>
      <c r="Y761" s="419"/>
      <c r="Z761" s="419"/>
    </row>
    <row r="762" spans="1:26" hidden="1">
      <c r="A762" s="419"/>
      <c r="B762" s="419"/>
      <c r="C762" s="419"/>
      <c r="D762" s="419"/>
      <c r="E762" s="419"/>
      <c r="F762" s="419"/>
      <c r="G762" s="420"/>
      <c r="H762" s="421"/>
      <c r="I762" s="421"/>
      <c r="J762" s="419"/>
      <c r="K762" s="419"/>
      <c r="L762" s="419"/>
      <c r="M762" s="419"/>
      <c r="N762" s="419"/>
      <c r="O762" s="419"/>
      <c r="P762" s="419"/>
      <c r="Q762" s="419"/>
      <c r="R762" s="419"/>
      <c r="S762" s="419"/>
      <c r="T762" s="419"/>
      <c r="U762" s="419"/>
      <c r="V762" s="419"/>
      <c r="W762" s="419"/>
      <c r="X762" s="419"/>
      <c r="Y762" s="419"/>
      <c r="Z762" s="419"/>
    </row>
    <row r="763" spans="1:26" hidden="1">
      <c r="A763" s="419"/>
      <c r="B763" s="419"/>
      <c r="C763" s="419"/>
      <c r="D763" s="419"/>
      <c r="E763" s="419"/>
      <c r="F763" s="419"/>
      <c r="G763" s="420"/>
      <c r="H763" s="421"/>
      <c r="I763" s="421"/>
      <c r="J763" s="419"/>
      <c r="K763" s="419"/>
      <c r="L763" s="419"/>
      <c r="M763" s="419"/>
      <c r="N763" s="419"/>
      <c r="O763" s="419"/>
      <c r="P763" s="419"/>
      <c r="Q763" s="419"/>
      <c r="R763" s="419"/>
      <c r="S763" s="419"/>
      <c r="T763" s="419"/>
      <c r="U763" s="419"/>
      <c r="V763" s="419"/>
      <c r="W763" s="419"/>
      <c r="X763" s="419"/>
      <c r="Y763" s="419"/>
      <c r="Z763" s="419"/>
    </row>
    <row r="764" spans="1:26" hidden="1">
      <c r="A764" s="419"/>
      <c r="B764" s="419"/>
      <c r="C764" s="419"/>
      <c r="D764" s="419"/>
      <c r="E764" s="419"/>
      <c r="F764" s="419"/>
      <c r="G764" s="420"/>
      <c r="H764" s="421"/>
      <c r="I764" s="421"/>
      <c r="J764" s="419"/>
      <c r="K764" s="419"/>
      <c r="L764" s="419"/>
      <c r="M764" s="419"/>
      <c r="N764" s="419"/>
      <c r="O764" s="419"/>
      <c r="P764" s="419"/>
      <c r="Q764" s="419"/>
      <c r="R764" s="419"/>
      <c r="S764" s="419"/>
      <c r="T764" s="419"/>
      <c r="U764" s="419"/>
      <c r="V764" s="419"/>
      <c r="W764" s="419"/>
      <c r="X764" s="419"/>
      <c r="Y764" s="419"/>
      <c r="Z764" s="419"/>
    </row>
    <row r="765" spans="1:26" hidden="1">
      <c r="A765" s="419"/>
      <c r="B765" s="419"/>
      <c r="C765" s="419"/>
      <c r="D765" s="419"/>
      <c r="E765" s="419"/>
      <c r="F765" s="419"/>
      <c r="G765" s="420"/>
      <c r="H765" s="421"/>
      <c r="I765" s="421"/>
      <c r="J765" s="419"/>
      <c r="K765" s="419"/>
      <c r="L765" s="419"/>
      <c r="M765" s="419"/>
      <c r="N765" s="419"/>
      <c r="O765" s="419"/>
      <c r="P765" s="419"/>
      <c r="Q765" s="419"/>
      <c r="R765" s="419"/>
      <c r="S765" s="419"/>
      <c r="T765" s="419"/>
      <c r="U765" s="419"/>
      <c r="V765" s="419"/>
      <c r="W765" s="419"/>
      <c r="X765" s="419"/>
      <c r="Y765" s="419"/>
      <c r="Z765" s="419"/>
    </row>
    <row r="766" spans="1:26" hidden="1">
      <c r="A766" s="419"/>
      <c r="B766" s="419"/>
      <c r="C766" s="419"/>
      <c r="D766" s="419"/>
      <c r="E766" s="419"/>
      <c r="F766" s="419"/>
      <c r="G766" s="420"/>
      <c r="H766" s="421"/>
      <c r="I766" s="421"/>
      <c r="J766" s="419"/>
      <c r="K766" s="419"/>
      <c r="L766" s="419"/>
      <c r="M766" s="419"/>
      <c r="N766" s="419"/>
      <c r="O766" s="419"/>
      <c r="P766" s="419"/>
      <c r="Q766" s="419"/>
      <c r="R766" s="419"/>
      <c r="S766" s="419"/>
      <c r="T766" s="419"/>
      <c r="U766" s="419"/>
      <c r="V766" s="419"/>
      <c r="W766" s="419"/>
      <c r="X766" s="419"/>
      <c r="Y766" s="419"/>
      <c r="Z766" s="419"/>
    </row>
    <row r="767" spans="1:26" hidden="1">
      <c r="A767" s="419"/>
      <c r="B767" s="419"/>
      <c r="C767" s="419"/>
      <c r="D767" s="419"/>
      <c r="E767" s="419"/>
      <c r="F767" s="419"/>
      <c r="G767" s="420"/>
      <c r="H767" s="421"/>
      <c r="I767" s="421"/>
      <c r="J767" s="419"/>
      <c r="K767" s="419"/>
      <c r="L767" s="419"/>
      <c r="M767" s="419"/>
      <c r="N767" s="419"/>
      <c r="O767" s="419"/>
      <c r="P767" s="419"/>
      <c r="Q767" s="419"/>
      <c r="R767" s="419"/>
      <c r="S767" s="419"/>
      <c r="T767" s="419"/>
      <c r="U767" s="419"/>
      <c r="V767" s="419"/>
      <c r="W767" s="419"/>
      <c r="X767" s="419"/>
      <c r="Y767" s="419"/>
      <c r="Z767" s="419"/>
    </row>
    <row r="768" spans="1:26" hidden="1">
      <c r="A768" s="419"/>
      <c r="B768" s="419"/>
      <c r="C768" s="419"/>
      <c r="D768" s="419"/>
      <c r="E768" s="419"/>
      <c r="F768" s="419"/>
      <c r="G768" s="420"/>
      <c r="H768" s="421"/>
      <c r="I768" s="421"/>
      <c r="J768" s="419"/>
      <c r="K768" s="419"/>
      <c r="L768" s="419"/>
      <c r="M768" s="419"/>
      <c r="N768" s="419"/>
      <c r="O768" s="419"/>
      <c r="P768" s="419"/>
      <c r="Q768" s="419"/>
      <c r="R768" s="419"/>
      <c r="S768" s="419"/>
      <c r="T768" s="419"/>
      <c r="U768" s="419"/>
      <c r="V768" s="419"/>
      <c r="W768" s="419"/>
      <c r="X768" s="419"/>
      <c r="Y768" s="419"/>
      <c r="Z768" s="419"/>
    </row>
    <row r="769" spans="1:26" hidden="1">
      <c r="A769" s="419"/>
      <c r="B769" s="419"/>
      <c r="C769" s="419"/>
      <c r="D769" s="419"/>
      <c r="E769" s="419"/>
      <c r="F769" s="419"/>
      <c r="G769" s="420"/>
      <c r="H769" s="421"/>
      <c r="I769" s="421"/>
      <c r="J769" s="419"/>
      <c r="K769" s="419"/>
      <c r="L769" s="419"/>
      <c r="M769" s="419"/>
      <c r="N769" s="419"/>
      <c r="O769" s="419"/>
      <c r="P769" s="419"/>
      <c r="Q769" s="419"/>
      <c r="R769" s="419"/>
      <c r="S769" s="419"/>
      <c r="T769" s="419"/>
      <c r="U769" s="419"/>
      <c r="V769" s="419"/>
      <c r="W769" s="419"/>
      <c r="X769" s="419"/>
      <c r="Y769" s="419"/>
      <c r="Z769" s="419"/>
    </row>
    <row r="770" spans="1:26" hidden="1">
      <c r="A770" s="419"/>
      <c r="B770" s="419"/>
      <c r="C770" s="419"/>
      <c r="D770" s="419"/>
      <c r="E770" s="419"/>
      <c r="F770" s="419"/>
      <c r="G770" s="420"/>
      <c r="H770" s="421"/>
      <c r="I770" s="421"/>
      <c r="J770" s="419"/>
      <c r="K770" s="419"/>
      <c r="L770" s="419"/>
      <c r="M770" s="419"/>
      <c r="N770" s="419"/>
      <c r="O770" s="419"/>
      <c r="P770" s="419"/>
      <c r="Q770" s="419"/>
      <c r="R770" s="419"/>
      <c r="S770" s="419"/>
      <c r="T770" s="419"/>
      <c r="U770" s="419"/>
      <c r="V770" s="419"/>
      <c r="W770" s="419"/>
      <c r="X770" s="419"/>
      <c r="Y770" s="419"/>
      <c r="Z770" s="419"/>
    </row>
    <row r="771" spans="1:26" hidden="1">
      <c r="A771" s="419"/>
      <c r="B771" s="419"/>
      <c r="C771" s="419"/>
      <c r="D771" s="419"/>
      <c r="E771" s="419"/>
      <c r="F771" s="419"/>
      <c r="G771" s="420"/>
      <c r="H771" s="421"/>
      <c r="I771" s="421"/>
      <c r="J771" s="419"/>
      <c r="K771" s="419"/>
      <c r="L771" s="419"/>
      <c r="M771" s="419"/>
      <c r="N771" s="419"/>
      <c r="O771" s="419"/>
      <c r="P771" s="419"/>
      <c r="Q771" s="419"/>
      <c r="R771" s="419"/>
      <c r="S771" s="419"/>
      <c r="T771" s="419"/>
      <c r="U771" s="419"/>
      <c r="V771" s="419"/>
      <c r="W771" s="419"/>
      <c r="X771" s="419"/>
      <c r="Y771" s="419"/>
      <c r="Z771" s="419"/>
    </row>
    <row r="772" spans="1:26" hidden="1">
      <c r="A772" s="419"/>
      <c r="B772" s="419"/>
      <c r="C772" s="419"/>
      <c r="D772" s="419"/>
      <c r="E772" s="419"/>
      <c r="F772" s="419"/>
      <c r="G772" s="420"/>
      <c r="H772" s="421"/>
      <c r="I772" s="421"/>
      <c r="J772" s="419"/>
      <c r="K772" s="419"/>
      <c r="L772" s="419"/>
      <c r="M772" s="419"/>
      <c r="N772" s="419"/>
      <c r="O772" s="419"/>
      <c r="P772" s="419"/>
      <c r="Q772" s="419"/>
      <c r="R772" s="419"/>
      <c r="S772" s="419"/>
      <c r="T772" s="419"/>
      <c r="U772" s="419"/>
      <c r="V772" s="419"/>
      <c r="W772" s="419"/>
      <c r="X772" s="419"/>
      <c r="Y772" s="419"/>
      <c r="Z772" s="419"/>
    </row>
    <row r="773" spans="1:26" hidden="1">
      <c r="A773" s="419"/>
      <c r="B773" s="419"/>
      <c r="C773" s="419"/>
      <c r="D773" s="419"/>
      <c r="E773" s="419"/>
      <c r="F773" s="419"/>
      <c r="G773" s="420"/>
      <c r="H773" s="421"/>
      <c r="I773" s="421"/>
      <c r="J773" s="419"/>
      <c r="K773" s="419"/>
      <c r="L773" s="419"/>
      <c r="M773" s="419"/>
      <c r="N773" s="419"/>
      <c r="O773" s="419"/>
      <c r="P773" s="419"/>
      <c r="Q773" s="419"/>
      <c r="R773" s="419"/>
      <c r="S773" s="419"/>
      <c r="T773" s="419"/>
      <c r="U773" s="419"/>
      <c r="V773" s="419"/>
      <c r="W773" s="419"/>
      <c r="X773" s="419"/>
      <c r="Y773" s="419"/>
      <c r="Z773" s="419"/>
    </row>
    <row r="774" spans="1:26" hidden="1">
      <c r="A774" s="419"/>
      <c r="B774" s="419"/>
      <c r="C774" s="419"/>
      <c r="D774" s="419"/>
      <c r="E774" s="419"/>
      <c r="F774" s="419"/>
      <c r="G774" s="420"/>
      <c r="H774" s="421"/>
      <c r="I774" s="421"/>
      <c r="J774" s="419"/>
      <c r="K774" s="419"/>
      <c r="L774" s="419"/>
      <c r="M774" s="419"/>
      <c r="N774" s="419"/>
      <c r="O774" s="419"/>
      <c r="P774" s="419"/>
      <c r="Q774" s="419"/>
      <c r="R774" s="419"/>
      <c r="S774" s="419"/>
      <c r="T774" s="419"/>
      <c r="U774" s="419"/>
      <c r="V774" s="419"/>
      <c r="W774" s="419"/>
      <c r="X774" s="419"/>
      <c r="Y774" s="419"/>
      <c r="Z774" s="419"/>
    </row>
    <row r="775" spans="1:26" hidden="1">
      <c r="A775" s="419"/>
      <c r="B775" s="419"/>
      <c r="C775" s="419"/>
      <c r="D775" s="419"/>
      <c r="E775" s="419"/>
      <c r="F775" s="419"/>
      <c r="G775" s="420"/>
      <c r="H775" s="421"/>
      <c r="I775" s="421"/>
      <c r="J775" s="419"/>
      <c r="K775" s="419"/>
      <c r="L775" s="419"/>
      <c r="M775" s="419"/>
      <c r="N775" s="419"/>
      <c r="O775" s="419"/>
      <c r="P775" s="419"/>
      <c r="Q775" s="419"/>
      <c r="R775" s="419"/>
      <c r="S775" s="419"/>
      <c r="T775" s="419"/>
      <c r="U775" s="419"/>
      <c r="V775" s="419"/>
      <c r="W775" s="419"/>
      <c r="X775" s="419"/>
      <c r="Y775" s="419"/>
      <c r="Z775" s="419"/>
    </row>
    <row r="776" spans="1:26" hidden="1">
      <c r="A776" s="419"/>
      <c r="B776" s="419"/>
      <c r="C776" s="419"/>
      <c r="D776" s="419"/>
      <c r="E776" s="419"/>
      <c r="F776" s="419"/>
      <c r="G776" s="420"/>
      <c r="H776" s="421"/>
      <c r="I776" s="421"/>
      <c r="J776" s="419"/>
      <c r="K776" s="419"/>
      <c r="L776" s="419"/>
      <c r="M776" s="419"/>
      <c r="N776" s="419"/>
      <c r="O776" s="419"/>
      <c r="P776" s="419"/>
      <c r="Q776" s="419"/>
      <c r="R776" s="419"/>
      <c r="S776" s="419"/>
      <c r="T776" s="419"/>
      <c r="U776" s="419"/>
      <c r="V776" s="419"/>
      <c r="W776" s="419"/>
      <c r="X776" s="419"/>
      <c r="Y776" s="419"/>
      <c r="Z776" s="419"/>
    </row>
    <row r="777" spans="1:26" hidden="1">
      <c r="A777" s="419"/>
      <c r="B777" s="419"/>
      <c r="C777" s="419"/>
      <c r="D777" s="419"/>
      <c r="E777" s="419"/>
      <c r="F777" s="419"/>
      <c r="G777" s="420"/>
      <c r="H777" s="421"/>
      <c r="I777" s="421"/>
      <c r="J777" s="419"/>
      <c r="K777" s="419"/>
      <c r="L777" s="419"/>
      <c r="M777" s="419"/>
      <c r="N777" s="419"/>
      <c r="O777" s="419"/>
      <c r="P777" s="419"/>
      <c r="Q777" s="419"/>
      <c r="R777" s="419"/>
      <c r="S777" s="419"/>
      <c r="T777" s="419"/>
      <c r="U777" s="419"/>
      <c r="V777" s="419"/>
      <c r="W777" s="419"/>
      <c r="X777" s="419"/>
      <c r="Y777" s="419"/>
      <c r="Z777" s="419"/>
    </row>
    <row r="778" spans="1:26" hidden="1">
      <c r="A778" s="419"/>
      <c r="B778" s="419"/>
      <c r="C778" s="419"/>
      <c r="D778" s="419"/>
      <c r="E778" s="419"/>
      <c r="F778" s="419"/>
      <c r="G778" s="420"/>
      <c r="H778" s="421"/>
      <c r="I778" s="421"/>
      <c r="J778" s="419"/>
      <c r="K778" s="419"/>
      <c r="L778" s="419"/>
      <c r="M778" s="419"/>
      <c r="N778" s="419"/>
      <c r="O778" s="419"/>
      <c r="P778" s="419"/>
      <c r="Q778" s="419"/>
      <c r="R778" s="419"/>
      <c r="S778" s="419"/>
      <c r="T778" s="419"/>
      <c r="U778" s="419"/>
      <c r="V778" s="419"/>
      <c r="W778" s="419"/>
      <c r="X778" s="419"/>
      <c r="Y778" s="419"/>
      <c r="Z778" s="419"/>
    </row>
    <row r="779" spans="1:26" hidden="1">
      <c r="A779" s="419"/>
      <c r="B779" s="419"/>
      <c r="C779" s="419"/>
      <c r="D779" s="419"/>
      <c r="E779" s="419"/>
      <c r="F779" s="419"/>
      <c r="G779" s="420"/>
      <c r="H779" s="421"/>
      <c r="I779" s="421"/>
      <c r="J779" s="419"/>
      <c r="K779" s="419"/>
      <c r="L779" s="419"/>
      <c r="M779" s="419"/>
      <c r="N779" s="419"/>
      <c r="O779" s="419"/>
      <c r="P779" s="419"/>
      <c r="Q779" s="419"/>
      <c r="R779" s="419"/>
      <c r="S779" s="419"/>
      <c r="T779" s="419"/>
      <c r="U779" s="419"/>
      <c r="V779" s="419"/>
      <c r="W779" s="419"/>
      <c r="X779" s="419"/>
      <c r="Y779" s="419"/>
      <c r="Z779" s="419"/>
    </row>
    <row r="780" spans="1:26" hidden="1">
      <c r="A780" s="419"/>
      <c r="B780" s="419"/>
      <c r="C780" s="419"/>
      <c r="D780" s="419"/>
      <c r="E780" s="419"/>
      <c r="F780" s="419"/>
      <c r="G780" s="420"/>
      <c r="H780" s="421"/>
      <c r="I780" s="421"/>
      <c r="J780" s="419"/>
      <c r="K780" s="419"/>
      <c r="L780" s="419"/>
      <c r="M780" s="419"/>
      <c r="N780" s="419"/>
      <c r="O780" s="419"/>
      <c r="P780" s="419"/>
      <c r="Q780" s="419"/>
      <c r="R780" s="419"/>
      <c r="S780" s="419"/>
      <c r="T780" s="419"/>
      <c r="U780" s="419"/>
      <c r="V780" s="419"/>
      <c r="W780" s="419"/>
      <c r="X780" s="419"/>
      <c r="Y780" s="419"/>
      <c r="Z780" s="419"/>
    </row>
    <row r="781" spans="1:26" hidden="1">
      <c r="A781" s="419"/>
      <c r="B781" s="419"/>
      <c r="C781" s="419"/>
      <c r="D781" s="419"/>
      <c r="E781" s="419"/>
      <c r="F781" s="419"/>
      <c r="G781" s="420"/>
      <c r="H781" s="421"/>
      <c r="I781" s="421"/>
      <c r="J781" s="419"/>
      <c r="K781" s="419"/>
      <c r="L781" s="419"/>
      <c r="M781" s="419"/>
      <c r="N781" s="419"/>
      <c r="O781" s="419"/>
      <c r="P781" s="419"/>
      <c r="Q781" s="419"/>
      <c r="R781" s="419"/>
      <c r="S781" s="419"/>
      <c r="T781" s="419"/>
      <c r="U781" s="419"/>
      <c r="V781" s="419"/>
      <c r="W781" s="419"/>
      <c r="X781" s="419"/>
      <c r="Y781" s="419"/>
      <c r="Z781" s="419"/>
    </row>
    <row r="782" spans="1:26" hidden="1">
      <c r="A782" s="419"/>
      <c r="B782" s="419"/>
      <c r="C782" s="419"/>
      <c r="D782" s="419"/>
      <c r="E782" s="419"/>
      <c r="F782" s="419"/>
      <c r="G782" s="420"/>
      <c r="H782" s="421"/>
      <c r="I782" s="421"/>
      <c r="J782" s="419"/>
      <c r="K782" s="419"/>
      <c r="L782" s="419"/>
      <c r="M782" s="419"/>
      <c r="N782" s="419"/>
      <c r="O782" s="419"/>
      <c r="P782" s="419"/>
      <c r="Q782" s="419"/>
      <c r="R782" s="419"/>
      <c r="S782" s="419"/>
      <c r="T782" s="419"/>
      <c r="U782" s="419"/>
      <c r="V782" s="419"/>
      <c r="W782" s="419"/>
      <c r="X782" s="419"/>
      <c r="Y782" s="419"/>
      <c r="Z782" s="419"/>
    </row>
    <row r="783" spans="1:26" hidden="1">
      <c r="A783" s="419"/>
      <c r="B783" s="419"/>
      <c r="C783" s="419"/>
      <c r="D783" s="419"/>
      <c r="E783" s="419"/>
      <c r="F783" s="419"/>
      <c r="G783" s="420"/>
      <c r="H783" s="421"/>
      <c r="I783" s="421"/>
      <c r="J783" s="419"/>
      <c r="K783" s="419"/>
      <c r="L783" s="419"/>
      <c r="M783" s="419"/>
      <c r="N783" s="419"/>
      <c r="O783" s="419"/>
      <c r="P783" s="419"/>
      <c r="Q783" s="419"/>
      <c r="R783" s="419"/>
      <c r="S783" s="419"/>
      <c r="T783" s="419"/>
      <c r="U783" s="419"/>
      <c r="V783" s="419"/>
      <c r="W783" s="419"/>
      <c r="X783" s="419"/>
      <c r="Y783" s="419"/>
      <c r="Z783" s="419"/>
    </row>
    <row r="784" spans="1:26" hidden="1">
      <c r="A784" s="419"/>
      <c r="B784" s="419"/>
      <c r="C784" s="419"/>
      <c r="D784" s="419"/>
      <c r="E784" s="419"/>
      <c r="F784" s="419"/>
      <c r="G784" s="420"/>
      <c r="H784" s="421"/>
      <c r="I784" s="421"/>
      <c r="J784" s="419"/>
      <c r="K784" s="419"/>
      <c r="L784" s="419"/>
      <c r="M784" s="419"/>
      <c r="N784" s="419"/>
      <c r="O784" s="419"/>
      <c r="P784" s="419"/>
      <c r="Q784" s="419"/>
      <c r="R784" s="419"/>
      <c r="S784" s="419"/>
      <c r="T784" s="419"/>
      <c r="U784" s="419"/>
      <c r="V784" s="419"/>
      <c r="W784" s="419"/>
      <c r="X784" s="419"/>
      <c r="Y784" s="419"/>
      <c r="Z784" s="419"/>
    </row>
    <row r="785" spans="1:26" hidden="1">
      <c r="A785" s="419"/>
      <c r="B785" s="419"/>
      <c r="C785" s="419"/>
      <c r="D785" s="419"/>
      <c r="E785" s="419"/>
      <c r="F785" s="419"/>
      <c r="G785" s="420"/>
      <c r="H785" s="421"/>
      <c r="I785" s="421"/>
      <c r="J785" s="419"/>
      <c r="K785" s="419"/>
      <c r="L785" s="419"/>
      <c r="M785" s="419"/>
      <c r="N785" s="419"/>
      <c r="O785" s="419"/>
      <c r="P785" s="419"/>
      <c r="Q785" s="419"/>
      <c r="R785" s="419"/>
      <c r="S785" s="419"/>
      <c r="T785" s="419"/>
      <c r="U785" s="419"/>
      <c r="V785" s="419"/>
      <c r="W785" s="419"/>
      <c r="X785" s="419"/>
      <c r="Y785" s="419"/>
      <c r="Z785" s="419"/>
    </row>
    <row r="786" spans="1:26" hidden="1">
      <c r="A786" s="419"/>
      <c r="B786" s="419"/>
      <c r="C786" s="419"/>
      <c r="D786" s="419"/>
      <c r="E786" s="419"/>
      <c r="F786" s="419"/>
      <c r="G786" s="420"/>
      <c r="H786" s="421"/>
      <c r="I786" s="421"/>
      <c r="J786" s="419"/>
      <c r="K786" s="419"/>
      <c r="L786" s="419"/>
      <c r="M786" s="419"/>
      <c r="N786" s="419"/>
      <c r="O786" s="419"/>
      <c r="P786" s="419"/>
      <c r="Q786" s="419"/>
      <c r="R786" s="419"/>
      <c r="S786" s="419"/>
      <c r="T786" s="419"/>
      <c r="U786" s="419"/>
      <c r="V786" s="419"/>
      <c r="W786" s="419"/>
      <c r="X786" s="419"/>
      <c r="Y786" s="419"/>
      <c r="Z786" s="419"/>
    </row>
    <row r="787" spans="1:26" hidden="1">
      <c r="A787" s="419"/>
      <c r="B787" s="419"/>
      <c r="C787" s="419"/>
      <c r="D787" s="419"/>
      <c r="E787" s="419"/>
      <c r="F787" s="419"/>
      <c r="G787" s="420"/>
      <c r="H787" s="421"/>
      <c r="I787" s="421"/>
      <c r="J787" s="419"/>
      <c r="K787" s="419"/>
      <c r="L787" s="419"/>
      <c r="M787" s="419"/>
      <c r="N787" s="419"/>
      <c r="O787" s="419"/>
      <c r="P787" s="419"/>
      <c r="Q787" s="419"/>
      <c r="R787" s="419"/>
      <c r="S787" s="419"/>
      <c r="T787" s="419"/>
      <c r="U787" s="419"/>
      <c r="V787" s="419"/>
      <c r="W787" s="419"/>
      <c r="X787" s="419"/>
      <c r="Y787" s="419"/>
      <c r="Z787" s="419"/>
    </row>
    <row r="788" spans="1:26" hidden="1">
      <c r="A788" s="419"/>
      <c r="B788" s="419"/>
      <c r="C788" s="419"/>
      <c r="D788" s="419"/>
      <c r="E788" s="419"/>
      <c r="F788" s="419"/>
      <c r="G788" s="420"/>
      <c r="H788" s="421"/>
      <c r="I788" s="421"/>
      <c r="J788" s="419"/>
      <c r="K788" s="419"/>
      <c r="L788" s="419"/>
      <c r="M788" s="419"/>
      <c r="N788" s="419"/>
      <c r="O788" s="419"/>
      <c r="P788" s="419"/>
      <c r="Q788" s="419"/>
      <c r="R788" s="419"/>
      <c r="S788" s="419"/>
      <c r="T788" s="419"/>
      <c r="U788" s="419"/>
      <c r="V788" s="419"/>
      <c r="W788" s="419"/>
      <c r="X788" s="419"/>
      <c r="Y788" s="419"/>
      <c r="Z788" s="419"/>
    </row>
    <row r="789" spans="1:26" hidden="1">
      <c r="A789" s="419"/>
      <c r="B789" s="419"/>
      <c r="C789" s="419"/>
      <c r="D789" s="419"/>
      <c r="E789" s="419"/>
      <c r="F789" s="419"/>
      <c r="G789" s="420"/>
      <c r="H789" s="421"/>
      <c r="I789" s="421"/>
      <c r="J789" s="419"/>
      <c r="K789" s="419"/>
      <c r="L789" s="419"/>
      <c r="M789" s="419"/>
      <c r="N789" s="419"/>
      <c r="O789" s="419"/>
      <c r="P789" s="419"/>
      <c r="Q789" s="419"/>
      <c r="R789" s="419"/>
      <c r="S789" s="419"/>
      <c r="T789" s="419"/>
      <c r="U789" s="419"/>
      <c r="V789" s="419"/>
      <c r="W789" s="419"/>
      <c r="X789" s="419"/>
      <c r="Y789" s="419"/>
      <c r="Z789" s="419"/>
    </row>
    <row r="790" spans="1:26" hidden="1">
      <c r="A790" s="419"/>
      <c r="B790" s="419"/>
      <c r="C790" s="419"/>
      <c r="D790" s="419"/>
      <c r="E790" s="419"/>
      <c r="F790" s="419"/>
      <c r="G790" s="420"/>
      <c r="H790" s="421"/>
      <c r="I790" s="421"/>
      <c r="J790" s="419"/>
      <c r="K790" s="419"/>
      <c r="L790" s="419"/>
      <c r="M790" s="419"/>
      <c r="N790" s="419"/>
      <c r="O790" s="419"/>
      <c r="P790" s="419"/>
      <c r="Q790" s="419"/>
      <c r="R790" s="419"/>
      <c r="S790" s="419"/>
      <c r="T790" s="419"/>
      <c r="U790" s="419"/>
      <c r="V790" s="419"/>
      <c r="W790" s="419"/>
      <c r="X790" s="419"/>
      <c r="Y790" s="419"/>
      <c r="Z790" s="419"/>
    </row>
    <row r="791" spans="1:26" hidden="1">
      <c r="A791" s="419"/>
      <c r="B791" s="419"/>
      <c r="C791" s="419"/>
      <c r="D791" s="419"/>
      <c r="E791" s="419"/>
      <c r="F791" s="419"/>
      <c r="G791" s="420"/>
      <c r="H791" s="421"/>
      <c r="I791" s="421"/>
      <c r="J791" s="419"/>
      <c r="K791" s="419"/>
      <c r="L791" s="419"/>
      <c r="M791" s="419"/>
      <c r="N791" s="419"/>
      <c r="O791" s="419"/>
      <c r="P791" s="419"/>
      <c r="Q791" s="419"/>
      <c r="R791" s="419"/>
      <c r="S791" s="419"/>
      <c r="T791" s="419"/>
      <c r="U791" s="419"/>
      <c r="V791" s="419"/>
      <c r="W791" s="419"/>
      <c r="X791" s="419"/>
      <c r="Y791" s="419"/>
      <c r="Z791" s="419"/>
    </row>
    <row r="792" spans="1:26" hidden="1">
      <c r="A792" s="419"/>
      <c r="B792" s="419"/>
      <c r="C792" s="419"/>
      <c r="D792" s="419"/>
      <c r="E792" s="419"/>
      <c r="F792" s="419"/>
      <c r="G792" s="420"/>
      <c r="H792" s="421"/>
      <c r="I792" s="421"/>
      <c r="J792" s="419"/>
      <c r="K792" s="419"/>
      <c r="L792" s="419"/>
      <c r="M792" s="419"/>
      <c r="N792" s="419"/>
      <c r="O792" s="419"/>
      <c r="P792" s="419"/>
      <c r="Q792" s="419"/>
      <c r="R792" s="419"/>
      <c r="S792" s="419"/>
      <c r="T792" s="419"/>
      <c r="U792" s="419"/>
      <c r="V792" s="419"/>
      <c r="W792" s="419"/>
      <c r="X792" s="419"/>
      <c r="Y792" s="419"/>
      <c r="Z792" s="419"/>
    </row>
    <row r="793" spans="1:26" hidden="1">
      <c r="A793" s="419"/>
      <c r="B793" s="419"/>
      <c r="C793" s="419"/>
      <c r="D793" s="419"/>
      <c r="E793" s="419"/>
      <c r="F793" s="419"/>
      <c r="G793" s="420"/>
      <c r="H793" s="421"/>
      <c r="I793" s="421"/>
      <c r="J793" s="419"/>
      <c r="K793" s="419"/>
      <c r="L793" s="419"/>
      <c r="M793" s="419"/>
      <c r="N793" s="419"/>
      <c r="O793" s="419"/>
      <c r="P793" s="419"/>
      <c r="Q793" s="419"/>
      <c r="R793" s="419"/>
      <c r="S793" s="419"/>
      <c r="T793" s="419"/>
      <c r="U793" s="419"/>
      <c r="V793" s="419"/>
      <c r="W793" s="419"/>
      <c r="X793" s="419"/>
      <c r="Y793" s="419"/>
      <c r="Z793" s="419"/>
    </row>
    <row r="794" spans="1:26" hidden="1">
      <c r="A794" s="419"/>
      <c r="B794" s="419"/>
      <c r="C794" s="419"/>
      <c r="D794" s="419"/>
      <c r="E794" s="419"/>
      <c r="F794" s="419"/>
      <c r="G794" s="420"/>
      <c r="H794" s="421"/>
      <c r="I794" s="421"/>
      <c r="J794" s="419"/>
      <c r="K794" s="419"/>
      <c r="L794" s="419"/>
      <c r="M794" s="419"/>
      <c r="N794" s="419"/>
      <c r="O794" s="419"/>
      <c r="P794" s="419"/>
      <c r="Q794" s="419"/>
      <c r="R794" s="419"/>
      <c r="S794" s="419"/>
      <c r="T794" s="419"/>
      <c r="U794" s="419"/>
      <c r="V794" s="419"/>
      <c r="W794" s="419"/>
      <c r="X794" s="419"/>
      <c r="Y794" s="419"/>
      <c r="Z794" s="419"/>
    </row>
    <row r="795" spans="1:26" hidden="1">
      <c r="A795" s="419"/>
      <c r="B795" s="419"/>
      <c r="C795" s="419"/>
      <c r="D795" s="419"/>
      <c r="E795" s="419"/>
      <c r="F795" s="419"/>
      <c r="G795" s="420"/>
      <c r="H795" s="421"/>
      <c r="I795" s="421"/>
      <c r="J795" s="419"/>
      <c r="K795" s="419"/>
      <c r="L795" s="419"/>
      <c r="M795" s="419"/>
      <c r="N795" s="419"/>
      <c r="O795" s="419"/>
      <c r="P795" s="419"/>
      <c r="Q795" s="419"/>
      <c r="R795" s="419"/>
      <c r="S795" s="419"/>
      <c r="T795" s="419"/>
      <c r="U795" s="419"/>
      <c r="V795" s="419"/>
      <c r="W795" s="419"/>
      <c r="X795" s="419"/>
      <c r="Y795" s="419"/>
      <c r="Z795" s="419"/>
    </row>
    <row r="796" spans="1:26" hidden="1">
      <c r="A796" s="419"/>
      <c r="B796" s="419"/>
      <c r="C796" s="419"/>
      <c r="D796" s="419"/>
      <c r="E796" s="419"/>
      <c r="F796" s="419"/>
      <c r="G796" s="420"/>
      <c r="H796" s="421"/>
      <c r="I796" s="421"/>
      <c r="J796" s="419"/>
      <c r="K796" s="419"/>
      <c r="L796" s="419"/>
      <c r="M796" s="419"/>
      <c r="N796" s="419"/>
      <c r="O796" s="419"/>
      <c r="P796" s="419"/>
      <c r="Q796" s="419"/>
      <c r="R796" s="419"/>
      <c r="S796" s="419"/>
      <c r="T796" s="419"/>
      <c r="U796" s="419"/>
      <c r="V796" s="419"/>
      <c r="W796" s="419"/>
      <c r="X796" s="419"/>
      <c r="Y796" s="419"/>
      <c r="Z796" s="419"/>
    </row>
    <row r="797" spans="1:26" hidden="1">
      <c r="A797" s="419"/>
      <c r="B797" s="419"/>
      <c r="C797" s="419"/>
      <c r="D797" s="419"/>
      <c r="E797" s="419"/>
      <c r="F797" s="419"/>
      <c r="G797" s="420"/>
      <c r="H797" s="421"/>
      <c r="I797" s="421"/>
      <c r="J797" s="419"/>
      <c r="K797" s="419"/>
      <c r="L797" s="419"/>
      <c r="M797" s="419"/>
      <c r="N797" s="419"/>
      <c r="O797" s="419"/>
      <c r="P797" s="419"/>
      <c r="Q797" s="419"/>
      <c r="R797" s="419"/>
      <c r="S797" s="419"/>
      <c r="T797" s="419"/>
      <c r="U797" s="419"/>
      <c r="V797" s="419"/>
      <c r="W797" s="419"/>
      <c r="X797" s="419"/>
      <c r="Y797" s="419"/>
      <c r="Z797" s="419"/>
    </row>
    <row r="798" spans="1:26" hidden="1">
      <c r="A798" s="419"/>
      <c r="B798" s="419"/>
      <c r="C798" s="419"/>
      <c r="D798" s="419"/>
      <c r="E798" s="419"/>
      <c r="F798" s="419"/>
      <c r="G798" s="420"/>
      <c r="H798" s="421"/>
      <c r="I798" s="421"/>
      <c r="J798" s="419"/>
      <c r="K798" s="419"/>
      <c r="L798" s="419"/>
      <c r="M798" s="419"/>
      <c r="N798" s="419"/>
      <c r="O798" s="419"/>
      <c r="P798" s="419"/>
      <c r="Q798" s="419"/>
      <c r="R798" s="419"/>
      <c r="S798" s="419"/>
      <c r="T798" s="419"/>
      <c r="U798" s="419"/>
      <c r="V798" s="419"/>
      <c r="W798" s="419"/>
      <c r="X798" s="419"/>
      <c r="Y798" s="419"/>
      <c r="Z798" s="419"/>
    </row>
    <row r="799" spans="1:26" hidden="1">
      <c r="A799" s="419"/>
      <c r="B799" s="419"/>
      <c r="C799" s="419"/>
      <c r="D799" s="419"/>
      <c r="E799" s="419"/>
      <c r="F799" s="419"/>
      <c r="G799" s="420"/>
      <c r="H799" s="421"/>
      <c r="I799" s="421"/>
      <c r="J799" s="419"/>
      <c r="K799" s="419"/>
      <c r="L799" s="419"/>
      <c r="M799" s="419"/>
      <c r="N799" s="419"/>
      <c r="O799" s="419"/>
      <c r="P799" s="419"/>
      <c r="Q799" s="419"/>
      <c r="R799" s="419"/>
      <c r="S799" s="419"/>
      <c r="T799" s="419"/>
      <c r="U799" s="419"/>
      <c r="V799" s="419"/>
      <c r="W799" s="419"/>
      <c r="X799" s="419"/>
      <c r="Y799" s="419"/>
      <c r="Z799" s="419"/>
    </row>
    <row r="800" spans="1:26" hidden="1">
      <c r="A800" s="419"/>
      <c r="B800" s="419"/>
      <c r="C800" s="419"/>
      <c r="D800" s="419"/>
      <c r="E800" s="419"/>
      <c r="F800" s="419"/>
      <c r="G800" s="420"/>
      <c r="H800" s="421"/>
      <c r="I800" s="421"/>
      <c r="J800" s="419"/>
      <c r="K800" s="419"/>
      <c r="L800" s="419"/>
      <c r="M800" s="419"/>
      <c r="N800" s="419"/>
      <c r="O800" s="419"/>
      <c r="P800" s="419"/>
      <c r="Q800" s="419"/>
      <c r="R800" s="419"/>
      <c r="S800" s="419"/>
      <c r="T800" s="419"/>
      <c r="U800" s="419"/>
      <c r="V800" s="419"/>
      <c r="W800" s="419"/>
      <c r="X800" s="419"/>
      <c r="Y800" s="419"/>
      <c r="Z800" s="419"/>
    </row>
    <row r="801" spans="1:26" hidden="1">
      <c r="A801" s="419"/>
      <c r="B801" s="419"/>
      <c r="C801" s="419"/>
      <c r="D801" s="419"/>
      <c r="E801" s="419"/>
      <c r="F801" s="419"/>
      <c r="G801" s="420"/>
      <c r="H801" s="421"/>
      <c r="I801" s="421"/>
      <c r="J801" s="419"/>
      <c r="K801" s="419"/>
      <c r="L801" s="419"/>
      <c r="M801" s="419"/>
      <c r="N801" s="419"/>
      <c r="O801" s="419"/>
      <c r="P801" s="419"/>
      <c r="Q801" s="419"/>
      <c r="R801" s="419"/>
      <c r="S801" s="419"/>
      <c r="T801" s="419"/>
      <c r="U801" s="419"/>
      <c r="V801" s="419"/>
      <c r="W801" s="419"/>
      <c r="X801" s="419"/>
      <c r="Y801" s="419"/>
      <c r="Z801" s="419"/>
    </row>
    <row r="802" spans="1:26" hidden="1">
      <c r="A802" s="419"/>
      <c r="B802" s="419"/>
      <c r="C802" s="419"/>
      <c r="D802" s="419"/>
      <c r="E802" s="419"/>
      <c r="F802" s="419"/>
      <c r="G802" s="420"/>
      <c r="H802" s="421"/>
      <c r="I802" s="421"/>
      <c r="J802" s="419"/>
      <c r="K802" s="419"/>
      <c r="L802" s="419"/>
      <c r="M802" s="419"/>
      <c r="N802" s="419"/>
      <c r="O802" s="419"/>
      <c r="P802" s="419"/>
      <c r="Q802" s="419"/>
      <c r="R802" s="419"/>
      <c r="S802" s="419"/>
      <c r="T802" s="419"/>
      <c r="U802" s="419"/>
      <c r="V802" s="419"/>
      <c r="W802" s="419"/>
      <c r="X802" s="419"/>
      <c r="Y802" s="419"/>
      <c r="Z802" s="419"/>
    </row>
    <row r="803" spans="1:26" hidden="1">
      <c r="A803" s="419"/>
      <c r="B803" s="419"/>
      <c r="C803" s="419"/>
      <c r="D803" s="419"/>
      <c r="E803" s="419"/>
      <c r="F803" s="419"/>
      <c r="G803" s="420"/>
      <c r="H803" s="421"/>
      <c r="I803" s="421"/>
      <c r="J803" s="419"/>
      <c r="K803" s="419"/>
      <c r="L803" s="419"/>
      <c r="M803" s="419"/>
      <c r="N803" s="419"/>
      <c r="O803" s="419"/>
      <c r="P803" s="419"/>
      <c r="Q803" s="419"/>
      <c r="R803" s="419"/>
      <c r="S803" s="419"/>
      <c r="T803" s="419"/>
      <c r="U803" s="419"/>
      <c r="V803" s="419"/>
      <c r="W803" s="419"/>
      <c r="X803" s="419"/>
      <c r="Y803" s="419"/>
      <c r="Z803" s="419"/>
    </row>
    <row r="804" spans="1:26" hidden="1">
      <c r="A804" s="419"/>
      <c r="B804" s="419"/>
      <c r="C804" s="419"/>
      <c r="D804" s="419"/>
      <c r="E804" s="419"/>
      <c r="F804" s="419"/>
      <c r="G804" s="420"/>
      <c r="H804" s="421"/>
      <c r="I804" s="421"/>
      <c r="J804" s="419"/>
      <c r="K804" s="419"/>
      <c r="L804" s="419"/>
      <c r="M804" s="419"/>
      <c r="N804" s="419"/>
      <c r="O804" s="419"/>
      <c r="P804" s="419"/>
      <c r="Q804" s="419"/>
      <c r="R804" s="419"/>
      <c r="S804" s="419"/>
      <c r="T804" s="419"/>
      <c r="U804" s="419"/>
      <c r="V804" s="419"/>
      <c r="W804" s="419"/>
      <c r="X804" s="419"/>
      <c r="Y804" s="419"/>
      <c r="Z804" s="419"/>
    </row>
    <row r="805" spans="1:26" hidden="1">
      <c r="A805" s="419"/>
      <c r="B805" s="419"/>
      <c r="C805" s="419"/>
      <c r="D805" s="419"/>
      <c r="E805" s="419"/>
      <c r="F805" s="419"/>
      <c r="G805" s="420"/>
      <c r="H805" s="421"/>
      <c r="I805" s="421"/>
      <c r="J805" s="419"/>
      <c r="K805" s="419"/>
      <c r="L805" s="419"/>
      <c r="M805" s="419"/>
      <c r="N805" s="419"/>
      <c r="O805" s="419"/>
      <c r="P805" s="419"/>
      <c r="Q805" s="419"/>
      <c r="R805" s="419"/>
      <c r="S805" s="419"/>
      <c r="T805" s="419"/>
      <c r="U805" s="419"/>
      <c r="V805" s="419"/>
      <c r="W805" s="419"/>
      <c r="X805" s="419"/>
      <c r="Y805" s="419"/>
      <c r="Z805" s="419"/>
    </row>
    <row r="806" spans="1:26" hidden="1">
      <c r="A806" s="419"/>
      <c r="B806" s="419"/>
      <c r="C806" s="419"/>
      <c r="D806" s="419"/>
      <c r="E806" s="419"/>
      <c r="F806" s="419"/>
      <c r="G806" s="420"/>
      <c r="H806" s="421"/>
      <c r="I806" s="421"/>
      <c r="J806" s="419"/>
      <c r="K806" s="419"/>
      <c r="L806" s="419"/>
      <c r="M806" s="419"/>
      <c r="N806" s="419"/>
      <c r="O806" s="419"/>
      <c r="P806" s="419"/>
      <c r="Q806" s="419"/>
      <c r="R806" s="419"/>
      <c r="S806" s="419"/>
      <c r="T806" s="419"/>
      <c r="U806" s="419"/>
      <c r="V806" s="419"/>
      <c r="W806" s="419"/>
      <c r="X806" s="419"/>
      <c r="Y806" s="419"/>
      <c r="Z806" s="419"/>
    </row>
    <row r="807" spans="1:26" hidden="1">
      <c r="A807" s="419"/>
      <c r="B807" s="419"/>
      <c r="C807" s="419"/>
      <c r="D807" s="419"/>
      <c r="E807" s="419"/>
      <c r="F807" s="419"/>
      <c r="G807" s="420"/>
      <c r="H807" s="421"/>
      <c r="I807" s="421"/>
      <c r="J807" s="419"/>
      <c r="K807" s="419"/>
      <c r="L807" s="419"/>
      <c r="M807" s="419"/>
      <c r="N807" s="419"/>
      <c r="O807" s="419"/>
      <c r="P807" s="419"/>
      <c r="Q807" s="419"/>
      <c r="R807" s="419"/>
      <c r="S807" s="419"/>
      <c r="T807" s="419"/>
      <c r="U807" s="419"/>
      <c r="V807" s="419"/>
      <c r="W807" s="419"/>
      <c r="X807" s="419"/>
      <c r="Y807" s="419"/>
      <c r="Z807" s="419"/>
    </row>
    <row r="808" spans="1:26" hidden="1">
      <c r="A808" s="419"/>
      <c r="B808" s="419"/>
      <c r="C808" s="419"/>
      <c r="D808" s="419"/>
      <c r="E808" s="419"/>
      <c r="F808" s="419"/>
      <c r="G808" s="420"/>
      <c r="H808" s="421"/>
      <c r="I808" s="421"/>
      <c r="J808" s="419"/>
      <c r="K808" s="419"/>
      <c r="L808" s="419"/>
      <c r="M808" s="419"/>
      <c r="N808" s="419"/>
      <c r="O808" s="419"/>
      <c r="P808" s="419"/>
      <c r="Q808" s="419"/>
      <c r="R808" s="419"/>
      <c r="S808" s="419"/>
      <c r="T808" s="419"/>
      <c r="U808" s="419"/>
      <c r="V808" s="419"/>
      <c r="W808" s="419"/>
      <c r="X808" s="419"/>
      <c r="Y808" s="419"/>
      <c r="Z808" s="419"/>
    </row>
    <row r="809" spans="1:26" hidden="1">
      <c r="A809" s="419"/>
      <c r="B809" s="419"/>
      <c r="C809" s="419"/>
      <c r="D809" s="419"/>
      <c r="E809" s="419"/>
      <c r="F809" s="419"/>
      <c r="G809" s="420"/>
      <c r="H809" s="421"/>
      <c r="I809" s="421"/>
      <c r="J809" s="419"/>
      <c r="K809" s="419"/>
      <c r="L809" s="419"/>
      <c r="M809" s="419"/>
      <c r="N809" s="419"/>
      <c r="O809" s="419"/>
      <c r="P809" s="419"/>
      <c r="Q809" s="419"/>
      <c r="R809" s="419"/>
      <c r="S809" s="419"/>
      <c r="T809" s="419"/>
      <c r="U809" s="419"/>
      <c r="V809" s="419"/>
      <c r="W809" s="419"/>
      <c r="X809" s="419"/>
      <c r="Y809" s="419"/>
      <c r="Z809" s="419"/>
    </row>
    <row r="810" spans="1:26" hidden="1">
      <c r="A810" s="419"/>
      <c r="B810" s="419"/>
      <c r="C810" s="419"/>
      <c r="D810" s="419"/>
      <c r="E810" s="419"/>
      <c r="F810" s="419"/>
      <c r="G810" s="420"/>
      <c r="H810" s="421"/>
      <c r="I810" s="421"/>
      <c r="J810" s="419"/>
      <c r="K810" s="419"/>
      <c r="L810" s="419"/>
      <c r="M810" s="419"/>
      <c r="N810" s="419"/>
      <c r="O810" s="419"/>
      <c r="P810" s="419"/>
      <c r="Q810" s="419"/>
      <c r="R810" s="419"/>
      <c r="S810" s="419"/>
      <c r="T810" s="419"/>
      <c r="U810" s="419"/>
      <c r="V810" s="419"/>
      <c r="W810" s="419"/>
      <c r="X810" s="419"/>
      <c r="Y810" s="419"/>
      <c r="Z810" s="419"/>
    </row>
    <row r="811" spans="1:26" hidden="1">
      <c r="A811" s="419"/>
      <c r="B811" s="419"/>
      <c r="C811" s="419"/>
      <c r="D811" s="419"/>
      <c r="E811" s="419"/>
      <c r="F811" s="419"/>
      <c r="G811" s="420"/>
      <c r="H811" s="421"/>
      <c r="I811" s="421"/>
      <c r="J811" s="419"/>
      <c r="K811" s="419"/>
      <c r="L811" s="419"/>
      <c r="M811" s="419"/>
      <c r="N811" s="419"/>
      <c r="O811" s="419"/>
      <c r="P811" s="419"/>
      <c r="Q811" s="419"/>
      <c r="R811" s="419"/>
      <c r="S811" s="419"/>
      <c r="T811" s="419"/>
      <c r="U811" s="419"/>
      <c r="V811" s="419"/>
      <c r="W811" s="419"/>
      <c r="X811" s="419"/>
      <c r="Y811" s="419"/>
      <c r="Z811" s="419"/>
    </row>
    <row r="812" spans="1:26" hidden="1">
      <c r="A812" s="419"/>
      <c r="B812" s="419"/>
      <c r="C812" s="419"/>
      <c r="D812" s="419"/>
      <c r="E812" s="419"/>
      <c r="F812" s="419"/>
      <c r="G812" s="420"/>
      <c r="H812" s="421"/>
      <c r="I812" s="421"/>
      <c r="J812" s="419"/>
      <c r="K812" s="419"/>
      <c r="L812" s="419"/>
      <c r="M812" s="419"/>
      <c r="N812" s="419"/>
      <c r="O812" s="419"/>
      <c r="P812" s="419"/>
      <c r="Q812" s="419"/>
      <c r="R812" s="419"/>
      <c r="S812" s="419"/>
      <c r="T812" s="419"/>
      <c r="U812" s="419"/>
      <c r="V812" s="419"/>
      <c r="W812" s="419"/>
      <c r="X812" s="419"/>
      <c r="Y812" s="419"/>
      <c r="Z812" s="419"/>
    </row>
    <row r="813" spans="1:26" hidden="1">
      <c r="A813" s="419"/>
      <c r="B813" s="419"/>
      <c r="C813" s="419"/>
      <c r="D813" s="419"/>
      <c r="E813" s="419"/>
      <c r="F813" s="419"/>
      <c r="G813" s="420"/>
      <c r="H813" s="421"/>
      <c r="I813" s="421"/>
      <c r="J813" s="419"/>
      <c r="K813" s="419"/>
      <c r="L813" s="419"/>
      <c r="M813" s="419"/>
      <c r="N813" s="419"/>
      <c r="O813" s="419"/>
      <c r="P813" s="419"/>
      <c r="Q813" s="419"/>
      <c r="R813" s="419"/>
      <c r="S813" s="419"/>
      <c r="T813" s="419"/>
      <c r="U813" s="419"/>
      <c r="V813" s="419"/>
      <c r="W813" s="419"/>
      <c r="X813" s="419"/>
      <c r="Y813" s="419"/>
      <c r="Z813" s="419"/>
    </row>
    <row r="814" spans="1:26" hidden="1">
      <c r="A814" s="419"/>
      <c r="B814" s="419"/>
      <c r="C814" s="419"/>
      <c r="D814" s="419"/>
      <c r="E814" s="419"/>
      <c r="F814" s="419"/>
      <c r="G814" s="420"/>
      <c r="H814" s="421"/>
      <c r="I814" s="421"/>
      <c r="J814" s="419"/>
      <c r="K814" s="419"/>
      <c r="L814" s="419"/>
      <c r="M814" s="419"/>
      <c r="N814" s="419"/>
      <c r="O814" s="419"/>
      <c r="P814" s="419"/>
      <c r="Q814" s="419"/>
      <c r="R814" s="419"/>
      <c r="S814" s="419"/>
      <c r="T814" s="419"/>
      <c r="U814" s="419"/>
      <c r="V814" s="419"/>
      <c r="W814" s="419"/>
      <c r="X814" s="419"/>
      <c r="Y814" s="419"/>
      <c r="Z814" s="419"/>
    </row>
    <row r="815" spans="1:26" hidden="1">
      <c r="A815" s="419"/>
      <c r="B815" s="419"/>
      <c r="C815" s="419"/>
      <c r="D815" s="419"/>
      <c r="E815" s="419"/>
      <c r="F815" s="419"/>
      <c r="G815" s="420"/>
      <c r="H815" s="421"/>
      <c r="I815" s="421"/>
      <c r="J815" s="419"/>
      <c r="K815" s="419"/>
      <c r="L815" s="419"/>
      <c r="M815" s="419"/>
      <c r="N815" s="419"/>
      <c r="O815" s="419"/>
      <c r="P815" s="419"/>
      <c r="Q815" s="419"/>
      <c r="R815" s="419"/>
      <c r="S815" s="419"/>
      <c r="T815" s="419"/>
      <c r="U815" s="419"/>
      <c r="V815" s="419"/>
      <c r="W815" s="419"/>
      <c r="X815" s="419"/>
      <c r="Y815" s="419"/>
      <c r="Z815" s="419"/>
    </row>
    <row r="816" spans="1:26" hidden="1">
      <c r="A816" s="419"/>
      <c r="B816" s="419"/>
      <c r="C816" s="419"/>
      <c r="D816" s="419"/>
      <c r="E816" s="419"/>
      <c r="F816" s="419"/>
      <c r="G816" s="420"/>
      <c r="H816" s="421"/>
      <c r="I816" s="421"/>
      <c r="J816" s="419"/>
      <c r="K816" s="419"/>
      <c r="L816" s="419"/>
      <c r="M816" s="419"/>
      <c r="N816" s="419"/>
      <c r="O816" s="419"/>
      <c r="P816" s="419"/>
      <c r="Q816" s="419"/>
      <c r="R816" s="419"/>
      <c r="S816" s="419"/>
      <c r="T816" s="419"/>
      <c r="U816" s="419"/>
      <c r="V816" s="419"/>
      <c r="W816" s="419"/>
      <c r="X816" s="419"/>
      <c r="Y816" s="419"/>
      <c r="Z816" s="419"/>
    </row>
    <row r="817" spans="1:26" hidden="1">
      <c r="A817" s="419"/>
      <c r="B817" s="419"/>
      <c r="C817" s="419"/>
      <c r="D817" s="419"/>
      <c r="E817" s="419"/>
      <c r="F817" s="419"/>
      <c r="G817" s="420"/>
      <c r="H817" s="421"/>
      <c r="I817" s="421"/>
      <c r="J817" s="419"/>
      <c r="K817" s="419"/>
      <c r="L817" s="419"/>
      <c r="M817" s="419"/>
      <c r="N817" s="419"/>
      <c r="O817" s="419"/>
      <c r="P817" s="419"/>
      <c r="Q817" s="419"/>
      <c r="R817" s="419"/>
      <c r="S817" s="419"/>
      <c r="T817" s="419"/>
      <c r="U817" s="419"/>
      <c r="V817" s="419"/>
      <c r="W817" s="419"/>
      <c r="X817" s="419"/>
      <c r="Y817" s="419"/>
      <c r="Z817" s="419"/>
    </row>
    <row r="818" spans="1:26" hidden="1">
      <c r="A818" s="419"/>
      <c r="B818" s="419"/>
      <c r="C818" s="419"/>
      <c r="D818" s="419"/>
      <c r="E818" s="419"/>
      <c r="F818" s="419"/>
      <c r="G818" s="420"/>
      <c r="H818" s="421"/>
      <c r="I818" s="421"/>
      <c r="J818" s="419"/>
      <c r="K818" s="419"/>
      <c r="L818" s="419"/>
      <c r="M818" s="419"/>
      <c r="N818" s="419"/>
      <c r="O818" s="419"/>
      <c r="P818" s="419"/>
      <c r="Q818" s="419"/>
      <c r="R818" s="419"/>
      <c r="S818" s="419"/>
      <c r="T818" s="419"/>
      <c r="U818" s="419"/>
      <c r="V818" s="419"/>
      <c r="W818" s="419"/>
      <c r="X818" s="419"/>
      <c r="Y818" s="419"/>
      <c r="Z818" s="419"/>
    </row>
    <row r="819" spans="1:26" hidden="1">
      <c r="A819" s="419"/>
      <c r="B819" s="419"/>
      <c r="C819" s="419"/>
      <c r="D819" s="419"/>
      <c r="E819" s="419"/>
      <c r="F819" s="419"/>
      <c r="G819" s="420"/>
      <c r="H819" s="421"/>
      <c r="I819" s="421"/>
      <c r="J819" s="419"/>
      <c r="K819" s="419"/>
      <c r="L819" s="419"/>
      <c r="M819" s="419"/>
      <c r="N819" s="419"/>
      <c r="O819" s="419"/>
      <c r="P819" s="419"/>
      <c r="Q819" s="419"/>
      <c r="R819" s="419"/>
      <c r="S819" s="419"/>
      <c r="T819" s="419"/>
      <c r="U819" s="419"/>
      <c r="V819" s="419"/>
      <c r="W819" s="419"/>
      <c r="X819" s="419"/>
      <c r="Y819" s="419"/>
      <c r="Z819" s="419"/>
    </row>
    <row r="820" spans="1:26" hidden="1">
      <c r="A820" s="419"/>
      <c r="B820" s="419"/>
      <c r="C820" s="419"/>
      <c r="D820" s="419"/>
      <c r="E820" s="419"/>
      <c r="F820" s="419"/>
      <c r="G820" s="420"/>
      <c r="H820" s="421"/>
      <c r="I820" s="421"/>
      <c r="J820" s="419"/>
      <c r="K820" s="419"/>
      <c r="L820" s="419"/>
      <c r="M820" s="419"/>
      <c r="N820" s="419"/>
      <c r="O820" s="419"/>
      <c r="P820" s="419"/>
      <c r="Q820" s="419"/>
      <c r="R820" s="419"/>
      <c r="S820" s="419"/>
      <c r="T820" s="419"/>
      <c r="U820" s="419"/>
      <c r="V820" s="419"/>
      <c r="W820" s="419"/>
      <c r="X820" s="419"/>
      <c r="Y820" s="419"/>
      <c r="Z820" s="419"/>
    </row>
    <row r="821" spans="1:26" hidden="1">
      <c r="A821" s="419"/>
      <c r="B821" s="419"/>
      <c r="C821" s="419"/>
      <c r="D821" s="419"/>
      <c r="E821" s="419"/>
      <c r="F821" s="419"/>
      <c r="G821" s="420"/>
      <c r="H821" s="421"/>
      <c r="I821" s="421"/>
      <c r="J821" s="419"/>
      <c r="K821" s="419"/>
      <c r="L821" s="419"/>
      <c r="M821" s="419"/>
      <c r="N821" s="419"/>
      <c r="O821" s="419"/>
      <c r="P821" s="419"/>
      <c r="Q821" s="419"/>
      <c r="R821" s="419"/>
      <c r="S821" s="419"/>
      <c r="T821" s="419"/>
      <c r="U821" s="419"/>
      <c r="V821" s="419"/>
      <c r="W821" s="419"/>
      <c r="X821" s="419"/>
      <c r="Y821" s="419"/>
      <c r="Z821" s="419"/>
    </row>
    <row r="822" spans="1:26" hidden="1">
      <c r="A822" s="419"/>
      <c r="B822" s="419"/>
      <c r="C822" s="419"/>
      <c r="D822" s="419"/>
      <c r="E822" s="419"/>
      <c r="F822" s="419"/>
      <c r="G822" s="420"/>
      <c r="H822" s="421"/>
      <c r="I822" s="421"/>
      <c r="J822" s="419"/>
      <c r="K822" s="419"/>
      <c r="L822" s="419"/>
      <c r="M822" s="419"/>
      <c r="N822" s="419"/>
      <c r="O822" s="419"/>
      <c r="P822" s="419"/>
      <c r="Q822" s="419"/>
      <c r="R822" s="419"/>
      <c r="S822" s="419"/>
      <c r="T822" s="419"/>
      <c r="U822" s="419"/>
      <c r="V822" s="419"/>
      <c r="W822" s="419"/>
      <c r="X822" s="419"/>
      <c r="Y822" s="419"/>
      <c r="Z822" s="419"/>
    </row>
    <row r="823" spans="1:26" hidden="1">
      <c r="A823" s="419"/>
      <c r="B823" s="419"/>
      <c r="C823" s="419"/>
      <c r="D823" s="419"/>
      <c r="E823" s="419"/>
      <c r="F823" s="419"/>
      <c r="G823" s="420"/>
      <c r="H823" s="421"/>
      <c r="I823" s="421"/>
      <c r="J823" s="419"/>
      <c r="K823" s="419"/>
      <c r="L823" s="419"/>
      <c r="M823" s="419"/>
      <c r="N823" s="419"/>
      <c r="O823" s="419"/>
      <c r="P823" s="419"/>
      <c r="Q823" s="419"/>
      <c r="R823" s="419"/>
      <c r="S823" s="419"/>
      <c r="T823" s="419"/>
      <c r="U823" s="419"/>
      <c r="V823" s="419"/>
      <c r="W823" s="419"/>
      <c r="X823" s="419"/>
      <c r="Y823" s="419"/>
      <c r="Z823" s="419"/>
    </row>
    <row r="824" spans="1:26" hidden="1">
      <c r="A824" s="419"/>
      <c r="B824" s="419"/>
      <c r="C824" s="419"/>
      <c r="D824" s="419"/>
      <c r="E824" s="419"/>
      <c r="F824" s="419"/>
      <c r="G824" s="420"/>
      <c r="H824" s="421"/>
      <c r="I824" s="421"/>
      <c r="J824" s="419"/>
      <c r="K824" s="419"/>
      <c r="L824" s="419"/>
      <c r="M824" s="419"/>
      <c r="N824" s="419"/>
      <c r="O824" s="419"/>
      <c r="P824" s="419"/>
      <c r="Q824" s="419"/>
      <c r="R824" s="419"/>
      <c r="S824" s="419"/>
      <c r="T824" s="419"/>
      <c r="U824" s="419"/>
      <c r="V824" s="419"/>
      <c r="W824" s="419"/>
      <c r="X824" s="419"/>
      <c r="Y824" s="419"/>
      <c r="Z824" s="419"/>
    </row>
    <row r="825" spans="1:26" hidden="1">
      <c r="A825" s="419"/>
      <c r="B825" s="419"/>
      <c r="C825" s="419"/>
      <c r="D825" s="419"/>
      <c r="E825" s="419"/>
      <c r="F825" s="419"/>
      <c r="G825" s="420"/>
      <c r="H825" s="421"/>
      <c r="I825" s="421"/>
      <c r="J825" s="419"/>
      <c r="K825" s="419"/>
      <c r="L825" s="419"/>
      <c r="M825" s="419"/>
      <c r="N825" s="419"/>
      <c r="O825" s="419"/>
      <c r="P825" s="419"/>
      <c r="Q825" s="419"/>
      <c r="R825" s="419"/>
      <c r="S825" s="419"/>
      <c r="T825" s="419"/>
      <c r="U825" s="419"/>
      <c r="V825" s="419"/>
      <c r="W825" s="419"/>
      <c r="X825" s="419"/>
      <c r="Y825" s="419"/>
      <c r="Z825" s="419"/>
    </row>
    <row r="826" spans="1:26" hidden="1">
      <c r="A826" s="419"/>
      <c r="B826" s="419"/>
      <c r="C826" s="419"/>
      <c r="D826" s="419"/>
      <c r="E826" s="419"/>
      <c r="F826" s="419"/>
      <c r="G826" s="420"/>
      <c r="H826" s="421"/>
      <c r="I826" s="421"/>
      <c r="J826" s="419"/>
      <c r="K826" s="419"/>
      <c r="L826" s="419"/>
      <c r="M826" s="419"/>
      <c r="N826" s="419"/>
      <c r="O826" s="419"/>
      <c r="P826" s="419"/>
      <c r="Q826" s="419"/>
      <c r="R826" s="419"/>
      <c r="S826" s="419"/>
      <c r="T826" s="419"/>
      <c r="U826" s="419"/>
      <c r="V826" s="419"/>
      <c r="W826" s="419"/>
      <c r="X826" s="419"/>
      <c r="Y826" s="419"/>
      <c r="Z826" s="419"/>
    </row>
    <row r="827" spans="1:26" hidden="1">
      <c r="A827" s="419"/>
      <c r="B827" s="419"/>
      <c r="C827" s="419"/>
      <c r="D827" s="419"/>
      <c r="E827" s="419"/>
      <c r="F827" s="419"/>
      <c r="G827" s="420"/>
      <c r="H827" s="421"/>
      <c r="I827" s="421"/>
      <c r="J827" s="419"/>
      <c r="K827" s="419"/>
      <c r="L827" s="419"/>
      <c r="M827" s="419"/>
      <c r="N827" s="419"/>
      <c r="O827" s="419"/>
      <c r="P827" s="419"/>
      <c r="Q827" s="419"/>
      <c r="R827" s="419"/>
      <c r="S827" s="419"/>
      <c r="T827" s="419"/>
      <c r="U827" s="419"/>
      <c r="V827" s="419"/>
      <c r="W827" s="419"/>
      <c r="X827" s="419"/>
      <c r="Y827" s="419"/>
      <c r="Z827" s="419"/>
    </row>
    <row r="828" spans="1:26" hidden="1">
      <c r="A828" s="419"/>
      <c r="B828" s="419"/>
      <c r="C828" s="419"/>
      <c r="D828" s="419"/>
      <c r="E828" s="419"/>
      <c r="F828" s="419"/>
      <c r="G828" s="420"/>
      <c r="H828" s="421"/>
      <c r="I828" s="421"/>
      <c r="J828" s="419"/>
      <c r="K828" s="419"/>
      <c r="L828" s="419"/>
      <c r="M828" s="419"/>
      <c r="N828" s="419"/>
      <c r="O828" s="419"/>
      <c r="P828" s="419"/>
      <c r="Q828" s="419"/>
      <c r="R828" s="419"/>
      <c r="S828" s="419"/>
      <c r="T828" s="419"/>
      <c r="U828" s="419"/>
      <c r="V828" s="419"/>
      <c r="W828" s="419"/>
      <c r="X828" s="419"/>
      <c r="Y828" s="419"/>
      <c r="Z828" s="419"/>
    </row>
    <row r="829" spans="1:26" hidden="1">
      <c r="A829" s="419"/>
      <c r="B829" s="419"/>
      <c r="C829" s="419"/>
      <c r="D829" s="419"/>
      <c r="E829" s="419"/>
      <c r="F829" s="419"/>
      <c r="G829" s="420"/>
      <c r="H829" s="421"/>
      <c r="I829" s="421"/>
      <c r="J829" s="419"/>
      <c r="K829" s="419"/>
      <c r="L829" s="419"/>
      <c r="M829" s="419"/>
      <c r="N829" s="419"/>
      <c r="O829" s="419"/>
      <c r="P829" s="419"/>
      <c r="Q829" s="419"/>
      <c r="R829" s="419"/>
      <c r="S829" s="419"/>
      <c r="T829" s="419"/>
      <c r="U829" s="419"/>
      <c r="V829" s="419"/>
      <c r="W829" s="419"/>
      <c r="X829" s="419"/>
      <c r="Y829" s="419"/>
      <c r="Z829" s="419"/>
    </row>
    <row r="830" spans="1:26" hidden="1">
      <c r="A830" s="419"/>
      <c r="B830" s="419"/>
      <c r="C830" s="419"/>
      <c r="D830" s="419"/>
      <c r="E830" s="419"/>
      <c r="F830" s="419"/>
      <c r="G830" s="420"/>
      <c r="H830" s="421"/>
      <c r="I830" s="421"/>
      <c r="J830" s="419"/>
      <c r="K830" s="419"/>
      <c r="L830" s="419"/>
      <c r="M830" s="419"/>
      <c r="N830" s="419"/>
      <c r="O830" s="419"/>
      <c r="P830" s="419"/>
      <c r="Q830" s="419"/>
      <c r="R830" s="419"/>
      <c r="S830" s="419"/>
      <c r="T830" s="419"/>
      <c r="U830" s="419"/>
      <c r="V830" s="419"/>
      <c r="W830" s="419"/>
      <c r="X830" s="419"/>
      <c r="Y830" s="419"/>
      <c r="Z830" s="419"/>
    </row>
    <row r="831" spans="1:26" hidden="1">
      <c r="A831" s="419"/>
      <c r="B831" s="419"/>
      <c r="C831" s="419"/>
      <c r="D831" s="419"/>
      <c r="E831" s="419"/>
      <c r="F831" s="419"/>
      <c r="G831" s="420"/>
      <c r="H831" s="421"/>
      <c r="I831" s="421"/>
      <c r="J831" s="419"/>
      <c r="K831" s="419"/>
      <c r="L831" s="419"/>
      <c r="M831" s="419"/>
      <c r="N831" s="419"/>
      <c r="O831" s="419"/>
      <c r="P831" s="419"/>
      <c r="Q831" s="419"/>
      <c r="R831" s="419"/>
      <c r="S831" s="419"/>
      <c r="T831" s="419"/>
      <c r="U831" s="419"/>
      <c r="V831" s="419"/>
      <c r="W831" s="419"/>
      <c r="X831" s="419"/>
      <c r="Y831" s="419"/>
      <c r="Z831" s="419"/>
    </row>
    <row r="832" spans="1:26" hidden="1">
      <c r="A832" s="419"/>
      <c r="B832" s="419"/>
      <c r="C832" s="419"/>
      <c r="D832" s="419"/>
      <c r="E832" s="419"/>
      <c r="F832" s="419"/>
      <c r="G832" s="420"/>
      <c r="H832" s="421"/>
      <c r="I832" s="421"/>
      <c r="J832" s="419"/>
      <c r="K832" s="419"/>
      <c r="L832" s="419"/>
      <c r="M832" s="419"/>
      <c r="N832" s="419"/>
      <c r="O832" s="419"/>
      <c r="P832" s="419"/>
      <c r="Q832" s="419"/>
      <c r="R832" s="419"/>
      <c r="S832" s="419"/>
      <c r="T832" s="419"/>
      <c r="U832" s="419"/>
      <c r="V832" s="419"/>
      <c r="W832" s="419"/>
      <c r="X832" s="419"/>
      <c r="Y832" s="419"/>
      <c r="Z832" s="419"/>
    </row>
    <row r="833" spans="1:26" hidden="1">
      <c r="A833" s="419"/>
      <c r="B833" s="419"/>
      <c r="C833" s="419"/>
      <c r="D833" s="419"/>
      <c r="E833" s="419"/>
      <c r="F833" s="419"/>
      <c r="G833" s="420"/>
      <c r="H833" s="421"/>
      <c r="I833" s="421"/>
      <c r="J833" s="419"/>
      <c r="K833" s="419"/>
      <c r="L833" s="419"/>
      <c r="M833" s="419"/>
      <c r="N833" s="419"/>
      <c r="O833" s="419"/>
      <c r="P833" s="419"/>
      <c r="Q833" s="419"/>
      <c r="R833" s="419"/>
      <c r="S833" s="419"/>
      <c r="T833" s="419"/>
      <c r="U833" s="419"/>
      <c r="V833" s="419"/>
      <c r="W833" s="419"/>
      <c r="X833" s="419"/>
      <c r="Y833" s="419"/>
      <c r="Z833" s="419"/>
    </row>
    <row r="834" spans="1:26" hidden="1">
      <c r="A834" s="419"/>
      <c r="B834" s="419"/>
      <c r="C834" s="419"/>
      <c r="D834" s="419"/>
      <c r="E834" s="419"/>
      <c r="F834" s="419"/>
      <c r="G834" s="420"/>
      <c r="H834" s="421"/>
      <c r="I834" s="421"/>
      <c r="J834" s="419"/>
      <c r="K834" s="419"/>
      <c r="L834" s="419"/>
      <c r="M834" s="419"/>
      <c r="N834" s="419"/>
      <c r="O834" s="419"/>
      <c r="P834" s="419"/>
      <c r="Q834" s="419"/>
      <c r="R834" s="419"/>
      <c r="S834" s="419"/>
      <c r="T834" s="419"/>
      <c r="U834" s="419"/>
      <c r="V834" s="419"/>
      <c r="W834" s="419"/>
      <c r="X834" s="419"/>
      <c r="Y834" s="419"/>
      <c r="Z834" s="419"/>
    </row>
    <row r="835" spans="1:26" hidden="1">
      <c r="A835" s="419"/>
      <c r="B835" s="419"/>
      <c r="C835" s="419"/>
      <c r="D835" s="419"/>
      <c r="E835" s="419"/>
      <c r="F835" s="419"/>
      <c r="G835" s="420"/>
      <c r="H835" s="421"/>
      <c r="I835" s="421"/>
      <c r="J835" s="419"/>
      <c r="K835" s="419"/>
      <c r="L835" s="419"/>
      <c r="M835" s="419"/>
      <c r="N835" s="419"/>
      <c r="O835" s="419"/>
      <c r="P835" s="419"/>
      <c r="Q835" s="419"/>
      <c r="R835" s="419"/>
      <c r="S835" s="419"/>
      <c r="T835" s="419"/>
      <c r="U835" s="419"/>
      <c r="V835" s="419"/>
      <c r="W835" s="419"/>
      <c r="X835" s="419"/>
      <c r="Y835" s="419"/>
      <c r="Z835" s="419"/>
    </row>
    <row r="836" spans="1:26" hidden="1">
      <c r="A836" s="419"/>
      <c r="B836" s="419"/>
      <c r="C836" s="419"/>
      <c r="D836" s="419"/>
      <c r="E836" s="419"/>
      <c r="F836" s="419"/>
      <c r="G836" s="420"/>
      <c r="H836" s="421"/>
      <c r="I836" s="421"/>
      <c r="J836" s="419"/>
      <c r="K836" s="419"/>
      <c r="L836" s="419"/>
      <c r="M836" s="419"/>
      <c r="N836" s="419"/>
      <c r="O836" s="419"/>
      <c r="P836" s="419"/>
      <c r="Q836" s="419"/>
      <c r="R836" s="419"/>
      <c r="S836" s="419"/>
      <c r="T836" s="419"/>
      <c r="U836" s="419"/>
      <c r="V836" s="419"/>
      <c r="W836" s="419"/>
      <c r="X836" s="419"/>
      <c r="Y836" s="419"/>
      <c r="Z836" s="419"/>
    </row>
    <row r="837" spans="1:26" hidden="1">
      <c r="A837" s="419"/>
      <c r="B837" s="419"/>
      <c r="C837" s="419"/>
      <c r="D837" s="419"/>
      <c r="E837" s="419"/>
      <c r="F837" s="419"/>
      <c r="G837" s="420"/>
      <c r="H837" s="421"/>
      <c r="I837" s="421"/>
      <c r="J837" s="419"/>
      <c r="K837" s="419"/>
      <c r="L837" s="419"/>
      <c r="M837" s="419"/>
      <c r="N837" s="419"/>
      <c r="O837" s="419"/>
      <c r="P837" s="419"/>
      <c r="Q837" s="419"/>
      <c r="R837" s="419"/>
      <c r="S837" s="419"/>
      <c r="T837" s="419"/>
      <c r="U837" s="419"/>
      <c r="V837" s="419"/>
      <c r="W837" s="419"/>
      <c r="X837" s="419"/>
      <c r="Y837" s="419"/>
      <c r="Z837" s="419"/>
    </row>
    <row r="838" spans="1:26" hidden="1">
      <c r="A838" s="419"/>
      <c r="B838" s="419"/>
      <c r="C838" s="419"/>
      <c r="D838" s="419"/>
      <c r="E838" s="419"/>
      <c r="F838" s="419"/>
      <c r="G838" s="420"/>
      <c r="H838" s="421"/>
      <c r="I838" s="421"/>
      <c r="J838" s="419"/>
      <c r="K838" s="419"/>
      <c r="L838" s="419"/>
      <c r="M838" s="419"/>
      <c r="N838" s="419"/>
      <c r="O838" s="419"/>
      <c r="P838" s="419"/>
      <c r="Q838" s="419"/>
      <c r="R838" s="419"/>
      <c r="S838" s="419"/>
      <c r="T838" s="419"/>
      <c r="U838" s="419"/>
      <c r="V838" s="419"/>
      <c r="W838" s="419"/>
      <c r="X838" s="419"/>
      <c r="Y838" s="419"/>
      <c r="Z838" s="419"/>
    </row>
    <row r="839" spans="1:26" hidden="1">
      <c r="A839" s="419"/>
      <c r="B839" s="419"/>
      <c r="C839" s="419"/>
      <c r="D839" s="419"/>
      <c r="E839" s="419"/>
      <c r="F839" s="419"/>
      <c r="G839" s="420"/>
      <c r="H839" s="421"/>
      <c r="I839" s="421"/>
      <c r="J839" s="419"/>
      <c r="K839" s="419"/>
      <c r="L839" s="419"/>
      <c r="M839" s="419"/>
      <c r="N839" s="419"/>
      <c r="O839" s="419"/>
      <c r="P839" s="419"/>
      <c r="Q839" s="419"/>
      <c r="R839" s="419"/>
      <c r="S839" s="419"/>
      <c r="T839" s="419"/>
      <c r="U839" s="419"/>
      <c r="V839" s="419"/>
      <c r="W839" s="419"/>
      <c r="X839" s="419"/>
      <c r="Y839" s="419"/>
      <c r="Z839" s="419"/>
    </row>
    <row r="840" spans="1:26" hidden="1">
      <c r="A840" s="419"/>
      <c r="B840" s="419"/>
      <c r="C840" s="419"/>
      <c r="D840" s="419"/>
      <c r="E840" s="419"/>
      <c r="F840" s="419"/>
      <c r="G840" s="420"/>
      <c r="H840" s="421"/>
      <c r="I840" s="421"/>
      <c r="J840" s="419"/>
      <c r="K840" s="419"/>
      <c r="L840" s="419"/>
      <c r="M840" s="419"/>
      <c r="N840" s="419"/>
      <c r="O840" s="419"/>
      <c r="P840" s="419"/>
      <c r="Q840" s="419"/>
      <c r="R840" s="419"/>
      <c r="S840" s="419"/>
      <c r="T840" s="419"/>
      <c r="U840" s="419"/>
      <c r="V840" s="419"/>
      <c r="W840" s="419"/>
      <c r="X840" s="419"/>
      <c r="Y840" s="419"/>
      <c r="Z840" s="419"/>
    </row>
    <row r="841" spans="1:26" hidden="1">
      <c r="A841" s="419"/>
      <c r="B841" s="419"/>
      <c r="C841" s="419"/>
      <c r="D841" s="419"/>
      <c r="E841" s="419"/>
      <c r="F841" s="419"/>
      <c r="G841" s="420"/>
      <c r="H841" s="421"/>
      <c r="I841" s="421"/>
      <c r="J841" s="419"/>
      <c r="K841" s="419"/>
      <c r="L841" s="419"/>
      <c r="M841" s="419"/>
      <c r="N841" s="419"/>
      <c r="O841" s="419"/>
      <c r="P841" s="419"/>
      <c r="Q841" s="419"/>
      <c r="R841" s="419"/>
      <c r="S841" s="419"/>
      <c r="T841" s="419"/>
      <c r="U841" s="419"/>
      <c r="V841" s="419"/>
      <c r="W841" s="419"/>
      <c r="X841" s="419"/>
      <c r="Y841" s="419"/>
      <c r="Z841" s="419"/>
    </row>
    <row r="842" spans="1:26" hidden="1">
      <c r="A842" s="419"/>
      <c r="B842" s="419"/>
      <c r="C842" s="419"/>
      <c r="D842" s="419"/>
      <c r="E842" s="419"/>
      <c r="F842" s="419"/>
      <c r="G842" s="420"/>
      <c r="H842" s="421"/>
      <c r="I842" s="421"/>
      <c r="J842" s="419"/>
      <c r="K842" s="419"/>
      <c r="L842" s="419"/>
      <c r="M842" s="419"/>
      <c r="N842" s="419"/>
      <c r="O842" s="419"/>
      <c r="P842" s="419"/>
      <c r="Q842" s="419"/>
      <c r="R842" s="419"/>
      <c r="S842" s="419"/>
      <c r="T842" s="419"/>
      <c r="U842" s="419"/>
      <c r="V842" s="419"/>
      <c r="W842" s="419"/>
      <c r="X842" s="419"/>
      <c r="Y842" s="419"/>
      <c r="Z842" s="419"/>
    </row>
    <row r="843" spans="1:26" hidden="1">
      <c r="A843" s="419"/>
      <c r="B843" s="419"/>
      <c r="C843" s="419"/>
      <c r="D843" s="419"/>
      <c r="E843" s="419"/>
      <c r="F843" s="419"/>
      <c r="G843" s="420"/>
      <c r="H843" s="421"/>
      <c r="I843" s="421"/>
      <c r="J843" s="419"/>
      <c r="K843" s="419"/>
      <c r="L843" s="419"/>
      <c r="M843" s="419"/>
      <c r="N843" s="419"/>
      <c r="O843" s="419"/>
      <c r="P843" s="419"/>
      <c r="Q843" s="419"/>
      <c r="R843" s="419"/>
      <c r="S843" s="419"/>
      <c r="T843" s="419"/>
      <c r="U843" s="419"/>
      <c r="V843" s="419"/>
      <c r="W843" s="419"/>
      <c r="X843" s="419"/>
      <c r="Y843" s="419"/>
      <c r="Z843" s="419"/>
    </row>
    <row r="844" spans="1:26" hidden="1">
      <c r="A844" s="419"/>
      <c r="B844" s="419"/>
      <c r="C844" s="419"/>
      <c r="D844" s="419"/>
      <c r="E844" s="419"/>
      <c r="F844" s="419"/>
      <c r="G844" s="420"/>
      <c r="H844" s="421"/>
      <c r="I844" s="421"/>
      <c r="J844" s="419"/>
      <c r="K844" s="419"/>
      <c r="L844" s="419"/>
      <c r="M844" s="419"/>
      <c r="N844" s="419"/>
      <c r="O844" s="419"/>
      <c r="P844" s="419"/>
      <c r="Q844" s="419"/>
      <c r="R844" s="419"/>
      <c r="S844" s="419"/>
      <c r="T844" s="419"/>
      <c r="U844" s="419"/>
      <c r="V844" s="419"/>
      <c r="W844" s="419"/>
      <c r="X844" s="419"/>
      <c r="Y844" s="419"/>
      <c r="Z844" s="419"/>
    </row>
    <row r="845" spans="1:26" hidden="1">
      <c r="A845" s="419"/>
      <c r="B845" s="419"/>
      <c r="C845" s="419"/>
      <c r="D845" s="419"/>
      <c r="E845" s="419"/>
      <c r="F845" s="419"/>
      <c r="G845" s="420"/>
      <c r="H845" s="421"/>
      <c r="I845" s="421"/>
      <c r="J845" s="419"/>
      <c r="K845" s="419"/>
      <c r="L845" s="419"/>
      <c r="M845" s="419"/>
      <c r="N845" s="419"/>
      <c r="O845" s="419"/>
      <c r="P845" s="419"/>
      <c r="Q845" s="419"/>
      <c r="R845" s="419"/>
      <c r="S845" s="419"/>
      <c r="T845" s="419"/>
      <c r="U845" s="419"/>
      <c r="V845" s="419"/>
      <c r="W845" s="419"/>
      <c r="X845" s="419"/>
      <c r="Y845" s="419"/>
      <c r="Z845" s="419"/>
    </row>
    <row r="846" spans="1:26" hidden="1">
      <c r="A846" s="419"/>
      <c r="B846" s="419"/>
      <c r="C846" s="419"/>
      <c r="D846" s="419"/>
      <c r="E846" s="419"/>
      <c r="F846" s="419"/>
      <c r="G846" s="420"/>
      <c r="H846" s="421"/>
      <c r="I846" s="421"/>
      <c r="J846" s="419"/>
      <c r="K846" s="419"/>
      <c r="L846" s="419"/>
      <c r="M846" s="419"/>
      <c r="N846" s="419"/>
      <c r="O846" s="419"/>
      <c r="P846" s="419"/>
      <c r="Q846" s="419"/>
      <c r="R846" s="419"/>
      <c r="S846" s="419"/>
      <c r="T846" s="419"/>
      <c r="U846" s="419"/>
      <c r="V846" s="419"/>
      <c r="W846" s="419"/>
      <c r="X846" s="419"/>
      <c r="Y846" s="419"/>
      <c r="Z846" s="419"/>
    </row>
    <row r="847" spans="1:26" hidden="1">
      <c r="A847" s="419"/>
      <c r="B847" s="419"/>
      <c r="C847" s="419"/>
      <c r="D847" s="419"/>
      <c r="E847" s="419"/>
      <c r="F847" s="419"/>
      <c r="G847" s="420"/>
      <c r="H847" s="421"/>
      <c r="I847" s="421"/>
      <c r="J847" s="419"/>
      <c r="K847" s="419"/>
      <c r="L847" s="419"/>
      <c r="M847" s="419"/>
      <c r="N847" s="419"/>
      <c r="O847" s="419"/>
      <c r="P847" s="419"/>
      <c r="Q847" s="419"/>
      <c r="R847" s="419"/>
      <c r="S847" s="419"/>
      <c r="T847" s="419"/>
      <c r="U847" s="419"/>
      <c r="V847" s="419"/>
      <c r="W847" s="419"/>
      <c r="X847" s="419"/>
      <c r="Y847" s="419"/>
      <c r="Z847" s="419"/>
    </row>
    <row r="848" spans="1:26" hidden="1">
      <c r="A848" s="419"/>
      <c r="B848" s="419"/>
      <c r="C848" s="419"/>
      <c r="D848" s="419"/>
      <c r="E848" s="419"/>
      <c r="F848" s="419"/>
      <c r="G848" s="420"/>
      <c r="H848" s="421"/>
      <c r="I848" s="421"/>
      <c r="J848" s="419"/>
      <c r="K848" s="419"/>
      <c r="L848" s="419"/>
      <c r="M848" s="419"/>
      <c r="N848" s="419"/>
      <c r="O848" s="419"/>
      <c r="P848" s="419"/>
      <c r="Q848" s="419"/>
      <c r="R848" s="419"/>
      <c r="S848" s="419"/>
      <c r="T848" s="419"/>
      <c r="U848" s="419"/>
      <c r="V848" s="419"/>
      <c r="W848" s="419"/>
      <c r="X848" s="419"/>
      <c r="Y848" s="419"/>
      <c r="Z848" s="419"/>
    </row>
    <row r="849" spans="1:26" hidden="1">
      <c r="A849" s="419"/>
      <c r="B849" s="419"/>
      <c r="C849" s="419"/>
      <c r="D849" s="419"/>
      <c r="E849" s="419"/>
      <c r="F849" s="419"/>
      <c r="G849" s="420"/>
      <c r="H849" s="421"/>
      <c r="I849" s="421"/>
      <c r="J849" s="419"/>
      <c r="K849" s="419"/>
      <c r="L849" s="419"/>
      <c r="M849" s="419"/>
      <c r="N849" s="419"/>
      <c r="O849" s="419"/>
      <c r="P849" s="419"/>
      <c r="Q849" s="419"/>
      <c r="R849" s="419"/>
      <c r="S849" s="419"/>
      <c r="T849" s="419"/>
      <c r="U849" s="419"/>
      <c r="V849" s="419"/>
      <c r="W849" s="419"/>
      <c r="X849" s="419"/>
      <c r="Y849" s="419"/>
      <c r="Z849" s="419"/>
    </row>
    <row r="850" spans="1:26" hidden="1">
      <c r="A850" s="419"/>
      <c r="B850" s="419"/>
      <c r="C850" s="419"/>
      <c r="D850" s="419"/>
      <c r="E850" s="419"/>
      <c r="F850" s="419"/>
      <c r="G850" s="420"/>
      <c r="H850" s="421"/>
      <c r="I850" s="421"/>
      <c r="J850" s="419"/>
      <c r="K850" s="419"/>
      <c r="L850" s="419"/>
      <c r="M850" s="419"/>
      <c r="N850" s="419"/>
      <c r="O850" s="419"/>
      <c r="P850" s="419"/>
      <c r="Q850" s="419"/>
      <c r="R850" s="419"/>
      <c r="S850" s="419"/>
      <c r="T850" s="419"/>
      <c r="U850" s="419"/>
      <c r="V850" s="419"/>
      <c r="W850" s="419"/>
      <c r="X850" s="419"/>
      <c r="Y850" s="419"/>
      <c r="Z850" s="419"/>
    </row>
    <row r="851" spans="1:26" hidden="1">
      <c r="A851" s="419"/>
      <c r="B851" s="419"/>
      <c r="C851" s="419"/>
      <c r="D851" s="419"/>
      <c r="E851" s="419"/>
      <c r="F851" s="419"/>
      <c r="G851" s="420"/>
      <c r="H851" s="421"/>
      <c r="I851" s="421"/>
      <c r="J851" s="419"/>
      <c r="K851" s="419"/>
      <c r="L851" s="419"/>
      <c r="M851" s="419"/>
      <c r="N851" s="419"/>
      <c r="O851" s="419"/>
      <c r="P851" s="419"/>
      <c r="Q851" s="419"/>
      <c r="R851" s="419"/>
      <c r="S851" s="419"/>
      <c r="T851" s="419"/>
      <c r="U851" s="419"/>
      <c r="V851" s="419"/>
      <c r="W851" s="419"/>
      <c r="X851" s="419"/>
      <c r="Y851" s="419"/>
      <c r="Z851" s="419"/>
    </row>
    <row r="852" spans="1:26" hidden="1">
      <c r="A852" s="419"/>
      <c r="B852" s="419"/>
      <c r="C852" s="419"/>
      <c r="D852" s="419"/>
      <c r="E852" s="419"/>
      <c r="F852" s="419"/>
      <c r="G852" s="420"/>
      <c r="H852" s="421"/>
      <c r="I852" s="421"/>
      <c r="J852" s="419"/>
      <c r="K852" s="419"/>
      <c r="L852" s="419"/>
      <c r="M852" s="419"/>
      <c r="N852" s="419"/>
      <c r="O852" s="419"/>
      <c r="P852" s="419"/>
      <c r="Q852" s="419"/>
      <c r="R852" s="419"/>
      <c r="S852" s="419"/>
      <c r="T852" s="419"/>
      <c r="U852" s="419"/>
      <c r="V852" s="419"/>
      <c r="W852" s="419"/>
      <c r="X852" s="419"/>
      <c r="Y852" s="419"/>
      <c r="Z852" s="419"/>
    </row>
    <row r="853" spans="1:26" hidden="1">
      <c r="A853" s="419"/>
      <c r="B853" s="419"/>
      <c r="C853" s="419"/>
      <c r="D853" s="419"/>
      <c r="E853" s="419"/>
      <c r="F853" s="419"/>
      <c r="G853" s="420"/>
      <c r="H853" s="421"/>
      <c r="I853" s="421"/>
      <c r="J853" s="419"/>
      <c r="K853" s="419"/>
      <c r="L853" s="419"/>
      <c r="M853" s="419"/>
      <c r="N853" s="419"/>
      <c r="O853" s="419"/>
      <c r="P853" s="419"/>
      <c r="Q853" s="419"/>
      <c r="R853" s="419"/>
      <c r="S853" s="419"/>
      <c r="T853" s="419"/>
      <c r="U853" s="419"/>
      <c r="V853" s="419"/>
      <c r="W853" s="419"/>
      <c r="X853" s="419"/>
      <c r="Y853" s="419"/>
      <c r="Z853" s="419"/>
    </row>
    <row r="854" spans="1:26" hidden="1">
      <c r="A854" s="419"/>
      <c r="B854" s="419"/>
      <c r="C854" s="419"/>
      <c r="D854" s="419"/>
      <c r="E854" s="419"/>
      <c r="F854" s="419"/>
      <c r="G854" s="420"/>
      <c r="H854" s="421"/>
      <c r="I854" s="421"/>
      <c r="J854" s="419"/>
      <c r="K854" s="419"/>
      <c r="L854" s="419"/>
      <c r="M854" s="419"/>
      <c r="N854" s="419"/>
      <c r="O854" s="419"/>
      <c r="P854" s="419"/>
      <c r="Q854" s="419"/>
      <c r="R854" s="419"/>
      <c r="S854" s="419"/>
      <c r="T854" s="419"/>
      <c r="U854" s="419"/>
      <c r="V854" s="419"/>
      <c r="W854" s="419"/>
      <c r="X854" s="419"/>
      <c r="Y854" s="419"/>
      <c r="Z854" s="419"/>
    </row>
    <row r="855" spans="1:26" hidden="1">
      <c r="A855" s="419"/>
      <c r="B855" s="419"/>
      <c r="C855" s="419"/>
      <c r="D855" s="419"/>
      <c r="E855" s="419"/>
      <c r="F855" s="419"/>
      <c r="G855" s="420"/>
      <c r="H855" s="421"/>
      <c r="I855" s="421"/>
      <c r="J855" s="419"/>
      <c r="K855" s="419"/>
      <c r="L855" s="419"/>
      <c r="M855" s="419"/>
      <c r="N855" s="419"/>
      <c r="O855" s="419"/>
      <c r="P855" s="419"/>
      <c r="Q855" s="419"/>
      <c r="R855" s="419"/>
      <c r="S855" s="419"/>
      <c r="T855" s="419"/>
      <c r="U855" s="419"/>
      <c r="V855" s="419"/>
      <c r="W855" s="419"/>
      <c r="X855" s="419"/>
      <c r="Y855" s="419"/>
      <c r="Z855" s="419"/>
    </row>
    <row r="856" spans="1:26" hidden="1">
      <c r="A856" s="419"/>
      <c r="B856" s="419"/>
      <c r="C856" s="419"/>
      <c r="D856" s="419"/>
      <c r="E856" s="419"/>
      <c r="F856" s="419"/>
      <c r="G856" s="420"/>
      <c r="H856" s="421"/>
      <c r="I856" s="421"/>
      <c r="J856" s="419"/>
      <c r="K856" s="419"/>
      <c r="L856" s="419"/>
      <c r="M856" s="419"/>
      <c r="N856" s="419"/>
      <c r="O856" s="419"/>
      <c r="P856" s="419"/>
      <c r="Q856" s="419"/>
      <c r="R856" s="419"/>
      <c r="S856" s="419"/>
      <c r="T856" s="419"/>
      <c r="U856" s="419"/>
      <c r="V856" s="419"/>
      <c r="W856" s="419"/>
      <c r="X856" s="419"/>
      <c r="Y856" s="419"/>
      <c r="Z856" s="419"/>
    </row>
    <row r="857" spans="1:26" hidden="1">
      <c r="A857" s="419"/>
      <c r="B857" s="419"/>
      <c r="C857" s="419"/>
      <c r="D857" s="419"/>
      <c r="E857" s="419"/>
      <c r="F857" s="419"/>
      <c r="G857" s="420"/>
      <c r="H857" s="421"/>
      <c r="I857" s="421"/>
      <c r="J857" s="419"/>
      <c r="K857" s="419"/>
      <c r="L857" s="419"/>
      <c r="M857" s="419"/>
      <c r="N857" s="419"/>
      <c r="O857" s="419"/>
      <c r="P857" s="419"/>
      <c r="Q857" s="419"/>
      <c r="R857" s="419"/>
      <c r="S857" s="419"/>
      <c r="T857" s="419"/>
      <c r="U857" s="419"/>
      <c r="V857" s="419"/>
      <c r="W857" s="419"/>
      <c r="X857" s="419"/>
      <c r="Y857" s="419"/>
      <c r="Z857" s="419"/>
    </row>
    <row r="858" spans="1:26" hidden="1">
      <c r="A858" s="419"/>
      <c r="B858" s="419"/>
      <c r="C858" s="419"/>
      <c r="D858" s="419"/>
      <c r="E858" s="419"/>
      <c r="F858" s="419"/>
      <c r="G858" s="420"/>
      <c r="H858" s="421"/>
      <c r="I858" s="421"/>
      <c r="J858" s="419"/>
      <c r="K858" s="419"/>
      <c r="L858" s="419"/>
      <c r="M858" s="419"/>
      <c r="N858" s="419"/>
      <c r="O858" s="419"/>
      <c r="P858" s="419"/>
      <c r="Q858" s="419"/>
      <c r="R858" s="419"/>
      <c r="S858" s="419"/>
      <c r="T858" s="419"/>
      <c r="U858" s="419"/>
      <c r="V858" s="419"/>
      <c r="W858" s="419"/>
      <c r="X858" s="419"/>
      <c r="Y858" s="419"/>
      <c r="Z858" s="419"/>
    </row>
    <row r="859" spans="1:26" hidden="1">
      <c r="A859" s="419"/>
      <c r="B859" s="419"/>
      <c r="C859" s="419"/>
      <c r="D859" s="419"/>
      <c r="E859" s="419"/>
      <c r="F859" s="419"/>
      <c r="G859" s="420"/>
      <c r="H859" s="421"/>
      <c r="I859" s="421"/>
      <c r="J859" s="419"/>
      <c r="K859" s="419"/>
      <c r="L859" s="419"/>
      <c r="M859" s="419"/>
      <c r="N859" s="419"/>
      <c r="O859" s="419"/>
      <c r="P859" s="419"/>
      <c r="Q859" s="419"/>
      <c r="R859" s="419"/>
      <c r="S859" s="419"/>
      <c r="T859" s="419"/>
      <c r="U859" s="419"/>
      <c r="V859" s="419"/>
      <c r="W859" s="419"/>
      <c r="X859" s="419"/>
      <c r="Y859" s="419"/>
      <c r="Z859" s="419"/>
    </row>
    <row r="860" spans="1:26" hidden="1">
      <c r="A860" s="419"/>
      <c r="B860" s="419"/>
      <c r="C860" s="419"/>
      <c r="D860" s="419"/>
      <c r="E860" s="419"/>
      <c r="F860" s="419"/>
      <c r="G860" s="420"/>
      <c r="H860" s="421"/>
      <c r="I860" s="421"/>
      <c r="J860" s="419"/>
      <c r="K860" s="419"/>
      <c r="L860" s="419"/>
      <c r="M860" s="419"/>
      <c r="N860" s="419"/>
      <c r="O860" s="419"/>
      <c r="P860" s="419"/>
      <c r="Q860" s="419"/>
      <c r="R860" s="419"/>
      <c r="S860" s="419"/>
      <c r="T860" s="419"/>
      <c r="U860" s="419"/>
      <c r="V860" s="419"/>
      <c r="W860" s="419"/>
      <c r="X860" s="419"/>
      <c r="Y860" s="419"/>
      <c r="Z860" s="419"/>
    </row>
    <row r="861" spans="1:26" hidden="1">
      <c r="A861" s="419"/>
      <c r="B861" s="419"/>
      <c r="C861" s="419"/>
      <c r="D861" s="419"/>
      <c r="E861" s="419"/>
      <c r="F861" s="419"/>
      <c r="G861" s="420"/>
      <c r="H861" s="421"/>
      <c r="I861" s="421"/>
      <c r="J861" s="419"/>
      <c r="K861" s="419"/>
      <c r="L861" s="419"/>
      <c r="M861" s="419"/>
      <c r="N861" s="419"/>
      <c r="O861" s="419"/>
      <c r="P861" s="419"/>
      <c r="Q861" s="419"/>
      <c r="R861" s="419"/>
      <c r="S861" s="419"/>
      <c r="T861" s="419"/>
      <c r="U861" s="419"/>
      <c r="V861" s="419"/>
      <c r="W861" s="419"/>
      <c r="X861" s="419"/>
      <c r="Y861" s="419"/>
      <c r="Z861" s="419"/>
    </row>
    <row r="862" spans="1:26" hidden="1">
      <c r="A862" s="419"/>
      <c r="B862" s="419"/>
      <c r="C862" s="419"/>
      <c r="D862" s="419"/>
      <c r="E862" s="419"/>
      <c r="F862" s="419"/>
      <c r="G862" s="420"/>
      <c r="H862" s="421"/>
      <c r="I862" s="421"/>
      <c r="J862" s="419"/>
      <c r="K862" s="419"/>
      <c r="L862" s="419"/>
      <c r="M862" s="419"/>
      <c r="N862" s="419"/>
      <c r="O862" s="419"/>
      <c r="P862" s="419"/>
      <c r="Q862" s="419"/>
      <c r="R862" s="419"/>
      <c r="S862" s="419"/>
      <c r="T862" s="419"/>
      <c r="U862" s="419"/>
      <c r="V862" s="419"/>
      <c r="W862" s="419"/>
      <c r="X862" s="419"/>
      <c r="Y862" s="419"/>
      <c r="Z862" s="419"/>
    </row>
    <row r="863" spans="1:26" hidden="1">
      <c r="A863" s="419"/>
      <c r="B863" s="419"/>
      <c r="C863" s="419"/>
      <c r="D863" s="419"/>
      <c r="E863" s="419"/>
      <c r="F863" s="419"/>
      <c r="G863" s="420"/>
      <c r="H863" s="421"/>
      <c r="I863" s="421"/>
      <c r="J863" s="419"/>
      <c r="K863" s="419"/>
      <c r="L863" s="419"/>
      <c r="M863" s="419"/>
      <c r="N863" s="419"/>
      <c r="O863" s="419"/>
      <c r="P863" s="419"/>
      <c r="Q863" s="419"/>
      <c r="R863" s="419"/>
      <c r="S863" s="419"/>
      <c r="T863" s="419"/>
      <c r="U863" s="419"/>
      <c r="V863" s="419"/>
      <c r="W863" s="419"/>
      <c r="X863" s="419"/>
      <c r="Y863" s="419"/>
      <c r="Z863" s="419"/>
    </row>
    <row r="864" spans="1:26" hidden="1">
      <c r="A864" s="419"/>
      <c r="B864" s="419"/>
      <c r="C864" s="419"/>
      <c r="D864" s="419"/>
      <c r="E864" s="419"/>
      <c r="F864" s="419"/>
      <c r="G864" s="420"/>
      <c r="H864" s="421"/>
      <c r="I864" s="421"/>
      <c r="J864" s="419"/>
      <c r="K864" s="419"/>
      <c r="L864" s="419"/>
      <c r="M864" s="419"/>
      <c r="N864" s="419"/>
      <c r="O864" s="419"/>
      <c r="P864" s="419"/>
      <c r="Q864" s="419"/>
      <c r="R864" s="419"/>
      <c r="S864" s="419"/>
      <c r="T864" s="419"/>
      <c r="U864" s="419"/>
      <c r="V864" s="419"/>
      <c r="W864" s="419"/>
      <c r="X864" s="419"/>
      <c r="Y864" s="419"/>
      <c r="Z864" s="419"/>
    </row>
    <row r="865" spans="1:26" hidden="1">
      <c r="A865" s="419"/>
      <c r="B865" s="419"/>
      <c r="C865" s="419"/>
      <c r="D865" s="419"/>
      <c r="E865" s="419"/>
      <c r="F865" s="419"/>
      <c r="G865" s="420"/>
      <c r="H865" s="421"/>
      <c r="I865" s="421"/>
      <c r="J865" s="419"/>
      <c r="K865" s="419"/>
      <c r="L865" s="419"/>
      <c r="M865" s="419"/>
      <c r="N865" s="419"/>
      <c r="O865" s="419"/>
      <c r="P865" s="419"/>
      <c r="Q865" s="419"/>
      <c r="R865" s="419"/>
      <c r="S865" s="419"/>
      <c r="T865" s="419"/>
      <c r="U865" s="419"/>
      <c r="V865" s="419"/>
      <c r="W865" s="419"/>
      <c r="X865" s="419"/>
      <c r="Y865" s="419"/>
      <c r="Z865" s="419"/>
    </row>
    <row r="866" spans="1:26" hidden="1">
      <c r="A866" s="419"/>
      <c r="B866" s="419"/>
      <c r="C866" s="419"/>
      <c r="D866" s="419"/>
      <c r="E866" s="419"/>
      <c r="F866" s="419"/>
      <c r="G866" s="420"/>
      <c r="H866" s="421"/>
      <c r="I866" s="421"/>
      <c r="J866" s="419"/>
      <c r="K866" s="419"/>
      <c r="L866" s="419"/>
      <c r="M866" s="419"/>
      <c r="N866" s="419"/>
      <c r="O866" s="419"/>
      <c r="P866" s="419"/>
      <c r="Q866" s="419"/>
      <c r="R866" s="419"/>
      <c r="S866" s="419"/>
      <c r="T866" s="419"/>
      <c r="U866" s="419"/>
      <c r="V866" s="419"/>
      <c r="W866" s="419"/>
      <c r="X866" s="419"/>
      <c r="Y866" s="419"/>
      <c r="Z866" s="419"/>
    </row>
    <row r="867" spans="1:26" hidden="1">
      <c r="A867" s="419"/>
      <c r="B867" s="419"/>
      <c r="C867" s="419"/>
      <c r="D867" s="419"/>
      <c r="E867" s="419"/>
      <c r="F867" s="419"/>
      <c r="G867" s="420"/>
      <c r="H867" s="421"/>
      <c r="I867" s="421"/>
      <c r="J867" s="419"/>
      <c r="K867" s="419"/>
      <c r="L867" s="419"/>
      <c r="M867" s="419"/>
      <c r="N867" s="419"/>
      <c r="O867" s="419"/>
      <c r="P867" s="419"/>
      <c r="Q867" s="419"/>
      <c r="R867" s="419"/>
      <c r="S867" s="419"/>
      <c r="T867" s="419"/>
      <c r="U867" s="419"/>
      <c r="V867" s="419"/>
      <c r="W867" s="419"/>
      <c r="X867" s="419"/>
      <c r="Y867" s="419"/>
      <c r="Z867" s="419"/>
    </row>
    <row r="868" spans="1:26" hidden="1">
      <c r="A868" s="419"/>
      <c r="B868" s="419"/>
      <c r="C868" s="419"/>
      <c r="D868" s="419"/>
      <c r="E868" s="419"/>
      <c r="F868" s="419"/>
      <c r="G868" s="420"/>
      <c r="H868" s="421"/>
      <c r="I868" s="421"/>
      <c r="J868" s="419"/>
      <c r="K868" s="419"/>
      <c r="L868" s="419"/>
      <c r="M868" s="419"/>
      <c r="N868" s="419"/>
      <c r="O868" s="419"/>
      <c r="P868" s="419"/>
      <c r="Q868" s="419"/>
      <c r="R868" s="419"/>
      <c r="S868" s="419"/>
      <c r="T868" s="419"/>
      <c r="U868" s="419"/>
      <c r="V868" s="419"/>
      <c r="W868" s="419"/>
      <c r="X868" s="419"/>
      <c r="Y868" s="419"/>
      <c r="Z868" s="419"/>
    </row>
    <row r="869" spans="1:26" hidden="1">
      <c r="A869" s="419"/>
      <c r="B869" s="419"/>
      <c r="C869" s="419"/>
      <c r="D869" s="419"/>
      <c r="E869" s="419"/>
      <c r="F869" s="419"/>
      <c r="G869" s="420"/>
      <c r="H869" s="421"/>
      <c r="I869" s="421"/>
      <c r="J869" s="419"/>
      <c r="K869" s="419"/>
      <c r="L869" s="419"/>
      <c r="M869" s="419"/>
      <c r="N869" s="419"/>
      <c r="O869" s="419"/>
      <c r="P869" s="419"/>
      <c r="Q869" s="419"/>
      <c r="R869" s="419"/>
      <c r="S869" s="419"/>
      <c r="T869" s="419"/>
      <c r="U869" s="419"/>
      <c r="V869" s="419"/>
      <c r="W869" s="419"/>
      <c r="X869" s="419"/>
      <c r="Y869" s="419"/>
      <c r="Z869" s="419"/>
    </row>
    <row r="870" spans="1:26" hidden="1">
      <c r="A870" s="419"/>
      <c r="B870" s="419"/>
      <c r="C870" s="419"/>
      <c r="D870" s="419"/>
      <c r="E870" s="419"/>
      <c r="F870" s="419"/>
      <c r="G870" s="420"/>
      <c r="H870" s="421"/>
      <c r="I870" s="421"/>
      <c r="J870" s="419"/>
      <c r="K870" s="419"/>
      <c r="L870" s="419"/>
      <c r="M870" s="419"/>
      <c r="N870" s="419"/>
      <c r="O870" s="419"/>
      <c r="P870" s="419"/>
      <c r="Q870" s="419"/>
      <c r="R870" s="419"/>
      <c r="S870" s="419"/>
      <c r="T870" s="419"/>
      <c r="U870" s="419"/>
      <c r="V870" s="419"/>
      <c r="W870" s="419"/>
      <c r="X870" s="419"/>
      <c r="Y870" s="419"/>
      <c r="Z870" s="419"/>
    </row>
    <row r="871" spans="1:26" hidden="1">
      <c r="A871" s="419"/>
      <c r="B871" s="419"/>
      <c r="C871" s="419"/>
      <c r="D871" s="419"/>
      <c r="E871" s="419"/>
      <c r="F871" s="419"/>
      <c r="G871" s="420"/>
      <c r="H871" s="421"/>
      <c r="I871" s="421"/>
      <c r="J871" s="419"/>
      <c r="K871" s="419"/>
      <c r="L871" s="419"/>
      <c r="M871" s="419"/>
      <c r="N871" s="419"/>
      <c r="O871" s="419"/>
      <c r="P871" s="419"/>
      <c r="Q871" s="419"/>
      <c r="R871" s="419"/>
      <c r="S871" s="419"/>
      <c r="T871" s="419"/>
      <c r="U871" s="419"/>
      <c r="V871" s="419"/>
      <c r="W871" s="419"/>
      <c r="X871" s="419"/>
      <c r="Y871" s="419"/>
      <c r="Z871" s="419"/>
    </row>
    <row r="872" spans="1:26" hidden="1">
      <c r="A872" s="419"/>
      <c r="B872" s="419"/>
      <c r="C872" s="419"/>
      <c r="D872" s="419"/>
      <c r="E872" s="419"/>
      <c r="F872" s="419"/>
      <c r="G872" s="420"/>
      <c r="H872" s="421"/>
      <c r="I872" s="421"/>
      <c r="J872" s="419"/>
      <c r="K872" s="419"/>
      <c r="L872" s="419"/>
      <c r="M872" s="419"/>
      <c r="N872" s="419"/>
      <c r="O872" s="419"/>
      <c r="P872" s="419"/>
      <c r="Q872" s="419"/>
      <c r="R872" s="419"/>
      <c r="S872" s="419"/>
      <c r="T872" s="419"/>
      <c r="U872" s="419"/>
      <c r="V872" s="419"/>
      <c r="W872" s="419"/>
      <c r="X872" s="419"/>
      <c r="Y872" s="419"/>
      <c r="Z872" s="419"/>
    </row>
    <row r="873" spans="1:26" hidden="1">
      <c r="A873" s="419"/>
      <c r="B873" s="419"/>
      <c r="C873" s="419"/>
      <c r="D873" s="419"/>
      <c r="E873" s="419"/>
      <c r="F873" s="419"/>
      <c r="G873" s="420"/>
      <c r="H873" s="421"/>
      <c r="I873" s="421"/>
      <c r="J873" s="419"/>
      <c r="K873" s="419"/>
      <c r="L873" s="419"/>
      <c r="M873" s="419"/>
      <c r="N873" s="419"/>
      <c r="O873" s="419"/>
      <c r="P873" s="419"/>
      <c r="Q873" s="419"/>
      <c r="R873" s="419"/>
      <c r="S873" s="419"/>
      <c r="T873" s="419"/>
      <c r="U873" s="419"/>
      <c r="V873" s="419"/>
      <c r="W873" s="419"/>
      <c r="X873" s="419"/>
      <c r="Y873" s="419"/>
      <c r="Z873" s="419"/>
    </row>
    <row r="874" spans="1:26" hidden="1">
      <c r="A874" s="419"/>
      <c r="B874" s="419"/>
      <c r="C874" s="419"/>
      <c r="D874" s="419"/>
      <c r="E874" s="419"/>
      <c r="F874" s="419"/>
      <c r="G874" s="420"/>
      <c r="H874" s="421"/>
      <c r="I874" s="421"/>
      <c r="J874" s="419"/>
      <c r="K874" s="419"/>
      <c r="L874" s="419"/>
      <c r="M874" s="419"/>
      <c r="N874" s="419"/>
      <c r="O874" s="419"/>
      <c r="P874" s="419"/>
      <c r="Q874" s="419"/>
      <c r="R874" s="419"/>
      <c r="S874" s="419"/>
      <c r="T874" s="419"/>
      <c r="U874" s="419"/>
      <c r="V874" s="419"/>
      <c r="W874" s="419"/>
      <c r="X874" s="419"/>
      <c r="Y874" s="419"/>
      <c r="Z874" s="419"/>
    </row>
    <row r="875" spans="1:26" hidden="1">
      <c r="A875" s="419"/>
      <c r="B875" s="419"/>
      <c r="C875" s="419"/>
      <c r="D875" s="419"/>
      <c r="E875" s="419"/>
      <c r="F875" s="419"/>
      <c r="G875" s="420"/>
      <c r="H875" s="421"/>
      <c r="I875" s="421"/>
      <c r="J875" s="419"/>
      <c r="K875" s="419"/>
      <c r="L875" s="419"/>
      <c r="M875" s="419"/>
      <c r="N875" s="419"/>
      <c r="O875" s="419"/>
      <c r="P875" s="419"/>
      <c r="Q875" s="419"/>
      <c r="R875" s="419"/>
      <c r="S875" s="419"/>
      <c r="T875" s="419"/>
      <c r="U875" s="419"/>
      <c r="V875" s="419"/>
      <c r="W875" s="419"/>
      <c r="X875" s="419"/>
      <c r="Y875" s="419"/>
      <c r="Z875" s="419"/>
    </row>
    <row r="876" spans="1:26" hidden="1">
      <c r="A876" s="419"/>
      <c r="B876" s="419"/>
      <c r="C876" s="419"/>
      <c r="D876" s="419"/>
      <c r="E876" s="419"/>
      <c r="F876" s="419"/>
      <c r="G876" s="420"/>
      <c r="H876" s="421"/>
      <c r="I876" s="421"/>
      <c r="J876" s="419"/>
      <c r="K876" s="419"/>
      <c r="L876" s="419"/>
      <c r="M876" s="419"/>
      <c r="N876" s="419"/>
      <c r="O876" s="419"/>
      <c r="P876" s="419"/>
      <c r="Q876" s="419"/>
      <c r="R876" s="419"/>
      <c r="S876" s="419"/>
      <c r="T876" s="419"/>
      <c r="U876" s="419"/>
      <c r="V876" s="419"/>
      <c r="W876" s="419"/>
      <c r="X876" s="419"/>
      <c r="Y876" s="419"/>
      <c r="Z876" s="419"/>
    </row>
    <row r="877" spans="1:26" hidden="1">
      <c r="A877" s="419"/>
      <c r="B877" s="419"/>
      <c r="C877" s="419"/>
      <c r="D877" s="419"/>
      <c r="E877" s="419"/>
      <c r="F877" s="419"/>
      <c r="G877" s="420"/>
      <c r="H877" s="421"/>
      <c r="I877" s="421"/>
      <c r="J877" s="419"/>
      <c r="K877" s="419"/>
      <c r="L877" s="419"/>
      <c r="M877" s="419"/>
      <c r="N877" s="419"/>
      <c r="O877" s="419"/>
      <c r="P877" s="419"/>
      <c r="Q877" s="419"/>
      <c r="R877" s="419"/>
      <c r="S877" s="419"/>
      <c r="T877" s="419"/>
      <c r="U877" s="419"/>
      <c r="V877" s="419"/>
      <c r="W877" s="419"/>
      <c r="X877" s="419"/>
      <c r="Y877" s="419"/>
      <c r="Z877" s="419"/>
    </row>
    <row r="878" spans="1:26" hidden="1">
      <c r="A878" s="419"/>
      <c r="B878" s="419"/>
      <c r="C878" s="419"/>
      <c r="D878" s="419"/>
      <c r="E878" s="419"/>
      <c r="F878" s="419"/>
      <c r="G878" s="420"/>
      <c r="H878" s="421"/>
      <c r="I878" s="421"/>
      <c r="J878" s="419"/>
      <c r="K878" s="419"/>
      <c r="L878" s="419"/>
      <c r="M878" s="419"/>
      <c r="N878" s="419"/>
      <c r="O878" s="419"/>
      <c r="P878" s="419"/>
      <c r="Q878" s="419"/>
      <c r="R878" s="419"/>
      <c r="S878" s="419"/>
      <c r="T878" s="419"/>
      <c r="U878" s="419"/>
      <c r="V878" s="419"/>
      <c r="W878" s="419"/>
      <c r="X878" s="419"/>
      <c r="Y878" s="419"/>
      <c r="Z878" s="419"/>
    </row>
    <row r="879" spans="1:26" hidden="1">
      <c r="A879" s="419"/>
      <c r="B879" s="419"/>
      <c r="C879" s="419"/>
      <c r="D879" s="419"/>
      <c r="E879" s="419"/>
      <c r="F879" s="419"/>
      <c r="G879" s="420"/>
      <c r="H879" s="421"/>
      <c r="I879" s="421"/>
      <c r="J879" s="419"/>
      <c r="K879" s="419"/>
      <c r="L879" s="419"/>
      <c r="M879" s="419"/>
      <c r="N879" s="419"/>
      <c r="O879" s="419"/>
      <c r="P879" s="419"/>
      <c r="Q879" s="419"/>
      <c r="R879" s="419"/>
      <c r="S879" s="419"/>
      <c r="T879" s="419"/>
      <c r="U879" s="419"/>
      <c r="V879" s="419"/>
      <c r="W879" s="419"/>
      <c r="X879" s="419"/>
      <c r="Y879" s="419"/>
      <c r="Z879" s="419"/>
    </row>
    <row r="880" spans="1:26" hidden="1">
      <c r="A880" s="419"/>
      <c r="B880" s="419"/>
      <c r="C880" s="419"/>
      <c r="D880" s="419"/>
      <c r="E880" s="419"/>
      <c r="F880" s="419"/>
      <c r="G880" s="420"/>
      <c r="H880" s="421"/>
      <c r="I880" s="421"/>
      <c r="J880" s="419"/>
      <c r="K880" s="419"/>
      <c r="L880" s="419"/>
      <c r="M880" s="419"/>
      <c r="N880" s="419"/>
      <c r="O880" s="419"/>
      <c r="P880" s="419"/>
      <c r="Q880" s="419"/>
      <c r="R880" s="419"/>
      <c r="S880" s="419"/>
      <c r="T880" s="419"/>
      <c r="U880" s="419"/>
      <c r="V880" s="419"/>
      <c r="W880" s="419"/>
      <c r="X880" s="419"/>
      <c r="Y880" s="419"/>
      <c r="Z880" s="419"/>
    </row>
    <row r="881" spans="1:26" hidden="1">
      <c r="A881" s="419"/>
      <c r="B881" s="419"/>
      <c r="C881" s="419"/>
      <c r="D881" s="419"/>
      <c r="E881" s="419"/>
      <c r="F881" s="419"/>
      <c r="G881" s="420"/>
      <c r="H881" s="421"/>
      <c r="I881" s="421"/>
      <c r="J881" s="419"/>
      <c r="K881" s="419"/>
      <c r="L881" s="419"/>
      <c r="M881" s="419"/>
      <c r="N881" s="419"/>
      <c r="O881" s="419"/>
      <c r="P881" s="419"/>
      <c r="Q881" s="419"/>
      <c r="R881" s="419"/>
      <c r="S881" s="419"/>
      <c r="T881" s="419"/>
      <c r="U881" s="419"/>
      <c r="V881" s="419"/>
      <c r="W881" s="419"/>
      <c r="X881" s="419"/>
      <c r="Y881" s="419"/>
      <c r="Z881" s="419"/>
    </row>
    <row r="882" spans="1:26" hidden="1">
      <c r="A882" s="419"/>
      <c r="B882" s="419"/>
      <c r="C882" s="419"/>
      <c r="D882" s="419"/>
      <c r="E882" s="419"/>
      <c r="F882" s="419"/>
      <c r="G882" s="420"/>
      <c r="H882" s="421"/>
      <c r="I882" s="421"/>
      <c r="J882" s="419"/>
      <c r="K882" s="419"/>
      <c r="L882" s="419"/>
      <c r="M882" s="419"/>
      <c r="N882" s="419"/>
      <c r="O882" s="419"/>
      <c r="P882" s="419"/>
      <c r="Q882" s="419"/>
      <c r="R882" s="419"/>
      <c r="S882" s="419"/>
      <c r="T882" s="419"/>
      <c r="U882" s="419"/>
      <c r="V882" s="419"/>
      <c r="W882" s="419"/>
      <c r="X882" s="419"/>
      <c r="Y882" s="419"/>
      <c r="Z882" s="419"/>
    </row>
    <row r="883" spans="1:26" hidden="1">
      <c r="A883" s="419"/>
      <c r="B883" s="419"/>
      <c r="C883" s="419"/>
      <c r="D883" s="419"/>
      <c r="E883" s="419"/>
      <c r="F883" s="419"/>
      <c r="G883" s="420"/>
      <c r="H883" s="421"/>
      <c r="I883" s="421"/>
      <c r="J883" s="419"/>
      <c r="K883" s="419"/>
      <c r="L883" s="419"/>
      <c r="M883" s="419"/>
      <c r="N883" s="419"/>
      <c r="O883" s="419"/>
      <c r="P883" s="419"/>
      <c r="Q883" s="419"/>
      <c r="R883" s="419"/>
      <c r="S883" s="419"/>
      <c r="T883" s="419"/>
      <c r="U883" s="419"/>
      <c r="V883" s="419"/>
      <c r="W883" s="419"/>
      <c r="X883" s="419"/>
      <c r="Y883" s="419"/>
      <c r="Z883" s="419"/>
    </row>
    <row r="884" spans="1:26" hidden="1">
      <c r="A884" s="419"/>
      <c r="B884" s="419"/>
      <c r="C884" s="419"/>
      <c r="D884" s="419"/>
      <c r="E884" s="419"/>
      <c r="F884" s="419"/>
      <c r="G884" s="420"/>
      <c r="H884" s="421"/>
      <c r="I884" s="421"/>
      <c r="J884" s="419"/>
      <c r="K884" s="419"/>
      <c r="L884" s="419"/>
      <c r="M884" s="419"/>
      <c r="N884" s="419"/>
      <c r="O884" s="419"/>
      <c r="P884" s="419"/>
      <c r="Q884" s="419"/>
      <c r="R884" s="419"/>
      <c r="S884" s="419"/>
      <c r="T884" s="419"/>
      <c r="U884" s="419"/>
      <c r="V884" s="419"/>
      <c r="W884" s="419"/>
      <c r="X884" s="419"/>
      <c r="Y884" s="419"/>
      <c r="Z884" s="419"/>
    </row>
    <row r="885" spans="1:26" hidden="1">
      <c r="A885" s="419"/>
      <c r="B885" s="419"/>
      <c r="C885" s="419"/>
      <c r="D885" s="419"/>
      <c r="E885" s="419"/>
      <c r="F885" s="419"/>
      <c r="G885" s="420"/>
      <c r="H885" s="421"/>
      <c r="I885" s="421"/>
      <c r="J885" s="419"/>
      <c r="K885" s="419"/>
      <c r="L885" s="419"/>
      <c r="M885" s="419"/>
      <c r="N885" s="419"/>
      <c r="O885" s="419"/>
      <c r="P885" s="419"/>
      <c r="Q885" s="419"/>
      <c r="R885" s="419"/>
      <c r="S885" s="419"/>
      <c r="T885" s="419"/>
      <c r="U885" s="419"/>
      <c r="V885" s="419"/>
      <c r="W885" s="419"/>
      <c r="X885" s="419"/>
      <c r="Y885" s="419"/>
      <c r="Z885" s="419"/>
    </row>
    <row r="886" spans="1:26" hidden="1">
      <c r="A886" s="419"/>
      <c r="B886" s="419"/>
      <c r="C886" s="419"/>
      <c r="D886" s="419"/>
      <c r="E886" s="419"/>
      <c r="F886" s="419"/>
      <c r="G886" s="420"/>
      <c r="H886" s="421"/>
      <c r="I886" s="421"/>
      <c r="J886" s="419"/>
      <c r="K886" s="419"/>
      <c r="L886" s="419"/>
      <c r="M886" s="419"/>
      <c r="N886" s="419"/>
      <c r="O886" s="419"/>
      <c r="P886" s="419"/>
      <c r="Q886" s="419"/>
      <c r="R886" s="419"/>
      <c r="S886" s="419"/>
      <c r="T886" s="419"/>
      <c r="U886" s="419"/>
      <c r="V886" s="419"/>
      <c r="W886" s="419"/>
      <c r="X886" s="419"/>
      <c r="Y886" s="419"/>
      <c r="Z886" s="419"/>
    </row>
    <row r="887" spans="1:26" hidden="1">
      <c r="A887" s="419"/>
      <c r="B887" s="419"/>
      <c r="C887" s="419"/>
      <c r="D887" s="419"/>
      <c r="E887" s="419"/>
      <c r="F887" s="419"/>
      <c r="G887" s="420"/>
      <c r="H887" s="421"/>
      <c r="I887" s="421"/>
      <c r="J887" s="419"/>
      <c r="K887" s="419"/>
      <c r="L887" s="419"/>
      <c r="M887" s="419"/>
      <c r="N887" s="419"/>
      <c r="O887" s="419"/>
      <c r="P887" s="419"/>
      <c r="Q887" s="419"/>
      <c r="R887" s="419"/>
      <c r="S887" s="419"/>
      <c r="T887" s="419"/>
      <c r="U887" s="419"/>
      <c r="V887" s="419"/>
      <c r="W887" s="419"/>
      <c r="X887" s="419"/>
      <c r="Y887" s="419"/>
      <c r="Z887" s="419"/>
    </row>
    <row r="888" spans="1:26" hidden="1">
      <c r="A888" s="419"/>
      <c r="B888" s="419"/>
      <c r="C888" s="419"/>
      <c r="D888" s="419"/>
      <c r="E888" s="419"/>
      <c r="F888" s="419"/>
      <c r="G888" s="420"/>
      <c r="H888" s="421"/>
      <c r="I888" s="421"/>
      <c r="J888" s="419"/>
      <c r="K888" s="419"/>
      <c r="L888" s="419"/>
      <c r="M888" s="419"/>
      <c r="N888" s="419"/>
      <c r="O888" s="419"/>
      <c r="P888" s="419"/>
      <c r="Q888" s="419"/>
      <c r="R888" s="419"/>
      <c r="S888" s="419"/>
      <c r="T888" s="419"/>
      <c r="U888" s="419"/>
      <c r="V888" s="419"/>
      <c r="W888" s="419"/>
      <c r="X888" s="419"/>
      <c r="Y888" s="419"/>
      <c r="Z888" s="419"/>
    </row>
    <row r="889" spans="1:26" hidden="1">
      <c r="A889" s="419"/>
      <c r="B889" s="419"/>
      <c r="C889" s="419"/>
      <c r="D889" s="419"/>
      <c r="E889" s="419"/>
      <c r="F889" s="419"/>
      <c r="G889" s="420"/>
      <c r="H889" s="421"/>
      <c r="I889" s="421"/>
      <c r="J889" s="419"/>
      <c r="K889" s="419"/>
      <c r="L889" s="419"/>
      <c r="M889" s="419"/>
      <c r="N889" s="419"/>
      <c r="O889" s="419"/>
      <c r="P889" s="419"/>
      <c r="Q889" s="419"/>
      <c r="R889" s="419"/>
      <c r="S889" s="419"/>
      <c r="T889" s="419"/>
      <c r="U889" s="419"/>
      <c r="V889" s="419"/>
      <c r="W889" s="419"/>
      <c r="X889" s="419"/>
      <c r="Y889" s="419"/>
      <c r="Z889" s="419"/>
    </row>
    <row r="890" spans="1:26" hidden="1">
      <c r="A890" s="419"/>
      <c r="B890" s="419"/>
      <c r="C890" s="419"/>
      <c r="D890" s="419"/>
      <c r="E890" s="419"/>
      <c r="F890" s="419"/>
      <c r="G890" s="420"/>
      <c r="H890" s="421"/>
      <c r="I890" s="421"/>
      <c r="J890" s="419"/>
      <c r="K890" s="419"/>
      <c r="L890" s="419"/>
      <c r="M890" s="419"/>
      <c r="N890" s="419"/>
      <c r="O890" s="419"/>
      <c r="P890" s="419"/>
      <c r="Q890" s="419"/>
      <c r="R890" s="419"/>
      <c r="S890" s="419"/>
      <c r="T890" s="419"/>
      <c r="U890" s="419"/>
      <c r="V890" s="419"/>
      <c r="W890" s="419"/>
      <c r="X890" s="419"/>
      <c r="Y890" s="419"/>
      <c r="Z890" s="419"/>
    </row>
    <row r="891" spans="1:26" hidden="1">
      <c r="A891" s="419"/>
      <c r="B891" s="419"/>
      <c r="C891" s="419"/>
      <c r="D891" s="419"/>
      <c r="E891" s="419"/>
      <c r="F891" s="419"/>
      <c r="G891" s="420"/>
      <c r="H891" s="421"/>
      <c r="I891" s="421"/>
      <c r="J891" s="419"/>
      <c r="K891" s="419"/>
      <c r="L891" s="419"/>
      <c r="M891" s="419"/>
      <c r="N891" s="419"/>
      <c r="O891" s="419"/>
      <c r="P891" s="419"/>
      <c r="Q891" s="419"/>
      <c r="R891" s="419"/>
      <c r="S891" s="419"/>
      <c r="T891" s="419"/>
      <c r="U891" s="419"/>
      <c r="V891" s="419"/>
      <c r="W891" s="419"/>
      <c r="X891" s="419"/>
      <c r="Y891" s="419"/>
      <c r="Z891" s="419"/>
    </row>
    <row r="892" spans="1:26" hidden="1">
      <c r="A892" s="419"/>
      <c r="B892" s="419"/>
      <c r="C892" s="419"/>
      <c r="D892" s="419"/>
      <c r="E892" s="419"/>
      <c r="F892" s="419"/>
      <c r="G892" s="420"/>
      <c r="H892" s="421"/>
      <c r="I892" s="421"/>
      <c r="J892" s="419"/>
      <c r="K892" s="419"/>
      <c r="L892" s="419"/>
      <c r="M892" s="419"/>
      <c r="N892" s="419"/>
      <c r="O892" s="419"/>
      <c r="P892" s="419"/>
      <c r="Q892" s="419"/>
      <c r="R892" s="419"/>
      <c r="S892" s="419"/>
      <c r="T892" s="419"/>
      <c r="U892" s="419"/>
      <c r="V892" s="419"/>
      <c r="W892" s="419"/>
      <c r="X892" s="419"/>
      <c r="Y892" s="419"/>
      <c r="Z892" s="419"/>
    </row>
    <row r="893" spans="1:26" hidden="1">
      <c r="A893" s="419"/>
      <c r="B893" s="419"/>
      <c r="C893" s="419"/>
      <c r="D893" s="419"/>
      <c r="E893" s="419"/>
      <c r="F893" s="419"/>
      <c r="G893" s="420"/>
      <c r="H893" s="421"/>
      <c r="I893" s="421"/>
      <c r="J893" s="419"/>
      <c r="K893" s="419"/>
      <c r="L893" s="419"/>
      <c r="M893" s="419"/>
      <c r="N893" s="419"/>
      <c r="O893" s="419"/>
      <c r="P893" s="419"/>
      <c r="Q893" s="419"/>
      <c r="R893" s="419"/>
      <c r="S893" s="419"/>
      <c r="T893" s="419"/>
      <c r="U893" s="419"/>
      <c r="V893" s="419"/>
      <c r="W893" s="419"/>
      <c r="X893" s="419"/>
      <c r="Y893" s="419"/>
      <c r="Z893" s="419"/>
    </row>
    <row r="894" spans="1:26" hidden="1">
      <c r="A894" s="419"/>
      <c r="B894" s="419"/>
      <c r="C894" s="419"/>
      <c r="D894" s="419"/>
      <c r="E894" s="419"/>
      <c r="F894" s="419"/>
      <c r="G894" s="420"/>
      <c r="H894" s="421"/>
      <c r="I894" s="421"/>
      <c r="J894" s="419"/>
      <c r="K894" s="419"/>
      <c r="L894" s="419"/>
      <c r="M894" s="419"/>
      <c r="N894" s="419"/>
      <c r="O894" s="419"/>
      <c r="P894" s="419"/>
      <c r="Q894" s="419"/>
      <c r="R894" s="419"/>
      <c r="S894" s="419"/>
      <c r="T894" s="419"/>
      <c r="U894" s="419"/>
      <c r="V894" s="419"/>
      <c r="W894" s="419"/>
      <c r="X894" s="419"/>
      <c r="Y894" s="419"/>
      <c r="Z894" s="419"/>
    </row>
    <row r="895" spans="1:26" hidden="1">
      <c r="A895" s="419"/>
      <c r="B895" s="419"/>
      <c r="C895" s="419"/>
      <c r="D895" s="419"/>
      <c r="E895" s="419"/>
      <c r="F895" s="419"/>
      <c r="G895" s="420"/>
      <c r="H895" s="421"/>
      <c r="I895" s="421"/>
      <c r="J895" s="419"/>
      <c r="K895" s="419"/>
      <c r="L895" s="419"/>
      <c r="M895" s="419"/>
      <c r="N895" s="419"/>
      <c r="O895" s="419"/>
      <c r="P895" s="419"/>
      <c r="Q895" s="419"/>
      <c r="R895" s="419"/>
      <c r="S895" s="419"/>
      <c r="T895" s="419"/>
      <c r="U895" s="419"/>
      <c r="V895" s="419"/>
      <c r="W895" s="419"/>
      <c r="X895" s="419"/>
      <c r="Y895" s="419"/>
      <c r="Z895" s="419"/>
    </row>
    <row r="896" spans="1:26" hidden="1">
      <c r="A896" s="419"/>
      <c r="B896" s="419"/>
      <c r="C896" s="419"/>
      <c r="D896" s="419"/>
      <c r="E896" s="419"/>
      <c r="F896" s="419"/>
      <c r="G896" s="420"/>
      <c r="H896" s="421"/>
      <c r="I896" s="421"/>
      <c r="J896" s="419"/>
      <c r="K896" s="419"/>
      <c r="L896" s="419"/>
      <c r="M896" s="419"/>
      <c r="N896" s="419"/>
      <c r="O896" s="419"/>
      <c r="P896" s="419"/>
      <c r="Q896" s="419"/>
      <c r="R896" s="419"/>
      <c r="S896" s="419"/>
      <c r="T896" s="419"/>
      <c r="U896" s="419"/>
      <c r="V896" s="419"/>
      <c r="W896" s="419"/>
      <c r="X896" s="419"/>
      <c r="Y896" s="419"/>
      <c r="Z896" s="419"/>
    </row>
    <row r="897" spans="1:26" hidden="1">
      <c r="A897" s="419"/>
      <c r="B897" s="419"/>
      <c r="C897" s="419"/>
      <c r="D897" s="419"/>
      <c r="E897" s="419"/>
      <c r="F897" s="419"/>
      <c r="G897" s="420"/>
      <c r="H897" s="421"/>
      <c r="I897" s="421"/>
      <c r="J897" s="419"/>
      <c r="K897" s="419"/>
      <c r="L897" s="419"/>
      <c r="M897" s="419"/>
      <c r="N897" s="419"/>
      <c r="O897" s="419"/>
      <c r="P897" s="419"/>
      <c r="Q897" s="419"/>
      <c r="R897" s="419"/>
      <c r="S897" s="419"/>
      <c r="T897" s="419"/>
      <c r="U897" s="419"/>
      <c r="V897" s="419"/>
      <c r="W897" s="419"/>
      <c r="X897" s="419"/>
      <c r="Y897" s="419"/>
      <c r="Z897" s="419"/>
    </row>
    <row r="898" spans="1:26" hidden="1">
      <c r="A898" s="419"/>
      <c r="B898" s="419"/>
      <c r="C898" s="419"/>
      <c r="D898" s="419"/>
      <c r="E898" s="419"/>
      <c r="F898" s="419"/>
      <c r="G898" s="420"/>
      <c r="H898" s="421"/>
      <c r="I898" s="421"/>
      <c r="J898" s="419"/>
      <c r="K898" s="419"/>
      <c r="L898" s="419"/>
      <c r="M898" s="419"/>
      <c r="N898" s="419"/>
      <c r="O898" s="419"/>
      <c r="P898" s="419"/>
      <c r="Q898" s="419"/>
      <c r="R898" s="419"/>
      <c r="S898" s="419"/>
      <c r="T898" s="419"/>
      <c r="U898" s="419"/>
      <c r="V898" s="419"/>
      <c r="W898" s="419"/>
      <c r="X898" s="419"/>
      <c r="Y898" s="419"/>
      <c r="Z898" s="419"/>
    </row>
    <row r="899" spans="1:26" hidden="1">
      <c r="A899" s="419"/>
      <c r="B899" s="419"/>
      <c r="C899" s="419"/>
      <c r="D899" s="419"/>
      <c r="E899" s="419"/>
      <c r="F899" s="419"/>
      <c r="G899" s="420"/>
      <c r="H899" s="421"/>
      <c r="I899" s="421"/>
      <c r="J899" s="419"/>
      <c r="K899" s="419"/>
      <c r="L899" s="419"/>
      <c r="M899" s="419"/>
      <c r="N899" s="419"/>
      <c r="O899" s="419"/>
      <c r="P899" s="419"/>
      <c r="Q899" s="419"/>
      <c r="R899" s="419"/>
      <c r="S899" s="419"/>
      <c r="T899" s="419"/>
      <c r="U899" s="419"/>
      <c r="V899" s="419"/>
      <c r="W899" s="419"/>
      <c r="X899" s="419"/>
      <c r="Y899" s="419"/>
      <c r="Z899" s="419"/>
    </row>
    <row r="900" spans="1:26" hidden="1">
      <c r="A900" s="419"/>
      <c r="B900" s="419"/>
      <c r="C900" s="419"/>
      <c r="D900" s="419"/>
      <c r="E900" s="419"/>
      <c r="F900" s="419"/>
      <c r="G900" s="420"/>
      <c r="H900" s="421"/>
      <c r="I900" s="421"/>
      <c r="J900" s="419"/>
      <c r="K900" s="419"/>
      <c r="L900" s="419"/>
      <c r="M900" s="419"/>
      <c r="N900" s="419"/>
      <c r="O900" s="419"/>
      <c r="P900" s="419"/>
      <c r="Q900" s="419"/>
      <c r="R900" s="419"/>
      <c r="S900" s="419"/>
      <c r="T900" s="419"/>
      <c r="U900" s="419"/>
      <c r="V900" s="419"/>
      <c r="W900" s="419"/>
      <c r="X900" s="419"/>
      <c r="Y900" s="419"/>
      <c r="Z900" s="419"/>
    </row>
    <row r="901" spans="1:26" hidden="1">
      <c r="A901" s="419"/>
      <c r="B901" s="419"/>
      <c r="C901" s="419"/>
      <c r="D901" s="419"/>
      <c r="E901" s="419"/>
      <c r="F901" s="419"/>
      <c r="G901" s="420"/>
      <c r="H901" s="421"/>
      <c r="I901" s="421"/>
      <c r="J901" s="419"/>
      <c r="K901" s="419"/>
      <c r="L901" s="419"/>
      <c r="M901" s="419"/>
      <c r="N901" s="419"/>
      <c r="O901" s="419"/>
      <c r="P901" s="419"/>
      <c r="Q901" s="419"/>
      <c r="R901" s="419"/>
      <c r="S901" s="419"/>
      <c r="T901" s="419"/>
      <c r="U901" s="419"/>
      <c r="V901" s="419"/>
      <c r="W901" s="419"/>
      <c r="X901" s="419"/>
      <c r="Y901" s="419"/>
      <c r="Z901" s="419"/>
    </row>
    <row r="902" spans="1:26" hidden="1">
      <c r="A902" s="419"/>
      <c r="B902" s="419"/>
      <c r="C902" s="419"/>
      <c r="D902" s="419"/>
      <c r="E902" s="419"/>
      <c r="F902" s="419"/>
      <c r="G902" s="420"/>
      <c r="H902" s="421"/>
      <c r="I902" s="421"/>
      <c r="J902" s="419"/>
      <c r="K902" s="419"/>
      <c r="L902" s="419"/>
      <c r="M902" s="419"/>
      <c r="N902" s="419"/>
      <c r="O902" s="419"/>
      <c r="P902" s="419"/>
      <c r="Q902" s="419"/>
      <c r="R902" s="419"/>
      <c r="S902" s="419"/>
      <c r="T902" s="419"/>
      <c r="U902" s="419"/>
      <c r="V902" s="419"/>
      <c r="W902" s="419"/>
      <c r="X902" s="419"/>
      <c r="Y902" s="419"/>
      <c r="Z902" s="419"/>
    </row>
    <row r="903" spans="1:26" hidden="1">
      <c r="A903" s="419"/>
      <c r="B903" s="419"/>
      <c r="C903" s="419"/>
      <c r="D903" s="419"/>
      <c r="E903" s="419"/>
      <c r="F903" s="419"/>
      <c r="G903" s="420"/>
      <c r="H903" s="421"/>
      <c r="I903" s="421"/>
      <c r="J903" s="419"/>
      <c r="K903" s="419"/>
      <c r="L903" s="419"/>
      <c r="M903" s="419"/>
      <c r="N903" s="419"/>
      <c r="O903" s="419"/>
      <c r="P903" s="419"/>
      <c r="Q903" s="419"/>
      <c r="R903" s="419"/>
      <c r="S903" s="419"/>
      <c r="T903" s="419"/>
      <c r="U903" s="419"/>
      <c r="V903" s="419"/>
      <c r="W903" s="419"/>
      <c r="X903" s="419"/>
      <c r="Y903" s="419"/>
      <c r="Z903" s="419"/>
    </row>
    <row r="904" spans="1:26" hidden="1">
      <c r="A904" s="419"/>
      <c r="B904" s="419"/>
      <c r="C904" s="419"/>
      <c r="D904" s="419"/>
      <c r="E904" s="419"/>
      <c r="F904" s="419"/>
      <c r="G904" s="420"/>
      <c r="H904" s="421"/>
      <c r="I904" s="421"/>
      <c r="J904" s="419"/>
      <c r="K904" s="419"/>
      <c r="L904" s="419"/>
      <c r="M904" s="419"/>
      <c r="N904" s="419"/>
      <c r="O904" s="419"/>
      <c r="P904" s="419"/>
      <c r="Q904" s="419"/>
      <c r="R904" s="419"/>
      <c r="S904" s="419"/>
      <c r="T904" s="419"/>
      <c r="U904" s="419"/>
      <c r="V904" s="419"/>
      <c r="W904" s="419"/>
      <c r="X904" s="419"/>
      <c r="Y904" s="419"/>
      <c r="Z904" s="419"/>
    </row>
    <row r="905" spans="1:26" hidden="1">
      <c r="A905" s="419"/>
      <c r="B905" s="419"/>
      <c r="C905" s="419"/>
      <c r="D905" s="419"/>
      <c r="E905" s="419"/>
      <c r="F905" s="419"/>
      <c r="G905" s="420"/>
      <c r="H905" s="421"/>
      <c r="I905" s="421"/>
      <c r="J905" s="419"/>
      <c r="K905" s="419"/>
      <c r="L905" s="419"/>
      <c r="M905" s="419"/>
      <c r="N905" s="419"/>
      <c r="O905" s="419"/>
      <c r="P905" s="419"/>
      <c r="Q905" s="419"/>
      <c r="R905" s="419"/>
      <c r="S905" s="419"/>
      <c r="T905" s="419"/>
      <c r="U905" s="419"/>
      <c r="V905" s="419"/>
      <c r="W905" s="419"/>
      <c r="X905" s="419"/>
      <c r="Y905" s="419"/>
      <c r="Z905" s="419"/>
    </row>
    <row r="906" spans="1:26" hidden="1">
      <c r="A906" s="419"/>
      <c r="B906" s="419"/>
      <c r="C906" s="419"/>
      <c r="D906" s="419"/>
      <c r="E906" s="419"/>
      <c r="F906" s="419"/>
      <c r="G906" s="420"/>
      <c r="H906" s="421"/>
      <c r="I906" s="421"/>
      <c r="J906" s="419"/>
      <c r="K906" s="419"/>
      <c r="L906" s="419"/>
      <c r="M906" s="419"/>
      <c r="N906" s="419"/>
      <c r="O906" s="419"/>
      <c r="P906" s="419"/>
      <c r="Q906" s="419"/>
      <c r="R906" s="419"/>
      <c r="S906" s="419"/>
      <c r="T906" s="419"/>
      <c r="U906" s="419"/>
      <c r="V906" s="419"/>
      <c r="W906" s="419"/>
      <c r="X906" s="419"/>
      <c r="Y906" s="419"/>
      <c r="Z906" s="419"/>
    </row>
    <row r="907" spans="1:26" hidden="1">
      <c r="A907" s="419"/>
      <c r="B907" s="419"/>
      <c r="C907" s="419"/>
      <c r="D907" s="419"/>
      <c r="E907" s="419"/>
      <c r="F907" s="419"/>
      <c r="G907" s="420"/>
      <c r="H907" s="421"/>
      <c r="I907" s="421"/>
      <c r="J907" s="419"/>
      <c r="K907" s="419"/>
      <c r="L907" s="419"/>
      <c r="M907" s="419"/>
      <c r="N907" s="419"/>
      <c r="O907" s="419"/>
      <c r="P907" s="419"/>
      <c r="Q907" s="419"/>
      <c r="R907" s="419"/>
      <c r="S907" s="419"/>
      <c r="T907" s="419"/>
      <c r="U907" s="419"/>
      <c r="V907" s="419"/>
      <c r="W907" s="419"/>
      <c r="X907" s="419"/>
      <c r="Y907" s="419"/>
      <c r="Z907" s="419"/>
    </row>
    <row r="908" spans="1:26" hidden="1">
      <c r="A908" s="419"/>
      <c r="B908" s="419"/>
      <c r="C908" s="419"/>
      <c r="D908" s="419"/>
      <c r="E908" s="419"/>
      <c r="F908" s="419"/>
      <c r="G908" s="420"/>
      <c r="H908" s="421"/>
      <c r="I908" s="421"/>
      <c r="J908" s="419"/>
      <c r="K908" s="419"/>
      <c r="L908" s="419"/>
      <c r="M908" s="419"/>
      <c r="N908" s="419"/>
      <c r="O908" s="419"/>
      <c r="P908" s="419"/>
      <c r="Q908" s="419"/>
      <c r="R908" s="419"/>
      <c r="S908" s="419"/>
      <c r="T908" s="419"/>
      <c r="U908" s="419"/>
      <c r="V908" s="419"/>
      <c r="W908" s="419"/>
      <c r="X908" s="419"/>
      <c r="Y908" s="419"/>
      <c r="Z908" s="419"/>
    </row>
    <row r="909" spans="1:26" hidden="1">
      <c r="A909" s="419"/>
      <c r="B909" s="419"/>
      <c r="C909" s="419"/>
      <c r="D909" s="419"/>
      <c r="E909" s="419"/>
      <c r="F909" s="419"/>
      <c r="G909" s="420"/>
      <c r="H909" s="421"/>
      <c r="I909" s="421"/>
      <c r="J909" s="419"/>
      <c r="K909" s="419"/>
      <c r="L909" s="419"/>
      <c r="M909" s="419"/>
      <c r="N909" s="419"/>
      <c r="O909" s="419"/>
      <c r="P909" s="419"/>
      <c r="Q909" s="419"/>
      <c r="R909" s="419"/>
      <c r="S909" s="419"/>
      <c r="T909" s="419"/>
      <c r="U909" s="419"/>
      <c r="V909" s="419"/>
      <c r="W909" s="419"/>
      <c r="X909" s="419"/>
      <c r="Y909" s="419"/>
      <c r="Z909" s="419"/>
    </row>
    <row r="910" spans="1:26" hidden="1">
      <c r="A910" s="419"/>
      <c r="B910" s="419"/>
      <c r="C910" s="419"/>
      <c r="D910" s="419"/>
      <c r="E910" s="419"/>
      <c r="F910" s="419"/>
      <c r="G910" s="420"/>
      <c r="H910" s="421"/>
      <c r="I910" s="421"/>
      <c r="J910" s="419"/>
      <c r="K910" s="419"/>
      <c r="L910" s="419"/>
      <c r="M910" s="419"/>
      <c r="N910" s="419"/>
      <c r="O910" s="419"/>
      <c r="P910" s="419"/>
      <c r="Q910" s="419"/>
      <c r="R910" s="419"/>
      <c r="S910" s="419"/>
      <c r="T910" s="419"/>
      <c r="U910" s="419"/>
      <c r="V910" s="419"/>
      <c r="W910" s="419"/>
      <c r="X910" s="419"/>
      <c r="Y910" s="419"/>
      <c r="Z910" s="419"/>
    </row>
    <row r="911" spans="1:26" hidden="1">
      <c r="A911" s="419"/>
      <c r="B911" s="419"/>
      <c r="C911" s="419"/>
      <c r="D911" s="419"/>
      <c r="E911" s="419"/>
      <c r="F911" s="419"/>
      <c r="G911" s="420"/>
      <c r="H911" s="421"/>
      <c r="I911" s="421"/>
      <c r="J911" s="419"/>
      <c r="K911" s="419"/>
      <c r="L911" s="419"/>
      <c r="M911" s="419"/>
      <c r="N911" s="419"/>
      <c r="O911" s="419"/>
      <c r="P911" s="419"/>
      <c r="Q911" s="419"/>
      <c r="R911" s="419"/>
      <c r="S911" s="419"/>
      <c r="T911" s="419"/>
      <c r="U911" s="419"/>
      <c r="V911" s="419"/>
      <c r="W911" s="419"/>
      <c r="X911" s="419"/>
      <c r="Y911" s="419"/>
      <c r="Z911" s="419"/>
    </row>
    <row r="912" spans="1:26" hidden="1">
      <c r="A912" s="419"/>
      <c r="B912" s="419"/>
      <c r="C912" s="419"/>
      <c r="D912" s="419"/>
      <c r="E912" s="419"/>
      <c r="F912" s="419"/>
      <c r="G912" s="420"/>
      <c r="H912" s="421"/>
      <c r="I912" s="421"/>
      <c r="J912" s="419"/>
      <c r="K912" s="419"/>
      <c r="L912" s="419"/>
      <c r="M912" s="419"/>
      <c r="N912" s="419"/>
      <c r="O912" s="419"/>
      <c r="P912" s="419"/>
      <c r="Q912" s="419"/>
      <c r="R912" s="419"/>
      <c r="S912" s="419"/>
      <c r="T912" s="419"/>
      <c r="U912" s="419"/>
      <c r="V912" s="419"/>
      <c r="W912" s="419"/>
      <c r="X912" s="419"/>
      <c r="Y912" s="419"/>
      <c r="Z912" s="419"/>
    </row>
    <row r="913" spans="1:26" hidden="1">
      <c r="A913" s="419"/>
      <c r="B913" s="419"/>
      <c r="C913" s="419"/>
      <c r="D913" s="419"/>
      <c r="E913" s="419"/>
      <c r="F913" s="419"/>
      <c r="G913" s="420"/>
      <c r="H913" s="421"/>
      <c r="I913" s="421"/>
      <c r="J913" s="419"/>
      <c r="K913" s="419"/>
      <c r="L913" s="419"/>
      <c r="M913" s="419"/>
      <c r="N913" s="419"/>
      <c r="O913" s="419"/>
      <c r="P913" s="419"/>
      <c r="Q913" s="419"/>
      <c r="R913" s="419"/>
      <c r="S913" s="419"/>
      <c r="T913" s="419"/>
      <c r="U913" s="419"/>
      <c r="V913" s="419"/>
      <c r="W913" s="419"/>
      <c r="X913" s="419"/>
      <c r="Y913" s="419"/>
      <c r="Z913" s="419"/>
    </row>
    <row r="914" spans="1:26" hidden="1">
      <c r="A914" s="419"/>
      <c r="B914" s="419"/>
      <c r="C914" s="419"/>
      <c r="D914" s="419"/>
      <c r="E914" s="419"/>
      <c r="F914" s="419"/>
      <c r="G914" s="420"/>
      <c r="H914" s="421"/>
      <c r="I914" s="421"/>
      <c r="J914" s="419"/>
      <c r="K914" s="419"/>
      <c r="L914" s="419"/>
      <c r="M914" s="419"/>
      <c r="N914" s="419"/>
      <c r="O914" s="419"/>
      <c r="P914" s="419"/>
      <c r="Q914" s="419"/>
      <c r="R914" s="419"/>
      <c r="S914" s="419"/>
      <c r="T914" s="419"/>
      <c r="U914" s="419"/>
      <c r="V914" s="419"/>
      <c r="W914" s="419"/>
      <c r="X914" s="419"/>
      <c r="Y914" s="419"/>
      <c r="Z914" s="419"/>
    </row>
    <row r="915" spans="1:26" hidden="1">
      <c r="A915" s="419"/>
      <c r="B915" s="419"/>
      <c r="C915" s="419"/>
      <c r="D915" s="419"/>
      <c r="E915" s="419"/>
      <c r="F915" s="419"/>
      <c r="G915" s="420"/>
      <c r="H915" s="421"/>
      <c r="I915" s="421"/>
      <c r="J915" s="419"/>
      <c r="K915" s="419"/>
      <c r="L915" s="419"/>
      <c r="M915" s="419"/>
      <c r="N915" s="419"/>
      <c r="O915" s="419"/>
      <c r="P915" s="419"/>
      <c r="Q915" s="419"/>
      <c r="R915" s="419"/>
      <c r="S915" s="419"/>
      <c r="T915" s="419"/>
      <c r="U915" s="419"/>
      <c r="V915" s="419"/>
      <c r="W915" s="419"/>
      <c r="X915" s="419"/>
      <c r="Y915" s="419"/>
      <c r="Z915" s="419"/>
    </row>
    <row r="916" spans="1:26" hidden="1">
      <c r="A916" s="419"/>
      <c r="B916" s="419"/>
      <c r="C916" s="419"/>
      <c r="D916" s="419"/>
      <c r="E916" s="419"/>
      <c r="F916" s="419"/>
      <c r="G916" s="420"/>
      <c r="H916" s="421"/>
      <c r="I916" s="421"/>
      <c r="J916" s="419"/>
      <c r="K916" s="419"/>
      <c r="L916" s="419"/>
      <c r="M916" s="419"/>
      <c r="N916" s="419"/>
      <c r="O916" s="419"/>
      <c r="P916" s="419"/>
      <c r="Q916" s="419"/>
      <c r="R916" s="419"/>
      <c r="S916" s="419"/>
      <c r="T916" s="419"/>
      <c r="U916" s="419"/>
      <c r="V916" s="419"/>
      <c r="W916" s="419"/>
      <c r="X916" s="419"/>
      <c r="Y916" s="419"/>
      <c r="Z916" s="419"/>
    </row>
    <row r="917" spans="1:26" hidden="1">
      <c r="A917" s="419"/>
      <c r="B917" s="419"/>
      <c r="C917" s="419"/>
      <c r="D917" s="419"/>
      <c r="E917" s="419"/>
      <c r="F917" s="419"/>
      <c r="G917" s="420"/>
      <c r="H917" s="421"/>
      <c r="I917" s="421"/>
      <c r="J917" s="419"/>
      <c r="K917" s="419"/>
      <c r="L917" s="419"/>
      <c r="M917" s="419"/>
      <c r="N917" s="419"/>
      <c r="O917" s="419"/>
      <c r="P917" s="419"/>
      <c r="Q917" s="419"/>
      <c r="R917" s="419"/>
      <c r="S917" s="419"/>
      <c r="T917" s="419"/>
      <c r="U917" s="419"/>
      <c r="V917" s="419"/>
      <c r="W917" s="419"/>
      <c r="X917" s="419"/>
      <c r="Y917" s="419"/>
      <c r="Z917" s="419"/>
    </row>
    <row r="918" spans="1:26" hidden="1">
      <c r="A918" s="419"/>
      <c r="B918" s="419"/>
      <c r="C918" s="419"/>
      <c r="D918" s="419"/>
      <c r="E918" s="419"/>
      <c r="F918" s="419"/>
      <c r="G918" s="420"/>
      <c r="H918" s="421"/>
      <c r="I918" s="421"/>
      <c r="J918" s="419"/>
      <c r="K918" s="419"/>
      <c r="L918" s="419"/>
      <c r="M918" s="419"/>
      <c r="N918" s="419"/>
      <c r="O918" s="419"/>
      <c r="P918" s="419"/>
      <c r="Q918" s="419"/>
      <c r="R918" s="419"/>
      <c r="S918" s="419"/>
      <c r="T918" s="419"/>
      <c r="U918" s="419"/>
      <c r="V918" s="419"/>
      <c r="W918" s="419"/>
      <c r="X918" s="419"/>
      <c r="Y918" s="419"/>
      <c r="Z918" s="419"/>
    </row>
    <row r="919" spans="1:26" hidden="1">
      <c r="A919" s="419"/>
      <c r="B919" s="419"/>
      <c r="C919" s="419"/>
      <c r="D919" s="419"/>
      <c r="E919" s="419"/>
      <c r="F919" s="419"/>
      <c r="G919" s="420"/>
      <c r="H919" s="421"/>
      <c r="I919" s="421"/>
      <c r="J919" s="419"/>
      <c r="K919" s="419"/>
      <c r="L919" s="419"/>
      <c r="M919" s="419"/>
      <c r="N919" s="419"/>
      <c r="O919" s="419"/>
      <c r="P919" s="419"/>
      <c r="Q919" s="419"/>
      <c r="R919" s="419"/>
      <c r="S919" s="419"/>
      <c r="T919" s="419"/>
      <c r="U919" s="419"/>
      <c r="V919" s="419"/>
      <c r="W919" s="419"/>
      <c r="X919" s="419"/>
      <c r="Y919" s="419"/>
      <c r="Z919" s="419"/>
    </row>
    <row r="920" spans="1:26" hidden="1">
      <c r="A920" s="419"/>
      <c r="B920" s="419"/>
      <c r="C920" s="419"/>
      <c r="D920" s="419"/>
      <c r="E920" s="419"/>
      <c r="F920" s="419"/>
      <c r="G920" s="420"/>
      <c r="H920" s="421"/>
      <c r="I920" s="421"/>
      <c r="J920" s="419"/>
      <c r="K920" s="419"/>
      <c r="L920" s="419"/>
      <c r="M920" s="419"/>
      <c r="N920" s="419"/>
      <c r="O920" s="419"/>
      <c r="P920" s="419"/>
      <c r="Q920" s="419"/>
      <c r="R920" s="419"/>
      <c r="S920" s="419"/>
      <c r="T920" s="419"/>
      <c r="U920" s="419"/>
      <c r="V920" s="419"/>
      <c r="W920" s="419"/>
      <c r="X920" s="419"/>
      <c r="Y920" s="419"/>
      <c r="Z920" s="419"/>
    </row>
    <row r="921" spans="1:26" hidden="1">
      <c r="A921" s="419"/>
      <c r="B921" s="419"/>
      <c r="C921" s="419"/>
      <c r="D921" s="419"/>
      <c r="E921" s="419"/>
      <c r="F921" s="419"/>
      <c r="G921" s="420"/>
      <c r="H921" s="421"/>
      <c r="I921" s="421"/>
      <c r="J921" s="419"/>
      <c r="K921" s="419"/>
      <c r="L921" s="419"/>
      <c r="M921" s="419"/>
      <c r="N921" s="419"/>
      <c r="O921" s="419"/>
      <c r="P921" s="419"/>
      <c r="Q921" s="419"/>
      <c r="R921" s="419"/>
      <c r="S921" s="419"/>
      <c r="T921" s="419"/>
      <c r="U921" s="419"/>
      <c r="V921" s="419"/>
      <c r="W921" s="419"/>
      <c r="X921" s="419"/>
      <c r="Y921" s="419"/>
      <c r="Z921" s="419"/>
    </row>
    <row r="922" spans="1:26" hidden="1">
      <c r="A922" s="419"/>
      <c r="B922" s="419"/>
      <c r="C922" s="419"/>
      <c r="D922" s="419"/>
      <c r="E922" s="419"/>
      <c r="F922" s="419"/>
      <c r="G922" s="420"/>
      <c r="H922" s="421"/>
      <c r="I922" s="421"/>
      <c r="J922" s="419"/>
      <c r="K922" s="419"/>
      <c r="L922" s="419"/>
      <c r="M922" s="419"/>
      <c r="N922" s="419"/>
      <c r="O922" s="419"/>
      <c r="P922" s="419"/>
      <c r="Q922" s="419"/>
      <c r="R922" s="419"/>
      <c r="S922" s="419"/>
      <c r="T922" s="419"/>
      <c r="U922" s="419"/>
      <c r="V922" s="419"/>
      <c r="W922" s="419"/>
      <c r="X922" s="419"/>
      <c r="Y922" s="419"/>
      <c r="Z922" s="419"/>
    </row>
    <row r="923" spans="1:26" hidden="1">
      <c r="A923" s="419"/>
      <c r="B923" s="419"/>
      <c r="C923" s="419"/>
      <c r="D923" s="419"/>
      <c r="E923" s="419"/>
      <c r="F923" s="419"/>
      <c r="G923" s="420"/>
      <c r="H923" s="421"/>
      <c r="I923" s="421"/>
      <c r="J923" s="419"/>
      <c r="K923" s="419"/>
      <c r="L923" s="419"/>
      <c r="M923" s="419"/>
      <c r="N923" s="419"/>
      <c r="O923" s="419"/>
      <c r="P923" s="419"/>
      <c r="Q923" s="419"/>
      <c r="R923" s="419"/>
      <c r="S923" s="419"/>
      <c r="T923" s="419"/>
      <c r="U923" s="419"/>
      <c r="V923" s="419"/>
      <c r="W923" s="419"/>
      <c r="X923" s="419"/>
      <c r="Y923" s="419"/>
      <c r="Z923" s="419"/>
    </row>
    <row r="924" spans="1:26" hidden="1">
      <c r="A924" s="419"/>
      <c r="B924" s="419"/>
      <c r="C924" s="419"/>
      <c r="D924" s="419"/>
      <c r="E924" s="419"/>
      <c r="F924" s="419"/>
      <c r="G924" s="420"/>
      <c r="H924" s="421"/>
      <c r="I924" s="421"/>
      <c r="J924" s="419"/>
      <c r="K924" s="419"/>
      <c r="L924" s="419"/>
      <c r="M924" s="419"/>
      <c r="N924" s="419"/>
      <c r="O924" s="419"/>
      <c r="P924" s="419"/>
      <c r="Q924" s="419"/>
      <c r="R924" s="419"/>
      <c r="S924" s="419"/>
      <c r="T924" s="419"/>
      <c r="U924" s="419"/>
      <c r="V924" s="419"/>
      <c r="W924" s="419"/>
      <c r="X924" s="419"/>
      <c r="Y924" s="419"/>
      <c r="Z924" s="419"/>
    </row>
    <row r="925" spans="1:26" hidden="1">
      <c r="A925" s="419"/>
      <c r="B925" s="419"/>
      <c r="C925" s="419"/>
      <c r="D925" s="419"/>
      <c r="E925" s="419"/>
      <c r="F925" s="419"/>
      <c r="G925" s="420"/>
      <c r="H925" s="421"/>
      <c r="I925" s="421"/>
      <c r="J925" s="419"/>
      <c r="K925" s="419"/>
      <c r="L925" s="419"/>
      <c r="M925" s="419"/>
      <c r="N925" s="419"/>
      <c r="O925" s="419"/>
      <c r="P925" s="419"/>
      <c r="Q925" s="419"/>
      <c r="R925" s="419"/>
      <c r="S925" s="419"/>
      <c r="T925" s="419"/>
      <c r="U925" s="419"/>
      <c r="V925" s="419"/>
      <c r="W925" s="419"/>
      <c r="X925" s="419"/>
      <c r="Y925" s="419"/>
      <c r="Z925" s="419"/>
    </row>
    <row r="926" spans="1:26" hidden="1">
      <c r="A926" s="419"/>
      <c r="B926" s="419"/>
      <c r="C926" s="419"/>
      <c r="D926" s="419"/>
      <c r="E926" s="419"/>
      <c r="F926" s="419"/>
      <c r="G926" s="420"/>
      <c r="H926" s="421"/>
      <c r="I926" s="421"/>
      <c r="J926" s="419"/>
      <c r="K926" s="419"/>
      <c r="L926" s="419"/>
      <c r="M926" s="419"/>
      <c r="N926" s="419"/>
      <c r="O926" s="419"/>
      <c r="P926" s="419"/>
      <c r="Q926" s="419"/>
      <c r="R926" s="419"/>
      <c r="S926" s="419"/>
      <c r="T926" s="419"/>
      <c r="U926" s="419"/>
      <c r="V926" s="419"/>
      <c r="W926" s="419"/>
      <c r="X926" s="419"/>
      <c r="Y926" s="419"/>
      <c r="Z926" s="419"/>
    </row>
    <row r="927" spans="1:26" hidden="1">
      <c r="A927" s="419"/>
      <c r="B927" s="419"/>
      <c r="C927" s="419"/>
      <c r="D927" s="419"/>
      <c r="E927" s="419"/>
      <c r="F927" s="419"/>
      <c r="G927" s="420"/>
      <c r="H927" s="421"/>
      <c r="I927" s="421"/>
      <c r="J927" s="419"/>
      <c r="K927" s="419"/>
      <c r="L927" s="419"/>
      <c r="M927" s="419"/>
      <c r="N927" s="419"/>
      <c r="O927" s="419"/>
      <c r="P927" s="419"/>
      <c r="Q927" s="419"/>
      <c r="R927" s="419"/>
      <c r="S927" s="419"/>
      <c r="T927" s="419"/>
      <c r="U927" s="419"/>
      <c r="V927" s="419"/>
      <c r="W927" s="419"/>
      <c r="X927" s="419"/>
      <c r="Y927" s="419"/>
      <c r="Z927" s="419"/>
    </row>
    <row r="928" spans="1:26" hidden="1">
      <c r="A928" s="419"/>
      <c r="B928" s="419"/>
      <c r="C928" s="419"/>
      <c r="D928" s="419"/>
      <c r="E928" s="419"/>
      <c r="F928" s="419"/>
      <c r="G928" s="420"/>
      <c r="H928" s="421"/>
      <c r="I928" s="421"/>
      <c r="J928" s="419"/>
      <c r="K928" s="419"/>
      <c r="L928" s="419"/>
      <c r="M928" s="419"/>
      <c r="N928" s="419"/>
      <c r="O928" s="419"/>
      <c r="P928" s="419"/>
      <c r="Q928" s="419"/>
      <c r="R928" s="419"/>
      <c r="S928" s="419"/>
      <c r="T928" s="419"/>
      <c r="U928" s="419"/>
      <c r="V928" s="419"/>
      <c r="W928" s="419"/>
      <c r="X928" s="419"/>
      <c r="Y928" s="419"/>
      <c r="Z928" s="419"/>
    </row>
    <row r="929" spans="1:26" hidden="1">
      <c r="A929" s="419"/>
      <c r="B929" s="419"/>
      <c r="C929" s="419"/>
      <c r="D929" s="419"/>
      <c r="E929" s="419"/>
      <c r="F929" s="419"/>
      <c r="G929" s="420"/>
      <c r="H929" s="421"/>
      <c r="I929" s="421"/>
      <c r="J929" s="419"/>
      <c r="K929" s="419"/>
      <c r="L929" s="419"/>
      <c r="M929" s="419"/>
      <c r="N929" s="419"/>
      <c r="O929" s="419"/>
      <c r="P929" s="419"/>
      <c r="Q929" s="419"/>
      <c r="R929" s="419"/>
      <c r="S929" s="419"/>
      <c r="T929" s="419"/>
      <c r="U929" s="419"/>
      <c r="V929" s="419"/>
      <c r="W929" s="419"/>
      <c r="X929" s="419"/>
      <c r="Y929" s="419"/>
      <c r="Z929" s="419"/>
    </row>
    <row r="930" spans="1:26" hidden="1">
      <c r="A930" s="419"/>
      <c r="B930" s="419"/>
      <c r="C930" s="419"/>
      <c r="D930" s="419"/>
      <c r="E930" s="419"/>
      <c r="F930" s="419"/>
      <c r="G930" s="420"/>
      <c r="H930" s="421"/>
      <c r="I930" s="421"/>
      <c r="J930" s="419"/>
      <c r="K930" s="419"/>
      <c r="L930" s="419"/>
      <c r="M930" s="419"/>
      <c r="N930" s="419"/>
      <c r="O930" s="419"/>
      <c r="P930" s="419"/>
      <c r="Q930" s="419"/>
      <c r="R930" s="419"/>
      <c r="S930" s="419"/>
      <c r="T930" s="419"/>
      <c r="U930" s="419"/>
      <c r="V930" s="419"/>
      <c r="W930" s="419"/>
      <c r="X930" s="419"/>
      <c r="Y930" s="419"/>
      <c r="Z930" s="419"/>
    </row>
    <row r="931" spans="1:26" hidden="1">
      <c r="A931" s="419"/>
      <c r="B931" s="419"/>
      <c r="C931" s="419"/>
      <c r="D931" s="419"/>
      <c r="E931" s="419"/>
      <c r="F931" s="419"/>
      <c r="G931" s="420"/>
      <c r="H931" s="421"/>
      <c r="I931" s="421"/>
      <c r="J931" s="419"/>
      <c r="K931" s="419"/>
      <c r="L931" s="419"/>
      <c r="M931" s="419"/>
      <c r="N931" s="419"/>
      <c r="O931" s="419"/>
      <c r="P931" s="419"/>
      <c r="Q931" s="419"/>
      <c r="R931" s="419"/>
      <c r="S931" s="419"/>
      <c r="T931" s="419"/>
      <c r="U931" s="419"/>
      <c r="V931" s="419"/>
      <c r="W931" s="419"/>
      <c r="X931" s="419"/>
      <c r="Y931" s="419"/>
      <c r="Z931" s="419"/>
    </row>
    <row r="932" spans="1:26" hidden="1">
      <c r="A932" s="419"/>
      <c r="B932" s="419"/>
      <c r="C932" s="419"/>
      <c r="D932" s="419"/>
      <c r="E932" s="419"/>
      <c r="F932" s="419"/>
      <c r="G932" s="420"/>
      <c r="H932" s="421"/>
      <c r="I932" s="421"/>
      <c r="J932" s="419"/>
      <c r="K932" s="419"/>
      <c r="L932" s="419"/>
      <c r="M932" s="419"/>
      <c r="N932" s="419"/>
      <c r="O932" s="419"/>
      <c r="P932" s="419"/>
      <c r="Q932" s="419"/>
      <c r="R932" s="419"/>
      <c r="S932" s="419"/>
      <c r="T932" s="419"/>
      <c r="U932" s="419"/>
      <c r="V932" s="419"/>
      <c r="W932" s="419"/>
      <c r="X932" s="419"/>
      <c r="Y932" s="419"/>
      <c r="Z932" s="419"/>
    </row>
    <row r="933" spans="1:26" hidden="1">
      <c r="A933" s="419"/>
      <c r="B933" s="419"/>
      <c r="C933" s="419"/>
      <c r="D933" s="419"/>
      <c r="E933" s="419"/>
      <c r="F933" s="419"/>
      <c r="G933" s="420"/>
      <c r="H933" s="421"/>
      <c r="I933" s="421"/>
      <c r="J933" s="419"/>
      <c r="K933" s="419"/>
      <c r="L933" s="419"/>
      <c r="M933" s="419"/>
      <c r="N933" s="419"/>
      <c r="O933" s="419"/>
      <c r="P933" s="419"/>
      <c r="Q933" s="419"/>
      <c r="R933" s="419"/>
      <c r="S933" s="419"/>
      <c r="T933" s="419"/>
      <c r="U933" s="419"/>
      <c r="V933" s="419"/>
      <c r="W933" s="419"/>
      <c r="X933" s="419"/>
      <c r="Y933" s="419"/>
      <c r="Z933" s="419"/>
    </row>
    <row r="934" spans="1:26" hidden="1">
      <c r="A934" s="419"/>
      <c r="B934" s="419"/>
      <c r="C934" s="419"/>
      <c r="D934" s="419"/>
      <c r="E934" s="419"/>
      <c r="F934" s="419"/>
      <c r="G934" s="420"/>
      <c r="H934" s="421"/>
      <c r="I934" s="421"/>
      <c r="J934" s="419"/>
      <c r="K934" s="419"/>
      <c r="L934" s="419"/>
      <c r="M934" s="419"/>
      <c r="N934" s="419"/>
      <c r="O934" s="419"/>
      <c r="P934" s="419"/>
      <c r="Q934" s="419"/>
      <c r="R934" s="419"/>
      <c r="S934" s="419"/>
      <c r="T934" s="419"/>
      <c r="U934" s="419"/>
      <c r="V934" s="419"/>
      <c r="W934" s="419"/>
      <c r="X934" s="419"/>
      <c r="Y934" s="419"/>
      <c r="Z934" s="419"/>
    </row>
    <row r="935" spans="1:26" hidden="1">
      <c r="A935" s="419"/>
      <c r="B935" s="419"/>
      <c r="C935" s="419"/>
      <c r="D935" s="419"/>
      <c r="E935" s="419"/>
      <c r="F935" s="419"/>
      <c r="G935" s="420"/>
      <c r="H935" s="421"/>
      <c r="I935" s="421"/>
      <c r="J935" s="419"/>
      <c r="K935" s="419"/>
      <c r="L935" s="419"/>
      <c r="M935" s="419"/>
      <c r="N935" s="419"/>
      <c r="O935" s="419"/>
      <c r="P935" s="419"/>
      <c r="Q935" s="419"/>
      <c r="R935" s="419"/>
      <c r="S935" s="419"/>
      <c r="T935" s="419"/>
      <c r="U935" s="419"/>
      <c r="V935" s="419"/>
      <c r="W935" s="419"/>
      <c r="X935" s="419"/>
      <c r="Y935" s="419"/>
      <c r="Z935" s="419"/>
    </row>
    <row r="936" spans="1:26" hidden="1">
      <c r="A936" s="419"/>
      <c r="B936" s="419"/>
      <c r="C936" s="419"/>
      <c r="D936" s="419"/>
      <c r="E936" s="419"/>
      <c r="F936" s="419"/>
      <c r="G936" s="420"/>
      <c r="H936" s="421"/>
      <c r="I936" s="421"/>
      <c r="J936" s="419"/>
      <c r="K936" s="419"/>
      <c r="L936" s="419"/>
      <c r="M936" s="419"/>
      <c r="N936" s="419"/>
      <c r="O936" s="419"/>
      <c r="P936" s="419"/>
      <c r="Q936" s="419"/>
      <c r="R936" s="419"/>
      <c r="S936" s="419"/>
      <c r="T936" s="419"/>
      <c r="U936" s="419"/>
      <c r="V936" s="419"/>
      <c r="W936" s="419"/>
      <c r="X936" s="419"/>
      <c r="Y936" s="419"/>
      <c r="Z936" s="419"/>
    </row>
    <row r="937" spans="1:26" hidden="1">
      <c r="A937" s="419"/>
      <c r="B937" s="419"/>
      <c r="C937" s="419"/>
      <c r="D937" s="419"/>
      <c r="E937" s="419"/>
      <c r="F937" s="419"/>
      <c r="G937" s="420"/>
      <c r="H937" s="421"/>
      <c r="I937" s="421"/>
      <c r="J937" s="419"/>
      <c r="K937" s="419"/>
      <c r="L937" s="419"/>
      <c r="M937" s="419"/>
      <c r="N937" s="419"/>
      <c r="O937" s="419"/>
      <c r="P937" s="419"/>
      <c r="Q937" s="419"/>
      <c r="R937" s="419"/>
      <c r="S937" s="419"/>
      <c r="T937" s="419"/>
      <c r="U937" s="419"/>
      <c r="V937" s="419"/>
      <c r="W937" s="419"/>
      <c r="X937" s="419"/>
      <c r="Y937" s="419"/>
      <c r="Z937" s="419"/>
    </row>
    <row r="938" spans="1:26" hidden="1">
      <c r="A938" s="419"/>
      <c r="B938" s="419"/>
      <c r="C938" s="419"/>
      <c r="D938" s="419"/>
      <c r="E938" s="419"/>
      <c r="F938" s="419"/>
      <c r="G938" s="420"/>
      <c r="H938" s="421"/>
      <c r="I938" s="421"/>
      <c r="J938" s="419"/>
      <c r="K938" s="419"/>
      <c r="L938" s="419"/>
      <c r="M938" s="419"/>
      <c r="N938" s="419"/>
      <c r="O938" s="419"/>
      <c r="P938" s="419"/>
      <c r="Q938" s="419"/>
      <c r="R938" s="419"/>
      <c r="S938" s="419"/>
      <c r="T938" s="419"/>
      <c r="U938" s="419"/>
      <c r="V938" s="419"/>
      <c r="W938" s="419"/>
      <c r="X938" s="419"/>
      <c r="Y938" s="419"/>
      <c r="Z938" s="419"/>
    </row>
    <row r="939" spans="1:26" hidden="1">
      <c r="A939" s="419"/>
      <c r="B939" s="419"/>
      <c r="C939" s="419"/>
      <c r="D939" s="419"/>
      <c r="E939" s="419"/>
      <c r="F939" s="419"/>
      <c r="G939" s="420"/>
      <c r="H939" s="421"/>
      <c r="I939" s="421"/>
      <c r="J939" s="419"/>
      <c r="K939" s="419"/>
      <c r="L939" s="419"/>
      <c r="M939" s="419"/>
      <c r="N939" s="419"/>
      <c r="O939" s="419"/>
      <c r="P939" s="419"/>
      <c r="Q939" s="419"/>
      <c r="R939" s="419"/>
      <c r="S939" s="419"/>
      <c r="T939" s="419"/>
      <c r="U939" s="419"/>
      <c r="V939" s="419"/>
      <c r="W939" s="419"/>
      <c r="X939" s="419"/>
      <c r="Y939" s="419"/>
      <c r="Z939" s="419"/>
    </row>
    <row r="940" spans="1:26" hidden="1">
      <c r="A940" s="419"/>
      <c r="B940" s="419"/>
      <c r="C940" s="419"/>
      <c r="D940" s="419"/>
      <c r="E940" s="419"/>
      <c r="F940" s="419"/>
      <c r="G940" s="420"/>
      <c r="H940" s="421"/>
      <c r="I940" s="421"/>
      <c r="J940" s="419"/>
      <c r="K940" s="419"/>
      <c r="L940" s="419"/>
      <c r="M940" s="419"/>
      <c r="N940" s="419"/>
      <c r="O940" s="419"/>
      <c r="P940" s="419"/>
      <c r="Q940" s="419"/>
      <c r="R940" s="419"/>
      <c r="S940" s="419"/>
      <c r="T940" s="419"/>
      <c r="U940" s="419"/>
      <c r="V940" s="419"/>
      <c r="W940" s="419"/>
      <c r="X940" s="419"/>
      <c r="Y940" s="419"/>
      <c r="Z940" s="419"/>
    </row>
    <row r="941" spans="1:26" hidden="1">
      <c r="A941" s="419"/>
      <c r="B941" s="419"/>
      <c r="C941" s="419"/>
      <c r="D941" s="419"/>
      <c r="E941" s="419"/>
      <c r="F941" s="419"/>
      <c r="G941" s="420"/>
      <c r="H941" s="421"/>
      <c r="I941" s="421"/>
      <c r="J941" s="419"/>
      <c r="K941" s="419"/>
      <c r="L941" s="419"/>
      <c r="M941" s="419"/>
      <c r="N941" s="419"/>
      <c r="O941" s="419"/>
      <c r="P941" s="419"/>
      <c r="Q941" s="419"/>
      <c r="R941" s="419"/>
      <c r="S941" s="419"/>
      <c r="T941" s="419"/>
      <c r="U941" s="419"/>
      <c r="V941" s="419"/>
      <c r="W941" s="419"/>
      <c r="X941" s="419"/>
      <c r="Y941" s="419"/>
      <c r="Z941" s="419"/>
    </row>
    <row r="942" spans="1:26" hidden="1">
      <c r="A942" s="419"/>
      <c r="B942" s="419"/>
      <c r="C942" s="419"/>
      <c r="D942" s="419"/>
      <c r="E942" s="419"/>
      <c r="F942" s="419"/>
      <c r="G942" s="420"/>
      <c r="H942" s="421"/>
      <c r="I942" s="421"/>
      <c r="J942" s="419"/>
      <c r="K942" s="419"/>
      <c r="L942" s="419"/>
      <c r="M942" s="419"/>
      <c r="N942" s="419"/>
      <c r="O942" s="419"/>
      <c r="P942" s="419"/>
      <c r="Q942" s="419"/>
      <c r="R942" s="419"/>
      <c r="S942" s="419"/>
      <c r="T942" s="419"/>
      <c r="U942" s="419"/>
      <c r="V942" s="419"/>
      <c r="W942" s="419"/>
      <c r="X942" s="419"/>
      <c r="Y942" s="419"/>
      <c r="Z942" s="419"/>
    </row>
    <row r="943" spans="1:26" hidden="1">
      <c r="A943" s="419"/>
      <c r="B943" s="419"/>
      <c r="C943" s="419"/>
      <c r="D943" s="419"/>
      <c r="E943" s="419"/>
      <c r="F943" s="419"/>
      <c r="G943" s="420"/>
      <c r="H943" s="421"/>
      <c r="I943" s="421"/>
      <c r="J943" s="419"/>
      <c r="K943" s="419"/>
      <c r="L943" s="419"/>
      <c r="M943" s="419"/>
      <c r="N943" s="419"/>
      <c r="O943" s="419"/>
      <c r="P943" s="419"/>
      <c r="Q943" s="419"/>
      <c r="R943" s="419"/>
      <c r="S943" s="419"/>
      <c r="T943" s="419"/>
      <c r="U943" s="419"/>
      <c r="V943" s="419"/>
      <c r="W943" s="419"/>
      <c r="X943" s="419"/>
      <c r="Y943" s="419"/>
      <c r="Z943" s="419"/>
    </row>
    <row r="944" spans="1:26" hidden="1">
      <c r="A944" s="419"/>
      <c r="B944" s="419"/>
      <c r="C944" s="419"/>
      <c r="D944" s="419"/>
      <c r="E944" s="419"/>
      <c r="F944" s="419"/>
      <c r="G944" s="420"/>
      <c r="H944" s="421"/>
      <c r="I944" s="421"/>
      <c r="J944" s="419"/>
      <c r="K944" s="419"/>
      <c r="L944" s="419"/>
      <c r="M944" s="419"/>
      <c r="N944" s="419"/>
      <c r="O944" s="419"/>
      <c r="P944" s="419"/>
      <c r="Q944" s="419"/>
      <c r="R944" s="419"/>
      <c r="S944" s="419"/>
      <c r="T944" s="419"/>
      <c r="U944" s="419"/>
      <c r="V944" s="419"/>
      <c r="W944" s="419"/>
      <c r="X944" s="419"/>
      <c r="Y944" s="419"/>
      <c r="Z944" s="419"/>
    </row>
    <row r="945" spans="1:26" hidden="1">
      <c r="A945" s="419"/>
      <c r="B945" s="419"/>
      <c r="C945" s="419"/>
      <c r="D945" s="419"/>
      <c r="E945" s="419"/>
      <c r="F945" s="419"/>
      <c r="G945" s="420"/>
      <c r="H945" s="421"/>
      <c r="I945" s="421"/>
      <c r="J945" s="419"/>
      <c r="K945" s="419"/>
      <c r="L945" s="419"/>
      <c r="M945" s="419"/>
      <c r="N945" s="419"/>
      <c r="O945" s="419"/>
      <c r="P945" s="419"/>
      <c r="Q945" s="419"/>
      <c r="R945" s="419"/>
      <c r="S945" s="419"/>
      <c r="T945" s="419"/>
      <c r="U945" s="419"/>
      <c r="V945" s="419"/>
      <c r="W945" s="419"/>
      <c r="X945" s="419"/>
      <c r="Y945" s="419"/>
      <c r="Z945" s="419"/>
    </row>
    <row r="946" spans="1:26" hidden="1">
      <c r="A946" s="419"/>
      <c r="B946" s="419"/>
      <c r="C946" s="419"/>
      <c r="D946" s="419"/>
      <c r="E946" s="419"/>
      <c r="F946" s="419"/>
      <c r="G946" s="420"/>
      <c r="H946" s="421"/>
      <c r="I946" s="421"/>
      <c r="J946" s="419"/>
      <c r="K946" s="419"/>
      <c r="L946" s="419"/>
      <c r="M946" s="419"/>
      <c r="N946" s="419"/>
      <c r="O946" s="419"/>
      <c r="P946" s="419"/>
      <c r="Q946" s="419"/>
      <c r="R946" s="419"/>
      <c r="S946" s="419"/>
      <c r="T946" s="419"/>
      <c r="U946" s="419"/>
      <c r="V946" s="419"/>
      <c r="W946" s="419"/>
      <c r="X946" s="419"/>
      <c r="Y946" s="419"/>
      <c r="Z946" s="419"/>
    </row>
    <row r="947" spans="1:26" hidden="1">
      <c r="A947" s="419"/>
      <c r="B947" s="419"/>
      <c r="C947" s="419"/>
      <c r="D947" s="419"/>
      <c r="E947" s="419"/>
      <c r="F947" s="419"/>
      <c r="G947" s="420"/>
      <c r="H947" s="421"/>
      <c r="I947" s="421"/>
      <c r="J947" s="419"/>
      <c r="K947" s="419"/>
      <c r="L947" s="419"/>
      <c r="M947" s="419"/>
      <c r="N947" s="419"/>
      <c r="O947" s="419"/>
      <c r="P947" s="419"/>
      <c r="Q947" s="419"/>
      <c r="R947" s="419"/>
      <c r="S947" s="419"/>
      <c r="T947" s="419"/>
      <c r="U947" s="419"/>
      <c r="V947" s="419"/>
      <c r="W947" s="419"/>
      <c r="X947" s="419"/>
      <c r="Y947" s="419"/>
      <c r="Z947" s="419"/>
    </row>
    <row r="948" spans="1:26" hidden="1">
      <c r="A948" s="419"/>
      <c r="B948" s="419"/>
      <c r="C948" s="419"/>
      <c r="D948" s="419"/>
      <c r="E948" s="419"/>
      <c r="F948" s="419"/>
      <c r="G948" s="420"/>
      <c r="H948" s="421"/>
      <c r="I948" s="421"/>
      <c r="J948" s="419"/>
      <c r="K948" s="419"/>
      <c r="L948" s="419"/>
      <c r="M948" s="419"/>
      <c r="N948" s="419"/>
      <c r="O948" s="419"/>
      <c r="P948" s="419"/>
      <c r="Q948" s="419"/>
      <c r="R948" s="419"/>
      <c r="S948" s="419"/>
      <c r="T948" s="419"/>
      <c r="U948" s="419"/>
      <c r="V948" s="419"/>
      <c r="W948" s="419"/>
      <c r="X948" s="419"/>
      <c r="Y948" s="419"/>
      <c r="Z948" s="419"/>
    </row>
    <row r="949" spans="1:26" hidden="1">
      <c r="A949" s="419"/>
      <c r="B949" s="419"/>
      <c r="C949" s="419"/>
      <c r="D949" s="419"/>
      <c r="E949" s="419"/>
      <c r="F949" s="419"/>
      <c r="G949" s="420"/>
      <c r="H949" s="421"/>
      <c r="I949" s="421"/>
      <c r="J949" s="419"/>
      <c r="K949" s="419"/>
      <c r="L949" s="419"/>
      <c r="M949" s="419"/>
      <c r="N949" s="419"/>
      <c r="O949" s="419"/>
      <c r="P949" s="419"/>
      <c r="Q949" s="419"/>
      <c r="R949" s="419"/>
      <c r="S949" s="419"/>
      <c r="T949" s="419"/>
      <c r="U949" s="419"/>
      <c r="V949" s="419"/>
      <c r="W949" s="419"/>
      <c r="X949" s="419"/>
      <c r="Y949" s="419"/>
      <c r="Z949" s="419"/>
    </row>
    <row r="950" spans="1:26" hidden="1">
      <c r="A950" s="419"/>
      <c r="B950" s="419"/>
      <c r="C950" s="419"/>
      <c r="D950" s="419"/>
      <c r="E950" s="419"/>
      <c r="F950" s="419"/>
      <c r="G950" s="420"/>
      <c r="H950" s="421"/>
      <c r="I950" s="421"/>
      <c r="J950" s="419"/>
      <c r="K950" s="419"/>
      <c r="L950" s="419"/>
      <c r="M950" s="419"/>
      <c r="N950" s="419"/>
      <c r="O950" s="419"/>
      <c r="P950" s="419"/>
      <c r="Q950" s="419"/>
      <c r="R950" s="419"/>
      <c r="S950" s="419"/>
      <c r="T950" s="419"/>
      <c r="U950" s="419"/>
      <c r="V950" s="419"/>
      <c r="W950" s="419"/>
      <c r="X950" s="419"/>
      <c r="Y950" s="419"/>
      <c r="Z950" s="419"/>
    </row>
    <row r="951" spans="1:26" hidden="1">
      <c r="A951" s="419"/>
      <c r="B951" s="419"/>
      <c r="C951" s="419"/>
      <c r="D951" s="419"/>
      <c r="E951" s="419"/>
      <c r="F951" s="419"/>
      <c r="G951" s="420"/>
      <c r="H951" s="421"/>
      <c r="I951" s="421"/>
      <c r="J951" s="419"/>
      <c r="K951" s="419"/>
      <c r="L951" s="419"/>
      <c r="M951" s="419"/>
      <c r="N951" s="419"/>
      <c r="O951" s="419"/>
      <c r="P951" s="419"/>
      <c r="Q951" s="419"/>
      <c r="R951" s="419"/>
      <c r="S951" s="419"/>
      <c r="T951" s="419"/>
      <c r="U951" s="419"/>
      <c r="V951" s="419"/>
      <c r="W951" s="419"/>
      <c r="X951" s="419"/>
      <c r="Y951" s="419"/>
      <c r="Z951" s="419"/>
    </row>
    <row r="952" spans="1:26" hidden="1">
      <c r="A952" s="419"/>
      <c r="B952" s="419"/>
      <c r="C952" s="419"/>
      <c r="D952" s="419"/>
      <c r="E952" s="419"/>
      <c r="F952" s="419"/>
      <c r="G952" s="420"/>
      <c r="H952" s="421"/>
      <c r="I952" s="421"/>
      <c r="J952" s="419"/>
      <c r="K952" s="419"/>
      <c r="L952" s="419"/>
      <c r="M952" s="419"/>
      <c r="N952" s="419"/>
      <c r="O952" s="419"/>
      <c r="P952" s="419"/>
      <c r="Q952" s="419"/>
      <c r="R952" s="419"/>
      <c r="S952" s="419"/>
      <c r="T952" s="419"/>
      <c r="U952" s="419"/>
      <c r="V952" s="419"/>
      <c r="W952" s="419"/>
      <c r="X952" s="419"/>
      <c r="Y952" s="419"/>
      <c r="Z952" s="419"/>
    </row>
    <row r="953" spans="1:26" hidden="1">
      <c r="A953" s="419"/>
      <c r="B953" s="419"/>
      <c r="C953" s="419"/>
      <c r="D953" s="419"/>
      <c r="E953" s="419"/>
      <c r="F953" s="419"/>
      <c r="G953" s="420"/>
      <c r="H953" s="421"/>
      <c r="I953" s="421"/>
      <c r="J953" s="419"/>
      <c r="K953" s="419"/>
      <c r="L953" s="419"/>
      <c r="M953" s="419"/>
      <c r="N953" s="419"/>
      <c r="O953" s="419"/>
      <c r="P953" s="419"/>
      <c r="Q953" s="419"/>
      <c r="R953" s="419"/>
      <c r="S953" s="419"/>
      <c r="T953" s="419"/>
      <c r="U953" s="419"/>
      <c r="V953" s="419"/>
      <c r="W953" s="419"/>
      <c r="X953" s="419"/>
      <c r="Y953" s="419"/>
      <c r="Z953" s="419"/>
    </row>
    <row r="954" spans="1:26" hidden="1">
      <c r="A954" s="419"/>
      <c r="B954" s="419"/>
      <c r="C954" s="419"/>
      <c r="D954" s="419"/>
      <c r="E954" s="419"/>
      <c r="F954" s="419"/>
      <c r="G954" s="420"/>
      <c r="H954" s="421"/>
      <c r="I954" s="421"/>
      <c r="J954" s="419"/>
      <c r="K954" s="419"/>
      <c r="L954" s="419"/>
      <c r="M954" s="419"/>
      <c r="N954" s="419"/>
      <c r="O954" s="419"/>
      <c r="P954" s="419"/>
      <c r="Q954" s="419"/>
      <c r="R954" s="419"/>
      <c r="S954" s="419"/>
      <c r="T954" s="419"/>
      <c r="U954" s="419"/>
      <c r="V954" s="419"/>
      <c r="W954" s="419"/>
      <c r="X954" s="419"/>
      <c r="Y954" s="419"/>
      <c r="Z954" s="419"/>
    </row>
    <row r="955" spans="1:26" hidden="1">
      <c r="A955" s="419"/>
      <c r="B955" s="419"/>
      <c r="C955" s="419"/>
      <c r="D955" s="419"/>
      <c r="E955" s="419"/>
      <c r="F955" s="419"/>
      <c r="G955" s="420"/>
      <c r="H955" s="421"/>
      <c r="I955" s="421"/>
      <c r="J955" s="419"/>
      <c r="K955" s="419"/>
      <c r="L955" s="419"/>
      <c r="M955" s="419"/>
      <c r="N955" s="419"/>
      <c r="O955" s="419"/>
      <c r="P955" s="419"/>
      <c r="Q955" s="419"/>
      <c r="R955" s="419"/>
      <c r="S955" s="419"/>
      <c r="T955" s="419"/>
      <c r="U955" s="419"/>
      <c r="V955" s="419"/>
      <c r="W955" s="419"/>
      <c r="X955" s="419"/>
      <c r="Y955" s="419"/>
      <c r="Z955" s="419"/>
    </row>
    <row r="956" spans="1:26" hidden="1">
      <c r="A956" s="419"/>
      <c r="B956" s="419"/>
      <c r="C956" s="419"/>
      <c r="D956" s="419"/>
      <c r="E956" s="419"/>
      <c r="F956" s="419"/>
      <c r="G956" s="420"/>
      <c r="H956" s="421"/>
      <c r="I956" s="421"/>
      <c r="J956" s="419"/>
      <c r="K956" s="419"/>
      <c r="L956" s="419"/>
      <c r="M956" s="419"/>
      <c r="N956" s="419"/>
      <c r="O956" s="419"/>
      <c r="P956" s="419"/>
      <c r="Q956" s="419"/>
      <c r="R956" s="419"/>
      <c r="S956" s="419"/>
      <c r="T956" s="419"/>
      <c r="U956" s="419"/>
      <c r="V956" s="419"/>
      <c r="W956" s="419"/>
      <c r="X956" s="419"/>
      <c r="Y956" s="419"/>
      <c r="Z956" s="419"/>
    </row>
    <row r="957" spans="1:26" hidden="1">
      <c r="A957" s="419"/>
      <c r="B957" s="419"/>
      <c r="C957" s="419"/>
      <c r="D957" s="419"/>
      <c r="E957" s="419"/>
      <c r="F957" s="419"/>
      <c r="G957" s="420"/>
      <c r="H957" s="421"/>
      <c r="I957" s="421"/>
      <c r="J957" s="419"/>
      <c r="K957" s="419"/>
      <c r="L957" s="419"/>
      <c r="M957" s="419"/>
      <c r="N957" s="419"/>
      <c r="O957" s="419"/>
      <c r="P957" s="419"/>
      <c r="Q957" s="419"/>
      <c r="R957" s="419"/>
      <c r="S957" s="419"/>
      <c r="T957" s="419"/>
      <c r="U957" s="419"/>
      <c r="V957" s="419"/>
      <c r="W957" s="419"/>
      <c r="X957" s="419"/>
      <c r="Y957" s="419"/>
      <c r="Z957" s="419"/>
    </row>
    <row r="958" spans="1:26" hidden="1">
      <c r="A958" s="419"/>
      <c r="B958" s="419"/>
      <c r="C958" s="419"/>
      <c r="D958" s="419"/>
      <c r="E958" s="419"/>
      <c r="F958" s="419"/>
      <c r="G958" s="420"/>
      <c r="H958" s="421"/>
      <c r="I958" s="421"/>
      <c r="J958" s="419"/>
      <c r="K958" s="419"/>
      <c r="L958" s="419"/>
      <c r="M958" s="419"/>
      <c r="N958" s="419"/>
      <c r="O958" s="419"/>
      <c r="P958" s="419"/>
      <c r="Q958" s="419"/>
      <c r="R958" s="419"/>
      <c r="S958" s="419"/>
      <c r="T958" s="419"/>
      <c r="U958" s="419"/>
      <c r="V958" s="419"/>
      <c r="W958" s="419"/>
      <c r="X958" s="419"/>
      <c r="Y958" s="419"/>
      <c r="Z958" s="419"/>
    </row>
    <row r="959" spans="1:26" hidden="1">
      <c r="A959" s="419"/>
      <c r="B959" s="419"/>
      <c r="C959" s="419"/>
      <c r="D959" s="419"/>
      <c r="E959" s="419"/>
      <c r="F959" s="419"/>
      <c r="G959" s="420"/>
      <c r="H959" s="421"/>
      <c r="I959" s="421"/>
      <c r="J959" s="419"/>
      <c r="K959" s="419"/>
      <c r="L959" s="419"/>
      <c r="M959" s="419"/>
      <c r="N959" s="419"/>
      <c r="O959" s="419"/>
      <c r="P959" s="419"/>
      <c r="Q959" s="419"/>
      <c r="R959" s="419"/>
      <c r="S959" s="419"/>
      <c r="T959" s="419"/>
      <c r="U959" s="419"/>
      <c r="V959" s="419"/>
      <c r="W959" s="419"/>
      <c r="X959" s="419"/>
      <c r="Y959" s="419"/>
      <c r="Z959" s="419"/>
    </row>
    <row r="960" spans="1:26" hidden="1">
      <c r="A960" s="419"/>
      <c r="B960" s="419"/>
      <c r="C960" s="419"/>
      <c r="D960" s="419"/>
      <c r="E960" s="419"/>
      <c r="F960" s="419"/>
      <c r="G960" s="420"/>
      <c r="H960" s="421"/>
      <c r="I960" s="421"/>
      <c r="J960" s="419"/>
      <c r="K960" s="419"/>
      <c r="L960" s="419"/>
      <c r="M960" s="419"/>
      <c r="N960" s="419"/>
      <c r="O960" s="419"/>
      <c r="P960" s="419"/>
      <c r="Q960" s="419"/>
      <c r="R960" s="419"/>
      <c r="S960" s="419"/>
      <c r="T960" s="419"/>
      <c r="U960" s="419"/>
      <c r="V960" s="419"/>
      <c r="W960" s="419"/>
      <c r="X960" s="419"/>
      <c r="Y960" s="419"/>
      <c r="Z960" s="419"/>
    </row>
    <row r="961" spans="1:26" hidden="1">
      <c r="A961" s="419"/>
      <c r="B961" s="419"/>
      <c r="C961" s="419"/>
      <c r="D961" s="419"/>
      <c r="E961" s="419"/>
      <c r="F961" s="419"/>
      <c r="G961" s="420"/>
      <c r="H961" s="421"/>
      <c r="I961" s="421"/>
      <c r="J961" s="419"/>
      <c r="K961" s="419"/>
      <c r="L961" s="419"/>
      <c r="M961" s="419"/>
      <c r="N961" s="419"/>
      <c r="O961" s="419"/>
      <c r="P961" s="419"/>
      <c r="Q961" s="419"/>
      <c r="R961" s="419"/>
      <c r="S961" s="419"/>
      <c r="T961" s="419"/>
      <c r="U961" s="419"/>
      <c r="V961" s="419"/>
      <c r="W961" s="419"/>
      <c r="X961" s="419"/>
      <c r="Y961" s="419"/>
      <c r="Z961" s="419"/>
    </row>
    <row r="962" spans="1:26" hidden="1">
      <c r="A962" s="419"/>
      <c r="B962" s="419"/>
      <c r="C962" s="419"/>
      <c r="D962" s="419"/>
      <c r="E962" s="419"/>
      <c r="F962" s="419"/>
      <c r="G962" s="420"/>
      <c r="H962" s="421"/>
      <c r="I962" s="421"/>
      <c r="J962" s="419"/>
      <c r="K962" s="419"/>
      <c r="L962" s="419"/>
      <c r="M962" s="419"/>
      <c r="N962" s="419"/>
      <c r="O962" s="419"/>
      <c r="P962" s="419"/>
      <c r="Q962" s="419"/>
      <c r="R962" s="419"/>
      <c r="S962" s="419"/>
      <c r="T962" s="419"/>
      <c r="U962" s="419"/>
      <c r="V962" s="419"/>
      <c r="W962" s="419"/>
      <c r="X962" s="419"/>
      <c r="Y962" s="419"/>
      <c r="Z962" s="419"/>
    </row>
    <row r="963" spans="1:26" hidden="1">
      <c r="A963" s="419"/>
      <c r="B963" s="419"/>
      <c r="C963" s="419"/>
      <c r="D963" s="419"/>
      <c r="E963" s="419"/>
      <c r="F963" s="419"/>
      <c r="G963" s="420"/>
      <c r="H963" s="421"/>
      <c r="I963" s="421"/>
      <c r="J963" s="419"/>
      <c r="K963" s="419"/>
      <c r="L963" s="419"/>
      <c r="M963" s="419"/>
      <c r="N963" s="419"/>
      <c r="O963" s="419"/>
      <c r="P963" s="419"/>
      <c r="Q963" s="419"/>
      <c r="R963" s="419"/>
      <c r="S963" s="419"/>
      <c r="T963" s="419"/>
      <c r="U963" s="419"/>
      <c r="V963" s="419"/>
      <c r="W963" s="419"/>
      <c r="X963" s="419"/>
      <c r="Y963" s="419"/>
      <c r="Z963" s="419"/>
    </row>
    <row r="964" spans="1:26" hidden="1">
      <c r="A964" s="419"/>
      <c r="B964" s="419"/>
      <c r="C964" s="419"/>
      <c r="D964" s="419"/>
      <c r="E964" s="419"/>
      <c r="F964" s="419"/>
      <c r="G964" s="420"/>
      <c r="H964" s="421"/>
      <c r="I964" s="421"/>
      <c r="J964" s="419"/>
      <c r="K964" s="419"/>
      <c r="L964" s="419"/>
      <c r="M964" s="419"/>
      <c r="N964" s="419"/>
      <c r="O964" s="419"/>
      <c r="P964" s="419"/>
      <c r="Q964" s="419"/>
      <c r="R964" s="419"/>
      <c r="S964" s="419"/>
      <c r="T964" s="419"/>
      <c r="U964" s="419"/>
      <c r="V964" s="419"/>
      <c r="W964" s="419"/>
      <c r="X964" s="419"/>
      <c r="Y964" s="419"/>
      <c r="Z964" s="419"/>
    </row>
    <row r="965" spans="1:26" hidden="1">
      <c r="A965" s="419"/>
      <c r="B965" s="419"/>
      <c r="C965" s="419"/>
      <c r="D965" s="419"/>
      <c r="E965" s="419"/>
      <c r="F965" s="419"/>
      <c r="G965" s="420"/>
      <c r="H965" s="421"/>
      <c r="I965" s="421"/>
      <c r="J965" s="419"/>
      <c r="K965" s="419"/>
      <c r="L965" s="419"/>
      <c r="M965" s="419"/>
      <c r="N965" s="419"/>
      <c r="O965" s="419"/>
      <c r="P965" s="419"/>
      <c r="Q965" s="419"/>
      <c r="R965" s="419"/>
      <c r="S965" s="419"/>
      <c r="T965" s="419"/>
      <c r="U965" s="419"/>
      <c r="V965" s="419"/>
      <c r="W965" s="419"/>
      <c r="X965" s="419"/>
      <c r="Y965" s="419"/>
      <c r="Z965" s="419"/>
    </row>
    <row r="966" spans="1:26" hidden="1">
      <c r="A966" s="419"/>
      <c r="B966" s="419"/>
      <c r="C966" s="419"/>
      <c r="D966" s="419"/>
      <c r="E966" s="419"/>
      <c r="F966" s="419"/>
      <c r="G966" s="420"/>
      <c r="H966" s="421"/>
      <c r="I966" s="421"/>
      <c r="J966" s="419"/>
      <c r="K966" s="419"/>
      <c r="L966" s="419"/>
      <c r="M966" s="419"/>
      <c r="N966" s="419"/>
      <c r="O966" s="419"/>
      <c r="P966" s="419"/>
      <c r="Q966" s="419"/>
      <c r="R966" s="419"/>
      <c r="S966" s="419"/>
      <c r="T966" s="419"/>
      <c r="U966" s="419"/>
      <c r="V966" s="419"/>
      <c r="W966" s="419"/>
      <c r="X966" s="419"/>
      <c r="Y966" s="419"/>
      <c r="Z966" s="419"/>
    </row>
    <row r="967" spans="1:26" hidden="1">
      <c r="A967" s="419"/>
      <c r="B967" s="419"/>
      <c r="C967" s="419"/>
      <c r="D967" s="419"/>
      <c r="E967" s="419"/>
      <c r="F967" s="419"/>
      <c r="G967" s="420"/>
      <c r="H967" s="421"/>
      <c r="I967" s="421"/>
      <c r="J967" s="419"/>
      <c r="K967" s="419"/>
      <c r="L967" s="419"/>
      <c r="M967" s="419"/>
      <c r="N967" s="419"/>
      <c r="O967" s="419"/>
      <c r="P967" s="419"/>
      <c r="Q967" s="419"/>
      <c r="R967" s="419"/>
      <c r="S967" s="419"/>
      <c r="T967" s="419"/>
      <c r="U967" s="419"/>
      <c r="V967" s="419"/>
      <c r="W967" s="419"/>
      <c r="X967" s="419"/>
      <c r="Y967" s="419"/>
      <c r="Z967" s="419"/>
    </row>
    <row r="968" spans="1:26" hidden="1">
      <c r="A968" s="419"/>
      <c r="B968" s="419"/>
      <c r="C968" s="419"/>
      <c r="D968" s="419"/>
      <c r="E968" s="419"/>
      <c r="F968" s="419"/>
      <c r="G968" s="420"/>
      <c r="H968" s="421"/>
      <c r="I968" s="421"/>
      <c r="J968" s="419"/>
      <c r="K968" s="419"/>
      <c r="L968" s="419"/>
      <c r="M968" s="419"/>
      <c r="N968" s="419"/>
      <c r="O968" s="419"/>
      <c r="P968" s="419"/>
      <c r="Q968" s="419"/>
      <c r="R968" s="419"/>
      <c r="S968" s="419"/>
      <c r="T968" s="419"/>
      <c r="U968" s="419"/>
      <c r="V968" s="419"/>
      <c r="W968" s="419"/>
      <c r="X968" s="419"/>
      <c r="Y968" s="419"/>
      <c r="Z968" s="419"/>
    </row>
    <row r="969" spans="1:26" hidden="1">
      <c r="A969" s="419"/>
      <c r="B969" s="419"/>
      <c r="C969" s="419"/>
      <c r="D969" s="419"/>
      <c r="E969" s="419"/>
      <c r="F969" s="419"/>
      <c r="G969" s="420"/>
      <c r="H969" s="421"/>
      <c r="I969" s="421"/>
      <c r="J969" s="419"/>
      <c r="K969" s="419"/>
      <c r="L969" s="419"/>
      <c r="M969" s="419"/>
      <c r="N969" s="419"/>
      <c r="O969" s="419"/>
      <c r="P969" s="419"/>
      <c r="Q969" s="419"/>
      <c r="R969" s="419"/>
      <c r="S969" s="419"/>
      <c r="T969" s="419"/>
      <c r="U969" s="419"/>
      <c r="V969" s="419"/>
      <c r="W969" s="419"/>
      <c r="X969" s="419"/>
      <c r="Y969" s="419"/>
      <c r="Z969" s="419"/>
    </row>
    <row r="970" spans="1:26" hidden="1">
      <c r="A970" s="419"/>
      <c r="B970" s="419"/>
      <c r="C970" s="419"/>
      <c r="D970" s="419"/>
      <c r="E970" s="419"/>
      <c r="F970" s="419"/>
      <c r="G970" s="420"/>
      <c r="H970" s="421"/>
      <c r="I970" s="421"/>
      <c r="J970" s="419"/>
      <c r="K970" s="419"/>
      <c r="L970" s="419"/>
      <c r="M970" s="419"/>
      <c r="N970" s="419"/>
      <c r="O970" s="419"/>
      <c r="P970" s="419"/>
      <c r="Q970" s="419"/>
      <c r="R970" s="419"/>
      <c r="S970" s="419"/>
      <c r="T970" s="419"/>
      <c r="U970" s="419"/>
      <c r="V970" s="419"/>
      <c r="W970" s="419"/>
      <c r="X970" s="419"/>
      <c r="Y970" s="419"/>
      <c r="Z970" s="419"/>
    </row>
    <row r="971" spans="1:26" hidden="1">
      <c r="A971" s="419"/>
      <c r="B971" s="419"/>
      <c r="C971" s="419"/>
      <c r="D971" s="419"/>
      <c r="E971" s="419"/>
      <c r="F971" s="419"/>
      <c r="G971" s="420"/>
      <c r="H971" s="421"/>
      <c r="I971" s="421"/>
      <c r="J971" s="419"/>
      <c r="K971" s="419"/>
      <c r="L971" s="419"/>
      <c r="M971" s="419"/>
      <c r="N971" s="419"/>
      <c r="O971" s="419"/>
      <c r="P971" s="419"/>
      <c r="Q971" s="419"/>
      <c r="R971" s="419"/>
      <c r="S971" s="419"/>
      <c r="T971" s="419"/>
      <c r="U971" s="419"/>
      <c r="V971" s="419"/>
      <c r="W971" s="419"/>
      <c r="X971" s="419"/>
      <c r="Y971" s="419"/>
      <c r="Z971" s="419"/>
    </row>
    <row r="972" spans="1:26" hidden="1">
      <c r="A972" s="419"/>
      <c r="B972" s="419"/>
      <c r="C972" s="419"/>
      <c r="D972" s="419"/>
      <c r="E972" s="419"/>
      <c r="F972" s="419"/>
      <c r="G972" s="420"/>
      <c r="H972" s="421"/>
      <c r="I972" s="421"/>
      <c r="J972" s="419"/>
      <c r="K972" s="419"/>
      <c r="L972" s="419"/>
      <c r="M972" s="419"/>
      <c r="N972" s="419"/>
      <c r="O972" s="419"/>
      <c r="P972" s="419"/>
      <c r="Q972" s="419"/>
      <c r="R972" s="419"/>
      <c r="S972" s="419"/>
      <c r="T972" s="419"/>
      <c r="U972" s="419"/>
      <c r="V972" s="419"/>
      <c r="W972" s="419"/>
      <c r="X972" s="419"/>
      <c r="Y972" s="419"/>
      <c r="Z972" s="419"/>
    </row>
    <row r="973" spans="1:26" hidden="1">
      <c r="A973" s="419"/>
      <c r="B973" s="419"/>
      <c r="C973" s="419"/>
      <c r="D973" s="419"/>
      <c r="E973" s="419"/>
      <c r="F973" s="419"/>
      <c r="G973" s="420"/>
      <c r="H973" s="421"/>
      <c r="I973" s="421"/>
      <c r="J973" s="419"/>
      <c r="K973" s="419"/>
      <c r="L973" s="419"/>
      <c r="M973" s="419"/>
      <c r="N973" s="419"/>
      <c r="O973" s="419"/>
      <c r="P973" s="419"/>
      <c r="Q973" s="419"/>
      <c r="R973" s="419"/>
      <c r="S973" s="419"/>
      <c r="T973" s="419"/>
      <c r="U973" s="419"/>
      <c r="V973" s="419"/>
      <c r="W973" s="419"/>
      <c r="X973" s="419"/>
      <c r="Y973" s="419"/>
      <c r="Z973" s="419"/>
    </row>
    <row r="974" spans="1:26" hidden="1">
      <c r="A974" s="419"/>
      <c r="B974" s="419"/>
      <c r="C974" s="419"/>
      <c r="D974" s="419"/>
      <c r="E974" s="419"/>
      <c r="F974" s="419"/>
      <c r="G974" s="420"/>
      <c r="H974" s="421"/>
      <c r="I974" s="421"/>
      <c r="J974" s="419"/>
      <c r="K974" s="419"/>
      <c r="L974" s="419"/>
      <c r="M974" s="419"/>
      <c r="N974" s="419"/>
      <c r="O974" s="419"/>
      <c r="P974" s="419"/>
      <c r="Q974" s="419"/>
      <c r="R974" s="419"/>
      <c r="S974" s="419"/>
      <c r="T974" s="419"/>
      <c r="U974" s="419"/>
      <c r="V974" s="419"/>
      <c r="W974" s="419"/>
      <c r="X974" s="419"/>
      <c r="Y974" s="419"/>
      <c r="Z974" s="419"/>
    </row>
    <row r="975" spans="1:26" hidden="1">
      <c r="A975" s="419"/>
      <c r="B975" s="419"/>
      <c r="C975" s="419"/>
      <c r="D975" s="419"/>
      <c r="E975" s="419"/>
      <c r="F975" s="419"/>
      <c r="G975" s="420"/>
      <c r="H975" s="421"/>
      <c r="I975" s="421"/>
      <c r="J975" s="419"/>
      <c r="K975" s="419"/>
      <c r="L975" s="419"/>
      <c r="M975" s="419"/>
      <c r="N975" s="419"/>
      <c r="O975" s="419"/>
      <c r="P975" s="419"/>
      <c r="Q975" s="419"/>
      <c r="R975" s="419"/>
      <c r="S975" s="419"/>
      <c r="T975" s="419"/>
      <c r="U975" s="419"/>
      <c r="V975" s="419"/>
      <c r="W975" s="419"/>
      <c r="X975" s="419"/>
      <c r="Y975" s="419"/>
      <c r="Z975" s="419"/>
    </row>
    <row r="976" spans="1:26" hidden="1">
      <c r="A976" s="419"/>
      <c r="B976" s="419"/>
      <c r="C976" s="419"/>
      <c r="D976" s="419"/>
      <c r="E976" s="419"/>
      <c r="F976" s="419"/>
      <c r="G976" s="420"/>
      <c r="H976" s="421"/>
      <c r="I976" s="421"/>
      <c r="J976" s="419"/>
      <c r="K976" s="419"/>
      <c r="L976" s="419"/>
      <c r="M976" s="419"/>
      <c r="N976" s="419"/>
      <c r="O976" s="419"/>
      <c r="P976" s="419"/>
      <c r="Q976" s="419"/>
      <c r="R976" s="419"/>
      <c r="S976" s="419"/>
      <c r="T976" s="419"/>
      <c r="U976" s="419"/>
      <c r="V976" s="419"/>
      <c r="W976" s="419"/>
      <c r="X976" s="419"/>
      <c r="Y976" s="419"/>
      <c r="Z976" s="419"/>
    </row>
    <row r="977" spans="1:26" hidden="1">
      <c r="A977" s="419"/>
      <c r="B977" s="419"/>
      <c r="C977" s="419"/>
      <c r="D977" s="419"/>
      <c r="E977" s="419"/>
      <c r="F977" s="419"/>
      <c r="G977" s="420"/>
      <c r="H977" s="421"/>
      <c r="I977" s="421"/>
      <c r="J977" s="419"/>
      <c r="K977" s="419"/>
      <c r="L977" s="419"/>
      <c r="M977" s="419"/>
      <c r="N977" s="419"/>
      <c r="O977" s="419"/>
      <c r="P977" s="419"/>
      <c r="Q977" s="419"/>
      <c r="R977" s="419"/>
      <c r="S977" s="419"/>
      <c r="T977" s="419"/>
      <c r="U977" s="419"/>
      <c r="V977" s="419"/>
      <c r="W977" s="419"/>
      <c r="X977" s="419"/>
      <c r="Y977" s="419"/>
      <c r="Z977" s="419"/>
    </row>
    <row r="978" spans="1:26" hidden="1">
      <c r="A978" s="419"/>
      <c r="B978" s="419"/>
      <c r="C978" s="419"/>
      <c r="D978" s="419"/>
      <c r="E978" s="419"/>
      <c r="F978" s="419"/>
      <c r="G978" s="420"/>
      <c r="H978" s="421"/>
      <c r="I978" s="421"/>
      <c r="J978" s="419"/>
      <c r="K978" s="419"/>
      <c r="L978" s="419"/>
      <c r="M978" s="419"/>
      <c r="N978" s="419"/>
      <c r="O978" s="419"/>
      <c r="P978" s="419"/>
      <c r="Q978" s="419"/>
      <c r="R978" s="419"/>
      <c r="S978" s="419"/>
      <c r="T978" s="419"/>
      <c r="U978" s="419"/>
      <c r="V978" s="419"/>
      <c r="W978" s="419"/>
      <c r="X978" s="419"/>
      <c r="Y978" s="419"/>
      <c r="Z978" s="419"/>
    </row>
    <row r="979" spans="1:26" hidden="1">
      <c r="A979" s="419"/>
      <c r="B979" s="419"/>
      <c r="C979" s="419"/>
      <c r="D979" s="419"/>
      <c r="E979" s="419"/>
      <c r="F979" s="419"/>
      <c r="G979" s="420"/>
      <c r="H979" s="421"/>
      <c r="I979" s="421"/>
      <c r="J979" s="419"/>
      <c r="K979" s="419"/>
      <c r="L979" s="419"/>
      <c r="M979" s="419"/>
      <c r="N979" s="419"/>
      <c r="O979" s="419"/>
      <c r="P979" s="419"/>
      <c r="Q979" s="419"/>
      <c r="R979" s="419"/>
      <c r="S979" s="419"/>
      <c r="T979" s="419"/>
      <c r="U979" s="419"/>
      <c r="V979" s="419"/>
      <c r="W979" s="419"/>
      <c r="X979" s="419"/>
      <c r="Y979" s="419"/>
      <c r="Z979" s="419"/>
    </row>
    <row r="980" spans="1:26" hidden="1">
      <c r="A980" s="419"/>
      <c r="B980" s="419"/>
      <c r="C980" s="419"/>
      <c r="D980" s="419"/>
      <c r="E980" s="419"/>
      <c r="F980" s="419"/>
      <c r="G980" s="420"/>
      <c r="H980" s="421"/>
      <c r="I980" s="421"/>
      <c r="J980" s="419"/>
      <c r="K980" s="419"/>
      <c r="L980" s="419"/>
      <c r="M980" s="419"/>
      <c r="N980" s="419"/>
      <c r="O980" s="419"/>
      <c r="P980" s="419"/>
      <c r="Q980" s="419"/>
      <c r="R980" s="419"/>
      <c r="S980" s="419"/>
      <c r="T980" s="419"/>
      <c r="U980" s="419"/>
      <c r="V980" s="419"/>
      <c r="W980" s="419"/>
      <c r="X980" s="419"/>
      <c r="Y980" s="419"/>
      <c r="Z980" s="419"/>
    </row>
    <row r="981" spans="1:26" hidden="1">
      <c r="A981" s="419"/>
      <c r="B981" s="419"/>
      <c r="C981" s="419"/>
      <c r="D981" s="419"/>
      <c r="E981" s="419"/>
      <c r="F981" s="419"/>
      <c r="G981" s="420"/>
      <c r="H981" s="421"/>
      <c r="I981" s="421"/>
      <c r="J981" s="419"/>
      <c r="K981" s="419"/>
      <c r="L981" s="419"/>
      <c r="M981" s="419"/>
      <c r="N981" s="419"/>
      <c r="O981" s="419"/>
      <c r="P981" s="419"/>
      <c r="Q981" s="419"/>
      <c r="R981" s="419"/>
      <c r="S981" s="419"/>
      <c r="T981" s="419"/>
      <c r="U981" s="419"/>
      <c r="V981" s="419"/>
      <c r="W981" s="419"/>
      <c r="X981" s="419"/>
      <c r="Y981" s="419"/>
      <c r="Z981" s="419"/>
    </row>
    <row r="982" spans="1:26" hidden="1">
      <c r="A982" s="419"/>
      <c r="B982" s="419"/>
      <c r="C982" s="419"/>
      <c r="D982" s="419"/>
      <c r="E982" s="419"/>
      <c r="F982" s="419"/>
      <c r="G982" s="420"/>
      <c r="H982" s="421"/>
      <c r="I982" s="421"/>
      <c r="J982" s="419"/>
      <c r="K982" s="419"/>
      <c r="L982" s="419"/>
      <c r="M982" s="419"/>
      <c r="N982" s="419"/>
      <c r="O982" s="419"/>
      <c r="P982" s="419"/>
      <c r="Q982" s="419"/>
      <c r="R982" s="419"/>
      <c r="S982" s="419"/>
      <c r="T982" s="419"/>
      <c r="U982" s="419"/>
      <c r="V982" s="419"/>
      <c r="W982" s="419"/>
      <c r="X982" s="419"/>
      <c r="Y982" s="419"/>
      <c r="Z982" s="419"/>
    </row>
    <row r="983" spans="1:26" hidden="1">
      <c r="A983" s="419"/>
      <c r="B983" s="419"/>
      <c r="C983" s="419"/>
      <c r="D983" s="419"/>
      <c r="E983" s="419"/>
      <c r="F983" s="419"/>
      <c r="G983" s="420"/>
      <c r="H983" s="421"/>
      <c r="I983" s="421"/>
      <c r="J983" s="419"/>
      <c r="K983" s="419"/>
      <c r="L983" s="419"/>
      <c r="M983" s="419"/>
      <c r="N983" s="419"/>
      <c r="O983" s="419"/>
      <c r="P983" s="419"/>
      <c r="Q983" s="419"/>
      <c r="R983" s="419"/>
      <c r="S983" s="419"/>
      <c r="T983" s="419"/>
      <c r="U983" s="419"/>
      <c r="V983" s="419"/>
      <c r="W983" s="419"/>
      <c r="X983" s="419"/>
      <c r="Y983" s="419"/>
      <c r="Z983" s="419"/>
    </row>
    <row r="984" spans="1:26" hidden="1">
      <c r="A984" s="419"/>
      <c r="B984" s="419"/>
      <c r="C984" s="419"/>
      <c r="D984" s="419"/>
      <c r="E984" s="419"/>
      <c r="F984" s="419"/>
      <c r="G984" s="420"/>
      <c r="H984" s="421"/>
      <c r="I984" s="421"/>
      <c r="J984" s="419"/>
      <c r="K984" s="419"/>
      <c r="L984" s="419"/>
      <c r="M984" s="419"/>
      <c r="N984" s="419"/>
      <c r="O984" s="419"/>
      <c r="P984" s="419"/>
      <c r="Q984" s="419"/>
      <c r="R984" s="419"/>
      <c r="S984" s="419"/>
      <c r="T984" s="419"/>
      <c r="U984" s="419"/>
      <c r="V984" s="419"/>
      <c r="W984" s="419"/>
      <c r="X984" s="419"/>
      <c r="Y984" s="419"/>
      <c r="Z984" s="419"/>
    </row>
    <row r="985" spans="1:26" hidden="1">
      <c r="A985" s="419"/>
      <c r="B985" s="419"/>
      <c r="C985" s="419"/>
      <c r="D985" s="419"/>
      <c r="E985" s="419"/>
      <c r="F985" s="419"/>
      <c r="G985" s="420"/>
      <c r="H985" s="421"/>
      <c r="I985" s="421"/>
      <c r="J985" s="419"/>
      <c r="K985" s="419"/>
      <c r="L985" s="419"/>
      <c r="M985" s="419"/>
      <c r="N985" s="419"/>
      <c r="O985" s="419"/>
      <c r="P985" s="419"/>
      <c r="Q985" s="419"/>
      <c r="R985" s="419"/>
      <c r="S985" s="419"/>
      <c r="T985" s="419"/>
      <c r="U985" s="419"/>
      <c r="V985" s="419"/>
      <c r="W985" s="419"/>
      <c r="X985" s="419"/>
      <c r="Y985" s="419"/>
      <c r="Z985" s="419"/>
    </row>
    <row r="986" spans="1:26" hidden="1">
      <c r="A986" s="419"/>
      <c r="B986" s="419"/>
      <c r="C986" s="419"/>
      <c r="D986" s="419"/>
      <c r="E986" s="419"/>
      <c r="F986" s="419"/>
      <c r="G986" s="420"/>
      <c r="H986" s="421"/>
      <c r="I986" s="421"/>
      <c r="J986" s="419"/>
      <c r="K986" s="419"/>
      <c r="L986" s="419"/>
      <c r="M986" s="419"/>
      <c r="N986" s="419"/>
      <c r="O986" s="419"/>
      <c r="P986" s="419"/>
      <c r="Q986" s="419"/>
      <c r="R986" s="419"/>
      <c r="S986" s="419"/>
      <c r="T986" s="419"/>
      <c r="U986" s="419"/>
      <c r="V986" s="419"/>
      <c r="W986" s="419"/>
      <c r="X986" s="419"/>
      <c r="Y986" s="419"/>
      <c r="Z986" s="419"/>
    </row>
    <row r="987" spans="1:26" hidden="1">
      <c r="A987" s="419"/>
      <c r="B987" s="419"/>
      <c r="C987" s="419"/>
      <c r="D987" s="419"/>
      <c r="E987" s="419"/>
      <c r="F987" s="419"/>
      <c r="G987" s="420"/>
      <c r="H987" s="421"/>
      <c r="I987" s="421"/>
      <c r="J987" s="419"/>
      <c r="K987" s="419"/>
      <c r="L987" s="419"/>
      <c r="M987" s="419"/>
      <c r="N987" s="419"/>
      <c r="O987" s="419"/>
      <c r="P987" s="419"/>
      <c r="Q987" s="419"/>
      <c r="R987" s="419"/>
      <c r="S987" s="419"/>
      <c r="T987" s="419"/>
      <c r="U987" s="419"/>
      <c r="V987" s="419"/>
      <c r="W987" s="419"/>
      <c r="X987" s="419"/>
      <c r="Y987" s="419"/>
      <c r="Z987" s="419"/>
    </row>
    <row r="988" spans="1:26" hidden="1">
      <c r="A988" s="419"/>
      <c r="B988" s="419"/>
      <c r="C988" s="419"/>
      <c r="D988" s="419"/>
      <c r="E988" s="419"/>
      <c r="F988" s="419"/>
      <c r="G988" s="420"/>
      <c r="H988" s="421"/>
      <c r="I988" s="421"/>
      <c r="J988" s="419"/>
      <c r="K988" s="419"/>
      <c r="L988" s="419"/>
      <c r="M988" s="419"/>
      <c r="N988" s="419"/>
      <c r="O988" s="419"/>
      <c r="P988" s="419"/>
      <c r="Q988" s="419"/>
      <c r="R988" s="419"/>
      <c r="S988" s="419"/>
      <c r="T988" s="419"/>
      <c r="U988" s="419"/>
      <c r="V988" s="419"/>
      <c r="W988" s="419"/>
      <c r="X988" s="419"/>
      <c r="Y988" s="419"/>
      <c r="Z988" s="419"/>
    </row>
    <row r="989" spans="1:26" hidden="1">
      <c r="A989" s="419"/>
      <c r="B989" s="419"/>
      <c r="C989" s="419"/>
      <c r="D989" s="419"/>
      <c r="E989" s="419"/>
      <c r="F989" s="419"/>
      <c r="G989" s="420"/>
      <c r="H989" s="421"/>
      <c r="I989" s="421"/>
      <c r="J989" s="419"/>
      <c r="K989" s="419"/>
      <c r="L989" s="419"/>
      <c r="M989" s="419"/>
      <c r="N989" s="419"/>
      <c r="O989" s="419"/>
      <c r="P989" s="419"/>
      <c r="Q989" s="419"/>
      <c r="R989" s="419"/>
      <c r="S989" s="419"/>
      <c r="T989" s="419"/>
      <c r="U989" s="419"/>
      <c r="V989" s="419"/>
      <c r="W989" s="419"/>
      <c r="X989" s="419"/>
      <c r="Y989" s="419"/>
      <c r="Z989" s="419"/>
    </row>
    <row r="990" spans="1:26" hidden="1">
      <c r="A990" s="419"/>
      <c r="B990" s="419"/>
      <c r="C990" s="419"/>
      <c r="D990" s="419"/>
      <c r="E990" s="419"/>
      <c r="F990" s="419"/>
      <c r="G990" s="420"/>
      <c r="H990" s="421"/>
      <c r="I990" s="421"/>
      <c r="J990" s="419"/>
      <c r="K990" s="419"/>
      <c r="L990" s="419"/>
      <c r="M990" s="419"/>
      <c r="N990" s="419"/>
      <c r="O990" s="419"/>
      <c r="P990" s="419"/>
      <c r="Q990" s="419"/>
      <c r="R990" s="419"/>
      <c r="S990" s="419"/>
      <c r="T990" s="419"/>
      <c r="U990" s="419"/>
      <c r="V990" s="419"/>
      <c r="W990" s="419"/>
      <c r="X990" s="419"/>
      <c r="Y990" s="419"/>
      <c r="Z990" s="419"/>
    </row>
    <row r="991" spans="1:26" hidden="1">
      <c r="A991" s="419"/>
      <c r="B991" s="419"/>
      <c r="C991" s="419"/>
      <c r="D991" s="419"/>
      <c r="E991" s="419"/>
      <c r="F991" s="419"/>
      <c r="G991" s="420"/>
      <c r="H991" s="421"/>
      <c r="I991" s="421"/>
      <c r="J991" s="419"/>
      <c r="K991" s="419"/>
      <c r="L991" s="419"/>
      <c r="M991" s="419"/>
      <c r="N991" s="419"/>
      <c r="O991" s="419"/>
      <c r="P991" s="419"/>
      <c r="Q991" s="419"/>
      <c r="R991" s="419"/>
      <c r="S991" s="419"/>
      <c r="T991" s="419"/>
      <c r="U991" s="419"/>
      <c r="V991" s="419"/>
      <c r="W991" s="419"/>
      <c r="X991" s="419"/>
      <c r="Y991" s="419"/>
      <c r="Z991" s="419"/>
    </row>
    <row r="992" spans="1:26" hidden="1">
      <c r="A992" s="419"/>
      <c r="B992" s="419"/>
      <c r="C992" s="419"/>
      <c r="D992" s="419"/>
      <c r="E992" s="419"/>
      <c r="F992" s="419"/>
      <c r="G992" s="420"/>
      <c r="H992" s="421"/>
      <c r="I992" s="421"/>
      <c r="J992" s="419"/>
      <c r="K992" s="419"/>
      <c r="L992" s="419"/>
      <c r="M992" s="419"/>
      <c r="N992" s="419"/>
      <c r="O992" s="419"/>
      <c r="P992" s="419"/>
      <c r="Q992" s="419"/>
      <c r="R992" s="419"/>
      <c r="S992" s="419"/>
      <c r="T992" s="419"/>
      <c r="U992" s="419"/>
      <c r="V992" s="419"/>
      <c r="W992" s="419"/>
      <c r="X992" s="419"/>
      <c r="Y992" s="419"/>
      <c r="Z992" s="419"/>
    </row>
    <row r="993" spans="1:26" hidden="1">
      <c r="A993" s="419"/>
      <c r="B993" s="419"/>
      <c r="C993" s="419"/>
      <c r="D993" s="419"/>
      <c r="E993" s="419"/>
      <c r="F993" s="419"/>
      <c r="G993" s="420"/>
      <c r="H993" s="421"/>
      <c r="I993" s="421"/>
      <c r="J993" s="419"/>
      <c r="K993" s="419"/>
      <c r="L993" s="419"/>
      <c r="M993" s="419"/>
      <c r="N993" s="419"/>
      <c r="O993" s="419"/>
      <c r="P993" s="419"/>
      <c r="Q993" s="419"/>
      <c r="R993" s="419"/>
      <c r="S993" s="419"/>
      <c r="T993" s="419"/>
      <c r="U993" s="419"/>
      <c r="V993" s="419"/>
      <c r="W993" s="419"/>
      <c r="X993" s="419"/>
      <c r="Y993" s="419"/>
      <c r="Z993" s="419"/>
    </row>
    <row r="994" spans="1:26" hidden="1">
      <c r="A994" s="419"/>
      <c r="B994" s="419"/>
      <c r="C994" s="419"/>
      <c r="D994" s="419"/>
      <c r="E994" s="419"/>
      <c r="F994" s="419"/>
      <c r="G994" s="420"/>
      <c r="H994" s="421"/>
      <c r="I994" s="421"/>
      <c r="J994" s="419"/>
      <c r="K994" s="419"/>
      <c r="L994" s="419"/>
      <c r="M994" s="419"/>
      <c r="N994" s="419"/>
      <c r="O994" s="419"/>
      <c r="P994" s="419"/>
      <c r="Q994" s="419"/>
      <c r="R994" s="419"/>
      <c r="S994" s="419"/>
      <c r="T994" s="419"/>
      <c r="U994" s="419"/>
      <c r="V994" s="419"/>
      <c r="W994" s="419"/>
      <c r="X994" s="419"/>
      <c r="Y994" s="419"/>
      <c r="Z994" s="419"/>
    </row>
    <row r="995" spans="1:26" hidden="1">
      <c r="A995" s="419"/>
      <c r="B995" s="419"/>
      <c r="C995" s="419"/>
      <c r="D995" s="419"/>
      <c r="E995" s="419"/>
      <c r="F995" s="419"/>
      <c r="G995" s="420"/>
      <c r="H995" s="421"/>
      <c r="I995" s="421"/>
      <c r="J995" s="419"/>
      <c r="K995" s="419"/>
      <c r="L995" s="419"/>
      <c r="M995" s="419"/>
      <c r="N995" s="419"/>
      <c r="O995" s="419"/>
      <c r="P995" s="419"/>
      <c r="Q995" s="419"/>
      <c r="R995" s="419"/>
      <c r="S995" s="419"/>
      <c r="T995" s="419"/>
      <c r="U995" s="419"/>
      <c r="V995" s="419"/>
      <c r="W995" s="419"/>
      <c r="X995" s="419"/>
      <c r="Y995" s="419"/>
      <c r="Z995" s="419"/>
    </row>
    <row r="996" spans="1:26" hidden="1">
      <c r="A996" s="419"/>
      <c r="B996" s="419"/>
      <c r="C996" s="419"/>
      <c r="D996" s="419"/>
      <c r="E996" s="419"/>
      <c r="F996" s="419"/>
      <c r="G996" s="420"/>
      <c r="H996" s="421"/>
      <c r="I996" s="421"/>
      <c r="J996" s="419"/>
      <c r="K996" s="419"/>
      <c r="L996" s="419"/>
      <c r="M996" s="419"/>
      <c r="N996" s="419"/>
      <c r="O996" s="419"/>
      <c r="P996" s="419"/>
      <c r="Q996" s="419"/>
      <c r="R996" s="419"/>
      <c r="S996" s="419"/>
      <c r="T996" s="419"/>
      <c r="U996" s="419"/>
      <c r="V996" s="419"/>
      <c r="W996" s="419"/>
      <c r="X996" s="419"/>
      <c r="Y996" s="419"/>
      <c r="Z996" s="419"/>
    </row>
    <row r="997" spans="1:26" hidden="1">
      <c r="A997" s="419"/>
      <c r="B997" s="419"/>
      <c r="C997" s="419"/>
      <c r="D997" s="419"/>
      <c r="E997" s="419"/>
      <c r="F997" s="419"/>
      <c r="G997" s="420"/>
      <c r="H997" s="421"/>
      <c r="I997" s="421"/>
      <c r="J997" s="419"/>
      <c r="K997" s="419"/>
      <c r="L997" s="419"/>
      <c r="M997" s="419"/>
      <c r="N997" s="419"/>
      <c r="O997" s="419"/>
      <c r="P997" s="419"/>
      <c r="Q997" s="419"/>
      <c r="R997" s="419"/>
      <c r="S997" s="419"/>
      <c r="T997" s="419"/>
      <c r="U997" s="419"/>
      <c r="V997" s="419"/>
      <c r="W997" s="419"/>
      <c r="X997" s="419"/>
      <c r="Y997" s="419"/>
      <c r="Z997" s="419"/>
    </row>
    <row r="998" spans="1:26" hidden="1">
      <c r="A998" s="419"/>
      <c r="B998" s="419"/>
      <c r="C998" s="419"/>
      <c r="D998" s="419"/>
      <c r="E998" s="419"/>
      <c r="F998" s="419"/>
      <c r="G998" s="420"/>
      <c r="H998" s="421"/>
      <c r="I998" s="421"/>
      <c r="J998" s="419"/>
      <c r="K998" s="419"/>
      <c r="L998" s="419"/>
      <c r="M998" s="419"/>
      <c r="N998" s="419"/>
      <c r="O998" s="419"/>
      <c r="P998" s="419"/>
      <c r="Q998" s="419"/>
      <c r="R998" s="419"/>
      <c r="S998" s="419"/>
      <c r="T998" s="419"/>
      <c r="U998" s="419"/>
      <c r="V998" s="419"/>
      <c r="W998" s="419"/>
      <c r="X998" s="419"/>
      <c r="Y998" s="419"/>
      <c r="Z998" s="419"/>
    </row>
    <row r="999" spans="1:26" hidden="1">
      <c r="A999" s="419"/>
      <c r="B999" s="419"/>
      <c r="C999" s="419"/>
      <c r="D999" s="419"/>
      <c r="E999" s="419"/>
      <c r="F999" s="419"/>
      <c r="G999" s="420"/>
      <c r="H999" s="421"/>
      <c r="I999" s="421"/>
      <c r="J999" s="419"/>
      <c r="K999" s="419"/>
      <c r="L999" s="419"/>
      <c r="M999" s="419"/>
      <c r="N999" s="419"/>
      <c r="O999" s="419"/>
      <c r="P999" s="419"/>
      <c r="Q999" s="419"/>
      <c r="R999" s="419"/>
      <c r="S999" s="419"/>
      <c r="T999" s="419"/>
      <c r="U999" s="419"/>
      <c r="V999" s="419"/>
      <c r="W999" s="419"/>
      <c r="X999" s="419"/>
      <c r="Y999" s="419"/>
      <c r="Z999" s="419"/>
    </row>
    <row r="1000" spans="1:26" hidden="1">
      <c r="A1000" s="419"/>
      <c r="B1000" s="419"/>
      <c r="C1000" s="419"/>
      <c r="D1000" s="419"/>
      <c r="E1000" s="419"/>
      <c r="F1000" s="419"/>
      <c r="G1000" s="420"/>
      <c r="H1000" s="421"/>
      <c r="I1000" s="421"/>
      <c r="J1000" s="419"/>
      <c r="K1000" s="419"/>
      <c r="L1000" s="419"/>
      <c r="M1000" s="419"/>
      <c r="N1000" s="419"/>
      <c r="O1000" s="419"/>
      <c r="P1000" s="419"/>
      <c r="Q1000" s="419"/>
      <c r="R1000" s="419"/>
      <c r="S1000" s="419"/>
      <c r="T1000" s="419"/>
      <c r="U1000" s="419"/>
      <c r="V1000" s="419"/>
      <c r="W1000" s="419"/>
      <c r="X1000" s="419"/>
      <c r="Y1000" s="419"/>
      <c r="Z1000" s="419"/>
    </row>
    <row r="1001" spans="1:26">
      <c r="A1001" s="419"/>
      <c r="B1001" s="419"/>
      <c r="C1001" s="419"/>
      <c r="D1001" s="419"/>
      <c r="E1001" s="419"/>
      <c r="F1001" s="419"/>
      <c r="G1001" s="420"/>
      <c r="H1001" s="421"/>
      <c r="I1001" s="421"/>
      <c r="J1001" s="419"/>
      <c r="K1001" s="419"/>
      <c r="L1001" s="419"/>
      <c r="M1001" s="419"/>
      <c r="N1001" s="419"/>
      <c r="O1001" s="419"/>
      <c r="P1001" s="419"/>
      <c r="Q1001" s="419"/>
      <c r="R1001" s="419"/>
      <c r="S1001" s="419"/>
      <c r="T1001" s="419"/>
      <c r="U1001" s="419"/>
      <c r="V1001" s="419"/>
      <c r="W1001" s="419"/>
      <c r="X1001" s="419"/>
      <c r="Y1001" s="419"/>
      <c r="Z1001" s="419"/>
    </row>
    <row r="1002" spans="1:26">
      <c r="A1002" s="419"/>
      <c r="B1002" s="419"/>
      <c r="C1002" s="419"/>
      <c r="D1002" s="419"/>
      <c r="E1002" s="419"/>
      <c r="F1002" s="419"/>
      <c r="G1002" s="420"/>
      <c r="H1002" s="421"/>
      <c r="I1002" s="421"/>
      <c r="J1002" s="419"/>
      <c r="K1002" s="419"/>
      <c r="L1002" s="419"/>
      <c r="M1002" s="419"/>
      <c r="N1002" s="419"/>
      <c r="O1002" s="419"/>
      <c r="P1002" s="419"/>
      <c r="Q1002" s="419"/>
      <c r="R1002" s="419"/>
      <c r="S1002" s="419"/>
      <c r="T1002" s="419"/>
      <c r="U1002" s="419"/>
      <c r="V1002" s="419"/>
      <c r="W1002" s="419"/>
      <c r="X1002" s="419"/>
      <c r="Y1002" s="419"/>
      <c r="Z1002" s="419"/>
    </row>
    <row r="1003" spans="1:26">
      <c r="A1003" s="419"/>
      <c r="B1003" s="419"/>
      <c r="C1003" s="419"/>
      <c r="D1003" s="419"/>
      <c r="E1003" s="419"/>
      <c r="F1003" s="419"/>
      <c r="G1003" s="420"/>
      <c r="H1003" s="421"/>
      <c r="I1003" s="421"/>
      <c r="J1003" s="419"/>
      <c r="K1003" s="419"/>
      <c r="L1003" s="419"/>
      <c r="M1003" s="419"/>
      <c r="N1003" s="419"/>
      <c r="O1003" s="419"/>
      <c r="P1003" s="419"/>
      <c r="Q1003" s="419"/>
      <c r="R1003" s="419"/>
      <c r="S1003" s="419"/>
      <c r="T1003" s="419"/>
      <c r="U1003" s="419"/>
      <c r="V1003" s="419"/>
      <c r="W1003" s="419"/>
      <c r="X1003" s="419"/>
      <c r="Y1003" s="419"/>
      <c r="Z1003" s="419"/>
    </row>
    <row r="1004" spans="1:26">
      <c r="A1004" s="419"/>
      <c r="B1004" s="419"/>
      <c r="C1004" s="419"/>
      <c r="D1004" s="419"/>
      <c r="E1004" s="419"/>
      <c r="F1004" s="419"/>
      <c r="G1004" s="420"/>
      <c r="H1004" s="421"/>
      <c r="I1004" s="421"/>
      <c r="J1004" s="419"/>
      <c r="K1004" s="419"/>
      <c r="L1004" s="419"/>
      <c r="M1004" s="419"/>
      <c r="N1004" s="419"/>
      <c r="O1004" s="419"/>
      <c r="P1004" s="419"/>
      <c r="Q1004" s="419"/>
      <c r="R1004" s="419"/>
      <c r="S1004" s="419"/>
      <c r="T1004" s="419"/>
      <c r="U1004" s="419"/>
      <c r="V1004" s="419"/>
      <c r="W1004" s="419"/>
      <c r="X1004" s="419"/>
      <c r="Y1004" s="419"/>
      <c r="Z1004" s="419"/>
    </row>
    <row r="1005" spans="1:26">
      <c r="A1005" s="419"/>
      <c r="B1005" s="419"/>
      <c r="C1005" s="419"/>
      <c r="D1005" s="419"/>
      <c r="E1005" s="419"/>
      <c r="F1005" s="419"/>
      <c r="G1005" s="420"/>
      <c r="H1005" s="421"/>
      <c r="I1005" s="421"/>
      <c r="J1005" s="419"/>
      <c r="K1005" s="419"/>
      <c r="L1005" s="419"/>
      <c r="M1005" s="419"/>
      <c r="N1005" s="419"/>
      <c r="O1005" s="419"/>
      <c r="P1005" s="419"/>
      <c r="Q1005" s="419"/>
      <c r="R1005" s="419"/>
      <c r="S1005" s="419"/>
      <c r="T1005" s="419"/>
      <c r="U1005" s="419"/>
      <c r="V1005" s="419"/>
      <c r="W1005" s="419"/>
      <c r="X1005" s="419"/>
      <c r="Y1005" s="419"/>
      <c r="Z1005" s="419"/>
    </row>
    <row r="1006" spans="1:26">
      <c r="A1006" s="419"/>
      <c r="B1006" s="419"/>
      <c r="C1006" s="419"/>
      <c r="D1006" s="419"/>
      <c r="E1006" s="419"/>
      <c r="F1006" s="419"/>
      <c r="G1006" s="420"/>
      <c r="H1006" s="421"/>
      <c r="I1006" s="421"/>
      <c r="J1006" s="419"/>
      <c r="K1006" s="419"/>
      <c r="L1006" s="419"/>
      <c r="M1006" s="419"/>
      <c r="N1006" s="419"/>
      <c r="O1006" s="419"/>
      <c r="P1006" s="419"/>
      <c r="Q1006" s="419"/>
      <c r="R1006" s="419"/>
      <c r="S1006" s="419"/>
      <c r="T1006" s="419"/>
      <c r="U1006" s="419"/>
      <c r="V1006" s="419"/>
      <c r="W1006" s="419"/>
      <c r="X1006" s="419"/>
      <c r="Y1006" s="419"/>
      <c r="Z1006" s="419"/>
    </row>
    <row r="1007" spans="1:26">
      <c r="A1007" s="419"/>
      <c r="B1007" s="419"/>
      <c r="C1007" s="419"/>
      <c r="D1007" s="419"/>
      <c r="E1007" s="419"/>
      <c r="F1007" s="419"/>
      <c r="G1007" s="420"/>
      <c r="H1007" s="421"/>
      <c r="I1007" s="421"/>
      <c r="J1007" s="419"/>
      <c r="K1007" s="419"/>
      <c r="L1007" s="419"/>
      <c r="M1007" s="419"/>
      <c r="N1007" s="419"/>
      <c r="O1007" s="419"/>
      <c r="P1007" s="419"/>
      <c r="Q1007" s="419"/>
      <c r="R1007" s="419"/>
      <c r="S1007" s="419"/>
      <c r="T1007" s="419"/>
      <c r="U1007" s="419"/>
      <c r="V1007" s="419"/>
      <c r="W1007" s="419"/>
      <c r="X1007" s="419"/>
      <c r="Y1007" s="419"/>
      <c r="Z1007" s="419"/>
    </row>
    <row r="1008" spans="1:26">
      <c r="A1008" s="419"/>
      <c r="B1008" s="419"/>
      <c r="C1008" s="419"/>
      <c r="D1008" s="419"/>
      <c r="E1008" s="419"/>
      <c r="F1008" s="419"/>
      <c r="G1008" s="420"/>
      <c r="H1008" s="421"/>
      <c r="I1008" s="421"/>
      <c r="J1008" s="419"/>
      <c r="K1008" s="419"/>
      <c r="L1008" s="419"/>
      <c r="M1008" s="419"/>
      <c r="N1008" s="419"/>
      <c r="O1008" s="419"/>
      <c r="P1008" s="419"/>
      <c r="Q1008" s="419"/>
      <c r="R1008" s="419"/>
      <c r="S1008" s="419"/>
      <c r="T1008" s="419"/>
      <c r="U1008" s="419"/>
      <c r="V1008" s="419"/>
      <c r="W1008" s="419"/>
      <c r="X1008" s="419"/>
      <c r="Y1008" s="419"/>
      <c r="Z1008" s="419"/>
    </row>
    <row r="1009" spans="1:26">
      <c r="A1009" s="419"/>
      <c r="B1009" s="419"/>
      <c r="C1009" s="419"/>
      <c r="D1009" s="419"/>
      <c r="E1009" s="419"/>
      <c r="F1009" s="419"/>
      <c r="G1009" s="420"/>
      <c r="H1009" s="421"/>
      <c r="I1009" s="421"/>
      <c r="J1009" s="419"/>
      <c r="K1009" s="419"/>
      <c r="L1009" s="419"/>
      <c r="M1009" s="419"/>
      <c r="N1009" s="419"/>
      <c r="O1009" s="419"/>
      <c r="P1009" s="419"/>
      <c r="Q1009" s="419"/>
      <c r="R1009" s="419"/>
      <c r="S1009" s="419"/>
      <c r="T1009" s="419"/>
      <c r="U1009" s="419"/>
      <c r="V1009" s="419"/>
      <c r="W1009" s="419"/>
      <c r="X1009" s="419"/>
      <c r="Y1009" s="419"/>
      <c r="Z1009" s="419"/>
    </row>
    <row r="1010" spans="1:26">
      <c r="A1010" s="419"/>
      <c r="B1010" s="419"/>
      <c r="C1010" s="419"/>
      <c r="D1010" s="419"/>
      <c r="E1010" s="419"/>
      <c r="F1010" s="419"/>
      <c r="G1010" s="420"/>
      <c r="H1010" s="421"/>
      <c r="I1010" s="421"/>
      <c r="J1010" s="419"/>
      <c r="K1010" s="419"/>
      <c r="L1010" s="419"/>
      <c r="M1010" s="419"/>
      <c r="N1010" s="419"/>
      <c r="O1010" s="419"/>
      <c r="P1010" s="419"/>
      <c r="Q1010" s="419"/>
      <c r="R1010" s="419"/>
      <c r="S1010" s="419"/>
      <c r="T1010" s="419"/>
      <c r="U1010" s="419"/>
      <c r="V1010" s="419"/>
      <c r="W1010" s="419"/>
      <c r="X1010" s="419"/>
      <c r="Y1010" s="419"/>
      <c r="Z1010" s="419"/>
    </row>
    <row r="1011" spans="1:26">
      <c r="A1011" s="419"/>
      <c r="B1011" s="419"/>
      <c r="C1011" s="419"/>
      <c r="D1011" s="419"/>
      <c r="E1011" s="419"/>
      <c r="F1011" s="419"/>
      <c r="G1011" s="420"/>
      <c r="H1011" s="421"/>
      <c r="I1011" s="421"/>
      <c r="J1011" s="419"/>
      <c r="K1011" s="419"/>
      <c r="L1011" s="419"/>
      <c r="M1011" s="419"/>
      <c r="N1011" s="419"/>
      <c r="O1011" s="419"/>
      <c r="P1011" s="419"/>
      <c r="Q1011" s="419"/>
      <c r="R1011" s="419"/>
      <c r="S1011" s="419"/>
      <c r="T1011" s="419"/>
      <c r="U1011" s="419"/>
      <c r="V1011" s="419"/>
      <c r="W1011" s="419"/>
      <c r="X1011" s="419"/>
      <c r="Y1011" s="419"/>
      <c r="Z1011" s="419"/>
    </row>
    <row r="1012" spans="1:26">
      <c r="A1012" s="419"/>
      <c r="B1012" s="419"/>
      <c r="C1012" s="419"/>
      <c r="D1012" s="419"/>
      <c r="E1012" s="419"/>
      <c r="F1012" s="419"/>
      <c r="G1012" s="420"/>
      <c r="H1012" s="421"/>
      <c r="I1012" s="421"/>
      <c r="J1012" s="419"/>
      <c r="K1012" s="419"/>
      <c r="L1012" s="419"/>
      <c r="M1012" s="419"/>
      <c r="N1012" s="419"/>
      <c r="O1012" s="419"/>
      <c r="P1012" s="419"/>
      <c r="Q1012" s="419"/>
      <c r="R1012" s="419"/>
      <c r="S1012" s="419"/>
      <c r="T1012" s="419"/>
      <c r="U1012" s="419"/>
      <c r="V1012" s="419"/>
      <c r="W1012" s="419"/>
      <c r="X1012" s="419"/>
      <c r="Y1012" s="419"/>
      <c r="Z1012" s="419"/>
    </row>
    <row r="1013" spans="1:26">
      <c r="A1013" s="419"/>
      <c r="B1013" s="419"/>
      <c r="C1013" s="419"/>
      <c r="D1013" s="419"/>
      <c r="E1013" s="419"/>
      <c r="F1013" s="419"/>
      <c r="G1013" s="420"/>
      <c r="H1013" s="421"/>
      <c r="I1013" s="421"/>
      <c r="J1013" s="419"/>
      <c r="K1013" s="419"/>
      <c r="L1013" s="419"/>
      <c r="M1013" s="419"/>
      <c r="N1013" s="419"/>
      <c r="O1013" s="419"/>
      <c r="P1013" s="419"/>
      <c r="Q1013" s="419"/>
      <c r="R1013" s="419"/>
      <c r="S1013" s="419"/>
      <c r="T1013" s="419"/>
      <c r="U1013" s="419"/>
      <c r="V1013" s="419"/>
      <c r="W1013" s="419"/>
      <c r="X1013" s="419"/>
      <c r="Y1013" s="419"/>
      <c r="Z1013" s="419"/>
    </row>
    <row r="1014" spans="1:26">
      <c r="A1014" s="419"/>
      <c r="B1014" s="419"/>
      <c r="C1014" s="419"/>
      <c r="D1014" s="419"/>
      <c r="E1014" s="419"/>
      <c r="F1014" s="419"/>
      <c r="G1014" s="420"/>
      <c r="H1014" s="421"/>
      <c r="I1014" s="421"/>
      <c r="J1014" s="419"/>
      <c r="K1014" s="419"/>
      <c r="L1014" s="419"/>
      <c r="M1014" s="419"/>
      <c r="N1014" s="419"/>
      <c r="O1014" s="419"/>
      <c r="P1014" s="419"/>
      <c r="Q1014" s="419"/>
      <c r="R1014" s="419"/>
      <c r="S1014" s="419"/>
      <c r="T1014" s="419"/>
      <c r="U1014" s="419"/>
      <c r="V1014" s="419"/>
      <c r="W1014" s="419"/>
      <c r="X1014" s="419"/>
      <c r="Y1014" s="419"/>
      <c r="Z1014" s="419"/>
    </row>
    <row r="1015" spans="1:26">
      <c r="A1015" s="419"/>
      <c r="B1015" s="419"/>
      <c r="C1015" s="419"/>
      <c r="D1015" s="419"/>
      <c r="E1015" s="419"/>
      <c r="F1015" s="419"/>
      <c r="G1015" s="420"/>
      <c r="H1015" s="421"/>
      <c r="I1015" s="421"/>
      <c r="J1015" s="419"/>
      <c r="K1015" s="419"/>
      <c r="L1015" s="419"/>
      <c r="M1015" s="419"/>
      <c r="N1015" s="419"/>
      <c r="O1015" s="419"/>
      <c r="P1015" s="419"/>
      <c r="Q1015" s="419"/>
      <c r="R1015" s="419"/>
      <c r="S1015" s="419"/>
      <c r="T1015" s="419"/>
      <c r="U1015" s="419"/>
      <c r="V1015" s="419"/>
      <c r="W1015" s="419"/>
      <c r="X1015" s="419"/>
      <c r="Y1015" s="419"/>
      <c r="Z1015" s="419"/>
    </row>
    <row r="1016" spans="1:26">
      <c r="A1016" s="419"/>
      <c r="B1016" s="419"/>
      <c r="C1016" s="419"/>
      <c r="D1016" s="419"/>
      <c r="E1016" s="419"/>
      <c r="F1016" s="419"/>
      <c r="G1016" s="420"/>
      <c r="H1016" s="421"/>
      <c r="I1016" s="421"/>
      <c r="J1016" s="419"/>
      <c r="K1016" s="419"/>
      <c r="L1016" s="419"/>
      <c r="M1016" s="419"/>
      <c r="N1016" s="419"/>
      <c r="O1016" s="419"/>
      <c r="P1016" s="419"/>
      <c r="Q1016" s="419"/>
      <c r="R1016" s="419"/>
      <c r="S1016" s="419"/>
      <c r="T1016" s="419"/>
      <c r="U1016" s="419"/>
      <c r="V1016" s="419"/>
      <c r="W1016" s="419"/>
      <c r="X1016" s="419"/>
      <c r="Y1016" s="419"/>
      <c r="Z1016" s="419"/>
    </row>
    <row r="1017" spans="1:26">
      <c r="A1017" s="419"/>
      <c r="B1017" s="419"/>
      <c r="C1017" s="419"/>
      <c r="D1017" s="419"/>
      <c r="E1017" s="419"/>
      <c r="F1017" s="419"/>
      <c r="G1017" s="420"/>
      <c r="H1017" s="421"/>
      <c r="I1017" s="421"/>
      <c r="J1017" s="419"/>
      <c r="K1017" s="419"/>
      <c r="L1017" s="419"/>
      <c r="M1017" s="419"/>
      <c r="N1017" s="419"/>
      <c r="O1017" s="419"/>
      <c r="P1017" s="419"/>
      <c r="Q1017" s="419"/>
      <c r="R1017" s="419"/>
      <c r="S1017" s="419"/>
      <c r="T1017" s="419"/>
      <c r="U1017" s="419"/>
      <c r="V1017" s="419"/>
      <c r="W1017" s="419"/>
      <c r="X1017" s="419"/>
      <c r="Y1017" s="419"/>
      <c r="Z1017" s="419"/>
    </row>
    <row r="1018" spans="1:26">
      <c r="A1018" s="419"/>
      <c r="B1018" s="419"/>
      <c r="C1018" s="419"/>
      <c r="D1018" s="419"/>
      <c r="E1018" s="419"/>
      <c r="F1018" s="419"/>
      <c r="G1018" s="420"/>
      <c r="H1018" s="421"/>
      <c r="I1018" s="421"/>
      <c r="J1018" s="419"/>
      <c r="K1018" s="419"/>
      <c r="L1018" s="419"/>
      <c r="M1018" s="419"/>
      <c r="N1018" s="419"/>
      <c r="O1018" s="419"/>
      <c r="P1018" s="419"/>
      <c r="Q1018" s="419"/>
      <c r="R1018" s="419"/>
      <c r="S1018" s="419"/>
      <c r="T1018" s="419"/>
      <c r="U1018" s="419"/>
      <c r="V1018" s="419"/>
      <c r="W1018" s="419"/>
      <c r="X1018" s="419"/>
      <c r="Y1018" s="419"/>
      <c r="Z1018" s="419"/>
    </row>
    <row r="1019" spans="1:26">
      <c r="A1019" s="419"/>
      <c r="B1019" s="419"/>
      <c r="C1019" s="419"/>
      <c r="D1019" s="419"/>
      <c r="E1019" s="419"/>
      <c r="F1019" s="419"/>
      <c r="G1019" s="420"/>
      <c r="H1019" s="421"/>
      <c r="I1019" s="421"/>
      <c r="J1019" s="419"/>
      <c r="K1019" s="419"/>
      <c r="L1019" s="419"/>
      <c r="M1019" s="419"/>
      <c r="N1019" s="419"/>
      <c r="O1019" s="419"/>
      <c r="P1019" s="419"/>
      <c r="Q1019" s="419"/>
      <c r="R1019" s="419"/>
      <c r="S1019" s="419"/>
      <c r="T1019" s="419"/>
      <c r="U1019" s="419"/>
      <c r="V1019" s="419"/>
      <c r="W1019" s="419"/>
      <c r="X1019" s="419"/>
      <c r="Y1019" s="419"/>
      <c r="Z1019" s="419"/>
    </row>
    <row r="1020" spans="1:26">
      <c r="A1020" s="419"/>
      <c r="B1020" s="419"/>
      <c r="C1020" s="419"/>
      <c r="D1020" s="419"/>
      <c r="E1020" s="419"/>
      <c r="F1020" s="419"/>
      <c r="G1020" s="420"/>
      <c r="H1020" s="421"/>
      <c r="I1020" s="421"/>
      <c r="J1020" s="419"/>
      <c r="K1020" s="419"/>
      <c r="L1020" s="419"/>
      <c r="M1020" s="419"/>
      <c r="N1020" s="419"/>
      <c r="O1020" s="419"/>
      <c r="P1020" s="419"/>
      <c r="Q1020" s="419"/>
      <c r="R1020" s="419"/>
      <c r="S1020" s="419"/>
      <c r="T1020" s="419"/>
      <c r="U1020" s="419"/>
      <c r="V1020" s="419"/>
      <c r="W1020" s="419"/>
      <c r="X1020" s="419"/>
      <c r="Y1020" s="419"/>
      <c r="Z1020" s="419"/>
    </row>
    <row r="1021" spans="1:26">
      <c r="A1021" s="419"/>
      <c r="B1021" s="419"/>
      <c r="C1021" s="419"/>
      <c r="D1021" s="419"/>
      <c r="E1021" s="419"/>
      <c r="F1021" s="419"/>
      <c r="G1021" s="420"/>
      <c r="H1021" s="421"/>
      <c r="I1021" s="421"/>
      <c r="J1021" s="419"/>
      <c r="K1021" s="419"/>
      <c r="L1021" s="419"/>
      <c r="M1021" s="419"/>
      <c r="N1021" s="419"/>
      <c r="O1021" s="419"/>
      <c r="P1021" s="419"/>
      <c r="Q1021" s="419"/>
      <c r="R1021" s="419"/>
      <c r="S1021" s="419"/>
      <c r="T1021" s="419"/>
      <c r="U1021" s="419"/>
      <c r="V1021" s="419"/>
      <c r="W1021" s="419"/>
      <c r="X1021" s="419"/>
      <c r="Y1021" s="419"/>
      <c r="Z1021" s="419"/>
    </row>
    <row r="1022" spans="1:26">
      <c r="A1022" s="419"/>
      <c r="B1022" s="419"/>
      <c r="C1022" s="419"/>
      <c r="D1022" s="419"/>
      <c r="E1022" s="419"/>
      <c r="F1022" s="419"/>
      <c r="G1022" s="420"/>
      <c r="H1022" s="421"/>
      <c r="I1022" s="421"/>
      <c r="J1022" s="419"/>
      <c r="K1022" s="419"/>
      <c r="L1022" s="419"/>
      <c r="M1022" s="419"/>
      <c r="N1022" s="419"/>
      <c r="O1022" s="419"/>
      <c r="P1022" s="419"/>
      <c r="Q1022" s="419"/>
      <c r="R1022" s="419"/>
      <c r="S1022" s="419"/>
      <c r="T1022" s="419"/>
      <c r="U1022" s="419"/>
      <c r="V1022" s="419"/>
      <c r="W1022" s="419"/>
      <c r="X1022" s="419"/>
      <c r="Y1022" s="419"/>
      <c r="Z1022" s="419"/>
    </row>
    <row r="1023" spans="1:26">
      <c r="A1023" s="419"/>
      <c r="B1023" s="419"/>
      <c r="C1023" s="419"/>
      <c r="D1023" s="419"/>
      <c r="E1023" s="419"/>
      <c r="F1023" s="419"/>
      <c r="G1023" s="420"/>
      <c r="H1023" s="421"/>
      <c r="I1023" s="421"/>
      <c r="J1023" s="419"/>
      <c r="K1023" s="419"/>
      <c r="L1023" s="419"/>
      <c r="M1023" s="419"/>
      <c r="N1023" s="419"/>
      <c r="O1023" s="419"/>
      <c r="P1023" s="419"/>
      <c r="Q1023" s="419"/>
      <c r="R1023" s="419"/>
      <c r="S1023" s="419"/>
      <c r="T1023" s="419"/>
      <c r="U1023" s="419"/>
      <c r="V1023" s="419"/>
      <c r="W1023" s="419"/>
      <c r="X1023" s="419"/>
      <c r="Y1023" s="419"/>
      <c r="Z1023" s="419"/>
    </row>
    <row r="1024" spans="1:26">
      <c r="A1024" s="419"/>
      <c r="B1024" s="419"/>
      <c r="C1024" s="419"/>
      <c r="D1024" s="419"/>
      <c r="E1024" s="419"/>
      <c r="F1024" s="419"/>
      <c r="G1024" s="420"/>
      <c r="H1024" s="421"/>
      <c r="I1024" s="421"/>
      <c r="J1024" s="419"/>
      <c r="K1024" s="419"/>
      <c r="L1024" s="419"/>
      <c r="M1024" s="419"/>
      <c r="N1024" s="419"/>
      <c r="O1024" s="419"/>
      <c r="P1024" s="419"/>
      <c r="Q1024" s="419"/>
      <c r="R1024" s="419"/>
      <c r="S1024" s="419"/>
      <c r="T1024" s="419"/>
      <c r="U1024" s="419"/>
      <c r="V1024" s="419"/>
      <c r="W1024" s="419"/>
      <c r="X1024" s="419"/>
      <c r="Y1024" s="419"/>
      <c r="Z1024" s="419"/>
    </row>
    <row r="1025" spans="1:26">
      <c r="A1025" s="419"/>
      <c r="B1025" s="419"/>
      <c r="C1025" s="419"/>
      <c r="D1025" s="419"/>
      <c r="E1025" s="419"/>
      <c r="F1025" s="419"/>
      <c r="G1025" s="420"/>
      <c r="H1025" s="421"/>
      <c r="I1025" s="421"/>
      <c r="J1025" s="419"/>
      <c r="K1025" s="419"/>
      <c r="L1025" s="419"/>
      <c r="M1025" s="419"/>
      <c r="N1025" s="419"/>
      <c r="O1025" s="419"/>
      <c r="P1025" s="419"/>
      <c r="Q1025" s="419"/>
      <c r="R1025" s="419"/>
      <c r="S1025" s="419"/>
      <c r="T1025" s="419"/>
      <c r="U1025" s="419"/>
      <c r="V1025" s="419"/>
      <c r="W1025" s="419"/>
      <c r="X1025" s="419"/>
      <c r="Y1025" s="419"/>
      <c r="Z1025" s="419"/>
    </row>
    <row r="1026" spans="1:26">
      <c r="A1026" s="419"/>
      <c r="B1026" s="419"/>
      <c r="C1026" s="419"/>
      <c r="D1026" s="419"/>
      <c r="E1026" s="419"/>
      <c r="F1026" s="419"/>
      <c r="G1026" s="420"/>
      <c r="H1026" s="421"/>
      <c r="I1026" s="421"/>
      <c r="J1026" s="419"/>
      <c r="K1026" s="419"/>
      <c r="L1026" s="419"/>
      <c r="M1026" s="419"/>
      <c r="N1026" s="419"/>
      <c r="O1026" s="419"/>
      <c r="P1026" s="419"/>
      <c r="Q1026" s="419"/>
      <c r="R1026" s="419"/>
      <c r="S1026" s="419"/>
      <c r="T1026" s="419"/>
      <c r="U1026" s="419"/>
      <c r="V1026" s="419"/>
      <c r="W1026" s="419"/>
      <c r="X1026" s="419"/>
      <c r="Y1026" s="419"/>
      <c r="Z1026" s="419"/>
    </row>
    <row r="1027" spans="1:26">
      <c r="A1027" s="419"/>
      <c r="B1027" s="419"/>
      <c r="C1027" s="419"/>
      <c r="D1027" s="419"/>
      <c r="E1027" s="419"/>
      <c r="F1027" s="419"/>
      <c r="G1027" s="420"/>
      <c r="H1027" s="421"/>
      <c r="I1027" s="421"/>
      <c r="J1027" s="419"/>
      <c r="K1027" s="419"/>
      <c r="L1027" s="419"/>
      <c r="M1027" s="419"/>
      <c r="N1027" s="419"/>
      <c r="O1027" s="419"/>
      <c r="P1027" s="419"/>
      <c r="Q1027" s="419"/>
      <c r="R1027" s="419"/>
      <c r="S1027" s="419"/>
      <c r="T1027" s="419"/>
      <c r="U1027" s="419"/>
      <c r="V1027" s="419"/>
      <c r="W1027" s="419"/>
      <c r="X1027" s="419"/>
      <c r="Y1027" s="419"/>
      <c r="Z1027" s="419"/>
    </row>
    <row r="1028" spans="1:26">
      <c r="A1028" s="419"/>
      <c r="B1028" s="419"/>
      <c r="C1028" s="419"/>
      <c r="D1028" s="419"/>
      <c r="E1028" s="419"/>
      <c r="F1028" s="419"/>
      <c r="G1028" s="420"/>
      <c r="H1028" s="421"/>
      <c r="I1028" s="421"/>
      <c r="J1028" s="419"/>
      <c r="K1028" s="419"/>
      <c r="L1028" s="419"/>
      <c r="M1028" s="419"/>
      <c r="N1028" s="419"/>
      <c r="O1028" s="419"/>
      <c r="P1028" s="419"/>
      <c r="Q1028" s="419"/>
      <c r="R1028" s="419"/>
      <c r="S1028" s="419"/>
      <c r="T1028" s="419"/>
      <c r="U1028" s="419"/>
      <c r="V1028" s="419"/>
      <c r="W1028" s="419"/>
      <c r="X1028" s="419"/>
      <c r="Y1028" s="419"/>
      <c r="Z1028" s="419"/>
    </row>
    <row r="1029" spans="1:26">
      <c r="A1029" s="419"/>
      <c r="B1029" s="419"/>
      <c r="C1029" s="419"/>
      <c r="D1029" s="419"/>
      <c r="E1029" s="419"/>
      <c r="F1029" s="419"/>
      <c r="G1029" s="420"/>
      <c r="H1029" s="421"/>
      <c r="I1029" s="421"/>
      <c r="J1029" s="419"/>
      <c r="K1029" s="419"/>
      <c r="L1029" s="419"/>
      <c r="M1029" s="419"/>
      <c r="N1029" s="419"/>
      <c r="O1029" s="419"/>
      <c r="P1029" s="419"/>
      <c r="Q1029" s="419"/>
      <c r="R1029" s="419"/>
      <c r="S1029" s="419"/>
      <c r="T1029" s="419"/>
      <c r="U1029" s="419"/>
      <c r="V1029" s="419"/>
      <c r="W1029" s="419"/>
      <c r="X1029" s="419"/>
      <c r="Y1029" s="419"/>
      <c r="Z1029" s="419"/>
    </row>
    <row r="1030" spans="1:26">
      <c r="A1030" s="419"/>
      <c r="B1030" s="419"/>
      <c r="C1030" s="419"/>
      <c r="D1030" s="419"/>
      <c r="E1030" s="419"/>
      <c r="F1030" s="419"/>
      <c r="G1030" s="420"/>
      <c r="H1030" s="421"/>
      <c r="I1030" s="421"/>
      <c r="J1030" s="419"/>
      <c r="K1030" s="419"/>
      <c r="L1030" s="419"/>
      <c r="M1030" s="419"/>
      <c r="N1030" s="419"/>
      <c r="O1030" s="419"/>
      <c r="P1030" s="419"/>
      <c r="Q1030" s="419"/>
      <c r="R1030" s="419"/>
      <c r="S1030" s="419"/>
      <c r="T1030" s="419"/>
      <c r="U1030" s="419"/>
      <c r="V1030" s="419"/>
      <c r="W1030" s="419"/>
      <c r="X1030" s="419"/>
      <c r="Y1030" s="419"/>
      <c r="Z1030" s="419"/>
    </row>
    <row r="1031" spans="1:26">
      <c r="A1031" s="419"/>
      <c r="B1031" s="419"/>
      <c r="C1031" s="419"/>
      <c r="D1031" s="419"/>
      <c r="E1031" s="419"/>
      <c r="F1031" s="419"/>
      <c r="G1031" s="420"/>
      <c r="H1031" s="421"/>
      <c r="I1031" s="421"/>
      <c r="J1031" s="419"/>
      <c r="K1031" s="419"/>
      <c r="L1031" s="419"/>
      <c r="M1031" s="419"/>
      <c r="N1031" s="419"/>
      <c r="O1031" s="419"/>
      <c r="P1031" s="419"/>
      <c r="Q1031" s="419"/>
      <c r="R1031" s="419"/>
      <c r="S1031" s="419"/>
      <c r="T1031" s="419"/>
      <c r="U1031" s="419"/>
      <c r="V1031" s="419"/>
      <c r="W1031" s="419"/>
      <c r="X1031" s="419"/>
      <c r="Y1031" s="419"/>
      <c r="Z1031" s="419"/>
    </row>
    <row r="1032" spans="1:26">
      <c r="A1032" s="419"/>
      <c r="B1032" s="419"/>
      <c r="C1032" s="419"/>
      <c r="D1032" s="419"/>
      <c r="E1032" s="419"/>
      <c r="F1032" s="419"/>
      <c r="G1032" s="420"/>
      <c r="H1032" s="421"/>
      <c r="I1032" s="421"/>
      <c r="J1032" s="419"/>
      <c r="K1032" s="419"/>
      <c r="L1032" s="419"/>
      <c r="M1032" s="419"/>
      <c r="N1032" s="419"/>
      <c r="O1032" s="419"/>
      <c r="P1032" s="419"/>
      <c r="Q1032" s="419"/>
      <c r="R1032" s="419"/>
      <c r="S1032" s="419"/>
      <c r="T1032" s="419"/>
      <c r="U1032" s="419"/>
      <c r="V1032" s="419"/>
      <c r="W1032" s="419"/>
      <c r="X1032" s="419"/>
      <c r="Y1032" s="419"/>
      <c r="Z1032" s="419"/>
    </row>
    <row r="1033" spans="1:26">
      <c r="A1033" s="419"/>
      <c r="B1033" s="419"/>
      <c r="C1033" s="419"/>
      <c r="D1033" s="419"/>
      <c r="E1033" s="419"/>
      <c r="F1033" s="419"/>
      <c r="G1033" s="420"/>
      <c r="H1033" s="421"/>
      <c r="I1033" s="421"/>
      <c r="J1033" s="419"/>
      <c r="K1033" s="419"/>
      <c r="L1033" s="419"/>
      <c r="M1033" s="419"/>
      <c r="N1033" s="419"/>
      <c r="O1033" s="419"/>
      <c r="P1033" s="419"/>
      <c r="Q1033" s="419"/>
      <c r="R1033" s="419"/>
      <c r="S1033" s="419"/>
      <c r="T1033" s="419"/>
      <c r="U1033" s="419"/>
      <c r="V1033" s="419"/>
      <c r="W1033" s="419"/>
      <c r="X1033" s="419"/>
      <c r="Y1033" s="419"/>
      <c r="Z1033" s="419"/>
    </row>
    <row r="1034" spans="1:26">
      <c r="A1034" s="419"/>
      <c r="B1034" s="419"/>
      <c r="C1034" s="419"/>
      <c r="D1034" s="419"/>
      <c r="E1034" s="419"/>
      <c r="F1034" s="419"/>
      <c r="G1034" s="420"/>
      <c r="H1034" s="421"/>
      <c r="I1034" s="421"/>
      <c r="J1034" s="419"/>
      <c r="K1034" s="419"/>
      <c r="L1034" s="419"/>
      <c r="M1034" s="419"/>
      <c r="N1034" s="419"/>
      <c r="O1034" s="419"/>
      <c r="P1034" s="419"/>
      <c r="Q1034" s="419"/>
      <c r="R1034" s="419"/>
      <c r="S1034" s="419"/>
      <c r="T1034" s="419"/>
      <c r="U1034" s="419"/>
      <c r="V1034" s="419"/>
      <c r="W1034" s="419"/>
      <c r="X1034" s="419"/>
      <c r="Y1034" s="419"/>
      <c r="Z1034" s="419"/>
    </row>
    <row r="1035" spans="1:26">
      <c r="A1035" s="419"/>
      <c r="B1035" s="419"/>
      <c r="C1035" s="419"/>
      <c r="D1035" s="419"/>
      <c r="E1035" s="419"/>
      <c r="F1035" s="419"/>
      <c r="G1035" s="420"/>
      <c r="H1035" s="421"/>
      <c r="I1035" s="421"/>
      <c r="J1035" s="419"/>
      <c r="K1035" s="419"/>
      <c r="L1035" s="419"/>
      <c r="M1035" s="419"/>
      <c r="N1035" s="419"/>
      <c r="O1035" s="419"/>
      <c r="P1035" s="419"/>
      <c r="Q1035" s="419"/>
      <c r="R1035" s="419"/>
      <c r="S1035" s="419"/>
      <c r="T1035" s="419"/>
      <c r="U1035" s="419"/>
      <c r="V1035" s="419"/>
      <c r="W1035" s="419"/>
      <c r="X1035" s="419"/>
      <c r="Y1035" s="419"/>
      <c r="Z1035" s="419"/>
    </row>
    <row r="1036" spans="1:26">
      <c r="A1036" s="419"/>
      <c r="B1036" s="419"/>
      <c r="C1036" s="419"/>
      <c r="D1036" s="419"/>
      <c r="E1036" s="419"/>
      <c r="F1036" s="419"/>
      <c r="G1036" s="420"/>
      <c r="H1036" s="421"/>
      <c r="I1036" s="421"/>
      <c r="J1036" s="419"/>
      <c r="K1036" s="419"/>
      <c r="L1036" s="419"/>
      <c r="M1036" s="419"/>
      <c r="N1036" s="419"/>
      <c r="O1036" s="419"/>
      <c r="P1036" s="419"/>
      <c r="Q1036" s="419"/>
      <c r="R1036" s="419"/>
      <c r="S1036" s="419"/>
      <c r="T1036" s="419"/>
      <c r="U1036" s="419"/>
      <c r="V1036" s="419"/>
      <c r="W1036" s="419"/>
      <c r="X1036" s="419"/>
      <c r="Y1036" s="419"/>
      <c r="Z1036" s="419"/>
    </row>
    <row r="1037" spans="1:26">
      <c r="A1037" s="419"/>
      <c r="B1037" s="419"/>
      <c r="C1037" s="419"/>
      <c r="D1037" s="419"/>
      <c r="E1037" s="419"/>
      <c r="F1037" s="419"/>
      <c r="G1037" s="420"/>
      <c r="H1037" s="421"/>
      <c r="I1037" s="421"/>
      <c r="J1037" s="419"/>
      <c r="K1037" s="419"/>
      <c r="L1037" s="419"/>
      <c r="M1037" s="419"/>
      <c r="N1037" s="419"/>
      <c r="O1037" s="419"/>
      <c r="P1037" s="419"/>
      <c r="Q1037" s="419"/>
      <c r="R1037" s="419"/>
      <c r="S1037" s="419"/>
      <c r="T1037" s="419"/>
      <c r="U1037" s="419"/>
      <c r="V1037" s="419"/>
      <c r="W1037" s="419"/>
      <c r="X1037" s="419"/>
      <c r="Y1037" s="419"/>
      <c r="Z1037" s="419"/>
    </row>
    <row r="1038" spans="1:26">
      <c r="A1038" s="419"/>
      <c r="B1038" s="419"/>
      <c r="C1038" s="419"/>
      <c r="D1038" s="419"/>
      <c r="E1038" s="419"/>
      <c r="F1038" s="419"/>
      <c r="G1038" s="420"/>
      <c r="H1038" s="421"/>
      <c r="I1038" s="421"/>
      <c r="J1038" s="419"/>
      <c r="K1038" s="419"/>
      <c r="L1038" s="419"/>
      <c r="M1038" s="419"/>
      <c r="N1038" s="419"/>
      <c r="O1038" s="419"/>
      <c r="P1038" s="419"/>
      <c r="Q1038" s="419"/>
      <c r="R1038" s="419"/>
      <c r="S1038" s="419"/>
      <c r="T1038" s="419"/>
      <c r="U1038" s="419"/>
      <c r="V1038" s="419"/>
      <c r="W1038" s="419"/>
      <c r="X1038" s="419"/>
      <c r="Y1038" s="419"/>
      <c r="Z1038" s="419"/>
    </row>
    <row r="1039" spans="1:26">
      <c r="A1039" s="419"/>
      <c r="B1039" s="419"/>
      <c r="C1039" s="419"/>
      <c r="D1039" s="419"/>
      <c r="E1039" s="419"/>
      <c r="F1039" s="419"/>
      <c r="G1039" s="420"/>
      <c r="H1039" s="421"/>
      <c r="I1039" s="421"/>
      <c r="J1039" s="419"/>
      <c r="K1039" s="419"/>
      <c r="L1039" s="419"/>
      <c r="M1039" s="419"/>
      <c r="N1039" s="419"/>
      <c r="O1039" s="419"/>
      <c r="P1039" s="419"/>
      <c r="Q1039" s="419"/>
      <c r="R1039" s="419"/>
      <c r="S1039" s="419"/>
      <c r="T1039" s="419"/>
      <c r="U1039" s="419"/>
      <c r="V1039" s="419"/>
      <c r="W1039" s="419"/>
      <c r="X1039" s="419"/>
      <c r="Y1039" s="419"/>
      <c r="Z1039" s="419"/>
    </row>
    <row r="1040" spans="1:26">
      <c r="A1040" s="419"/>
      <c r="B1040" s="419"/>
      <c r="C1040" s="419"/>
      <c r="D1040" s="419"/>
      <c r="E1040" s="419"/>
      <c r="F1040" s="419"/>
      <c r="G1040" s="420"/>
      <c r="H1040" s="421"/>
      <c r="I1040" s="421"/>
      <c r="J1040" s="419"/>
      <c r="K1040" s="419"/>
      <c r="L1040" s="419"/>
      <c r="M1040" s="419"/>
      <c r="N1040" s="419"/>
      <c r="O1040" s="419"/>
      <c r="P1040" s="419"/>
      <c r="Q1040" s="419"/>
      <c r="R1040" s="419"/>
      <c r="S1040" s="419"/>
      <c r="T1040" s="419"/>
      <c r="U1040" s="419"/>
      <c r="V1040" s="419"/>
      <c r="W1040" s="419"/>
      <c r="X1040" s="419"/>
      <c r="Y1040" s="419"/>
      <c r="Z1040" s="419"/>
    </row>
    <row r="1041" spans="1:26">
      <c r="A1041" s="419"/>
      <c r="B1041" s="419"/>
      <c r="C1041" s="419"/>
      <c r="D1041" s="419"/>
      <c r="E1041" s="419"/>
      <c r="F1041" s="419"/>
      <c r="G1041" s="420"/>
      <c r="H1041" s="421"/>
      <c r="I1041" s="421"/>
      <c r="J1041" s="419"/>
      <c r="K1041" s="419"/>
      <c r="L1041" s="419"/>
      <c r="M1041" s="419"/>
      <c r="N1041" s="419"/>
      <c r="O1041" s="419"/>
      <c r="P1041" s="419"/>
      <c r="Q1041" s="419"/>
      <c r="R1041" s="419"/>
      <c r="S1041" s="419"/>
      <c r="T1041" s="419"/>
      <c r="U1041" s="419"/>
      <c r="V1041" s="419"/>
      <c r="W1041" s="419"/>
      <c r="X1041" s="419"/>
      <c r="Y1041" s="419"/>
      <c r="Z1041" s="419"/>
    </row>
    <row r="1042" spans="1:26">
      <c r="A1042" s="419"/>
      <c r="B1042" s="419"/>
      <c r="C1042" s="419"/>
      <c r="D1042" s="419"/>
      <c r="E1042" s="419"/>
      <c r="F1042" s="419"/>
      <c r="G1042" s="420"/>
      <c r="H1042" s="421"/>
      <c r="I1042" s="421"/>
      <c r="J1042" s="419"/>
      <c r="K1042" s="419"/>
      <c r="L1042" s="419"/>
      <c r="M1042" s="419"/>
      <c r="N1042" s="419"/>
      <c r="O1042" s="419"/>
      <c r="P1042" s="419"/>
      <c r="Q1042" s="419"/>
      <c r="R1042" s="419"/>
      <c r="S1042" s="419"/>
      <c r="T1042" s="419"/>
      <c r="U1042" s="419"/>
      <c r="V1042" s="419"/>
      <c r="W1042" s="419"/>
      <c r="X1042" s="419"/>
      <c r="Y1042" s="419"/>
      <c r="Z1042" s="419"/>
    </row>
    <row r="1043" spans="1:26">
      <c r="A1043" s="419"/>
      <c r="B1043" s="419"/>
      <c r="C1043" s="419"/>
      <c r="D1043" s="419"/>
      <c r="E1043" s="419"/>
      <c r="F1043" s="419"/>
      <c r="G1043" s="420"/>
      <c r="H1043" s="421"/>
      <c r="I1043" s="421"/>
      <c r="J1043" s="419"/>
      <c r="K1043" s="419"/>
      <c r="L1043" s="419"/>
      <c r="M1043" s="419"/>
      <c r="N1043" s="419"/>
      <c r="O1043" s="419"/>
      <c r="P1043" s="419"/>
      <c r="Q1043" s="419"/>
      <c r="R1043" s="419"/>
      <c r="S1043" s="419"/>
      <c r="T1043" s="419"/>
      <c r="U1043" s="419"/>
      <c r="V1043" s="419"/>
      <c r="W1043" s="419"/>
      <c r="X1043" s="419"/>
      <c r="Y1043" s="419"/>
      <c r="Z1043" s="419"/>
    </row>
    <row r="1044" spans="1:26">
      <c r="A1044" s="419"/>
      <c r="B1044" s="419"/>
      <c r="C1044" s="419"/>
      <c r="D1044" s="419"/>
      <c r="E1044" s="419"/>
      <c r="F1044" s="419"/>
      <c r="G1044" s="420"/>
      <c r="H1044" s="421"/>
      <c r="I1044" s="421"/>
      <c r="J1044" s="419"/>
      <c r="K1044" s="419"/>
      <c r="L1044" s="419"/>
      <c r="M1044" s="419"/>
      <c r="N1044" s="419"/>
      <c r="O1044" s="419"/>
      <c r="P1044" s="419"/>
      <c r="Q1044" s="419"/>
      <c r="R1044" s="419"/>
      <c r="S1044" s="419"/>
      <c r="T1044" s="419"/>
      <c r="U1044" s="419"/>
      <c r="V1044" s="419"/>
      <c r="W1044" s="419"/>
      <c r="X1044" s="419"/>
      <c r="Y1044" s="419"/>
      <c r="Z1044" s="419"/>
    </row>
    <row r="1045" spans="1:26">
      <c r="A1045" s="419"/>
      <c r="B1045" s="419"/>
      <c r="C1045" s="419"/>
      <c r="D1045" s="419"/>
      <c r="E1045" s="419"/>
      <c r="F1045" s="419"/>
      <c r="G1045" s="420"/>
      <c r="H1045" s="421"/>
      <c r="I1045" s="421"/>
      <c r="J1045" s="419"/>
      <c r="K1045" s="419"/>
      <c r="L1045" s="419"/>
      <c r="M1045" s="419"/>
      <c r="N1045" s="419"/>
      <c r="O1045" s="419"/>
      <c r="P1045" s="419"/>
      <c r="Q1045" s="419"/>
      <c r="R1045" s="419"/>
      <c r="S1045" s="419"/>
      <c r="T1045" s="419"/>
      <c r="U1045" s="419"/>
      <c r="V1045" s="419"/>
      <c r="W1045" s="419"/>
      <c r="X1045" s="419"/>
      <c r="Y1045" s="419"/>
      <c r="Z1045" s="419"/>
    </row>
    <row r="1046" spans="1:26">
      <c r="A1046" s="419"/>
      <c r="B1046" s="419"/>
      <c r="C1046" s="419"/>
      <c r="D1046" s="419"/>
      <c r="E1046" s="419"/>
      <c r="F1046" s="419"/>
      <c r="G1046" s="420"/>
      <c r="H1046" s="421"/>
      <c r="I1046" s="421"/>
      <c r="J1046" s="419"/>
      <c r="K1046" s="419"/>
      <c r="L1046" s="419"/>
      <c r="M1046" s="419"/>
      <c r="N1046" s="419"/>
      <c r="O1046" s="419"/>
      <c r="P1046" s="419"/>
      <c r="Q1046" s="419"/>
      <c r="R1046" s="419"/>
      <c r="S1046" s="419"/>
      <c r="T1046" s="419"/>
      <c r="U1046" s="419"/>
      <c r="V1046" s="419"/>
      <c r="W1046" s="419"/>
      <c r="X1046" s="419"/>
      <c r="Y1046" s="419"/>
      <c r="Z1046" s="419"/>
    </row>
    <row r="1047" spans="1:26">
      <c r="A1047" s="419"/>
      <c r="B1047" s="419"/>
      <c r="C1047" s="419"/>
      <c r="D1047" s="419"/>
      <c r="E1047" s="419"/>
      <c r="F1047" s="419"/>
      <c r="G1047" s="420"/>
      <c r="H1047" s="421"/>
      <c r="I1047" s="421"/>
      <c r="J1047" s="419"/>
      <c r="K1047" s="419"/>
      <c r="L1047" s="419"/>
      <c r="M1047" s="419"/>
      <c r="N1047" s="419"/>
      <c r="O1047" s="419"/>
      <c r="P1047" s="419"/>
      <c r="Q1047" s="419"/>
      <c r="R1047" s="419"/>
      <c r="S1047" s="419"/>
      <c r="T1047" s="419"/>
      <c r="U1047" s="419"/>
      <c r="V1047" s="419"/>
      <c r="W1047" s="419"/>
      <c r="X1047" s="419"/>
      <c r="Y1047" s="419"/>
      <c r="Z1047" s="419"/>
    </row>
    <row r="1048" spans="1:26">
      <c r="A1048" s="419"/>
      <c r="B1048" s="419"/>
      <c r="C1048" s="419"/>
      <c r="D1048" s="419"/>
      <c r="E1048" s="419"/>
      <c r="F1048" s="419"/>
      <c r="G1048" s="420"/>
      <c r="H1048" s="421"/>
      <c r="I1048" s="421"/>
      <c r="J1048" s="419"/>
      <c r="K1048" s="419"/>
      <c r="L1048" s="419"/>
      <c r="M1048" s="419"/>
      <c r="N1048" s="419"/>
      <c r="O1048" s="419"/>
      <c r="P1048" s="419"/>
      <c r="Q1048" s="419"/>
      <c r="R1048" s="419"/>
      <c r="S1048" s="419"/>
      <c r="T1048" s="419"/>
      <c r="U1048" s="419"/>
      <c r="V1048" s="419"/>
      <c r="W1048" s="419"/>
      <c r="X1048" s="419"/>
      <c r="Y1048" s="419"/>
      <c r="Z1048" s="419"/>
    </row>
    <row r="1049" spans="1:26">
      <c r="A1049" s="419"/>
      <c r="B1049" s="419"/>
      <c r="C1049" s="419"/>
      <c r="D1049" s="419"/>
      <c r="E1049" s="419"/>
      <c r="F1049" s="419"/>
      <c r="G1049" s="420"/>
      <c r="H1049" s="421"/>
      <c r="I1049" s="421"/>
      <c r="J1049" s="419"/>
      <c r="K1049" s="419"/>
      <c r="L1049" s="419"/>
      <c r="M1049" s="419"/>
      <c r="N1049" s="419"/>
      <c r="O1049" s="419"/>
      <c r="P1049" s="419"/>
      <c r="Q1049" s="419"/>
      <c r="R1049" s="419"/>
      <c r="S1049" s="419"/>
      <c r="T1049" s="419"/>
      <c r="U1049" s="419"/>
      <c r="V1049" s="419"/>
      <c r="W1049" s="419"/>
      <c r="X1049" s="419"/>
      <c r="Y1049" s="419"/>
      <c r="Z1049" s="419"/>
    </row>
    <row r="1050" spans="1:26">
      <c r="A1050" s="419"/>
      <c r="B1050" s="419"/>
      <c r="C1050" s="419"/>
      <c r="D1050" s="419"/>
      <c r="E1050" s="419"/>
      <c r="F1050" s="419"/>
      <c r="G1050" s="420"/>
      <c r="H1050" s="421"/>
      <c r="I1050" s="421"/>
      <c r="J1050" s="419"/>
      <c r="K1050" s="419"/>
      <c r="L1050" s="419"/>
      <c r="M1050" s="419"/>
      <c r="N1050" s="419"/>
      <c r="O1050" s="419"/>
      <c r="P1050" s="419"/>
      <c r="Q1050" s="419"/>
      <c r="R1050" s="419"/>
      <c r="S1050" s="419"/>
      <c r="T1050" s="419"/>
      <c r="U1050" s="419"/>
      <c r="V1050" s="419"/>
      <c r="W1050" s="419"/>
      <c r="X1050" s="419"/>
      <c r="Y1050" s="419"/>
      <c r="Z1050" s="419"/>
    </row>
    <row r="1051" spans="1:26">
      <c r="A1051" s="419"/>
      <c r="B1051" s="419"/>
      <c r="C1051" s="419"/>
      <c r="D1051" s="419"/>
      <c r="E1051" s="419"/>
      <c r="F1051" s="419"/>
      <c r="G1051" s="420"/>
      <c r="H1051" s="421"/>
      <c r="I1051" s="421"/>
      <c r="J1051" s="419"/>
      <c r="K1051" s="419"/>
      <c r="L1051" s="419"/>
      <c r="M1051" s="419"/>
      <c r="N1051" s="419"/>
      <c r="O1051" s="419"/>
      <c r="P1051" s="419"/>
      <c r="Q1051" s="419"/>
      <c r="R1051" s="419"/>
      <c r="S1051" s="419"/>
      <c r="T1051" s="419"/>
      <c r="U1051" s="419"/>
      <c r="V1051" s="419"/>
      <c r="W1051" s="419"/>
      <c r="X1051" s="419"/>
      <c r="Y1051" s="419"/>
      <c r="Z1051" s="419"/>
    </row>
    <row r="1052" spans="1:26">
      <c r="A1052" s="419"/>
      <c r="B1052" s="419"/>
      <c r="C1052" s="419"/>
      <c r="D1052" s="419"/>
      <c r="E1052" s="419"/>
      <c r="F1052" s="419"/>
      <c r="G1052" s="420"/>
      <c r="H1052" s="421"/>
      <c r="I1052" s="421"/>
      <c r="J1052" s="419"/>
      <c r="K1052" s="419"/>
      <c r="L1052" s="419"/>
      <c r="M1052" s="419"/>
      <c r="N1052" s="419"/>
      <c r="O1052" s="419"/>
      <c r="P1052" s="419"/>
      <c r="Q1052" s="419"/>
      <c r="R1052" s="419"/>
      <c r="S1052" s="419"/>
      <c r="T1052" s="419"/>
      <c r="U1052" s="419"/>
      <c r="V1052" s="419"/>
      <c r="W1052" s="419"/>
      <c r="X1052" s="419"/>
      <c r="Y1052" s="419"/>
      <c r="Z1052" s="419"/>
    </row>
    <row r="1053" spans="1:26">
      <c r="A1053" s="419"/>
      <c r="B1053" s="419"/>
      <c r="C1053" s="419"/>
      <c r="D1053" s="419"/>
      <c r="E1053" s="419"/>
      <c r="F1053" s="419"/>
      <c r="G1053" s="420"/>
      <c r="H1053" s="421"/>
      <c r="I1053" s="421"/>
      <c r="J1053" s="419"/>
      <c r="K1053" s="419"/>
      <c r="L1053" s="419"/>
      <c r="M1053" s="419"/>
      <c r="N1053" s="419"/>
      <c r="O1053" s="419"/>
      <c r="P1053" s="419"/>
      <c r="Q1053" s="419"/>
      <c r="R1053" s="419"/>
      <c r="S1053" s="419"/>
      <c r="T1053" s="419"/>
      <c r="U1053" s="419"/>
      <c r="V1053" s="419"/>
      <c r="W1053" s="419"/>
      <c r="X1053" s="419"/>
      <c r="Y1053" s="419"/>
      <c r="Z1053" s="419"/>
    </row>
    <row r="1054" spans="1:26">
      <c r="A1054" s="419"/>
      <c r="B1054" s="419"/>
      <c r="C1054" s="419"/>
      <c r="D1054" s="419"/>
      <c r="E1054" s="419"/>
      <c r="F1054" s="419"/>
      <c r="G1054" s="420"/>
      <c r="H1054" s="421"/>
      <c r="I1054" s="421"/>
      <c r="J1054" s="419"/>
      <c r="K1054" s="419"/>
      <c r="L1054" s="419"/>
      <c r="M1054" s="419"/>
      <c r="N1054" s="419"/>
      <c r="O1054" s="419"/>
      <c r="P1054" s="419"/>
      <c r="Q1054" s="419"/>
      <c r="R1054" s="419"/>
      <c r="S1054" s="419"/>
      <c r="T1054" s="419"/>
      <c r="U1054" s="419"/>
      <c r="V1054" s="419"/>
      <c r="W1054" s="419"/>
      <c r="X1054" s="419"/>
      <c r="Y1054" s="419"/>
      <c r="Z1054" s="419"/>
    </row>
    <row r="1055" spans="1:26">
      <c r="A1055" s="419"/>
      <c r="B1055" s="419"/>
      <c r="C1055" s="419"/>
      <c r="D1055" s="419"/>
      <c r="E1055" s="419"/>
      <c r="F1055" s="419"/>
      <c r="G1055" s="420"/>
      <c r="H1055" s="421"/>
      <c r="I1055" s="421"/>
      <c r="J1055" s="419"/>
      <c r="K1055" s="419"/>
      <c r="L1055" s="419"/>
      <c r="M1055" s="419"/>
      <c r="N1055" s="419"/>
      <c r="O1055" s="419"/>
      <c r="P1055" s="419"/>
      <c r="Q1055" s="419"/>
      <c r="R1055" s="419"/>
      <c r="S1055" s="419"/>
      <c r="T1055" s="419"/>
      <c r="U1055" s="419"/>
      <c r="V1055" s="419"/>
      <c r="W1055" s="419"/>
      <c r="X1055" s="419"/>
      <c r="Y1055" s="419"/>
      <c r="Z1055" s="419"/>
    </row>
    <row r="1056" spans="1:26">
      <c r="A1056" s="419"/>
      <c r="B1056" s="419"/>
      <c r="C1056" s="419"/>
      <c r="D1056" s="419"/>
      <c r="E1056" s="419"/>
      <c r="F1056" s="419"/>
      <c r="G1056" s="420"/>
      <c r="H1056" s="421"/>
      <c r="I1056" s="421"/>
      <c r="J1056" s="419"/>
      <c r="K1056" s="419"/>
      <c r="L1056" s="419"/>
      <c r="M1056" s="419"/>
      <c r="N1056" s="419"/>
      <c r="O1056" s="419"/>
      <c r="P1056" s="419"/>
      <c r="Q1056" s="419"/>
      <c r="R1056" s="419"/>
      <c r="S1056" s="419"/>
      <c r="T1056" s="419"/>
      <c r="U1056" s="419"/>
      <c r="V1056" s="419"/>
      <c r="W1056" s="419"/>
      <c r="X1056" s="419"/>
      <c r="Y1056" s="419"/>
      <c r="Z1056" s="419"/>
    </row>
    <row r="1057" spans="1:26">
      <c r="A1057" s="419"/>
      <c r="B1057" s="419"/>
      <c r="C1057" s="419"/>
      <c r="D1057" s="419"/>
      <c r="E1057" s="419"/>
      <c r="F1057" s="419"/>
      <c r="G1057" s="420"/>
      <c r="H1057" s="421"/>
      <c r="I1057" s="421"/>
      <c r="J1057" s="419"/>
      <c r="K1057" s="419"/>
      <c r="L1057" s="419"/>
      <c r="M1057" s="419"/>
      <c r="N1057" s="419"/>
      <c r="O1057" s="419"/>
      <c r="P1057" s="419"/>
      <c r="Q1057" s="419"/>
      <c r="R1057" s="419"/>
      <c r="S1057" s="419"/>
      <c r="T1057" s="419"/>
      <c r="U1057" s="419"/>
      <c r="V1057" s="419"/>
      <c r="W1057" s="419"/>
      <c r="X1057" s="419"/>
      <c r="Y1057" s="419"/>
      <c r="Z1057" s="419"/>
    </row>
    <row r="1058" spans="1:26">
      <c r="A1058" s="419"/>
      <c r="B1058" s="419"/>
      <c r="C1058" s="419"/>
      <c r="D1058" s="419"/>
      <c r="E1058" s="419"/>
      <c r="F1058" s="419"/>
      <c r="G1058" s="420"/>
      <c r="H1058" s="421"/>
      <c r="I1058" s="421"/>
      <c r="J1058" s="419"/>
      <c r="K1058" s="419"/>
      <c r="L1058" s="419"/>
      <c r="M1058" s="419"/>
      <c r="N1058" s="419"/>
      <c r="O1058" s="419"/>
      <c r="P1058" s="419"/>
      <c r="Q1058" s="419"/>
      <c r="R1058" s="419"/>
      <c r="S1058" s="419"/>
      <c r="T1058" s="419"/>
      <c r="U1058" s="419"/>
      <c r="V1058" s="419"/>
      <c r="W1058" s="419"/>
      <c r="X1058" s="419"/>
      <c r="Y1058" s="419"/>
      <c r="Z1058" s="419"/>
    </row>
    <row r="1059" spans="1:26">
      <c r="A1059" s="419"/>
      <c r="B1059" s="419"/>
      <c r="C1059" s="419"/>
      <c r="D1059" s="419"/>
      <c r="E1059" s="419"/>
      <c r="F1059" s="419"/>
      <c r="G1059" s="420"/>
      <c r="H1059" s="421"/>
      <c r="I1059" s="421"/>
      <c r="J1059" s="419"/>
      <c r="K1059" s="419"/>
      <c r="L1059" s="419"/>
      <c r="M1059" s="419"/>
      <c r="N1059" s="419"/>
      <c r="O1059" s="419"/>
      <c r="P1059" s="419"/>
      <c r="Q1059" s="419"/>
      <c r="R1059" s="419"/>
      <c r="S1059" s="419"/>
      <c r="T1059" s="419"/>
      <c r="U1059" s="419"/>
      <c r="V1059" s="419"/>
      <c r="W1059" s="419"/>
      <c r="X1059" s="419"/>
      <c r="Y1059" s="419"/>
      <c r="Z1059" s="419"/>
    </row>
    <row r="1060" spans="1:26">
      <c r="A1060" s="419"/>
      <c r="B1060" s="419"/>
      <c r="C1060" s="419"/>
      <c r="D1060" s="419"/>
      <c r="E1060" s="419"/>
      <c r="F1060" s="419"/>
      <c r="G1060" s="420"/>
      <c r="H1060" s="421"/>
      <c r="I1060" s="421"/>
      <c r="J1060" s="419"/>
      <c r="K1060" s="419"/>
      <c r="L1060" s="419"/>
      <c r="M1060" s="419"/>
      <c r="N1060" s="419"/>
      <c r="O1060" s="419"/>
      <c r="P1060" s="419"/>
      <c r="Q1060" s="419"/>
      <c r="R1060" s="419"/>
      <c r="S1060" s="419"/>
      <c r="T1060" s="419"/>
      <c r="U1060" s="419"/>
      <c r="V1060" s="419"/>
      <c r="W1060" s="419"/>
      <c r="X1060" s="419"/>
      <c r="Y1060" s="419"/>
      <c r="Z1060" s="419"/>
    </row>
    <row r="1061" spans="1:26">
      <c r="A1061" s="419"/>
      <c r="B1061" s="419"/>
      <c r="C1061" s="419"/>
      <c r="D1061" s="419"/>
      <c r="E1061" s="419"/>
      <c r="F1061" s="419"/>
      <c r="G1061" s="420"/>
      <c r="H1061" s="421"/>
      <c r="I1061" s="421"/>
      <c r="J1061" s="419"/>
      <c r="K1061" s="419"/>
      <c r="L1061" s="419"/>
      <c r="M1061" s="419"/>
      <c r="N1061" s="419"/>
      <c r="O1061" s="419"/>
      <c r="P1061" s="419"/>
      <c r="Q1061" s="419"/>
      <c r="R1061" s="419"/>
      <c r="S1061" s="419"/>
      <c r="T1061" s="419"/>
      <c r="U1061" s="419"/>
      <c r="V1061" s="419"/>
      <c r="W1061" s="419"/>
      <c r="X1061" s="419"/>
      <c r="Y1061" s="419"/>
      <c r="Z1061" s="419"/>
    </row>
    <row r="1062" spans="1:26">
      <c r="A1062" s="419"/>
      <c r="B1062" s="419"/>
      <c r="C1062" s="419"/>
      <c r="D1062" s="419"/>
      <c r="E1062" s="419"/>
      <c r="F1062" s="419"/>
      <c r="G1062" s="420"/>
      <c r="H1062" s="421"/>
      <c r="I1062" s="421"/>
      <c r="J1062" s="419"/>
      <c r="K1062" s="419"/>
      <c r="L1062" s="419"/>
      <c r="M1062" s="419"/>
      <c r="N1062" s="419"/>
      <c r="O1062" s="419"/>
      <c r="P1062" s="419"/>
      <c r="Q1062" s="419"/>
      <c r="R1062" s="419"/>
      <c r="S1062" s="419"/>
      <c r="T1062" s="419"/>
      <c r="U1062" s="419"/>
      <c r="V1062" s="419"/>
      <c r="W1062" s="419"/>
      <c r="X1062" s="419"/>
      <c r="Y1062" s="419"/>
      <c r="Z1062" s="419"/>
    </row>
    <row r="1063" spans="1:26">
      <c r="A1063" s="419"/>
      <c r="B1063" s="419"/>
      <c r="C1063" s="419"/>
      <c r="D1063" s="419"/>
      <c r="E1063" s="419"/>
      <c r="F1063" s="419"/>
      <c r="G1063" s="420"/>
      <c r="H1063" s="421"/>
      <c r="I1063" s="421"/>
      <c r="J1063" s="419"/>
      <c r="K1063" s="419"/>
      <c r="L1063" s="419"/>
      <c r="M1063" s="419"/>
      <c r="N1063" s="419"/>
      <c r="O1063" s="419"/>
      <c r="P1063" s="419"/>
      <c r="Q1063" s="419"/>
      <c r="R1063" s="419"/>
      <c r="S1063" s="419"/>
      <c r="T1063" s="419"/>
      <c r="U1063" s="419"/>
      <c r="V1063" s="419"/>
      <c r="W1063" s="419"/>
      <c r="X1063" s="419"/>
      <c r="Y1063" s="419"/>
      <c r="Z1063" s="419"/>
    </row>
    <row r="1064" spans="1:26">
      <c r="A1064" s="419"/>
      <c r="B1064" s="419"/>
      <c r="C1064" s="419"/>
      <c r="D1064" s="419"/>
      <c r="E1064" s="419"/>
      <c r="F1064" s="419"/>
      <c r="G1064" s="420"/>
      <c r="H1064" s="421"/>
      <c r="I1064" s="421"/>
      <c r="J1064" s="419"/>
      <c r="K1064" s="419"/>
      <c r="L1064" s="419"/>
      <c r="M1064" s="419"/>
      <c r="N1064" s="419"/>
      <c r="O1064" s="419"/>
      <c r="P1064" s="419"/>
      <c r="Q1064" s="419"/>
      <c r="R1064" s="419"/>
      <c r="S1064" s="419"/>
      <c r="T1064" s="419"/>
      <c r="U1064" s="419"/>
      <c r="V1064" s="419"/>
      <c r="W1064" s="419"/>
      <c r="X1064" s="419"/>
      <c r="Y1064" s="419"/>
      <c r="Z1064" s="419"/>
    </row>
    <row r="1065" spans="1:26">
      <c r="A1065" s="419"/>
      <c r="B1065" s="419"/>
      <c r="C1065" s="419"/>
      <c r="D1065" s="419"/>
      <c r="E1065" s="419"/>
      <c r="F1065" s="419"/>
      <c r="G1065" s="420"/>
      <c r="H1065" s="421"/>
      <c r="I1065" s="421"/>
      <c r="J1065" s="419"/>
      <c r="K1065" s="419"/>
      <c r="L1065" s="419"/>
      <c r="M1065" s="419"/>
      <c r="N1065" s="419"/>
      <c r="O1065" s="419"/>
      <c r="P1065" s="419"/>
      <c r="Q1065" s="419"/>
      <c r="R1065" s="419"/>
      <c r="S1065" s="419"/>
      <c r="T1065" s="419"/>
      <c r="U1065" s="419"/>
      <c r="V1065" s="419"/>
      <c r="W1065" s="419"/>
      <c r="X1065" s="419"/>
      <c r="Y1065" s="419"/>
      <c r="Z1065" s="419"/>
    </row>
    <row r="1066" spans="1:26">
      <c r="A1066" s="419"/>
      <c r="B1066" s="419"/>
      <c r="C1066" s="419"/>
      <c r="D1066" s="419"/>
      <c r="E1066" s="419"/>
      <c r="F1066" s="419"/>
      <c r="G1066" s="420"/>
      <c r="H1066" s="421"/>
      <c r="I1066" s="421"/>
      <c r="J1066" s="419"/>
      <c r="K1066" s="419"/>
      <c r="L1066" s="419"/>
      <c r="M1066" s="419"/>
      <c r="N1066" s="419"/>
      <c r="O1066" s="419"/>
      <c r="P1066" s="419"/>
      <c r="Q1066" s="419"/>
      <c r="R1066" s="419"/>
      <c r="S1066" s="419"/>
      <c r="T1066" s="419"/>
      <c r="U1066" s="419"/>
      <c r="V1066" s="419"/>
      <c r="W1066" s="419"/>
      <c r="X1066" s="419"/>
      <c r="Y1066" s="419"/>
      <c r="Z1066" s="419"/>
    </row>
    <row r="1067" spans="1:26">
      <c r="A1067" s="419"/>
      <c r="B1067" s="419"/>
      <c r="C1067" s="419"/>
      <c r="D1067" s="419"/>
      <c r="E1067" s="419"/>
      <c r="F1067" s="419"/>
      <c r="G1067" s="420"/>
      <c r="H1067" s="421"/>
      <c r="I1067" s="421"/>
      <c r="J1067" s="419"/>
      <c r="K1067" s="419"/>
      <c r="L1067" s="419"/>
      <c r="M1067" s="419"/>
      <c r="N1067" s="419"/>
      <c r="O1067" s="419"/>
      <c r="P1067" s="419"/>
      <c r="Q1067" s="419"/>
      <c r="R1067" s="419"/>
      <c r="S1067" s="419"/>
      <c r="T1067" s="419"/>
      <c r="U1067" s="419"/>
      <c r="V1067" s="419"/>
      <c r="W1067" s="419"/>
      <c r="X1067" s="419"/>
      <c r="Y1067" s="419"/>
      <c r="Z1067" s="419"/>
    </row>
    <row r="1068" spans="1:26">
      <c r="A1068" s="419"/>
      <c r="B1068" s="419"/>
      <c r="C1068" s="419"/>
      <c r="D1068" s="419"/>
      <c r="E1068" s="419"/>
      <c r="F1068" s="419"/>
      <c r="G1068" s="420"/>
      <c r="H1068" s="421"/>
      <c r="I1068" s="421"/>
      <c r="J1068" s="419"/>
      <c r="K1068" s="419"/>
      <c r="L1068" s="419"/>
      <c r="M1068" s="419"/>
      <c r="N1068" s="419"/>
      <c r="O1068" s="419"/>
      <c r="P1068" s="419"/>
      <c r="Q1068" s="419"/>
      <c r="R1068" s="419"/>
      <c r="S1068" s="419"/>
      <c r="T1068" s="419"/>
      <c r="U1068" s="419"/>
      <c r="V1068" s="419"/>
      <c r="W1068" s="419"/>
      <c r="X1068" s="419"/>
      <c r="Y1068" s="419"/>
      <c r="Z1068" s="419"/>
    </row>
    <row r="1069" spans="1:26">
      <c r="A1069" s="419"/>
      <c r="B1069" s="419"/>
      <c r="C1069" s="419"/>
      <c r="D1069" s="419"/>
      <c r="E1069" s="419"/>
      <c r="F1069" s="419"/>
      <c r="G1069" s="420"/>
      <c r="H1069" s="421"/>
      <c r="I1069" s="421"/>
      <c r="J1069" s="419"/>
      <c r="K1069" s="419"/>
      <c r="L1069" s="419"/>
      <c r="M1069" s="419"/>
      <c r="N1069" s="419"/>
      <c r="O1069" s="419"/>
      <c r="P1069" s="419"/>
      <c r="Q1069" s="419"/>
      <c r="R1069" s="419"/>
      <c r="S1069" s="419"/>
      <c r="T1069" s="419"/>
      <c r="U1069" s="419"/>
      <c r="V1069" s="419"/>
      <c r="W1069" s="419"/>
      <c r="X1069" s="419"/>
      <c r="Y1069" s="419"/>
      <c r="Z1069" s="419"/>
    </row>
    <row r="1070" spans="1:26">
      <c r="A1070" s="419"/>
      <c r="B1070" s="419"/>
      <c r="C1070" s="419"/>
      <c r="D1070" s="419"/>
      <c r="E1070" s="419"/>
      <c r="F1070" s="419"/>
      <c r="G1070" s="420"/>
      <c r="H1070" s="421"/>
      <c r="I1070" s="421"/>
      <c r="J1070" s="419"/>
      <c r="K1070" s="419"/>
      <c r="L1070" s="419"/>
      <c r="M1070" s="419"/>
      <c r="N1070" s="419"/>
      <c r="O1070" s="419"/>
      <c r="P1070" s="419"/>
      <c r="Q1070" s="419"/>
      <c r="R1070" s="419"/>
      <c r="S1070" s="419"/>
      <c r="T1070" s="419"/>
      <c r="U1070" s="419"/>
      <c r="V1070" s="419"/>
      <c r="W1070" s="419"/>
      <c r="X1070" s="419"/>
      <c r="Y1070" s="419"/>
      <c r="Z1070" s="419"/>
    </row>
    <row r="1071" spans="1:26">
      <c r="A1071" s="419"/>
      <c r="B1071" s="419"/>
      <c r="C1071" s="419"/>
      <c r="D1071" s="419"/>
      <c r="E1071" s="419"/>
      <c r="F1071" s="419"/>
      <c r="G1071" s="420"/>
      <c r="H1071" s="421"/>
      <c r="I1071" s="421"/>
      <c r="J1071" s="419"/>
      <c r="K1071" s="419"/>
      <c r="L1071" s="419"/>
      <c r="M1071" s="419"/>
      <c r="N1071" s="419"/>
      <c r="O1071" s="419"/>
      <c r="P1071" s="419"/>
      <c r="Q1071" s="419"/>
      <c r="R1071" s="419"/>
      <c r="S1071" s="419"/>
      <c r="T1071" s="419"/>
      <c r="U1071" s="419"/>
      <c r="V1071" s="419"/>
      <c r="W1071" s="419"/>
      <c r="X1071" s="419"/>
      <c r="Y1071" s="419"/>
      <c r="Z1071" s="419"/>
    </row>
    <row r="1072" spans="1:26">
      <c r="A1072" s="419"/>
      <c r="B1072" s="419"/>
      <c r="C1072" s="419"/>
      <c r="D1072" s="419"/>
      <c r="E1072" s="419"/>
      <c r="F1072" s="419"/>
      <c r="G1072" s="420"/>
      <c r="H1072" s="421"/>
      <c r="I1072" s="421"/>
      <c r="J1072" s="419"/>
      <c r="K1072" s="419"/>
      <c r="L1072" s="419"/>
      <c r="M1072" s="419"/>
      <c r="N1072" s="419"/>
      <c r="O1072" s="419"/>
      <c r="P1072" s="419"/>
      <c r="Q1072" s="419"/>
      <c r="R1072" s="419"/>
      <c r="S1072" s="419"/>
      <c r="T1072" s="419"/>
      <c r="U1072" s="419"/>
      <c r="V1072" s="419"/>
      <c r="W1072" s="419"/>
      <c r="X1072" s="419"/>
      <c r="Y1072" s="419"/>
      <c r="Z1072" s="419"/>
    </row>
    <row r="1073" spans="1:26">
      <c r="A1073" s="419"/>
      <c r="B1073" s="419"/>
      <c r="C1073" s="419"/>
      <c r="D1073" s="419"/>
      <c r="E1073" s="419"/>
      <c r="F1073" s="419"/>
      <c r="G1073" s="420"/>
      <c r="H1073" s="421"/>
      <c r="I1073" s="421"/>
      <c r="J1073" s="419"/>
      <c r="K1073" s="419"/>
      <c r="L1073" s="419"/>
      <c r="M1073" s="419"/>
      <c r="N1073" s="419"/>
      <c r="O1073" s="419"/>
      <c r="P1073" s="419"/>
      <c r="Q1073" s="419"/>
      <c r="R1073" s="419"/>
      <c r="S1073" s="419"/>
      <c r="T1073" s="419"/>
      <c r="U1073" s="419"/>
      <c r="V1073" s="419"/>
      <c r="W1073" s="419"/>
      <c r="X1073" s="419"/>
      <c r="Y1073" s="419"/>
      <c r="Z1073" s="419"/>
    </row>
    <row r="1074" spans="1:26">
      <c r="A1074" s="419"/>
      <c r="B1074" s="419"/>
      <c r="C1074" s="419"/>
      <c r="D1074" s="419"/>
      <c r="E1074" s="419"/>
      <c r="F1074" s="419"/>
      <c r="G1074" s="420"/>
      <c r="H1074" s="421"/>
      <c r="I1074" s="421"/>
      <c r="J1074" s="419"/>
      <c r="K1074" s="419"/>
      <c r="L1074" s="419"/>
      <c r="M1074" s="419"/>
      <c r="N1074" s="419"/>
      <c r="O1074" s="419"/>
      <c r="P1074" s="419"/>
      <c r="Q1074" s="419"/>
      <c r="R1074" s="419"/>
      <c r="S1074" s="419"/>
      <c r="T1074" s="419"/>
      <c r="U1074" s="419"/>
      <c r="V1074" s="419"/>
      <c r="W1074" s="419"/>
      <c r="X1074" s="419"/>
      <c r="Y1074" s="419"/>
      <c r="Z1074" s="419"/>
    </row>
    <row r="1075" spans="1:26">
      <c r="A1075" s="419"/>
      <c r="B1075" s="419"/>
      <c r="C1075" s="419"/>
      <c r="D1075" s="419"/>
      <c r="E1075" s="419"/>
      <c r="F1075" s="419"/>
      <c r="G1075" s="420"/>
      <c r="H1075" s="421"/>
      <c r="I1075" s="421"/>
      <c r="J1075" s="419"/>
      <c r="K1075" s="419"/>
      <c r="L1075" s="419"/>
      <c r="M1075" s="419"/>
      <c r="N1075" s="419"/>
      <c r="O1075" s="419"/>
      <c r="P1075" s="419"/>
      <c r="Q1075" s="419"/>
      <c r="R1075" s="419"/>
      <c r="S1075" s="419"/>
      <c r="T1075" s="419"/>
      <c r="U1075" s="419"/>
      <c r="V1075" s="419"/>
      <c r="W1075" s="419"/>
      <c r="X1075" s="419"/>
      <c r="Y1075" s="419"/>
      <c r="Z1075" s="419"/>
    </row>
    <row r="1076" spans="1:26">
      <c r="A1076" s="419"/>
      <c r="B1076" s="419"/>
      <c r="C1076" s="419"/>
      <c r="D1076" s="419"/>
      <c r="E1076" s="419"/>
      <c r="F1076" s="419"/>
      <c r="G1076" s="420"/>
      <c r="H1076" s="421"/>
      <c r="I1076" s="421"/>
      <c r="J1076" s="419"/>
      <c r="K1076" s="419"/>
      <c r="L1076" s="419"/>
      <c r="M1076" s="419"/>
      <c r="N1076" s="419"/>
      <c r="O1076" s="419"/>
      <c r="P1076" s="419"/>
      <c r="Q1076" s="419"/>
      <c r="R1076" s="419"/>
      <c r="S1076" s="419"/>
      <c r="T1076" s="419"/>
      <c r="U1076" s="419"/>
      <c r="V1076" s="419"/>
      <c r="W1076" s="419"/>
      <c r="X1076" s="419"/>
      <c r="Y1076" s="419"/>
      <c r="Z1076" s="419"/>
    </row>
    <row r="1077" spans="1:26">
      <c r="A1077" s="419"/>
      <c r="B1077" s="419"/>
      <c r="C1077" s="419"/>
      <c r="D1077" s="419"/>
      <c r="E1077" s="419"/>
      <c r="F1077" s="419"/>
      <c r="G1077" s="420"/>
      <c r="H1077" s="421"/>
      <c r="I1077" s="421"/>
      <c r="J1077" s="419"/>
      <c r="K1077" s="419"/>
      <c r="L1077" s="419"/>
      <c r="M1077" s="419"/>
      <c r="N1077" s="419"/>
      <c r="O1077" s="419"/>
      <c r="P1077" s="419"/>
      <c r="Q1077" s="419"/>
      <c r="R1077" s="419"/>
      <c r="S1077" s="419"/>
      <c r="T1077" s="419"/>
      <c r="U1077" s="419"/>
      <c r="V1077" s="419"/>
      <c r="W1077" s="419"/>
      <c r="X1077" s="419"/>
      <c r="Y1077" s="419"/>
      <c r="Z1077" s="419"/>
    </row>
    <row r="1078" spans="1:26">
      <c r="A1078" s="419"/>
      <c r="B1078" s="419"/>
      <c r="C1078" s="419"/>
      <c r="D1078" s="419"/>
      <c r="E1078" s="419"/>
      <c r="F1078" s="419"/>
      <c r="G1078" s="420"/>
      <c r="H1078" s="421"/>
      <c r="I1078" s="421"/>
      <c r="J1078" s="419"/>
      <c r="K1078" s="419"/>
      <c r="L1078" s="419"/>
      <c r="M1078" s="419"/>
      <c r="N1078" s="419"/>
      <c r="O1078" s="419"/>
      <c r="P1078" s="419"/>
      <c r="Q1078" s="419"/>
      <c r="R1078" s="419"/>
      <c r="S1078" s="419"/>
      <c r="T1078" s="419"/>
      <c r="U1078" s="419"/>
      <c r="V1078" s="419"/>
      <c r="W1078" s="419"/>
      <c r="X1078" s="419"/>
      <c r="Y1078" s="419"/>
      <c r="Z1078" s="419"/>
    </row>
    <row r="1079" spans="1:26">
      <c r="A1079" s="419"/>
      <c r="B1079" s="419"/>
      <c r="C1079" s="419"/>
      <c r="D1079" s="419"/>
      <c r="E1079" s="419"/>
      <c r="F1079" s="419"/>
      <c r="G1079" s="420"/>
      <c r="H1079" s="421"/>
      <c r="I1079" s="421"/>
      <c r="J1079" s="419"/>
      <c r="K1079" s="419"/>
      <c r="L1079" s="419"/>
      <c r="M1079" s="419"/>
      <c r="N1079" s="419"/>
      <c r="O1079" s="419"/>
      <c r="P1079" s="419"/>
      <c r="Q1079" s="419"/>
      <c r="R1079" s="419"/>
      <c r="S1079" s="419"/>
      <c r="T1079" s="419"/>
      <c r="U1079" s="419"/>
      <c r="V1079" s="419"/>
      <c r="W1079" s="419"/>
      <c r="X1079" s="419"/>
      <c r="Y1079" s="419"/>
      <c r="Z1079" s="419"/>
    </row>
    <row r="1080" spans="1:26">
      <c r="A1080" s="419"/>
      <c r="B1080" s="419"/>
      <c r="C1080" s="419"/>
      <c r="D1080" s="419"/>
      <c r="E1080" s="419"/>
      <c r="F1080" s="419"/>
      <c r="G1080" s="420"/>
      <c r="H1080" s="421"/>
      <c r="I1080" s="421"/>
      <c r="J1080" s="419"/>
      <c r="K1080" s="419"/>
      <c r="L1080" s="419"/>
      <c r="M1080" s="419"/>
      <c r="N1080" s="419"/>
      <c r="O1080" s="419"/>
      <c r="P1080" s="419"/>
      <c r="Q1080" s="419"/>
      <c r="R1080" s="419"/>
      <c r="S1080" s="419"/>
      <c r="T1080" s="419"/>
      <c r="U1080" s="419"/>
      <c r="V1080" s="419"/>
      <c r="W1080" s="419"/>
      <c r="X1080" s="419"/>
      <c r="Y1080" s="419"/>
      <c r="Z1080" s="419"/>
    </row>
    <row r="1081" spans="1:26">
      <c r="A1081" s="419"/>
      <c r="B1081" s="419"/>
      <c r="C1081" s="419"/>
      <c r="D1081" s="419"/>
      <c r="E1081" s="419"/>
      <c r="F1081" s="419"/>
      <c r="G1081" s="420"/>
      <c r="H1081" s="421"/>
      <c r="I1081" s="421"/>
      <c r="J1081" s="419"/>
      <c r="K1081" s="419"/>
      <c r="L1081" s="419"/>
      <c r="M1081" s="419"/>
      <c r="N1081" s="419"/>
      <c r="O1081" s="419"/>
      <c r="P1081" s="419"/>
      <c r="Q1081" s="419"/>
      <c r="R1081" s="419"/>
      <c r="S1081" s="419"/>
      <c r="T1081" s="419"/>
      <c r="U1081" s="419"/>
      <c r="V1081" s="419"/>
      <c r="W1081" s="419"/>
      <c r="X1081" s="419"/>
      <c r="Y1081" s="419"/>
      <c r="Z1081" s="419"/>
    </row>
    <row r="1082" spans="1:26">
      <c r="A1082" s="419"/>
      <c r="B1082" s="419"/>
      <c r="C1082" s="419"/>
      <c r="D1082" s="419"/>
      <c r="E1082" s="419"/>
      <c r="F1082" s="419"/>
      <c r="G1082" s="420"/>
      <c r="H1082" s="421"/>
      <c r="I1082" s="421"/>
      <c r="J1082" s="419"/>
      <c r="K1082" s="419"/>
      <c r="L1082" s="419"/>
      <c r="M1082" s="419"/>
      <c r="N1082" s="419"/>
      <c r="O1082" s="419"/>
      <c r="P1082" s="419"/>
      <c r="Q1082" s="419"/>
      <c r="R1082" s="419"/>
      <c r="S1082" s="419"/>
      <c r="T1082" s="419"/>
      <c r="U1082" s="419"/>
      <c r="V1082" s="419"/>
      <c r="W1082" s="419"/>
      <c r="X1082" s="419"/>
      <c r="Y1082" s="419"/>
      <c r="Z1082" s="419"/>
    </row>
    <row r="1083" spans="1:26">
      <c r="A1083" s="419"/>
      <c r="B1083" s="419"/>
      <c r="C1083" s="419"/>
      <c r="D1083" s="419"/>
      <c r="E1083" s="419"/>
      <c r="F1083" s="419"/>
      <c r="G1083" s="420"/>
      <c r="H1083" s="421"/>
      <c r="I1083" s="421"/>
      <c r="J1083" s="419"/>
      <c r="K1083" s="419"/>
      <c r="L1083" s="419"/>
      <c r="M1083" s="419"/>
      <c r="N1083" s="419"/>
      <c r="O1083" s="419"/>
      <c r="P1083" s="419"/>
      <c r="Q1083" s="419"/>
      <c r="R1083" s="419"/>
      <c r="S1083" s="419"/>
      <c r="T1083" s="419"/>
      <c r="U1083" s="419"/>
      <c r="V1083" s="419"/>
      <c r="W1083" s="419"/>
      <c r="X1083" s="419"/>
      <c r="Y1083" s="419"/>
      <c r="Z1083" s="419"/>
    </row>
    <row r="1084" spans="1:26">
      <c r="A1084" s="419"/>
      <c r="B1084" s="419"/>
      <c r="C1084" s="419"/>
      <c r="D1084" s="419"/>
      <c r="E1084" s="419"/>
      <c r="F1084" s="419"/>
      <c r="G1084" s="420"/>
      <c r="H1084" s="421"/>
      <c r="I1084" s="421"/>
      <c r="J1084" s="419"/>
      <c r="K1084" s="419"/>
      <c r="L1084" s="419"/>
      <c r="M1084" s="419"/>
      <c r="N1084" s="419"/>
      <c r="O1084" s="419"/>
      <c r="P1084" s="419"/>
      <c r="Q1084" s="419"/>
      <c r="R1084" s="419"/>
      <c r="S1084" s="419"/>
      <c r="T1084" s="419"/>
      <c r="U1084" s="419"/>
      <c r="V1084" s="419"/>
      <c r="W1084" s="419"/>
      <c r="X1084" s="419"/>
      <c r="Y1084" s="419"/>
      <c r="Z1084" s="419"/>
    </row>
    <row r="1085" spans="1:26">
      <c r="A1085" s="419"/>
      <c r="B1085" s="419"/>
      <c r="C1085" s="419"/>
      <c r="D1085" s="419"/>
      <c r="E1085" s="419"/>
      <c r="F1085" s="419"/>
      <c r="G1085" s="420"/>
      <c r="H1085" s="421"/>
      <c r="I1085" s="421"/>
      <c r="J1085" s="419"/>
      <c r="K1085" s="419"/>
      <c r="L1085" s="419"/>
      <c r="M1085" s="419"/>
      <c r="N1085" s="419"/>
      <c r="O1085" s="419"/>
      <c r="P1085" s="419"/>
      <c r="Q1085" s="419"/>
      <c r="R1085" s="419"/>
      <c r="S1085" s="419"/>
      <c r="T1085" s="419"/>
      <c r="U1085" s="419"/>
      <c r="V1085" s="419"/>
      <c r="W1085" s="419"/>
      <c r="X1085" s="419"/>
      <c r="Y1085" s="419"/>
      <c r="Z1085" s="419"/>
    </row>
    <row r="1086" spans="1:26">
      <c r="A1086" s="419"/>
      <c r="B1086" s="419"/>
      <c r="C1086" s="419"/>
      <c r="D1086" s="419"/>
      <c r="E1086" s="419"/>
      <c r="F1086" s="419"/>
      <c r="G1086" s="420"/>
      <c r="H1086" s="421"/>
      <c r="I1086" s="421"/>
      <c r="J1086" s="419"/>
      <c r="K1086" s="419"/>
      <c r="L1086" s="419"/>
      <c r="M1086" s="419"/>
      <c r="N1086" s="419"/>
      <c r="O1086" s="419"/>
      <c r="P1086" s="419"/>
      <c r="Q1086" s="419"/>
      <c r="R1086" s="419"/>
      <c r="S1086" s="419"/>
      <c r="T1086" s="419"/>
      <c r="U1086" s="419"/>
      <c r="V1086" s="419"/>
      <c r="W1086" s="419"/>
      <c r="X1086" s="419"/>
      <c r="Y1086" s="419"/>
      <c r="Z1086" s="419"/>
    </row>
    <row r="1087" spans="1:26">
      <c r="A1087" s="419"/>
      <c r="B1087" s="419"/>
      <c r="C1087" s="419"/>
      <c r="D1087" s="419"/>
      <c r="E1087" s="419"/>
      <c r="F1087" s="419"/>
      <c r="G1087" s="420"/>
      <c r="H1087" s="421"/>
      <c r="I1087" s="421"/>
      <c r="J1087" s="419"/>
      <c r="K1087" s="419"/>
      <c r="L1087" s="419"/>
      <c r="M1087" s="419"/>
      <c r="N1087" s="419"/>
      <c r="O1087" s="419"/>
      <c r="P1087" s="419"/>
      <c r="Q1087" s="419"/>
      <c r="R1087" s="419"/>
      <c r="S1087" s="419"/>
      <c r="T1087" s="419"/>
      <c r="U1087" s="419"/>
      <c r="V1087" s="419"/>
      <c r="W1087" s="419"/>
      <c r="X1087" s="419"/>
      <c r="Y1087" s="419"/>
      <c r="Z1087" s="419"/>
    </row>
    <row r="1088" spans="1:26">
      <c r="A1088" s="419"/>
      <c r="B1088" s="419"/>
      <c r="C1088" s="419"/>
      <c r="D1088" s="419"/>
      <c r="E1088" s="419"/>
      <c r="F1088" s="419"/>
      <c r="G1088" s="420"/>
      <c r="H1088" s="421"/>
      <c r="I1088" s="421"/>
      <c r="J1088" s="419"/>
      <c r="K1088" s="419"/>
      <c r="L1088" s="419"/>
      <c r="M1088" s="419"/>
      <c r="N1088" s="419"/>
      <c r="O1088" s="419"/>
      <c r="P1088" s="419"/>
      <c r="Q1088" s="419"/>
      <c r="R1088" s="419"/>
      <c r="S1088" s="419"/>
      <c r="T1088" s="419"/>
      <c r="U1088" s="419"/>
      <c r="V1088" s="419"/>
      <c r="W1088" s="419"/>
      <c r="X1088" s="419"/>
      <c r="Y1088" s="419"/>
      <c r="Z1088" s="419"/>
    </row>
    <row r="1089" spans="1:26">
      <c r="A1089" s="419"/>
      <c r="B1089" s="419"/>
      <c r="C1089" s="419"/>
      <c r="D1089" s="419"/>
      <c r="E1089" s="419"/>
      <c r="F1089" s="419"/>
      <c r="G1089" s="420"/>
      <c r="H1089" s="421"/>
      <c r="I1089" s="421"/>
      <c r="J1089" s="419"/>
      <c r="K1089" s="419"/>
      <c r="L1089" s="419"/>
      <c r="M1089" s="419"/>
      <c r="N1089" s="419"/>
      <c r="O1089" s="419"/>
      <c r="P1089" s="419"/>
      <c r="Q1089" s="419"/>
      <c r="R1089" s="419"/>
      <c r="S1089" s="419"/>
      <c r="T1089" s="419"/>
      <c r="U1089" s="419"/>
      <c r="V1089" s="419"/>
      <c r="W1089" s="419"/>
      <c r="X1089" s="419"/>
      <c r="Y1089" s="419"/>
      <c r="Z1089" s="419"/>
    </row>
    <row r="1090" spans="1:26">
      <c r="A1090" s="419"/>
      <c r="B1090" s="419"/>
      <c r="C1090" s="419"/>
      <c r="D1090" s="419"/>
      <c r="E1090" s="419"/>
      <c r="F1090" s="419"/>
      <c r="G1090" s="420"/>
      <c r="H1090" s="421"/>
      <c r="I1090" s="421"/>
      <c r="J1090" s="419"/>
      <c r="K1090" s="419"/>
      <c r="L1090" s="419"/>
      <c r="M1090" s="419"/>
      <c r="N1090" s="419"/>
      <c r="O1090" s="419"/>
      <c r="P1090" s="419"/>
      <c r="Q1090" s="419"/>
      <c r="R1090" s="419"/>
      <c r="S1090" s="419"/>
      <c r="T1090" s="419"/>
      <c r="U1090" s="419"/>
      <c r="V1090" s="419"/>
      <c r="W1090" s="419"/>
      <c r="X1090" s="419"/>
      <c r="Y1090" s="419"/>
      <c r="Z1090" s="419"/>
    </row>
    <row r="1091" spans="1:26">
      <c r="A1091" s="419"/>
      <c r="B1091" s="419"/>
      <c r="C1091" s="419"/>
      <c r="D1091" s="419"/>
      <c r="E1091" s="419"/>
      <c r="F1091" s="419"/>
      <c r="G1091" s="420"/>
      <c r="H1091" s="421"/>
      <c r="I1091" s="421"/>
      <c r="J1091" s="419"/>
      <c r="K1091" s="419"/>
      <c r="L1091" s="419"/>
      <c r="M1091" s="419"/>
      <c r="N1091" s="419"/>
      <c r="O1091" s="419"/>
      <c r="P1091" s="419"/>
      <c r="Q1091" s="419"/>
      <c r="R1091" s="419"/>
      <c r="S1091" s="419"/>
      <c r="T1091" s="419"/>
      <c r="U1091" s="419"/>
      <c r="V1091" s="419"/>
      <c r="W1091" s="419"/>
      <c r="X1091" s="419"/>
      <c r="Y1091" s="419"/>
      <c r="Z1091" s="419"/>
    </row>
    <row r="1092" spans="1:26">
      <c r="A1092" s="419"/>
      <c r="B1092" s="419"/>
      <c r="C1092" s="419"/>
      <c r="D1092" s="419"/>
      <c r="E1092" s="419"/>
      <c r="F1092" s="419"/>
      <c r="G1092" s="420"/>
      <c r="H1092" s="421"/>
      <c r="I1092" s="421"/>
      <c r="J1092" s="419"/>
      <c r="K1092" s="419"/>
      <c r="L1092" s="419"/>
      <c r="M1092" s="419"/>
      <c r="N1092" s="419"/>
      <c r="O1092" s="419"/>
      <c r="P1092" s="419"/>
      <c r="Q1092" s="419"/>
      <c r="R1092" s="419"/>
      <c r="S1092" s="419"/>
      <c r="T1092" s="419"/>
      <c r="U1092" s="419"/>
      <c r="V1092" s="419"/>
      <c r="W1092" s="419"/>
      <c r="X1092" s="419"/>
      <c r="Y1092" s="419"/>
      <c r="Z1092" s="419"/>
    </row>
    <row r="1093" spans="1:26">
      <c r="A1093" s="419"/>
      <c r="B1093" s="419"/>
      <c r="C1093" s="419"/>
      <c r="D1093" s="419"/>
      <c r="E1093" s="419"/>
      <c r="F1093" s="419"/>
      <c r="G1093" s="420"/>
      <c r="H1093" s="421"/>
      <c r="I1093" s="421"/>
      <c r="J1093" s="419"/>
      <c r="K1093" s="419"/>
      <c r="L1093" s="419"/>
      <c r="M1093" s="419"/>
      <c r="N1093" s="419"/>
      <c r="O1093" s="419"/>
      <c r="P1093" s="419"/>
      <c r="Q1093" s="419"/>
      <c r="R1093" s="419"/>
      <c r="S1093" s="419"/>
      <c r="T1093" s="419"/>
      <c r="U1093" s="419"/>
      <c r="V1093" s="419"/>
      <c r="W1093" s="419"/>
      <c r="X1093" s="419"/>
      <c r="Y1093" s="419"/>
      <c r="Z1093" s="419"/>
    </row>
    <row r="1094" spans="1:26">
      <c r="A1094" s="419"/>
      <c r="B1094" s="419"/>
      <c r="C1094" s="419"/>
      <c r="D1094" s="419"/>
      <c r="E1094" s="419"/>
      <c r="F1094" s="419"/>
      <c r="G1094" s="420"/>
      <c r="H1094" s="421"/>
      <c r="I1094" s="421"/>
      <c r="J1094" s="419"/>
      <c r="K1094" s="419"/>
      <c r="L1094" s="419"/>
      <c r="M1094" s="419"/>
      <c r="N1094" s="419"/>
      <c r="O1094" s="419"/>
      <c r="P1094" s="419"/>
      <c r="Q1094" s="419"/>
      <c r="R1094" s="419"/>
      <c r="S1094" s="419"/>
      <c r="T1094" s="419"/>
      <c r="U1094" s="419"/>
      <c r="V1094" s="419"/>
      <c r="W1094" s="419"/>
      <c r="X1094" s="419"/>
      <c r="Y1094" s="419"/>
      <c r="Z1094" s="419"/>
    </row>
    <row r="1095" spans="1:26">
      <c r="A1095" s="419"/>
      <c r="B1095" s="419"/>
      <c r="C1095" s="419"/>
      <c r="D1095" s="419"/>
      <c r="E1095" s="419"/>
      <c r="F1095" s="419"/>
      <c r="G1095" s="420"/>
      <c r="H1095" s="421"/>
      <c r="I1095" s="421"/>
      <c r="J1095" s="419"/>
      <c r="K1095" s="419"/>
      <c r="L1095" s="419"/>
      <c r="M1095" s="419"/>
      <c r="N1095" s="419"/>
      <c r="O1095" s="419"/>
      <c r="P1095" s="419"/>
      <c r="Q1095" s="419"/>
      <c r="R1095" s="419"/>
      <c r="S1095" s="419"/>
      <c r="T1095" s="419"/>
      <c r="U1095" s="419"/>
      <c r="V1095" s="419"/>
      <c r="W1095" s="419"/>
      <c r="X1095" s="419"/>
      <c r="Y1095" s="419"/>
      <c r="Z1095" s="419"/>
    </row>
    <row r="1096" spans="1:26">
      <c r="A1096" s="419"/>
      <c r="B1096" s="419"/>
      <c r="C1096" s="419"/>
      <c r="D1096" s="419"/>
      <c r="E1096" s="419"/>
      <c r="F1096" s="419"/>
      <c r="G1096" s="420"/>
      <c r="H1096" s="421"/>
      <c r="I1096" s="421"/>
      <c r="J1096" s="419"/>
      <c r="K1096" s="419"/>
      <c r="L1096" s="419"/>
      <c r="M1096" s="419"/>
      <c r="N1096" s="419"/>
      <c r="O1096" s="419"/>
      <c r="P1096" s="419"/>
      <c r="Q1096" s="419"/>
      <c r="R1096" s="419"/>
      <c r="S1096" s="419"/>
      <c r="T1096" s="419"/>
      <c r="U1096" s="419"/>
      <c r="V1096" s="419"/>
      <c r="W1096" s="419"/>
      <c r="X1096" s="419"/>
      <c r="Y1096" s="419"/>
      <c r="Z1096" s="419"/>
    </row>
    <row r="1097" spans="1:26">
      <c r="A1097" s="419"/>
      <c r="B1097" s="419"/>
      <c r="C1097" s="419"/>
      <c r="D1097" s="419"/>
      <c r="E1097" s="419"/>
      <c r="F1097" s="419"/>
      <c r="G1097" s="420"/>
      <c r="H1097" s="421"/>
      <c r="I1097" s="421"/>
      <c r="J1097" s="419"/>
      <c r="K1097" s="419"/>
      <c r="L1097" s="419"/>
      <c r="M1097" s="419"/>
      <c r="N1097" s="419"/>
      <c r="O1097" s="419"/>
      <c r="P1097" s="419"/>
      <c r="Q1097" s="419"/>
      <c r="R1097" s="419"/>
      <c r="S1097" s="419"/>
      <c r="T1097" s="419"/>
      <c r="U1097" s="419"/>
      <c r="V1097" s="419"/>
      <c r="W1097" s="419"/>
      <c r="X1097" s="419"/>
      <c r="Y1097" s="419"/>
      <c r="Z1097" s="419"/>
    </row>
    <row r="1098" spans="1:26">
      <c r="A1098" s="419"/>
      <c r="B1098" s="419"/>
      <c r="C1098" s="419"/>
      <c r="D1098" s="419"/>
      <c r="E1098" s="419"/>
      <c r="F1098" s="419"/>
      <c r="G1098" s="420"/>
      <c r="H1098" s="421"/>
      <c r="I1098" s="421"/>
      <c r="J1098" s="419"/>
      <c r="K1098" s="419"/>
      <c r="L1098" s="419"/>
      <c r="M1098" s="419"/>
      <c r="N1098" s="419"/>
      <c r="O1098" s="419"/>
      <c r="P1098" s="419"/>
      <c r="Q1098" s="419"/>
      <c r="R1098" s="419"/>
      <c r="S1098" s="419"/>
      <c r="T1098" s="419"/>
      <c r="U1098" s="419"/>
      <c r="V1098" s="419"/>
      <c r="W1098" s="419"/>
      <c r="X1098" s="419"/>
      <c r="Y1098" s="419"/>
      <c r="Z1098" s="419"/>
    </row>
    <row r="1099" spans="1:26">
      <c r="A1099" s="419"/>
      <c r="B1099" s="419"/>
      <c r="C1099" s="419"/>
      <c r="D1099" s="419"/>
      <c r="E1099" s="419"/>
      <c r="F1099" s="419"/>
      <c r="G1099" s="420"/>
      <c r="H1099" s="421"/>
      <c r="I1099" s="421"/>
      <c r="J1099" s="419"/>
      <c r="K1099" s="419"/>
      <c r="L1099" s="419"/>
      <c r="M1099" s="419"/>
      <c r="N1099" s="419"/>
      <c r="O1099" s="419"/>
      <c r="P1099" s="419"/>
      <c r="Q1099" s="419"/>
      <c r="R1099" s="419"/>
      <c r="S1099" s="419"/>
      <c r="T1099" s="419"/>
      <c r="U1099" s="419"/>
      <c r="V1099" s="419"/>
      <c r="W1099" s="419"/>
      <c r="X1099" s="419"/>
      <c r="Y1099" s="419"/>
      <c r="Z1099" s="419"/>
    </row>
    <row r="1100" spans="1:26">
      <c r="A1100" s="419"/>
      <c r="B1100" s="419"/>
      <c r="C1100" s="419"/>
      <c r="D1100" s="419"/>
      <c r="E1100" s="419"/>
      <c r="F1100" s="419"/>
      <c r="G1100" s="420"/>
      <c r="H1100" s="421"/>
      <c r="I1100" s="421"/>
      <c r="J1100" s="419"/>
      <c r="K1100" s="419"/>
      <c r="L1100" s="419"/>
      <c r="M1100" s="419"/>
      <c r="N1100" s="419"/>
      <c r="O1100" s="419"/>
      <c r="P1100" s="419"/>
      <c r="Q1100" s="419"/>
      <c r="R1100" s="419"/>
      <c r="S1100" s="419"/>
      <c r="T1100" s="419"/>
      <c r="U1100" s="419"/>
      <c r="V1100" s="419"/>
      <c r="W1100" s="419"/>
      <c r="X1100" s="419"/>
      <c r="Y1100" s="419"/>
      <c r="Z1100" s="419"/>
    </row>
    <row r="1101" spans="1:26">
      <c r="A1101" s="419"/>
      <c r="B1101" s="419"/>
      <c r="C1101" s="419"/>
      <c r="D1101" s="419"/>
      <c r="E1101" s="419"/>
      <c r="F1101" s="419"/>
      <c r="G1101" s="420"/>
      <c r="H1101" s="421"/>
      <c r="I1101" s="421"/>
      <c r="J1101" s="419"/>
      <c r="K1101" s="419"/>
      <c r="L1101" s="419"/>
      <c r="M1101" s="419"/>
      <c r="N1101" s="419"/>
      <c r="O1101" s="419"/>
      <c r="P1101" s="419"/>
      <c r="Q1101" s="419"/>
      <c r="R1101" s="419"/>
      <c r="S1101" s="419"/>
      <c r="T1101" s="419"/>
      <c r="U1101" s="419"/>
      <c r="V1101" s="419"/>
      <c r="W1101" s="419"/>
      <c r="X1101" s="419"/>
      <c r="Y1101" s="419"/>
      <c r="Z1101" s="419"/>
    </row>
    <row r="1102" spans="1:26">
      <c r="A1102" s="419"/>
      <c r="B1102" s="419"/>
      <c r="C1102" s="419"/>
      <c r="D1102" s="419"/>
      <c r="E1102" s="419"/>
      <c r="F1102" s="419"/>
      <c r="G1102" s="420"/>
      <c r="H1102" s="421"/>
      <c r="I1102" s="421"/>
      <c r="J1102" s="419"/>
      <c r="K1102" s="419"/>
      <c r="L1102" s="419"/>
      <c r="M1102" s="419"/>
      <c r="N1102" s="419"/>
      <c r="O1102" s="419"/>
      <c r="P1102" s="419"/>
      <c r="Q1102" s="419"/>
      <c r="R1102" s="419"/>
      <c r="S1102" s="419"/>
      <c r="T1102" s="419"/>
      <c r="U1102" s="419"/>
      <c r="V1102" s="419"/>
      <c r="W1102" s="419"/>
      <c r="X1102" s="419"/>
      <c r="Y1102" s="419"/>
      <c r="Z1102" s="419"/>
    </row>
    <row r="1103" spans="1:26">
      <c r="A1103" s="419"/>
      <c r="B1103" s="419"/>
      <c r="C1103" s="419"/>
      <c r="D1103" s="419"/>
      <c r="E1103" s="419"/>
      <c r="F1103" s="419"/>
      <c r="G1103" s="420"/>
      <c r="H1103" s="421"/>
      <c r="I1103" s="421"/>
      <c r="J1103" s="419"/>
      <c r="K1103" s="419"/>
      <c r="L1103" s="419"/>
      <c r="M1103" s="419"/>
      <c r="N1103" s="419"/>
      <c r="O1103" s="419"/>
      <c r="P1103" s="419"/>
      <c r="Q1103" s="419"/>
      <c r="R1103" s="419"/>
      <c r="S1103" s="419"/>
      <c r="T1103" s="419"/>
      <c r="U1103" s="419"/>
      <c r="V1103" s="419"/>
      <c r="W1103" s="419"/>
      <c r="X1103" s="419"/>
      <c r="Y1103" s="419"/>
      <c r="Z1103" s="419"/>
    </row>
    <row r="1104" spans="1:26">
      <c r="A1104" s="419"/>
      <c r="B1104" s="419"/>
      <c r="C1104" s="419"/>
      <c r="D1104" s="419"/>
      <c r="E1104" s="419"/>
      <c r="F1104" s="419"/>
      <c r="G1104" s="420"/>
      <c r="H1104" s="421"/>
      <c r="I1104" s="421"/>
      <c r="J1104" s="419"/>
      <c r="K1104" s="419"/>
      <c r="L1104" s="419"/>
      <c r="M1104" s="419"/>
      <c r="N1104" s="419"/>
      <c r="O1104" s="419"/>
      <c r="P1104" s="419"/>
      <c r="Q1104" s="419"/>
      <c r="R1104" s="419"/>
      <c r="S1104" s="419"/>
      <c r="T1104" s="419"/>
      <c r="U1104" s="419"/>
      <c r="V1104" s="419"/>
      <c r="W1104" s="419"/>
      <c r="X1104" s="419"/>
      <c r="Y1104" s="419"/>
      <c r="Z1104" s="419"/>
    </row>
    <row r="1105" spans="1:26">
      <c r="A1105" s="419"/>
      <c r="B1105" s="419"/>
      <c r="C1105" s="419"/>
      <c r="D1105" s="419"/>
      <c r="E1105" s="419"/>
      <c r="F1105" s="419"/>
      <c r="G1105" s="420"/>
      <c r="H1105" s="421"/>
      <c r="I1105" s="421"/>
      <c r="J1105" s="419"/>
      <c r="K1105" s="419"/>
      <c r="L1105" s="419"/>
      <c r="M1105" s="419"/>
      <c r="N1105" s="419"/>
      <c r="O1105" s="419"/>
      <c r="P1105" s="419"/>
      <c r="Q1105" s="419"/>
      <c r="R1105" s="419"/>
      <c r="S1105" s="419"/>
      <c r="T1105" s="419"/>
      <c r="U1105" s="419"/>
      <c r="V1105" s="419"/>
      <c r="W1105" s="419"/>
      <c r="X1105" s="419"/>
      <c r="Y1105" s="419"/>
      <c r="Z1105" s="419"/>
    </row>
    <row r="1106" spans="1:26">
      <c r="A1106" s="419"/>
      <c r="B1106" s="419"/>
      <c r="C1106" s="419"/>
      <c r="D1106" s="419"/>
      <c r="E1106" s="419"/>
      <c r="F1106" s="419"/>
      <c r="G1106" s="420"/>
      <c r="H1106" s="421"/>
      <c r="I1106" s="421"/>
      <c r="J1106" s="419"/>
      <c r="K1106" s="419"/>
      <c r="L1106" s="419"/>
      <c r="M1106" s="419"/>
      <c r="N1106" s="419"/>
      <c r="O1106" s="419"/>
      <c r="P1106" s="419"/>
      <c r="Q1106" s="419"/>
      <c r="R1106" s="419"/>
      <c r="S1106" s="419"/>
      <c r="T1106" s="419"/>
      <c r="U1106" s="419"/>
      <c r="V1106" s="419"/>
      <c r="W1106" s="419"/>
      <c r="X1106" s="419"/>
      <c r="Y1106" s="419"/>
      <c r="Z1106" s="419"/>
    </row>
    <row r="1107" spans="1:26">
      <c r="A1107" s="419"/>
      <c r="B1107" s="419"/>
      <c r="C1107" s="419"/>
      <c r="D1107" s="419"/>
      <c r="E1107" s="419"/>
      <c r="F1107" s="419"/>
      <c r="G1107" s="420"/>
      <c r="H1107" s="421"/>
      <c r="I1107" s="421"/>
      <c r="J1107" s="419"/>
      <c r="K1107" s="419"/>
      <c r="L1107" s="419"/>
      <c r="M1107" s="419"/>
      <c r="N1107" s="419"/>
      <c r="O1107" s="419"/>
      <c r="P1107" s="419"/>
      <c r="Q1107" s="419"/>
      <c r="R1107" s="419"/>
      <c r="S1107" s="419"/>
      <c r="T1107" s="419"/>
      <c r="U1107" s="419"/>
      <c r="V1107" s="419"/>
      <c r="W1107" s="419"/>
      <c r="X1107" s="419"/>
      <c r="Y1107" s="419"/>
      <c r="Z1107" s="419"/>
    </row>
    <row r="1108" spans="1:26">
      <c r="A1108" s="419"/>
      <c r="B1108" s="419"/>
      <c r="C1108" s="419"/>
      <c r="D1108" s="419"/>
      <c r="E1108" s="419"/>
      <c r="F1108" s="419"/>
      <c r="G1108" s="420"/>
      <c r="H1108" s="421"/>
      <c r="I1108" s="421"/>
      <c r="J1108" s="419"/>
      <c r="K1108" s="419"/>
      <c r="L1108" s="419"/>
      <c r="M1108" s="419"/>
      <c r="N1108" s="419"/>
      <c r="O1108" s="419"/>
      <c r="P1108" s="419"/>
      <c r="Q1108" s="419"/>
      <c r="R1108" s="419"/>
      <c r="S1108" s="419"/>
      <c r="T1108" s="419"/>
      <c r="U1108" s="419"/>
      <c r="V1108" s="419"/>
      <c r="W1108" s="419"/>
      <c r="X1108" s="419"/>
      <c r="Y1108" s="419"/>
      <c r="Z1108" s="419"/>
    </row>
    <row r="1109" spans="1:26">
      <c r="A1109" s="419"/>
      <c r="B1109" s="419"/>
      <c r="C1109" s="419"/>
      <c r="D1109" s="419"/>
      <c r="E1109" s="419"/>
      <c r="F1109" s="419"/>
      <c r="G1109" s="420"/>
      <c r="H1109" s="421"/>
      <c r="I1109" s="421"/>
      <c r="J1109" s="419"/>
      <c r="K1109" s="419"/>
      <c r="L1109" s="419"/>
      <c r="M1109" s="419"/>
      <c r="N1109" s="419"/>
      <c r="O1109" s="419"/>
      <c r="P1109" s="419"/>
      <c r="Q1109" s="419"/>
      <c r="R1109" s="419"/>
      <c r="S1109" s="419"/>
      <c r="T1109" s="419"/>
      <c r="U1109" s="419"/>
      <c r="V1109" s="419"/>
      <c r="W1109" s="419"/>
      <c r="X1109" s="419"/>
      <c r="Y1109" s="419"/>
      <c r="Z1109" s="419"/>
    </row>
    <row r="1110" spans="1:26">
      <c r="A1110" s="419"/>
      <c r="B1110" s="419"/>
      <c r="C1110" s="419"/>
      <c r="D1110" s="419"/>
      <c r="E1110" s="419"/>
      <c r="F1110" s="419"/>
      <c r="G1110" s="420"/>
      <c r="H1110" s="421"/>
      <c r="I1110" s="421"/>
      <c r="J1110" s="419"/>
      <c r="K1110" s="419"/>
      <c r="L1110" s="419"/>
      <c r="M1110" s="419"/>
      <c r="N1110" s="419"/>
      <c r="O1110" s="419"/>
      <c r="P1110" s="419"/>
      <c r="Q1110" s="419"/>
      <c r="R1110" s="419"/>
      <c r="S1110" s="419"/>
      <c r="T1110" s="419"/>
      <c r="U1110" s="419"/>
      <c r="V1110" s="419"/>
      <c r="W1110" s="419"/>
      <c r="X1110" s="419"/>
      <c r="Y1110" s="419"/>
      <c r="Z1110" s="419"/>
    </row>
    <row r="1111" spans="1:26">
      <c r="A1111" s="419"/>
      <c r="B1111" s="419"/>
      <c r="C1111" s="419"/>
      <c r="D1111" s="419"/>
      <c r="E1111" s="419"/>
      <c r="F1111" s="419"/>
      <c r="G1111" s="420"/>
      <c r="H1111" s="421"/>
      <c r="I1111" s="421"/>
      <c r="J1111" s="419"/>
      <c r="K1111" s="419"/>
      <c r="L1111" s="419"/>
      <c r="M1111" s="419"/>
      <c r="N1111" s="419"/>
      <c r="O1111" s="419"/>
      <c r="P1111" s="419"/>
      <c r="Q1111" s="419"/>
      <c r="R1111" s="419"/>
      <c r="S1111" s="419"/>
      <c r="T1111" s="419"/>
      <c r="U1111" s="419"/>
      <c r="V1111" s="419"/>
      <c r="W1111" s="419"/>
      <c r="X1111" s="419"/>
      <c r="Y1111" s="419"/>
      <c r="Z1111" s="419"/>
    </row>
    <row r="1112" spans="1:26">
      <c r="A1112" s="419"/>
      <c r="B1112" s="419"/>
      <c r="C1112" s="419"/>
      <c r="D1112" s="419"/>
      <c r="E1112" s="419"/>
      <c r="F1112" s="419"/>
      <c r="G1112" s="420"/>
      <c r="H1112" s="421"/>
      <c r="I1112" s="421"/>
      <c r="J1112" s="419"/>
      <c r="K1112" s="419"/>
      <c r="L1112" s="419"/>
      <c r="M1112" s="419"/>
      <c r="N1112" s="419"/>
      <c r="O1112" s="419"/>
      <c r="P1112" s="419"/>
      <c r="Q1112" s="419"/>
      <c r="R1112" s="419"/>
      <c r="S1112" s="419"/>
      <c r="T1112" s="419"/>
      <c r="U1112" s="419"/>
      <c r="V1112" s="419"/>
      <c r="W1112" s="419"/>
      <c r="X1112" s="419"/>
      <c r="Y1112" s="419"/>
      <c r="Z1112" s="419"/>
    </row>
    <row r="1113" spans="1:26">
      <c r="A1113" s="419"/>
      <c r="B1113" s="419"/>
      <c r="C1113" s="419"/>
      <c r="D1113" s="419"/>
      <c r="E1113" s="419"/>
      <c r="F1113" s="419"/>
      <c r="G1113" s="420"/>
      <c r="H1113" s="421"/>
      <c r="I1113" s="421"/>
      <c r="J1113" s="419"/>
      <c r="K1113" s="419"/>
      <c r="L1113" s="419"/>
      <c r="M1113" s="419"/>
      <c r="N1113" s="419"/>
      <c r="O1113" s="419"/>
      <c r="P1113" s="419"/>
      <c r="Q1113" s="419"/>
      <c r="R1113" s="419"/>
      <c r="S1113" s="419"/>
      <c r="T1113" s="419"/>
      <c r="U1113" s="419"/>
      <c r="V1113" s="419"/>
      <c r="W1113" s="419"/>
      <c r="X1113" s="419"/>
      <c r="Y1113" s="419"/>
      <c r="Z1113" s="419"/>
    </row>
    <row r="1114" spans="1:26">
      <c r="A1114" s="419"/>
      <c r="B1114" s="419"/>
      <c r="C1114" s="419"/>
      <c r="D1114" s="419"/>
      <c r="E1114" s="419"/>
      <c r="F1114" s="419"/>
      <c r="G1114" s="420"/>
      <c r="H1114" s="421"/>
      <c r="I1114" s="421"/>
      <c r="J1114" s="419"/>
      <c r="K1114" s="419"/>
      <c r="L1114" s="419"/>
      <c r="M1114" s="419"/>
      <c r="N1114" s="419"/>
      <c r="O1114" s="419"/>
      <c r="P1114" s="419"/>
      <c r="Q1114" s="419"/>
      <c r="R1114" s="419"/>
      <c r="S1114" s="419"/>
      <c r="T1114" s="419"/>
      <c r="U1114" s="419"/>
      <c r="V1114" s="419"/>
      <c r="W1114" s="419"/>
      <c r="X1114" s="419"/>
      <c r="Y1114" s="419"/>
      <c r="Z1114" s="419"/>
    </row>
    <row r="1115" spans="1:26">
      <c r="A1115" s="419"/>
      <c r="B1115" s="419"/>
      <c r="C1115" s="419"/>
      <c r="D1115" s="419"/>
      <c r="E1115" s="419"/>
      <c r="F1115" s="419"/>
      <c r="G1115" s="420"/>
      <c r="H1115" s="421"/>
      <c r="I1115" s="421"/>
      <c r="J1115" s="419"/>
      <c r="K1115" s="419"/>
      <c r="L1115" s="419"/>
      <c r="M1115" s="419"/>
      <c r="N1115" s="419"/>
      <c r="O1115" s="419"/>
      <c r="P1115" s="419"/>
      <c r="Q1115" s="419"/>
      <c r="R1115" s="419"/>
      <c r="S1115" s="419"/>
      <c r="T1115" s="419"/>
      <c r="U1115" s="419"/>
      <c r="V1115" s="419"/>
      <c r="W1115" s="419"/>
      <c r="X1115" s="419"/>
      <c r="Y1115" s="419"/>
      <c r="Z1115" s="419"/>
    </row>
    <row r="1116" spans="1:26">
      <c r="A1116" s="419"/>
      <c r="B1116" s="419"/>
      <c r="C1116" s="419"/>
      <c r="D1116" s="419"/>
      <c r="E1116" s="419"/>
      <c r="F1116" s="419"/>
      <c r="G1116" s="420"/>
      <c r="H1116" s="421"/>
      <c r="I1116" s="421"/>
      <c r="J1116" s="419"/>
      <c r="K1116" s="419"/>
      <c r="L1116" s="419"/>
      <c r="M1116" s="419"/>
      <c r="N1116" s="419"/>
      <c r="O1116" s="419"/>
      <c r="P1116" s="419"/>
      <c r="Q1116" s="419"/>
      <c r="R1116" s="419"/>
      <c r="S1116" s="419"/>
      <c r="T1116" s="419"/>
      <c r="U1116" s="419"/>
      <c r="V1116" s="419"/>
      <c r="W1116" s="419"/>
      <c r="X1116" s="419"/>
      <c r="Y1116" s="419"/>
      <c r="Z1116" s="419"/>
    </row>
    <row r="1117" spans="1:26">
      <c r="A1117" s="419"/>
      <c r="B1117" s="419"/>
      <c r="C1117" s="419"/>
      <c r="D1117" s="419"/>
      <c r="E1117" s="419"/>
      <c r="F1117" s="419"/>
      <c r="G1117" s="420"/>
      <c r="H1117" s="421"/>
      <c r="I1117" s="421"/>
      <c r="J1117" s="419"/>
      <c r="K1117" s="419"/>
      <c r="L1117" s="419"/>
      <c r="M1117" s="419"/>
      <c r="N1117" s="419"/>
      <c r="O1117" s="419"/>
      <c r="P1117" s="419"/>
      <c r="Q1117" s="419"/>
      <c r="R1117" s="419"/>
      <c r="S1117" s="419"/>
      <c r="T1117" s="419"/>
      <c r="U1117" s="419"/>
      <c r="V1117" s="419"/>
      <c r="W1117" s="419"/>
      <c r="X1117" s="419"/>
      <c r="Y1117" s="419"/>
      <c r="Z1117" s="419"/>
    </row>
    <row r="1118" spans="1:26">
      <c r="A1118" s="419"/>
      <c r="B1118" s="419"/>
      <c r="C1118" s="419"/>
      <c r="D1118" s="419"/>
      <c r="E1118" s="419"/>
      <c r="F1118" s="419"/>
      <c r="G1118" s="420"/>
      <c r="H1118" s="421"/>
      <c r="I1118" s="421"/>
      <c r="J1118" s="419"/>
      <c r="K1118" s="419"/>
      <c r="L1118" s="419"/>
      <c r="M1118" s="419"/>
      <c r="N1118" s="419"/>
      <c r="O1118" s="419"/>
      <c r="P1118" s="419"/>
      <c r="Q1118" s="419"/>
      <c r="R1118" s="419"/>
      <c r="S1118" s="419"/>
      <c r="T1118" s="419"/>
      <c r="U1118" s="419"/>
      <c r="V1118" s="419"/>
      <c r="W1118" s="419"/>
      <c r="X1118" s="419"/>
      <c r="Y1118" s="419"/>
      <c r="Z1118" s="419"/>
    </row>
    <row r="1119" spans="1:26">
      <c r="A1119" s="419"/>
      <c r="B1119" s="419"/>
      <c r="C1119" s="419"/>
      <c r="D1119" s="419"/>
      <c r="E1119" s="419"/>
      <c r="F1119" s="419"/>
      <c r="G1119" s="420"/>
      <c r="H1119" s="421"/>
      <c r="I1119" s="421"/>
      <c r="J1119" s="419"/>
      <c r="K1119" s="419"/>
      <c r="L1119" s="419"/>
      <c r="M1119" s="419"/>
      <c r="N1119" s="419"/>
      <c r="O1119" s="419"/>
      <c r="P1119" s="419"/>
      <c r="Q1119" s="419"/>
      <c r="R1119" s="419"/>
      <c r="S1119" s="419"/>
      <c r="T1119" s="419"/>
      <c r="U1119" s="419"/>
      <c r="V1119" s="419"/>
      <c r="W1119" s="419"/>
      <c r="X1119" s="419"/>
      <c r="Y1119" s="419"/>
      <c r="Z1119" s="419"/>
    </row>
    <row r="1120" spans="1:26">
      <c r="A1120" s="419"/>
      <c r="B1120" s="419"/>
      <c r="C1120" s="419"/>
      <c r="D1120" s="419"/>
      <c r="E1120" s="419"/>
      <c r="F1120" s="419"/>
      <c r="G1120" s="420"/>
      <c r="H1120" s="421"/>
      <c r="I1120" s="421"/>
      <c r="J1120" s="419"/>
      <c r="K1120" s="419"/>
      <c r="L1120" s="419"/>
      <c r="M1120" s="419"/>
      <c r="N1120" s="419"/>
      <c r="O1120" s="419"/>
      <c r="P1120" s="419"/>
      <c r="Q1120" s="419"/>
      <c r="R1120" s="419"/>
      <c r="S1120" s="419"/>
      <c r="T1120" s="419"/>
      <c r="U1120" s="419"/>
      <c r="V1120" s="419"/>
      <c r="W1120" s="419"/>
      <c r="X1120" s="419"/>
      <c r="Y1120" s="419"/>
      <c r="Z1120" s="419"/>
    </row>
    <row r="1121" spans="1:26">
      <c r="A1121" s="419"/>
      <c r="B1121" s="419"/>
      <c r="C1121" s="419"/>
      <c r="D1121" s="419"/>
      <c r="E1121" s="419"/>
      <c r="F1121" s="419"/>
      <c r="G1121" s="420"/>
      <c r="H1121" s="421"/>
      <c r="I1121" s="421"/>
      <c r="J1121" s="419"/>
      <c r="K1121" s="419"/>
      <c r="L1121" s="419"/>
      <c r="M1121" s="419"/>
      <c r="N1121" s="419"/>
      <c r="O1121" s="419"/>
      <c r="P1121" s="419"/>
      <c r="Q1121" s="419"/>
      <c r="R1121" s="419"/>
      <c r="S1121" s="419"/>
      <c r="T1121" s="419"/>
      <c r="U1121" s="419"/>
      <c r="V1121" s="419"/>
      <c r="W1121" s="419"/>
      <c r="X1121" s="419"/>
      <c r="Y1121" s="419"/>
      <c r="Z1121" s="419"/>
    </row>
    <row r="1122" spans="1:26">
      <c r="A1122" s="419"/>
      <c r="B1122" s="419"/>
      <c r="C1122" s="419"/>
      <c r="D1122" s="419"/>
      <c r="E1122" s="419"/>
      <c r="F1122" s="419"/>
      <c r="G1122" s="420"/>
      <c r="H1122" s="421"/>
      <c r="I1122" s="421"/>
      <c r="J1122" s="419"/>
      <c r="K1122" s="419"/>
      <c r="L1122" s="419"/>
      <c r="M1122" s="419"/>
      <c r="N1122" s="419"/>
      <c r="O1122" s="419"/>
      <c r="P1122" s="419"/>
      <c r="Q1122" s="419"/>
      <c r="R1122" s="419"/>
      <c r="S1122" s="419"/>
      <c r="T1122" s="419"/>
      <c r="U1122" s="419"/>
      <c r="V1122" s="419"/>
      <c r="W1122" s="419"/>
      <c r="X1122" s="419"/>
      <c r="Y1122" s="419"/>
      <c r="Z1122" s="419"/>
    </row>
    <row r="1123" spans="1:26">
      <c r="A1123" s="419"/>
      <c r="B1123" s="419"/>
      <c r="C1123" s="419"/>
      <c r="D1123" s="419"/>
      <c r="E1123" s="419"/>
      <c r="F1123" s="419"/>
      <c r="G1123" s="420"/>
      <c r="H1123" s="421"/>
      <c r="I1123" s="421"/>
      <c r="J1123" s="419"/>
      <c r="K1123" s="419"/>
      <c r="L1123" s="419"/>
      <c r="M1123" s="419"/>
      <c r="N1123" s="419"/>
      <c r="O1123" s="419"/>
      <c r="P1123" s="419"/>
      <c r="Q1123" s="419"/>
      <c r="R1123" s="419"/>
      <c r="S1123" s="419"/>
      <c r="T1123" s="419"/>
      <c r="U1123" s="419"/>
      <c r="V1123" s="419"/>
      <c r="W1123" s="419"/>
      <c r="X1123" s="419"/>
      <c r="Y1123" s="419"/>
      <c r="Z1123" s="419"/>
    </row>
    <row r="1124" spans="1:26">
      <c r="A1124" s="419"/>
      <c r="B1124" s="419"/>
      <c r="C1124" s="419"/>
      <c r="D1124" s="419"/>
      <c r="E1124" s="419"/>
      <c r="F1124" s="419"/>
      <c r="G1124" s="420"/>
      <c r="H1124" s="421"/>
      <c r="I1124" s="421"/>
      <c r="J1124" s="419"/>
      <c r="K1124" s="419"/>
      <c r="L1124" s="419"/>
      <c r="M1124" s="419"/>
      <c r="N1124" s="419"/>
      <c r="O1124" s="419"/>
      <c r="P1124" s="419"/>
      <c r="Q1124" s="419"/>
      <c r="R1124" s="419"/>
      <c r="S1124" s="419"/>
      <c r="T1124" s="419"/>
      <c r="U1124" s="419"/>
      <c r="V1124" s="419"/>
      <c r="W1124" s="419"/>
      <c r="X1124" s="419"/>
      <c r="Y1124" s="419"/>
      <c r="Z1124" s="419"/>
    </row>
    <row r="1125" spans="1:26">
      <c r="A1125" s="419"/>
      <c r="B1125" s="419"/>
      <c r="C1125" s="419"/>
      <c r="D1125" s="419"/>
      <c r="E1125" s="419"/>
      <c r="F1125" s="419"/>
      <c r="G1125" s="420"/>
      <c r="H1125" s="421"/>
      <c r="I1125" s="421"/>
      <c r="J1125" s="419"/>
      <c r="K1125" s="419"/>
      <c r="L1125" s="419"/>
      <c r="M1125" s="419"/>
      <c r="N1125" s="419"/>
      <c r="O1125" s="419"/>
      <c r="P1125" s="419"/>
      <c r="Q1125" s="419"/>
      <c r="R1125" s="419"/>
      <c r="S1125" s="419"/>
      <c r="T1125" s="419"/>
      <c r="U1125" s="419"/>
      <c r="V1125" s="419"/>
      <c r="W1125" s="419"/>
      <c r="X1125" s="419"/>
      <c r="Y1125" s="419"/>
      <c r="Z1125" s="419"/>
    </row>
    <row r="1126" spans="1:26">
      <c r="A1126" s="419"/>
      <c r="B1126" s="419"/>
      <c r="C1126" s="419"/>
      <c r="D1126" s="419"/>
      <c r="E1126" s="419"/>
      <c r="F1126" s="419"/>
      <c r="G1126" s="420"/>
      <c r="H1126" s="421"/>
      <c r="I1126" s="421"/>
      <c r="J1126" s="419"/>
      <c r="K1126" s="419"/>
      <c r="L1126" s="419"/>
      <c r="M1126" s="419"/>
      <c r="N1126" s="419"/>
      <c r="O1126" s="419"/>
      <c r="P1126" s="419"/>
      <c r="Q1126" s="419"/>
      <c r="R1126" s="419"/>
      <c r="S1126" s="419"/>
      <c r="T1126" s="419"/>
      <c r="U1126" s="419"/>
      <c r="V1126" s="419"/>
      <c r="W1126" s="419"/>
      <c r="X1126" s="419"/>
      <c r="Y1126" s="419"/>
      <c r="Z1126" s="419"/>
    </row>
    <row r="1127" spans="1:26">
      <c r="A1127" s="419"/>
      <c r="B1127" s="419"/>
      <c r="C1127" s="419"/>
      <c r="D1127" s="419"/>
      <c r="E1127" s="419"/>
      <c r="F1127" s="419"/>
      <c r="G1127" s="420"/>
      <c r="H1127" s="421"/>
      <c r="I1127" s="421"/>
      <c r="J1127" s="419"/>
      <c r="K1127" s="419"/>
      <c r="L1127" s="419"/>
      <c r="M1127" s="419"/>
      <c r="N1127" s="419"/>
      <c r="O1127" s="419"/>
      <c r="P1127" s="419"/>
      <c r="Q1127" s="419"/>
      <c r="R1127" s="419"/>
      <c r="S1127" s="419"/>
      <c r="T1127" s="419"/>
      <c r="U1127" s="419"/>
      <c r="V1127" s="419"/>
      <c r="W1127" s="419"/>
      <c r="X1127" s="419"/>
      <c r="Y1127" s="419"/>
      <c r="Z1127" s="419"/>
    </row>
    <row r="1128" spans="1:26">
      <c r="A1128" s="419"/>
      <c r="B1128" s="419"/>
      <c r="C1128" s="419"/>
      <c r="D1128" s="419"/>
      <c r="E1128" s="419"/>
      <c r="F1128" s="419"/>
      <c r="G1128" s="420"/>
      <c r="H1128" s="421"/>
      <c r="I1128" s="421"/>
      <c r="J1128" s="419"/>
      <c r="K1128" s="419"/>
      <c r="L1128" s="419"/>
      <c r="M1128" s="419"/>
      <c r="N1128" s="419"/>
      <c r="O1128" s="419"/>
      <c r="P1128" s="419"/>
      <c r="Q1128" s="419"/>
      <c r="R1128" s="419"/>
      <c r="S1128" s="419"/>
      <c r="T1128" s="419"/>
      <c r="U1128" s="419"/>
      <c r="V1128" s="419"/>
      <c r="W1128" s="419"/>
      <c r="X1128" s="419"/>
      <c r="Y1128" s="419"/>
      <c r="Z1128" s="419"/>
    </row>
    <row r="1129" spans="1:26">
      <c r="A1129" s="419"/>
      <c r="B1129" s="419"/>
      <c r="C1129" s="419"/>
      <c r="D1129" s="419"/>
      <c r="E1129" s="419"/>
      <c r="F1129" s="419"/>
      <c r="G1129" s="420"/>
      <c r="H1129" s="421"/>
      <c r="I1129" s="421"/>
      <c r="J1129" s="419"/>
      <c r="K1129" s="419"/>
      <c r="L1129" s="419"/>
      <c r="M1129" s="419"/>
      <c r="N1129" s="419"/>
      <c r="O1129" s="419"/>
      <c r="P1129" s="419"/>
      <c r="Q1129" s="419"/>
      <c r="R1129" s="419"/>
      <c r="S1129" s="419"/>
      <c r="T1129" s="419"/>
      <c r="U1129" s="419"/>
      <c r="V1129" s="419"/>
      <c r="W1129" s="419"/>
      <c r="X1129" s="419"/>
      <c r="Y1129" s="419"/>
      <c r="Z1129" s="419"/>
    </row>
    <row r="1130" spans="1:26">
      <c r="A1130" s="419"/>
      <c r="B1130" s="419"/>
      <c r="C1130" s="419"/>
      <c r="D1130" s="419"/>
      <c r="E1130" s="419"/>
      <c r="F1130" s="419"/>
      <c r="G1130" s="420"/>
      <c r="H1130" s="421"/>
      <c r="I1130" s="421"/>
      <c r="J1130" s="419"/>
      <c r="K1130" s="419"/>
      <c r="L1130" s="419"/>
      <c r="M1130" s="419"/>
      <c r="N1130" s="419"/>
      <c r="O1130" s="419"/>
      <c r="P1130" s="419"/>
      <c r="Q1130" s="419"/>
      <c r="R1130" s="419"/>
      <c r="S1130" s="419"/>
      <c r="T1130" s="419"/>
      <c r="U1130" s="419"/>
      <c r="V1130" s="419"/>
      <c r="W1130" s="419"/>
      <c r="X1130" s="419"/>
      <c r="Y1130" s="419"/>
      <c r="Z1130" s="419"/>
    </row>
    <row r="1131" spans="1:26">
      <c r="A1131" s="419"/>
      <c r="B1131" s="419"/>
      <c r="C1131" s="419"/>
      <c r="D1131" s="419"/>
      <c r="E1131" s="419"/>
      <c r="F1131" s="419"/>
      <c r="G1131" s="420"/>
      <c r="H1131" s="421"/>
      <c r="I1131" s="421"/>
      <c r="J1131" s="419"/>
      <c r="K1131" s="419"/>
      <c r="L1131" s="419"/>
      <c r="M1131" s="419"/>
      <c r="N1131" s="419"/>
      <c r="O1131" s="419"/>
      <c r="P1131" s="419"/>
      <c r="Q1131" s="419"/>
      <c r="R1131" s="419"/>
      <c r="S1131" s="419"/>
      <c r="T1131" s="419"/>
      <c r="U1131" s="419"/>
      <c r="V1131" s="419"/>
      <c r="W1131" s="419"/>
      <c r="X1131" s="419"/>
      <c r="Y1131" s="419"/>
      <c r="Z1131" s="419"/>
    </row>
    <row r="1132" spans="1:26">
      <c r="A1132" s="419"/>
      <c r="B1132" s="419"/>
      <c r="C1132" s="419"/>
      <c r="D1132" s="419"/>
      <c r="E1132" s="419"/>
      <c r="F1132" s="419"/>
      <c r="G1132" s="420"/>
      <c r="H1132" s="421"/>
      <c r="I1132" s="421"/>
      <c r="J1132" s="419"/>
      <c r="K1132" s="419"/>
      <c r="L1132" s="419"/>
      <c r="M1132" s="419"/>
      <c r="N1132" s="419"/>
      <c r="O1132" s="419"/>
      <c r="P1132" s="419"/>
      <c r="Q1132" s="419"/>
      <c r="R1132" s="419"/>
      <c r="S1132" s="419"/>
      <c r="T1132" s="419"/>
      <c r="U1132" s="419"/>
      <c r="V1132" s="419"/>
      <c r="W1132" s="419"/>
      <c r="X1132" s="419"/>
      <c r="Y1132" s="419"/>
      <c r="Z1132" s="419"/>
    </row>
    <row r="1133" spans="1:26">
      <c r="A1133" s="419"/>
      <c r="B1133" s="419"/>
      <c r="C1133" s="419"/>
      <c r="D1133" s="419"/>
      <c r="E1133" s="419"/>
      <c r="F1133" s="419"/>
      <c r="G1133" s="420"/>
      <c r="H1133" s="421"/>
      <c r="I1133" s="421"/>
      <c r="J1133" s="419"/>
      <c r="K1133" s="419"/>
      <c r="L1133" s="419"/>
      <c r="M1133" s="419"/>
      <c r="N1133" s="419"/>
      <c r="O1133" s="419"/>
      <c r="P1133" s="419"/>
      <c r="Q1133" s="419"/>
      <c r="R1133" s="419"/>
      <c r="S1133" s="419"/>
      <c r="T1133" s="419"/>
      <c r="U1133" s="419"/>
      <c r="V1133" s="419"/>
      <c r="W1133" s="419"/>
      <c r="X1133" s="419"/>
      <c r="Y1133" s="419"/>
      <c r="Z1133" s="419"/>
    </row>
    <row r="1134" spans="1:26">
      <c r="A1134" s="419"/>
      <c r="B1134" s="419"/>
      <c r="C1134" s="419"/>
      <c r="D1134" s="419"/>
      <c r="E1134" s="419"/>
      <c r="F1134" s="419"/>
      <c r="G1134" s="420"/>
      <c r="H1134" s="421"/>
      <c r="I1134" s="421"/>
      <c r="J1134" s="419"/>
      <c r="K1134" s="419"/>
      <c r="L1134" s="419"/>
      <c r="M1134" s="419"/>
      <c r="N1134" s="419"/>
      <c r="O1134" s="419"/>
      <c r="P1134" s="419"/>
      <c r="Q1134" s="419"/>
      <c r="R1134" s="419"/>
      <c r="S1134" s="419"/>
      <c r="T1134" s="419"/>
      <c r="U1134" s="419"/>
      <c r="V1134" s="419"/>
      <c r="W1134" s="419"/>
      <c r="X1134" s="419"/>
      <c r="Y1134" s="419"/>
      <c r="Z1134" s="419"/>
    </row>
    <row r="1135" spans="1:26">
      <c r="A1135" s="419"/>
      <c r="B1135" s="419"/>
      <c r="C1135" s="419"/>
      <c r="D1135" s="419"/>
      <c r="E1135" s="419"/>
      <c r="F1135" s="419"/>
      <c r="G1135" s="420"/>
      <c r="H1135" s="421"/>
      <c r="I1135" s="421"/>
      <c r="J1135" s="419"/>
      <c r="K1135" s="419"/>
      <c r="L1135" s="419"/>
      <c r="M1135" s="419"/>
      <c r="N1135" s="419"/>
      <c r="O1135" s="419"/>
      <c r="P1135" s="419"/>
      <c r="Q1135" s="419"/>
      <c r="R1135" s="419"/>
      <c r="S1135" s="419"/>
      <c r="T1135" s="419"/>
      <c r="U1135" s="419"/>
      <c r="V1135" s="419"/>
      <c r="W1135" s="419"/>
      <c r="X1135" s="419"/>
      <c r="Y1135" s="419"/>
      <c r="Z1135" s="419"/>
    </row>
    <row r="1136" spans="1:26">
      <c r="A1136" s="419"/>
      <c r="B1136" s="419"/>
      <c r="C1136" s="419"/>
      <c r="D1136" s="419"/>
      <c r="E1136" s="419"/>
      <c r="F1136" s="419"/>
      <c r="G1136" s="420"/>
      <c r="H1136" s="421"/>
      <c r="I1136" s="421"/>
      <c r="J1136" s="419"/>
      <c r="K1136" s="419"/>
      <c r="L1136" s="419"/>
      <c r="M1136" s="419"/>
      <c r="N1136" s="419"/>
      <c r="O1136" s="419"/>
      <c r="P1136" s="419"/>
      <c r="Q1136" s="419"/>
      <c r="R1136" s="419"/>
      <c r="S1136" s="419"/>
      <c r="T1136" s="419"/>
      <c r="U1136" s="419"/>
      <c r="V1136" s="419"/>
      <c r="W1136" s="419"/>
      <c r="X1136" s="419"/>
      <c r="Y1136" s="419"/>
      <c r="Z1136" s="419"/>
    </row>
    <row r="1137" spans="1:26">
      <c r="A1137" s="419"/>
      <c r="B1137" s="419"/>
      <c r="C1137" s="419"/>
      <c r="D1137" s="419"/>
      <c r="E1137" s="419"/>
      <c r="F1137" s="419"/>
      <c r="G1137" s="420"/>
      <c r="H1137" s="421"/>
      <c r="I1137" s="421"/>
      <c r="J1137" s="419"/>
      <c r="K1137" s="419"/>
      <c r="L1137" s="419"/>
      <c r="M1137" s="419"/>
      <c r="N1137" s="419"/>
      <c r="O1137" s="419"/>
      <c r="P1137" s="419"/>
      <c r="Q1137" s="419"/>
      <c r="R1137" s="419"/>
      <c r="S1137" s="419"/>
      <c r="T1137" s="419"/>
      <c r="U1137" s="419"/>
      <c r="V1137" s="419"/>
      <c r="W1137" s="419"/>
      <c r="X1137" s="419"/>
      <c r="Y1137" s="419"/>
      <c r="Z1137" s="419"/>
    </row>
    <row r="1138" spans="1:26">
      <c r="A1138" s="419"/>
      <c r="B1138" s="419"/>
      <c r="C1138" s="419"/>
      <c r="D1138" s="419"/>
      <c r="E1138" s="419"/>
      <c r="F1138" s="419"/>
      <c r="G1138" s="420"/>
      <c r="H1138" s="421"/>
      <c r="I1138" s="421"/>
      <c r="J1138" s="419"/>
      <c r="K1138" s="419"/>
      <c r="L1138" s="419"/>
      <c r="M1138" s="419"/>
      <c r="N1138" s="419"/>
      <c r="O1138" s="419"/>
      <c r="P1138" s="419"/>
      <c r="Q1138" s="419"/>
      <c r="R1138" s="419"/>
      <c r="S1138" s="419"/>
      <c r="T1138" s="419"/>
      <c r="U1138" s="419"/>
      <c r="V1138" s="419"/>
      <c r="W1138" s="419"/>
      <c r="X1138" s="419"/>
      <c r="Y1138" s="419"/>
      <c r="Z1138" s="419"/>
    </row>
    <row r="1139" spans="1:26">
      <c r="A1139" s="419"/>
      <c r="B1139" s="419"/>
      <c r="C1139" s="419"/>
      <c r="D1139" s="419"/>
      <c r="E1139" s="419"/>
      <c r="F1139" s="419"/>
      <c r="G1139" s="420"/>
      <c r="H1139" s="421"/>
      <c r="I1139" s="421"/>
      <c r="J1139" s="419"/>
      <c r="K1139" s="419"/>
      <c r="L1139" s="419"/>
      <c r="M1139" s="419"/>
      <c r="N1139" s="419"/>
      <c r="O1139" s="419"/>
      <c r="P1139" s="419"/>
      <c r="Q1139" s="419"/>
      <c r="R1139" s="419"/>
      <c r="S1139" s="419"/>
      <c r="T1139" s="419"/>
      <c r="U1139" s="419"/>
      <c r="V1139" s="419"/>
      <c r="W1139" s="419"/>
      <c r="X1139" s="419"/>
      <c r="Y1139" s="419"/>
      <c r="Z1139" s="419"/>
    </row>
    <row r="1140" spans="1:26">
      <c r="A1140" s="419"/>
      <c r="B1140" s="419"/>
      <c r="C1140" s="419"/>
      <c r="D1140" s="419"/>
      <c r="E1140" s="419"/>
      <c r="F1140" s="419"/>
      <c r="G1140" s="420"/>
      <c r="H1140" s="421"/>
      <c r="I1140" s="421"/>
      <c r="J1140" s="419"/>
      <c r="K1140" s="419"/>
      <c r="L1140" s="419"/>
      <c r="M1140" s="419"/>
      <c r="N1140" s="419"/>
      <c r="O1140" s="419"/>
      <c r="P1140" s="419"/>
      <c r="Q1140" s="419"/>
      <c r="R1140" s="419"/>
      <c r="S1140" s="419"/>
      <c r="T1140" s="419"/>
      <c r="U1140" s="419"/>
      <c r="V1140" s="419"/>
      <c r="W1140" s="419"/>
      <c r="X1140" s="419"/>
      <c r="Y1140" s="419"/>
      <c r="Z1140" s="419"/>
    </row>
    <row r="1141" spans="1:26">
      <c r="A1141" s="419"/>
      <c r="B1141" s="419"/>
      <c r="C1141" s="419"/>
      <c r="D1141" s="419"/>
      <c r="E1141" s="419"/>
      <c r="F1141" s="419"/>
      <c r="G1141" s="420"/>
      <c r="H1141" s="421"/>
      <c r="I1141" s="421"/>
      <c r="J1141" s="419"/>
      <c r="K1141" s="419"/>
      <c r="L1141" s="419"/>
      <c r="M1141" s="419"/>
      <c r="N1141" s="419"/>
      <c r="O1141" s="419"/>
      <c r="P1141" s="419"/>
      <c r="Q1141" s="419"/>
      <c r="R1141" s="419"/>
      <c r="S1141" s="419"/>
      <c r="T1141" s="419"/>
      <c r="U1141" s="419"/>
      <c r="V1141" s="419"/>
      <c r="W1141" s="419"/>
      <c r="X1141" s="419"/>
      <c r="Y1141" s="419"/>
      <c r="Z1141" s="419"/>
    </row>
    <row r="1142" spans="1:26">
      <c r="A1142" s="419"/>
      <c r="B1142" s="419"/>
      <c r="C1142" s="419"/>
      <c r="D1142" s="419"/>
      <c r="E1142" s="419"/>
      <c r="F1142" s="419"/>
      <c r="G1142" s="420"/>
      <c r="H1142" s="421"/>
      <c r="I1142" s="421"/>
      <c r="J1142" s="419"/>
      <c r="K1142" s="419"/>
      <c r="L1142" s="419"/>
      <c r="M1142" s="419"/>
      <c r="N1142" s="419"/>
      <c r="O1142" s="419"/>
      <c r="P1142" s="419"/>
      <c r="Q1142" s="419"/>
      <c r="R1142" s="419"/>
      <c r="S1142" s="419"/>
      <c r="T1142" s="419"/>
      <c r="U1142" s="419"/>
      <c r="V1142" s="419"/>
      <c r="W1142" s="419"/>
      <c r="X1142" s="419"/>
      <c r="Y1142" s="419"/>
      <c r="Z1142" s="419"/>
    </row>
    <row r="1143" spans="1:26">
      <c r="A1143" s="419"/>
      <c r="B1143" s="419"/>
      <c r="C1143" s="419"/>
      <c r="D1143" s="419"/>
      <c r="E1143" s="419"/>
      <c r="F1143" s="419"/>
      <c r="G1143" s="420"/>
      <c r="H1143" s="421"/>
      <c r="I1143" s="421"/>
      <c r="J1143" s="419"/>
      <c r="K1143" s="419"/>
      <c r="L1143" s="419"/>
      <c r="M1143" s="419"/>
      <c r="N1143" s="419"/>
      <c r="O1143" s="419"/>
      <c r="P1143" s="419"/>
      <c r="Q1143" s="419"/>
      <c r="R1143" s="419"/>
      <c r="S1143" s="419"/>
      <c r="T1143" s="419"/>
      <c r="U1143" s="419"/>
      <c r="V1143" s="419"/>
      <c r="W1143" s="419"/>
      <c r="X1143" s="419"/>
      <c r="Y1143" s="419"/>
      <c r="Z1143" s="419"/>
    </row>
    <row r="1144" spans="1:26">
      <c r="A1144" s="419"/>
      <c r="B1144" s="419"/>
      <c r="C1144" s="419"/>
      <c r="D1144" s="419"/>
      <c r="E1144" s="419"/>
      <c r="F1144" s="419"/>
      <c r="G1144" s="420"/>
      <c r="H1144" s="421"/>
      <c r="I1144" s="421"/>
      <c r="J1144" s="419"/>
      <c r="K1144" s="419"/>
      <c r="L1144" s="419"/>
      <c r="M1144" s="419"/>
      <c r="N1144" s="419"/>
      <c r="O1144" s="419"/>
      <c r="P1144" s="419"/>
      <c r="Q1144" s="419"/>
      <c r="R1144" s="419"/>
      <c r="S1144" s="419"/>
      <c r="T1144" s="419"/>
      <c r="U1144" s="419"/>
      <c r="V1144" s="419"/>
      <c r="W1144" s="419"/>
      <c r="X1144" s="419"/>
      <c r="Y1144" s="419"/>
      <c r="Z1144" s="419"/>
    </row>
    <row r="1145" spans="1:26">
      <c r="A1145" s="419"/>
      <c r="B1145" s="419"/>
      <c r="C1145" s="419"/>
      <c r="D1145" s="419"/>
      <c r="E1145" s="419"/>
      <c r="F1145" s="419"/>
      <c r="G1145" s="420"/>
      <c r="H1145" s="421"/>
      <c r="I1145" s="421"/>
      <c r="J1145" s="419"/>
      <c r="K1145" s="419"/>
      <c r="L1145" s="419"/>
      <c r="M1145" s="419"/>
      <c r="N1145" s="419"/>
      <c r="O1145" s="419"/>
      <c r="P1145" s="419"/>
      <c r="Q1145" s="419"/>
      <c r="R1145" s="419"/>
      <c r="S1145" s="419"/>
      <c r="T1145" s="419"/>
      <c r="U1145" s="419"/>
      <c r="V1145" s="419"/>
      <c r="W1145" s="419"/>
      <c r="X1145" s="419"/>
      <c r="Y1145" s="419"/>
      <c r="Z1145" s="419"/>
    </row>
    <row r="1146" spans="1:26">
      <c r="A1146" s="419"/>
      <c r="B1146" s="419"/>
      <c r="C1146" s="419"/>
      <c r="D1146" s="419"/>
      <c r="E1146" s="419"/>
      <c r="F1146" s="419"/>
      <c r="G1146" s="420"/>
      <c r="H1146" s="421"/>
      <c r="I1146" s="421"/>
      <c r="J1146" s="419"/>
      <c r="K1146" s="419"/>
      <c r="L1146" s="419"/>
      <c r="M1146" s="419"/>
      <c r="N1146" s="419"/>
      <c r="O1146" s="419"/>
      <c r="P1146" s="419"/>
      <c r="Q1146" s="419"/>
      <c r="R1146" s="419"/>
      <c r="S1146" s="419"/>
      <c r="T1146" s="419"/>
      <c r="U1146" s="419"/>
      <c r="V1146" s="419"/>
      <c r="W1146" s="419"/>
      <c r="X1146" s="419"/>
      <c r="Y1146" s="419"/>
      <c r="Z1146" s="419"/>
    </row>
    <row r="1147" spans="1:26">
      <c r="A1147" s="419"/>
      <c r="B1147" s="419"/>
      <c r="C1147" s="419"/>
      <c r="D1147" s="419"/>
      <c r="E1147" s="419"/>
      <c r="F1147" s="419"/>
      <c r="G1147" s="420"/>
      <c r="H1147" s="421"/>
      <c r="I1147" s="421"/>
      <c r="J1147" s="419"/>
      <c r="K1147" s="419"/>
      <c r="L1147" s="419"/>
      <c r="M1147" s="419"/>
      <c r="N1147" s="419"/>
      <c r="O1147" s="419"/>
      <c r="P1147" s="419"/>
      <c r="Q1147" s="419"/>
      <c r="R1147" s="419"/>
      <c r="S1147" s="419"/>
      <c r="T1147" s="419"/>
      <c r="U1147" s="419"/>
      <c r="V1147" s="419"/>
      <c r="W1147" s="419"/>
      <c r="X1147" s="419"/>
      <c r="Y1147" s="419"/>
      <c r="Z1147" s="419"/>
    </row>
    <row r="1148" spans="1:26">
      <c r="A1148" s="419"/>
      <c r="B1148" s="419"/>
      <c r="C1148" s="419"/>
      <c r="D1148" s="419"/>
      <c r="E1148" s="419"/>
      <c r="F1148" s="419"/>
      <c r="G1148" s="420"/>
      <c r="H1148" s="421"/>
      <c r="I1148" s="421"/>
      <c r="J1148" s="419"/>
      <c r="K1148" s="419"/>
      <c r="L1148" s="419"/>
      <c r="M1148" s="419"/>
      <c r="N1148" s="419"/>
      <c r="O1148" s="419"/>
      <c r="P1148" s="419"/>
      <c r="Q1148" s="419"/>
      <c r="R1148" s="419"/>
      <c r="S1148" s="419"/>
      <c r="T1148" s="419"/>
      <c r="U1148" s="419"/>
      <c r="V1148" s="419"/>
      <c r="W1148" s="419"/>
      <c r="X1148" s="419"/>
      <c r="Y1148" s="419"/>
      <c r="Z1148" s="419"/>
    </row>
    <row r="1149" spans="1:26">
      <c r="A1149" s="419"/>
      <c r="B1149" s="419"/>
      <c r="C1149" s="419"/>
      <c r="D1149" s="419"/>
      <c r="E1149" s="419"/>
      <c r="F1149" s="419"/>
      <c r="G1149" s="420"/>
      <c r="H1149" s="421"/>
      <c r="I1149" s="421"/>
      <c r="J1149" s="419"/>
      <c r="K1149" s="419"/>
      <c r="L1149" s="419"/>
      <c r="M1149" s="419"/>
      <c r="N1149" s="419"/>
      <c r="O1149" s="419"/>
      <c r="P1149" s="419"/>
      <c r="Q1149" s="419"/>
      <c r="R1149" s="419"/>
      <c r="S1149" s="419"/>
      <c r="T1149" s="419"/>
      <c r="U1149" s="419"/>
      <c r="V1149" s="419"/>
      <c r="W1149" s="419"/>
      <c r="X1149" s="419"/>
      <c r="Y1149" s="419"/>
      <c r="Z1149" s="419"/>
    </row>
    <row r="1150" spans="1:26">
      <c r="A1150" s="419"/>
      <c r="B1150" s="419"/>
      <c r="C1150" s="419"/>
      <c r="D1150" s="419"/>
      <c r="E1150" s="419"/>
      <c r="F1150" s="419"/>
      <c r="G1150" s="420"/>
      <c r="H1150" s="421"/>
      <c r="I1150" s="421"/>
      <c r="J1150" s="419"/>
      <c r="K1150" s="419"/>
      <c r="L1150" s="419"/>
      <c r="M1150" s="419"/>
      <c r="N1150" s="419"/>
      <c r="O1150" s="419"/>
      <c r="P1150" s="419"/>
      <c r="Q1150" s="419"/>
      <c r="R1150" s="419"/>
      <c r="S1150" s="419"/>
      <c r="T1150" s="419"/>
      <c r="U1150" s="419"/>
      <c r="V1150" s="419"/>
      <c r="W1150" s="419"/>
      <c r="X1150" s="419"/>
      <c r="Y1150" s="419"/>
      <c r="Z1150" s="419"/>
    </row>
    <row r="1151" spans="1:26">
      <c r="A1151" s="419"/>
      <c r="B1151" s="419"/>
      <c r="C1151" s="419"/>
      <c r="D1151" s="419"/>
      <c r="E1151" s="419"/>
      <c r="F1151" s="419"/>
      <c r="G1151" s="420"/>
      <c r="H1151" s="421"/>
      <c r="I1151" s="421"/>
      <c r="J1151" s="419"/>
      <c r="K1151" s="419"/>
      <c r="L1151" s="419"/>
      <c r="M1151" s="419"/>
      <c r="N1151" s="419"/>
      <c r="O1151" s="419"/>
      <c r="P1151" s="419"/>
      <c r="Q1151" s="419"/>
      <c r="R1151" s="419"/>
      <c r="S1151" s="419"/>
      <c r="T1151" s="419"/>
      <c r="U1151" s="419"/>
      <c r="V1151" s="419"/>
      <c r="W1151" s="419"/>
      <c r="X1151" s="419"/>
      <c r="Y1151" s="419"/>
      <c r="Z1151" s="419"/>
    </row>
    <row r="1152" spans="1:26">
      <c r="A1152" s="419"/>
      <c r="B1152" s="419"/>
      <c r="C1152" s="419"/>
      <c r="D1152" s="419"/>
      <c r="E1152" s="419"/>
      <c r="F1152" s="419"/>
      <c r="G1152" s="420"/>
      <c r="H1152" s="421"/>
      <c r="I1152" s="421"/>
      <c r="J1152" s="419"/>
      <c r="K1152" s="419"/>
      <c r="L1152" s="419"/>
      <c r="M1152" s="419"/>
      <c r="N1152" s="419"/>
      <c r="O1152" s="419"/>
      <c r="P1152" s="419"/>
      <c r="Q1152" s="419"/>
      <c r="R1152" s="419"/>
      <c r="S1152" s="419"/>
      <c r="T1152" s="419"/>
      <c r="U1152" s="419"/>
      <c r="V1152" s="419"/>
      <c r="W1152" s="419"/>
      <c r="X1152" s="419"/>
      <c r="Y1152" s="419"/>
      <c r="Z1152" s="419"/>
    </row>
    <row r="1153" spans="1:26">
      <c r="A1153" s="419"/>
      <c r="B1153" s="419"/>
      <c r="C1153" s="419"/>
      <c r="D1153" s="419"/>
      <c r="E1153" s="419"/>
      <c r="F1153" s="419"/>
      <c r="G1153" s="420"/>
      <c r="H1153" s="421"/>
      <c r="I1153" s="421"/>
      <c r="J1153" s="419"/>
      <c r="K1153" s="419"/>
      <c r="L1153" s="419"/>
      <c r="M1153" s="419"/>
      <c r="N1153" s="419"/>
      <c r="O1153" s="419"/>
      <c r="P1153" s="419"/>
      <c r="Q1153" s="419"/>
      <c r="R1153" s="419"/>
      <c r="S1153" s="419"/>
      <c r="T1153" s="419"/>
      <c r="U1153" s="419"/>
      <c r="V1153" s="419"/>
      <c r="W1153" s="419"/>
      <c r="X1153" s="419"/>
      <c r="Y1153" s="419"/>
      <c r="Z1153" s="419"/>
    </row>
    <row r="1154" spans="1:26">
      <c r="A1154" s="419"/>
      <c r="B1154" s="419"/>
      <c r="C1154" s="419"/>
      <c r="D1154" s="419"/>
      <c r="E1154" s="419"/>
      <c r="F1154" s="419"/>
      <c r="G1154" s="420"/>
      <c r="H1154" s="421"/>
      <c r="I1154" s="421"/>
      <c r="J1154" s="419"/>
      <c r="K1154" s="419"/>
      <c r="L1154" s="419"/>
      <c r="M1154" s="419"/>
      <c r="N1154" s="419"/>
      <c r="O1154" s="419"/>
      <c r="P1154" s="419"/>
      <c r="Q1154" s="419"/>
      <c r="R1154" s="419"/>
      <c r="S1154" s="419"/>
      <c r="T1154" s="419"/>
      <c r="U1154" s="419"/>
      <c r="V1154" s="419"/>
      <c r="W1154" s="419"/>
      <c r="X1154" s="419"/>
      <c r="Y1154" s="419"/>
      <c r="Z1154" s="419"/>
    </row>
    <row r="1155" spans="1:26">
      <c r="A1155" s="419"/>
      <c r="B1155" s="419"/>
      <c r="C1155" s="419"/>
      <c r="D1155" s="419"/>
      <c r="E1155" s="419"/>
      <c r="F1155" s="419"/>
      <c r="G1155" s="420"/>
      <c r="H1155" s="421"/>
      <c r="I1155" s="421"/>
      <c r="J1155" s="419"/>
      <c r="K1155" s="419"/>
      <c r="L1155" s="419"/>
      <c r="M1155" s="419"/>
      <c r="N1155" s="419"/>
      <c r="O1155" s="419"/>
      <c r="P1155" s="419"/>
      <c r="Q1155" s="419"/>
      <c r="R1155" s="419"/>
      <c r="S1155" s="419"/>
      <c r="T1155" s="419"/>
      <c r="U1155" s="419"/>
      <c r="V1155" s="419"/>
      <c r="W1155" s="419"/>
      <c r="X1155" s="419"/>
      <c r="Y1155" s="419"/>
      <c r="Z1155" s="419"/>
    </row>
    <row r="1156" spans="1:26">
      <c r="A1156" s="419"/>
      <c r="B1156" s="419"/>
      <c r="C1156" s="419"/>
      <c r="D1156" s="419"/>
      <c r="E1156" s="419"/>
      <c r="F1156" s="419"/>
      <c r="G1156" s="420"/>
      <c r="H1156" s="421"/>
      <c r="I1156" s="421"/>
      <c r="J1156" s="419"/>
      <c r="K1156" s="419"/>
      <c r="L1156" s="419"/>
      <c r="M1156" s="419"/>
      <c r="N1156" s="419"/>
      <c r="O1156" s="419"/>
      <c r="P1156" s="419"/>
      <c r="Q1156" s="419"/>
      <c r="R1156" s="419"/>
      <c r="S1156" s="419"/>
      <c r="T1156" s="419"/>
      <c r="U1156" s="419"/>
      <c r="V1156" s="419"/>
      <c r="W1156" s="419"/>
      <c r="X1156" s="419"/>
      <c r="Y1156" s="419"/>
      <c r="Z1156" s="419"/>
    </row>
    <row r="1157" spans="1:26">
      <c r="A1157" s="419"/>
      <c r="B1157" s="419"/>
      <c r="C1157" s="419"/>
      <c r="D1157" s="419"/>
      <c r="E1157" s="419"/>
      <c r="F1157" s="419"/>
      <c r="G1157" s="420"/>
      <c r="H1157" s="421"/>
      <c r="I1157" s="421"/>
      <c r="J1157" s="419"/>
      <c r="K1157" s="419"/>
      <c r="L1157" s="419"/>
      <c r="M1157" s="419"/>
      <c r="N1157" s="419"/>
      <c r="O1157" s="419"/>
      <c r="P1157" s="419"/>
      <c r="Q1157" s="419"/>
      <c r="R1157" s="419"/>
      <c r="S1157" s="419"/>
      <c r="T1157" s="419"/>
      <c r="U1157" s="419"/>
      <c r="V1157" s="419"/>
      <c r="W1157" s="419"/>
      <c r="X1157" s="419"/>
      <c r="Y1157" s="419"/>
      <c r="Z1157" s="419"/>
    </row>
    <row r="1158" spans="1:26">
      <c r="A1158" s="419"/>
      <c r="B1158" s="419"/>
      <c r="C1158" s="419"/>
      <c r="D1158" s="419"/>
      <c r="E1158" s="419"/>
      <c r="F1158" s="419"/>
      <c r="G1158" s="420"/>
      <c r="H1158" s="421"/>
      <c r="I1158" s="421"/>
      <c r="J1158" s="419"/>
      <c r="K1158" s="419"/>
      <c r="L1158" s="419"/>
      <c r="M1158" s="419"/>
      <c r="N1158" s="419"/>
      <c r="O1158" s="419"/>
      <c r="P1158" s="419"/>
      <c r="Q1158" s="419"/>
      <c r="R1158" s="419"/>
      <c r="S1158" s="419"/>
      <c r="T1158" s="419"/>
      <c r="U1158" s="419"/>
      <c r="V1158" s="419"/>
      <c r="W1158" s="419"/>
      <c r="X1158" s="419"/>
      <c r="Y1158" s="419"/>
      <c r="Z1158" s="419"/>
    </row>
    <row r="1159" spans="1:26">
      <c r="A1159" s="419"/>
      <c r="B1159" s="419"/>
      <c r="C1159" s="419"/>
      <c r="D1159" s="419"/>
      <c r="E1159" s="419"/>
      <c r="F1159" s="419"/>
      <c r="G1159" s="420"/>
      <c r="H1159" s="421"/>
      <c r="I1159" s="421"/>
      <c r="J1159" s="419"/>
      <c r="K1159" s="419"/>
      <c r="L1159" s="419"/>
      <c r="M1159" s="419"/>
      <c r="N1159" s="419"/>
      <c r="O1159" s="419"/>
      <c r="P1159" s="419"/>
      <c r="Q1159" s="419"/>
      <c r="R1159" s="419"/>
      <c r="S1159" s="419"/>
      <c r="T1159" s="419"/>
      <c r="U1159" s="419"/>
      <c r="V1159" s="419"/>
      <c r="W1159" s="419"/>
      <c r="X1159" s="419"/>
      <c r="Y1159" s="419"/>
      <c r="Z1159" s="419"/>
    </row>
    <row r="1160" spans="1:26">
      <c r="A1160" s="419"/>
      <c r="B1160" s="419"/>
      <c r="C1160" s="419"/>
      <c r="D1160" s="419"/>
      <c r="E1160" s="419"/>
      <c r="F1160" s="419"/>
      <c r="G1160" s="420"/>
      <c r="H1160" s="421"/>
      <c r="I1160" s="421"/>
      <c r="J1160" s="419"/>
      <c r="K1160" s="419"/>
      <c r="L1160" s="419"/>
      <c r="M1160" s="419"/>
      <c r="N1160" s="419"/>
      <c r="O1160" s="419"/>
      <c r="P1160" s="419"/>
      <c r="Q1160" s="419"/>
      <c r="R1160" s="419"/>
      <c r="S1160" s="419"/>
      <c r="T1160" s="419"/>
      <c r="U1160" s="419"/>
      <c r="V1160" s="419"/>
      <c r="W1160" s="419"/>
      <c r="X1160" s="419"/>
      <c r="Y1160" s="419"/>
      <c r="Z1160" s="419"/>
    </row>
    <row r="1161" spans="1:26">
      <c r="A1161" s="419"/>
      <c r="B1161" s="419"/>
      <c r="C1161" s="419"/>
      <c r="D1161" s="419"/>
      <c r="E1161" s="419"/>
      <c r="F1161" s="419"/>
      <c r="G1161" s="420"/>
      <c r="H1161" s="421"/>
      <c r="I1161" s="421"/>
      <c r="J1161" s="419"/>
      <c r="K1161" s="419"/>
      <c r="L1161" s="419"/>
      <c r="M1161" s="419"/>
      <c r="N1161" s="419"/>
      <c r="O1161" s="419"/>
      <c r="P1161" s="419"/>
      <c r="Q1161" s="419"/>
      <c r="R1161" s="419"/>
      <c r="S1161" s="419"/>
      <c r="T1161" s="419"/>
      <c r="U1161" s="419"/>
      <c r="V1161" s="419"/>
      <c r="W1161" s="419"/>
      <c r="X1161" s="419"/>
      <c r="Y1161" s="419"/>
      <c r="Z1161" s="419"/>
    </row>
    <row r="1162" spans="1:26">
      <c r="A1162" s="419"/>
      <c r="B1162" s="419"/>
      <c r="C1162" s="419"/>
      <c r="D1162" s="419"/>
      <c r="E1162" s="419"/>
      <c r="F1162" s="419"/>
      <c r="G1162" s="420"/>
      <c r="H1162" s="421"/>
      <c r="I1162" s="421"/>
      <c r="J1162" s="419"/>
      <c r="K1162" s="419"/>
      <c r="L1162" s="419"/>
      <c r="M1162" s="419"/>
      <c r="N1162" s="419"/>
      <c r="O1162" s="419"/>
      <c r="P1162" s="419"/>
      <c r="Q1162" s="419"/>
      <c r="R1162" s="419"/>
      <c r="S1162" s="419"/>
      <c r="T1162" s="419"/>
      <c r="U1162" s="419"/>
      <c r="V1162" s="419"/>
      <c r="W1162" s="419"/>
      <c r="X1162" s="419"/>
      <c r="Y1162" s="419"/>
      <c r="Z1162" s="419"/>
    </row>
    <row r="1163" spans="1:26">
      <c r="A1163" s="419"/>
      <c r="B1163" s="419"/>
      <c r="C1163" s="419"/>
      <c r="D1163" s="419"/>
      <c r="E1163" s="419"/>
      <c r="F1163" s="419"/>
      <c r="G1163" s="420"/>
      <c r="H1163" s="421"/>
      <c r="I1163" s="421"/>
      <c r="J1163" s="419"/>
      <c r="K1163" s="419"/>
      <c r="L1163" s="419"/>
      <c r="M1163" s="419"/>
      <c r="N1163" s="419"/>
      <c r="O1163" s="419"/>
      <c r="P1163" s="419"/>
      <c r="Q1163" s="419"/>
      <c r="R1163" s="419"/>
      <c r="S1163" s="419"/>
      <c r="T1163" s="419"/>
      <c r="U1163" s="419"/>
      <c r="V1163" s="419"/>
      <c r="W1163" s="419"/>
      <c r="X1163" s="419"/>
      <c r="Y1163" s="419"/>
      <c r="Z1163" s="419"/>
    </row>
    <row r="1164" spans="1:26">
      <c r="A1164" s="419"/>
      <c r="B1164" s="419"/>
      <c r="C1164" s="419"/>
      <c r="D1164" s="419"/>
      <c r="E1164" s="419"/>
      <c r="F1164" s="419"/>
      <c r="G1164" s="420"/>
      <c r="H1164" s="421"/>
      <c r="I1164" s="421"/>
      <c r="J1164" s="419"/>
      <c r="K1164" s="419"/>
      <c r="L1164" s="419"/>
      <c r="M1164" s="419"/>
      <c r="N1164" s="419"/>
      <c r="O1164" s="419"/>
      <c r="P1164" s="419"/>
      <c r="Q1164" s="419"/>
      <c r="R1164" s="419"/>
      <c r="S1164" s="419"/>
      <c r="T1164" s="419"/>
      <c r="U1164" s="419"/>
      <c r="V1164" s="419"/>
      <c r="W1164" s="419"/>
      <c r="X1164" s="419"/>
      <c r="Y1164" s="419"/>
      <c r="Z1164" s="419"/>
    </row>
    <row r="1165" spans="1:26">
      <c r="A1165" s="419"/>
      <c r="B1165" s="419"/>
      <c r="C1165" s="419"/>
      <c r="D1165" s="419"/>
      <c r="E1165" s="419"/>
      <c r="F1165" s="419"/>
      <c r="G1165" s="420"/>
      <c r="H1165" s="421"/>
      <c r="I1165" s="421"/>
      <c r="J1165" s="419"/>
      <c r="K1165" s="419"/>
      <c r="L1165" s="419"/>
      <c r="M1165" s="419"/>
      <c r="N1165" s="419"/>
      <c r="O1165" s="419"/>
      <c r="P1165" s="419"/>
      <c r="Q1165" s="419"/>
      <c r="R1165" s="419"/>
      <c r="S1165" s="419"/>
      <c r="T1165" s="419"/>
      <c r="U1165" s="419"/>
      <c r="V1165" s="419"/>
      <c r="W1165" s="419"/>
      <c r="X1165" s="419"/>
      <c r="Y1165" s="419"/>
      <c r="Z1165" s="419"/>
    </row>
    <row r="1166" spans="1:26">
      <c r="A1166" s="419"/>
      <c r="B1166" s="419"/>
      <c r="C1166" s="419"/>
      <c r="D1166" s="419"/>
      <c r="E1166" s="419"/>
      <c r="F1166" s="419"/>
      <c r="G1166" s="420"/>
      <c r="H1166" s="421"/>
      <c r="I1166" s="421"/>
      <c r="J1166" s="419"/>
      <c r="K1166" s="419"/>
      <c r="L1166" s="419"/>
      <c r="M1166" s="419"/>
      <c r="N1166" s="419"/>
      <c r="O1166" s="419"/>
      <c r="P1166" s="419"/>
      <c r="Q1166" s="419"/>
      <c r="R1166" s="419"/>
      <c r="S1166" s="419"/>
      <c r="T1166" s="419"/>
      <c r="U1166" s="419"/>
      <c r="V1166" s="419"/>
      <c r="W1166" s="419"/>
      <c r="X1166" s="419"/>
      <c r="Y1166" s="419"/>
      <c r="Z1166" s="419"/>
    </row>
    <row r="1167" spans="1:26">
      <c r="A1167" s="419"/>
      <c r="B1167" s="419"/>
      <c r="C1167" s="419"/>
      <c r="D1167" s="419"/>
      <c r="E1167" s="419"/>
      <c r="F1167" s="419"/>
      <c r="G1167" s="420"/>
      <c r="H1167" s="421"/>
      <c r="I1167" s="421"/>
      <c r="J1167" s="419"/>
      <c r="K1167" s="419"/>
      <c r="L1167" s="419"/>
      <c r="M1167" s="419"/>
      <c r="N1167" s="419"/>
      <c r="O1167" s="419"/>
      <c r="P1167" s="419"/>
      <c r="Q1167" s="419"/>
      <c r="R1167" s="419"/>
      <c r="S1167" s="419"/>
      <c r="T1167" s="419"/>
      <c r="U1167" s="419"/>
      <c r="V1167" s="419"/>
      <c r="W1167" s="419"/>
      <c r="X1167" s="419"/>
      <c r="Y1167" s="419"/>
      <c r="Z1167" s="419"/>
    </row>
    <row r="1168" spans="1:26">
      <c r="A1168" s="419"/>
      <c r="B1168" s="419"/>
      <c r="C1168" s="419"/>
      <c r="D1168" s="419"/>
      <c r="E1168" s="419"/>
      <c r="F1168" s="419"/>
      <c r="G1168" s="420"/>
      <c r="H1168" s="421"/>
      <c r="I1168" s="421"/>
      <c r="J1168" s="419"/>
      <c r="K1168" s="419"/>
      <c r="L1168" s="419"/>
      <c r="M1168" s="419"/>
      <c r="N1168" s="419"/>
      <c r="O1168" s="419"/>
      <c r="P1168" s="419"/>
      <c r="Q1168" s="419"/>
      <c r="R1168" s="419"/>
      <c r="S1168" s="419"/>
      <c r="T1168" s="419"/>
      <c r="U1168" s="419"/>
      <c r="V1168" s="419"/>
      <c r="W1168" s="419"/>
      <c r="X1168" s="419"/>
      <c r="Y1168" s="419"/>
      <c r="Z1168" s="419"/>
    </row>
    <row r="1169" spans="1:26">
      <c r="A1169" s="419"/>
      <c r="B1169" s="419"/>
      <c r="C1169" s="419"/>
      <c r="D1169" s="419"/>
      <c r="E1169" s="419"/>
      <c r="F1169" s="419"/>
      <c r="G1169" s="420"/>
      <c r="H1169" s="421"/>
      <c r="I1169" s="421"/>
      <c r="J1169" s="419"/>
      <c r="K1169" s="419"/>
      <c r="L1169" s="419"/>
      <c r="M1169" s="419"/>
      <c r="N1169" s="419"/>
      <c r="O1169" s="419"/>
      <c r="P1169" s="419"/>
      <c r="Q1169" s="419"/>
      <c r="R1169" s="419"/>
      <c r="S1169" s="419"/>
      <c r="T1169" s="419"/>
      <c r="U1169" s="419"/>
      <c r="V1169" s="419"/>
      <c r="W1169" s="419"/>
      <c r="X1169" s="419"/>
      <c r="Y1169" s="419"/>
      <c r="Z1169" s="419"/>
    </row>
    <row r="1170" spans="1:26">
      <c r="A1170" s="419"/>
      <c r="B1170" s="419"/>
      <c r="C1170" s="419"/>
      <c r="D1170" s="419"/>
      <c r="E1170" s="419"/>
      <c r="F1170" s="419"/>
      <c r="G1170" s="420"/>
      <c r="H1170" s="421"/>
      <c r="I1170" s="421"/>
      <c r="J1170" s="419"/>
      <c r="K1170" s="419"/>
      <c r="L1170" s="419"/>
      <c r="M1170" s="419"/>
      <c r="N1170" s="419"/>
      <c r="O1170" s="419"/>
      <c r="P1170" s="419"/>
      <c r="Q1170" s="419"/>
      <c r="R1170" s="419"/>
      <c r="S1170" s="419"/>
      <c r="T1170" s="419"/>
      <c r="U1170" s="419"/>
      <c r="V1170" s="419"/>
      <c r="W1170" s="419"/>
      <c r="X1170" s="419"/>
      <c r="Y1170" s="419"/>
      <c r="Z1170" s="419"/>
    </row>
    <row r="1171" spans="1:26">
      <c r="A1171" s="419"/>
      <c r="B1171" s="419"/>
      <c r="C1171" s="419"/>
      <c r="D1171" s="419"/>
      <c r="E1171" s="419"/>
      <c r="F1171" s="419"/>
      <c r="G1171" s="420"/>
      <c r="H1171" s="421"/>
      <c r="I1171" s="421"/>
      <c r="J1171" s="419"/>
      <c r="K1171" s="419"/>
      <c r="L1171" s="419"/>
      <c r="M1171" s="419"/>
      <c r="N1171" s="419"/>
      <c r="O1171" s="419"/>
      <c r="P1171" s="419"/>
      <c r="Q1171" s="419"/>
      <c r="R1171" s="419"/>
      <c r="S1171" s="419"/>
      <c r="T1171" s="419"/>
      <c r="U1171" s="419"/>
      <c r="V1171" s="419"/>
      <c r="W1171" s="419"/>
      <c r="X1171" s="419"/>
      <c r="Y1171" s="419"/>
      <c r="Z1171" s="419"/>
    </row>
    <row r="1172" spans="1:26">
      <c r="A1172" s="419"/>
      <c r="B1172" s="419"/>
      <c r="C1172" s="419"/>
      <c r="D1172" s="419"/>
      <c r="E1172" s="419"/>
      <c r="F1172" s="419"/>
      <c r="G1172" s="420"/>
      <c r="H1172" s="421"/>
      <c r="I1172" s="421"/>
      <c r="J1172" s="419"/>
      <c r="K1172" s="419"/>
      <c r="L1172" s="419"/>
      <c r="M1172" s="419"/>
      <c r="N1172" s="419"/>
      <c r="O1172" s="419"/>
      <c r="P1172" s="419"/>
      <c r="Q1172" s="419"/>
      <c r="R1172" s="419"/>
      <c r="S1172" s="419"/>
      <c r="T1172" s="419"/>
      <c r="U1172" s="419"/>
      <c r="V1172" s="419"/>
      <c r="W1172" s="419"/>
      <c r="X1172" s="419"/>
      <c r="Y1172" s="419"/>
      <c r="Z1172" s="419"/>
    </row>
    <row r="1173" spans="1:26">
      <c r="A1173" s="419"/>
      <c r="B1173" s="419"/>
      <c r="C1173" s="419"/>
      <c r="D1173" s="419"/>
      <c r="E1173" s="419"/>
      <c r="F1173" s="419"/>
      <c r="G1173" s="420"/>
      <c r="H1173" s="421"/>
      <c r="I1173" s="421"/>
      <c r="J1173" s="419"/>
      <c r="K1173" s="419"/>
      <c r="L1173" s="419"/>
      <c r="M1173" s="419"/>
      <c r="N1173" s="419"/>
      <c r="O1173" s="419"/>
      <c r="P1173" s="419"/>
      <c r="Q1173" s="419"/>
      <c r="R1173" s="419"/>
      <c r="S1173" s="419"/>
      <c r="T1173" s="419"/>
      <c r="U1173" s="419"/>
      <c r="V1173" s="419"/>
      <c r="W1173" s="419"/>
      <c r="X1173" s="419"/>
      <c r="Y1173" s="419"/>
      <c r="Z1173" s="419"/>
    </row>
    <row r="1174" spans="1:26">
      <c r="A1174" s="419"/>
      <c r="B1174" s="419"/>
      <c r="C1174" s="419"/>
      <c r="D1174" s="419"/>
      <c r="E1174" s="419"/>
      <c r="F1174" s="419"/>
      <c r="G1174" s="420"/>
      <c r="H1174" s="421"/>
      <c r="I1174" s="421"/>
      <c r="J1174" s="419"/>
      <c r="K1174" s="419"/>
      <c r="L1174" s="419"/>
      <c r="M1174" s="419"/>
      <c r="N1174" s="419"/>
      <c r="O1174" s="419"/>
      <c r="P1174" s="419"/>
      <c r="Q1174" s="419"/>
      <c r="R1174" s="419"/>
      <c r="S1174" s="419"/>
      <c r="T1174" s="419"/>
      <c r="U1174" s="419"/>
      <c r="V1174" s="419"/>
      <c r="W1174" s="419"/>
      <c r="X1174" s="419"/>
      <c r="Y1174" s="419"/>
      <c r="Z1174" s="419"/>
    </row>
    <row r="1175" spans="1:26">
      <c r="A1175" s="419"/>
      <c r="B1175" s="419"/>
      <c r="C1175" s="419"/>
      <c r="D1175" s="419"/>
      <c r="E1175" s="419"/>
      <c r="F1175" s="419"/>
      <c r="G1175" s="420"/>
      <c r="H1175" s="421"/>
      <c r="I1175" s="421"/>
      <c r="J1175" s="419"/>
      <c r="K1175" s="419"/>
      <c r="L1175" s="419"/>
      <c r="M1175" s="419"/>
      <c r="N1175" s="419"/>
      <c r="O1175" s="419"/>
      <c r="P1175" s="419"/>
      <c r="Q1175" s="419"/>
      <c r="R1175" s="419"/>
      <c r="S1175" s="419"/>
      <c r="T1175" s="419"/>
      <c r="U1175" s="419"/>
      <c r="V1175" s="419"/>
      <c r="W1175" s="419"/>
      <c r="X1175" s="419"/>
      <c r="Y1175" s="419"/>
      <c r="Z1175" s="419"/>
    </row>
    <row r="1176" spans="1:26">
      <c r="A1176" s="419"/>
      <c r="B1176" s="419"/>
      <c r="C1176" s="419"/>
      <c r="D1176" s="419"/>
      <c r="E1176" s="419"/>
      <c r="F1176" s="419"/>
      <c r="G1176" s="420"/>
      <c r="H1176" s="421"/>
      <c r="I1176" s="421"/>
      <c r="J1176" s="419"/>
      <c r="K1176" s="419"/>
      <c r="L1176" s="419"/>
      <c r="M1176" s="419"/>
      <c r="N1176" s="419"/>
      <c r="O1176" s="419"/>
      <c r="P1176" s="419"/>
      <c r="Q1176" s="419"/>
      <c r="R1176" s="419"/>
      <c r="S1176" s="419"/>
      <c r="T1176" s="419"/>
      <c r="U1176" s="419"/>
      <c r="V1176" s="419"/>
      <c r="W1176" s="419"/>
      <c r="X1176" s="419"/>
      <c r="Y1176" s="419"/>
      <c r="Z1176" s="419"/>
    </row>
    <row r="1177" spans="1:26">
      <c r="A1177" s="419"/>
      <c r="B1177" s="419"/>
      <c r="C1177" s="419"/>
      <c r="D1177" s="419"/>
      <c r="E1177" s="419"/>
      <c r="F1177" s="419"/>
      <c r="G1177" s="420"/>
      <c r="H1177" s="421"/>
      <c r="I1177" s="421"/>
      <c r="J1177" s="419"/>
      <c r="K1177" s="419"/>
      <c r="L1177" s="419"/>
      <c r="M1177" s="419"/>
      <c r="N1177" s="419"/>
      <c r="O1177" s="419"/>
      <c r="P1177" s="419"/>
      <c r="Q1177" s="419"/>
      <c r="R1177" s="419"/>
      <c r="S1177" s="419"/>
      <c r="T1177" s="419"/>
      <c r="U1177" s="419"/>
      <c r="V1177" s="419"/>
      <c r="W1177" s="419"/>
      <c r="X1177" s="419"/>
      <c r="Y1177" s="419"/>
      <c r="Z1177" s="419"/>
    </row>
    <row r="1178" spans="1:26">
      <c r="A1178" s="419"/>
      <c r="B1178" s="419"/>
      <c r="C1178" s="419"/>
      <c r="D1178" s="419"/>
      <c r="E1178" s="419"/>
      <c r="F1178" s="419"/>
      <c r="G1178" s="420"/>
      <c r="H1178" s="421"/>
      <c r="I1178" s="421"/>
      <c r="J1178" s="419"/>
      <c r="K1178" s="419"/>
      <c r="L1178" s="419"/>
      <c r="M1178" s="419"/>
      <c r="N1178" s="419"/>
      <c r="O1178" s="419"/>
      <c r="P1178" s="419"/>
      <c r="Q1178" s="419"/>
      <c r="R1178" s="419"/>
      <c r="S1178" s="419"/>
      <c r="T1178" s="419"/>
      <c r="U1178" s="419"/>
      <c r="V1178" s="419"/>
      <c r="W1178" s="419"/>
      <c r="X1178" s="419"/>
      <c r="Y1178" s="419"/>
      <c r="Z1178" s="419"/>
    </row>
    <row r="1179" spans="1:26">
      <c r="A1179" s="419"/>
      <c r="B1179" s="419"/>
      <c r="C1179" s="419"/>
      <c r="D1179" s="419"/>
      <c r="E1179" s="419"/>
      <c r="F1179" s="419"/>
      <c r="G1179" s="420"/>
      <c r="H1179" s="421"/>
      <c r="I1179" s="421"/>
      <c r="J1179" s="419"/>
      <c r="K1179" s="419"/>
      <c r="L1179" s="419"/>
      <c r="M1179" s="419"/>
      <c r="N1179" s="419"/>
      <c r="O1179" s="419"/>
      <c r="P1179" s="419"/>
      <c r="Q1179" s="419"/>
      <c r="R1179" s="419"/>
      <c r="S1179" s="419"/>
      <c r="T1179" s="419"/>
      <c r="U1179" s="419"/>
      <c r="V1179" s="419"/>
      <c r="W1179" s="419"/>
      <c r="X1179" s="419"/>
      <c r="Y1179" s="419"/>
      <c r="Z1179" s="419"/>
    </row>
    <row r="1180" spans="1:26">
      <c r="A1180" s="419"/>
      <c r="B1180" s="419"/>
      <c r="C1180" s="419"/>
      <c r="D1180" s="419"/>
      <c r="E1180" s="419"/>
      <c r="F1180" s="419"/>
      <c r="G1180" s="420"/>
      <c r="H1180" s="421"/>
      <c r="I1180" s="421"/>
      <c r="J1180" s="419"/>
      <c r="K1180" s="419"/>
      <c r="L1180" s="419"/>
      <c r="M1180" s="419"/>
      <c r="N1180" s="419"/>
      <c r="O1180" s="419"/>
      <c r="P1180" s="419"/>
      <c r="Q1180" s="419"/>
      <c r="R1180" s="419"/>
      <c r="S1180" s="419"/>
      <c r="T1180" s="419"/>
      <c r="U1180" s="419"/>
      <c r="V1180" s="419"/>
      <c r="W1180" s="419"/>
      <c r="X1180" s="419"/>
      <c r="Y1180" s="419"/>
      <c r="Z1180" s="419"/>
    </row>
    <row r="1181" spans="1:26">
      <c r="A1181" s="419"/>
      <c r="B1181" s="419"/>
      <c r="C1181" s="419"/>
      <c r="D1181" s="419"/>
      <c r="E1181" s="419"/>
      <c r="F1181" s="419"/>
      <c r="G1181" s="420"/>
      <c r="H1181" s="421"/>
      <c r="I1181" s="421"/>
      <c r="J1181" s="419"/>
      <c r="K1181" s="419"/>
      <c r="L1181" s="419"/>
      <c r="M1181" s="419"/>
      <c r="N1181" s="419"/>
      <c r="O1181" s="419"/>
      <c r="P1181" s="419"/>
      <c r="Q1181" s="419"/>
      <c r="R1181" s="419"/>
      <c r="S1181" s="419"/>
      <c r="T1181" s="419"/>
      <c r="U1181" s="419"/>
      <c r="V1181" s="419"/>
      <c r="W1181" s="419"/>
      <c r="X1181" s="419"/>
      <c r="Y1181" s="419"/>
      <c r="Z1181" s="419"/>
    </row>
    <row r="1182" spans="1:26">
      <c r="A1182" s="419"/>
      <c r="B1182" s="419"/>
      <c r="C1182" s="419"/>
      <c r="D1182" s="419"/>
      <c r="E1182" s="419"/>
      <c r="F1182" s="419"/>
      <c r="G1182" s="420"/>
      <c r="H1182" s="421"/>
      <c r="I1182" s="421"/>
      <c r="J1182" s="419"/>
      <c r="K1182" s="419"/>
      <c r="L1182" s="419"/>
      <c r="M1182" s="419"/>
      <c r="N1182" s="419"/>
      <c r="O1182" s="419"/>
      <c r="P1182" s="419"/>
      <c r="Q1182" s="419"/>
      <c r="R1182" s="419"/>
      <c r="S1182" s="419"/>
      <c r="T1182" s="419"/>
      <c r="U1182" s="419"/>
      <c r="V1182" s="419"/>
      <c r="W1182" s="419"/>
      <c r="X1182" s="419"/>
      <c r="Y1182" s="419"/>
      <c r="Z1182" s="419"/>
    </row>
    <row r="1183" spans="1:26">
      <c r="A1183" s="419"/>
      <c r="B1183" s="419"/>
      <c r="C1183" s="419"/>
      <c r="D1183" s="419"/>
      <c r="E1183" s="419"/>
      <c r="F1183" s="419"/>
      <c r="G1183" s="420"/>
      <c r="H1183" s="421"/>
      <c r="I1183" s="421"/>
      <c r="J1183" s="419"/>
      <c r="K1183" s="419"/>
      <c r="L1183" s="419"/>
      <c r="M1183" s="419"/>
      <c r="N1183" s="419"/>
      <c r="O1183" s="419"/>
      <c r="P1183" s="419"/>
      <c r="Q1183" s="419"/>
      <c r="R1183" s="419"/>
      <c r="S1183" s="419"/>
      <c r="T1183" s="419"/>
      <c r="U1183" s="419"/>
      <c r="V1183" s="419"/>
      <c r="W1183" s="419"/>
      <c r="X1183" s="419"/>
      <c r="Y1183" s="419"/>
      <c r="Z1183" s="419"/>
    </row>
    <row r="1184" spans="1:26">
      <c r="A1184" s="419"/>
      <c r="B1184" s="419"/>
      <c r="C1184" s="419"/>
      <c r="D1184" s="419"/>
      <c r="E1184" s="419"/>
      <c r="F1184" s="419"/>
      <c r="G1184" s="420"/>
      <c r="H1184" s="421"/>
      <c r="I1184" s="421"/>
      <c r="J1184" s="419"/>
      <c r="K1184" s="419"/>
      <c r="L1184" s="419"/>
      <c r="M1184" s="419"/>
      <c r="N1184" s="419"/>
      <c r="O1184" s="419"/>
      <c r="P1184" s="419"/>
      <c r="Q1184" s="419"/>
      <c r="R1184" s="419"/>
      <c r="S1184" s="419"/>
      <c r="T1184" s="419"/>
      <c r="U1184" s="419"/>
      <c r="V1184" s="419"/>
      <c r="W1184" s="419"/>
      <c r="X1184" s="419"/>
      <c r="Y1184" s="419"/>
      <c r="Z1184" s="419"/>
    </row>
    <row r="1185" spans="1:26">
      <c r="A1185" s="419"/>
      <c r="B1185" s="419"/>
      <c r="C1185" s="419"/>
      <c r="D1185" s="419"/>
      <c r="E1185" s="419"/>
      <c r="F1185" s="419"/>
      <c r="G1185" s="420"/>
      <c r="H1185" s="421"/>
      <c r="I1185" s="421"/>
      <c r="J1185" s="419"/>
      <c r="K1185" s="419"/>
      <c r="L1185" s="419"/>
      <c r="M1185" s="419"/>
      <c r="N1185" s="419"/>
      <c r="O1185" s="419"/>
      <c r="P1185" s="419"/>
      <c r="Q1185" s="419"/>
      <c r="R1185" s="419"/>
      <c r="S1185" s="419"/>
      <c r="T1185" s="419"/>
      <c r="U1185" s="419"/>
      <c r="V1185" s="419"/>
      <c r="W1185" s="419"/>
      <c r="X1185" s="419"/>
      <c r="Y1185" s="419"/>
      <c r="Z1185" s="419"/>
    </row>
    <row r="1186" spans="1:26">
      <c r="A1186" s="419"/>
      <c r="B1186" s="419"/>
      <c r="C1186" s="419"/>
      <c r="D1186" s="419"/>
      <c r="E1186" s="419"/>
      <c r="F1186" s="419"/>
      <c r="G1186" s="420"/>
      <c r="H1186" s="421"/>
      <c r="I1186" s="421"/>
      <c r="J1186" s="419"/>
      <c r="K1186" s="419"/>
      <c r="L1186" s="419"/>
      <c r="M1186" s="419"/>
      <c r="N1186" s="419"/>
      <c r="O1186" s="419"/>
      <c r="P1186" s="419"/>
      <c r="Q1186" s="419"/>
      <c r="R1186" s="419"/>
      <c r="S1186" s="419"/>
      <c r="T1186" s="419"/>
      <c r="U1186" s="419"/>
      <c r="V1186" s="419"/>
      <c r="W1186" s="419"/>
      <c r="X1186" s="419"/>
      <c r="Y1186" s="419"/>
      <c r="Z1186" s="419"/>
    </row>
    <row r="1187" spans="1:26">
      <c r="A1187" s="419"/>
      <c r="B1187" s="419"/>
      <c r="C1187" s="419"/>
      <c r="D1187" s="419"/>
      <c r="E1187" s="419"/>
      <c r="F1187" s="419"/>
      <c r="G1187" s="420"/>
      <c r="H1187" s="421"/>
      <c r="I1187" s="421"/>
      <c r="J1187" s="419"/>
      <c r="K1187" s="419"/>
      <c r="L1187" s="419"/>
      <c r="M1187" s="419"/>
      <c r="N1187" s="419"/>
      <c r="O1187" s="419"/>
      <c r="P1187" s="419"/>
      <c r="Q1187" s="419"/>
      <c r="R1187" s="419"/>
      <c r="S1187" s="419"/>
      <c r="T1187" s="419"/>
      <c r="U1187" s="419"/>
      <c r="V1187" s="419"/>
      <c r="W1187" s="419"/>
      <c r="X1187" s="419"/>
      <c r="Y1187" s="419"/>
      <c r="Z1187" s="419"/>
    </row>
    <row r="1188" spans="1:26">
      <c r="A1188" s="419"/>
      <c r="B1188" s="419"/>
      <c r="C1188" s="419"/>
      <c r="D1188" s="419"/>
      <c r="E1188" s="419"/>
      <c r="F1188" s="419"/>
      <c r="G1188" s="420"/>
      <c r="H1188" s="421"/>
      <c r="I1188" s="421"/>
      <c r="J1188" s="419"/>
      <c r="K1188" s="419"/>
      <c r="L1188" s="419"/>
      <c r="M1188" s="419"/>
      <c r="N1188" s="419"/>
      <c r="O1188" s="419"/>
      <c r="P1188" s="419"/>
      <c r="Q1188" s="419"/>
      <c r="R1188" s="419"/>
      <c r="S1188" s="419"/>
      <c r="T1188" s="419"/>
      <c r="U1188" s="419"/>
      <c r="V1188" s="419"/>
      <c r="W1188" s="419"/>
      <c r="X1188" s="419"/>
      <c r="Y1188" s="419"/>
      <c r="Z1188" s="419"/>
    </row>
    <row r="1189" spans="1:26">
      <c r="A1189" s="419"/>
      <c r="B1189" s="419"/>
      <c r="C1189" s="419"/>
      <c r="D1189" s="419"/>
      <c r="E1189" s="419"/>
      <c r="F1189" s="419"/>
      <c r="G1189" s="420"/>
      <c r="H1189" s="421"/>
      <c r="I1189" s="421"/>
      <c r="J1189" s="419"/>
      <c r="K1189" s="419"/>
      <c r="L1189" s="419"/>
      <c r="M1189" s="419"/>
      <c r="N1189" s="419"/>
      <c r="O1189" s="419"/>
      <c r="P1189" s="419"/>
      <c r="Q1189" s="419"/>
      <c r="R1189" s="419"/>
      <c r="S1189" s="419"/>
      <c r="T1189" s="419"/>
      <c r="U1189" s="419"/>
      <c r="V1189" s="419"/>
      <c r="W1189" s="419"/>
      <c r="X1189" s="419"/>
      <c r="Y1189" s="419"/>
      <c r="Z1189" s="419"/>
    </row>
    <row r="1190" spans="1:26">
      <c r="A1190" s="419"/>
      <c r="B1190" s="419"/>
      <c r="C1190" s="419"/>
      <c r="D1190" s="419"/>
      <c r="E1190" s="419"/>
      <c r="F1190" s="419"/>
      <c r="G1190" s="420"/>
      <c r="H1190" s="421"/>
      <c r="I1190" s="421"/>
      <c r="J1190" s="419"/>
      <c r="K1190" s="419"/>
      <c r="L1190" s="419"/>
      <c r="M1190" s="419"/>
      <c r="N1190" s="419"/>
      <c r="O1190" s="419"/>
      <c r="P1190" s="419"/>
      <c r="Q1190" s="419"/>
      <c r="R1190" s="419"/>
      <c r="S1190" s="419"/>
      <c r="T1190" s="419"/>
      <c r="U1190" s="419"/>
      <c r="V1190" s="419"/>
      <c r="W1190" s="419"/>
      <c r="X1190" s="419"/>
      <c r="Y1190" s="419"/>
      <c r="Z1190" s="419"/>
    </row>
    <row r="1191" spans="1:26">
      <c r="A1191" s="419"/>
      <c r="B1191" s="419"/>
      <c r="C1191" s="419"/>
      <c r="D1191" s="419"/>
      <c r="E1191" s="419"/>
      <c r="F1191" s="419"/>
      <c r="G1191" s="420"/>
      <c r="H1191" s="421"/>
      <c r="I1191" s="421"/>
      <c r="J1191" s="419"/>
      <c r="K1191" s="419"/>
      <c r="L1191" s="419"/>
      <c r="M1191" s="419"/>
      <c r="N1191" s="419"/>
      <c r="O1191" s="419"/>
      <c r="P1191" s="419"/>
      <c r="Q1191" s="419"/>
      <c r="R1191" s="419"/>
      <c r="S1191" s="419"/>
      <c r="T1191" s="419"/>
      <c r="U1191" s="419"/>
      <c r="V1191" s="419"/>
      <c r="W1191" s="419"/>
      <c r="X1191" s="419"/>
      <c r="Y1191" s="419"/>
      <c r="Z1191" s="419"/>
    </row>
    <row r="1192" spans="1:26">
      <c r="A1192" s="419"/>
      <c r="B1192" s="419"/>
      <c r="C1192" s="419"/>
      <c r="D1192" s="419"/>
      <c r="E1192" s="419"/>
      <c r="F1192" s="419"/>
      <c r="G1192" s="420"/>
      <c r="H1192" s="421"/>
      <c r="I1192" s="421"/>
      <c r="J1192" s="419"/>
      <c r="K1192" s="419"/>
      <c r="L1192" s="419"/>
      <c r="M1192" s="419"/>
      <c r="N1192" s="419"/>
      <c r="O1192" s="419"/>
      <c r="P1192" s="419"/>
      <c r="Q1192" s="419"/>
      <c r="R1192" s="419"/>
      <c r="S1192" s="419"/>
      <c r="T1192" s="419"/>
      <c r="U1192" s="419"/>
      <c r="V1192" s="419"/>
      <c r="W1192" s="419"/>
      <c r="X1192" s="419"/>
      <c r="Y1192" s="419"/>
      <c r="Z1192" s="419"/>
    </row>
    <row r="1193" spans="1:26">
      <c r="A1193" s="419"/>
      <c r="B1193" s="419"/>
      <c r="C1193" s="419"/>
      <c r="D1193" s="419"/>
      <c r="E1193" s="419"/>
      <c r="F1193" s="419"/>
      <c r="G1193" s="420"/>
      <c r="H1193" s="421"/>
      <c r="I1193" s="421"/>
      <c r="J1193" s="419"/>
      <c r="K1193" s="419"/>
      <c r="L1193" s="419"/>
      <c r="M1193" s="419"/>
      <c r="N1193" s="419"/>
      <c r="O1193" s="419"/>
      <c r="P1193" s="419"/>
      <c r="Q1193" s="419"/>
      <c r="R1193" s="419"/>
      <c r="S1193" s="419"/>
      <c r="T1193" s="419"/>
      <c r="U1193" s="419"/>
      <c r="V1193" s="419"/>
      <c r="W1193" s="419"/>
      <c r="X1193" s="419"/>
      <c r="Y1193" s="419"/>
      <c r="Z1193" s="419"/>
    </row>
    <row r="1194" spans="1:26">
      <c r="A1194" s="419"/>
      <c r="B1194" s="419"/>
      <c r="C1194" s="419"/>
      <c r="D1194" s="419"/>
      <c r="E1194" s="419"/>
      <c r="F1194" s="419"/>
      <c r="G1194" s="420"/>
      <c r="H1194" s="421"/>
      <c r="I1194" s="421"/>
      <c r="J1194" s="419"/>
      <c r="K1194" s="419"/>
      <c r="L1194" s="419"/>
      <c r="M1194" s="419"/>
      <c r="N1194" s="419"/>
      <c r="O1194" s="419"/>
      <c r="P1194" s="419"/>
      <c r="Q1194" s="419"/>
      <c r="R1194" s="419"/>
      <c r="S1194" s="419"/>
      <c r="T1194" s="419"/>
      <c r="U1194" s="419"/>
      <c r="V1194" s="419"/>
      <c r="W1194" s="419"/>
      <c r="X1194" s="419"/>
      <c r="Y1194" s="419"/>
      <c r="Z1194" s="419"/>
    </row>
    <row r="1195" spans="1:26">
      <c r="A1195" s="419"/>
      <c r="B1195" s="419"/>
      <c r="C1195" s="419"/>
      <c r="D1195" s="419"/>
      <c r="E1195" s="419"/>
      <c r="F1195" s="419"/>
      <c r="G1195" s="420"/>
      <c r="H1195" s="421"/>
      <c r="I1195" s="421"/>
      <c r="J1195" s="419"/>
      <c r="K1195" s="419"/>
      <c r="L1195" s="419"/>
      <c r="M1195" s="419"/>
      <c r="N1195" s="419"/>
      <c r="O1195" s="419"/>
      <c r="P1195" s="419"/>
      <c r="Q1195" s="419"/>
      <c r="R1195" s="419"/>
      <c r="S1195" s="419"/>
      <c r="T1195" s="419"/>
      <c r="U1195" s="419"/>
      <c r="V1195" s="419"/>
      <c r="W1195" s="419"/>
      <c r="X1195" s="419"/>
      <c r="Y1195" s="419"/>
      <c r="Z1195" s="419"/>
    </row>
    <row r="1196" spans="1:26">
      <c r="A1196" s="419"/>
      <c r="B1196" s="419"/>
      <c r="C1196" s="419"/>
      <c r="D1196" s="419"/>
      <c r="E1196" s="419"/>
      <c r="F1196" s="419"/>
      <c r="G1196" s="420"/>
      <c r="H1196" s="421"/>
      <c r="I1196" s="421"/>
      <c r="J1196" s="419"/>
      <c r="K1196" s="419"/>
      <c r="L1196" s="419"/>
      <c r="M1196" s="419"/>
      <c r="N1196" s="419"/>
      <c r="O1196" s="419"/>
      <c r="P1196" s="419"/>
      <c r="Q1196" s="419"/>
      <c r="R1196" s="419"/>
      <c r="S1196" s="419"/>
      <c r="T1196" s="419"/>
      <c r="U1196" s="419"/>
      <c r="V1196" s="419"/>
      <c r="W1196" s="419"/>
      <c r="X1196" s="419"/>
      <c r="Y1196" s="419"/>
      <c r="Z1196" s="419"/>
    </row>
    <row r="1197" spans="1:26">
      <c r="A1197" s="419"/>
      <c r="B1197" s="419"/>
      <c r="C1197" s="419"/>
      <c r="D1197" s="419"/>
      <c r="E1197" s="419"/>
      <c r="F1197" s="419"/>
      <c r="G1197" s="420"/>
      <c r="H1197" s="421"/>
      <c r="I1197" s="421"/>
      <c r="J1197" s="419"/>
      <c r="K1197" s="419"/>
      <c r="L1197" s="419"/>
      <c r="M1197" s="419"/>
      <c r="N1197" s="419"/>
      <c r="O1197" s="419"/>
      <c r="P1197" s="419"/>
      <c r="Q1197" s="419"/>
      <c r="R1197" s="419"/>
      <c r="S1197" s="419"/>
      <c r="T1197" s="419"/>
      <c r="U1197" s="419"/>
      <c r="V1197" s="419"/>
      <c r="W1197" s="419"/>
      <c r="X1197" s="419"/>
      <c r="Y1197" s="419"/>
      <c r="Z1197" s="419"/>
    </row>
    <row r="1198" spans="1:26">
      <c r="A1198" s="419"/>
      <c r="B1198" s="419"/>
      <c r="C1198" s="419"/>
      <c r="D1198" s="419"/>
      <c r="E1198" s="419"/>
      <c r="F1198" s="419"/>
      <c r="G1198" s="420"/>
      <c r="H1198" s="421"/>
      <c r="I1198" s="421"/>
      <c r="J1198" s="419"/>
      <c r="K1198" s="419"/>
      <c r="L1198" s="419"/>
      <c r="M1198" s="419"/>
      <c r="N1198" s="419"/>
      <c r="O1198" s="419"/>
      <c r="P1198" s="419"/>
      <c r="Q1198" s="419"/>
      <c r="R1198" s="419"/>
      <c r="S1198" s="419"/>
      <c r="T1198" s="419"/>
      <c r="U1198" s="419"/>
      <c r="V1198" s="419"/>
      <c r="W1198" s="419"/>
      <c r="X1198" s="419"/>
      <c r="Y1198" s="419"/>
      <c r="Z1198" s="419"/>
    </row>
    <row r="1199" spans="1:26">
      <c r="A1199" s="419"/>
      <c r="B1199" s="419"/>
      <c r="C1199" s="419"/>
      <c r="D1199" s="419"/>
      <c r="E1199" s="419"/>
      <c r="F1199" s="419"/>
      <c r="G1199" s="420"/>
      <c r="H1199" s="421"/>
      <c r="I1199" s="421"/>
      <c r="J1199" s="419"/>
      <c r="K1199" s="419"/>
      <c r="L1199" s="419"/>
      <c r="M1199" s="419"/>
      <c r="N1199" s="419"/>
      <c r="O1199" s="419"/>
      <c r="P1199" s="419"/>
      <c r="Q1199" s="419"/>
      <c r="R1199" s="419"/>
      <c r="S1199" s="419"/>
      <c r="T1199" s="419"/>
      <c r="U1199" s="419"/>
      <c r="V1199" s="419"/>
      <c r="W1199" s="419"/>
      <c r="X1199" s="419"/>
      <c r="Y1199" s="419"/>
      <c r="Z1199" s="419"/>
    </row>
    <row r="1200" spans="1:26">
      <c r="A1200" s="419"/>
      <c r="B1200" s="419"/>
      <c r="C1200" s="419"/>
      <c r="D1200" s="419"/>
      <c r="E1200" s="419"/>
      <c r="F1200" s="419"/>
      <c r="G1200" s="420"/>
      <c r="H1200" s="421"/>
      <c r="I1200" s="421"/>
      <c r="J1200" s="419"/>
      <c r="K1200" s="419"/>
      <c r="L1200" s="419"/>
      <c r="M1200" s="419"/>
      <c r="N1200" s="419"/>
      <c r="O1200" s="419"/>
      <c r="P1200" s="419"/>
      <c r="Q1200" s="419"/>
      <c r="R1200" s="419"/>
      <c r="S1200" s="419"/>
      <c r="T1200" s="419"/>
      <c r="U1200" s="419"/>
      <c r="V1200" s="419"/>
      <c r="W1200" s="419"/>
      <c r="X1200" s="419"/>
      <c r="Y1200" s="419"/>
      <c r="Z1200" s="419"/>
    </row>
    <row r="1201" spans="1:26">
      <c r="A1201" s="419"/>
      <c r="B1201" s="419"/>
      <c r="C1201" s="419"/>
      <c r="D1201" s="419"/>
      <c r="E1201" s="419"/>
      <c r="F1201" s="419"/>
      <c r="G1201" s="420"/>
      <c r="H1201" s="421"/>
      <c r="I1201" s="421"/>
      <c r="J1201" s="419"/>
      <c r="K1201" s="419"/>
      <c r="L1201" s="419"/>
      <c r="M1201" s="419"/>
      <c r="N1201" s="419"/>
      <c r="O1201" s="419"/>
      <c r="P1201" s="419"/>
      <c r="Q1201" s="419"/>
      <c r="R1201" s="419"/>
      <c r="S1201" s="419"/>
      <c r="T1201" s="419"/>
      <c r="U1201" s="419"/>
      <c r="V1201" s="419"/>
      <c r="W1201" s="419"/>
      <c r="X1201" s="419"/>
      <c r="Y1201" s="419"/>
      <c r="Z1201" s="419"/>
    </row>
    <row r="1202" spans="1:26">
      <c r="A1202" s="419"/>
      <c r="B1202" s="419"/>
      <c r="C1202" s="419"/>
      <c r="D1202" s="419"/>
      <c r="E1202" s="419"/>
      <c r="F1202" s="419"/>
      <c r="G1202" s="420"/>
      <c r="H1202" s="421"/>
      <c r="I1202" s="421"/>
      <c r="J1202" s="419"/>
      <c r="K1202" s="419"/>
      <c r="L1202" s="419"/>
      <c r="M1202" s="419"/>
      <c r="N1202" s="419"/>
      <c r="O1202" s="419"/>
      <c r="P1202" s="419"/>
      <c r="Q1202" s="419"/>
      <c r="R1202" s="419"/>
      <c r="S1202" s="419"/>
      <c r="T1202" s="419"/>
      <c r="U1202" s="419"/>
      <c r="V1202" s="419"/>
      <c r="W1202" s="419"/>
      <c r="X1202" s="419"/>
      <c r="Y1202" s="419"/>
      <c r="Z1202" s="419"/>
    </row>
    <row r="1203" spans="1:26">
      <c r="A1203" s="419"/>
      <c r="B1203" s="419"/>
      <c r="C1203" s="419"/>
      <c r="D1203" s="419"/>
      <c r="E1203" s="419"/>
      <c r="F1203" s="419"/>
      <c r="G1203" s="420"/>
      <c r="H1203" s="421"/>
      <c r="I1203" s="421"/>
      <c r="J1203" s="419"/>
      <c r="K1203" s="419"/>
      <c r="L1203" s="419"/>
      <c r="M1203" s="419"/>
      <c r="N1203" s="419"/>
      <c r="O1203" s="419"/>
      <c r="P1203" s="419"/>
      <c r="Q1203" s="419"/>
      <c r="R1203" s="419"/>
      <c r="S1203" s="419"/>
      <c r="T1203" s="419"/>
      <c r="U1203" s="419"/>
      <c r="V1203" s="419"/>
      <c r="W1203" s="419"/>
      <c r="X1203" s="419"/>
      <c r="Y1203" s="419"/>
      <c r="Z1203" s="419"/>
    </row>
    <row r="1204" spans="1:26">
      <c r="A1204" s="419"/>
      <c r="B1204" s="419"/>
      <c r="C1204" s="419"/>
      <c r="D1204" s="419"/>
      <c r="E1204" s="419"/>
      <c r="F1204" s="419"/>
      <c r="G1204" s="420"/>
      <c r="H1204" s="421"/>
      <c r="I1204" s="421"/>
      <c r="J1204" s="419"/>
      <c r="K1204" s="419"/>
      <c r="L1204" s="419"/>
      <c r="M1204" s="419"/>
      <c r="N1204" s="419"/>
      <c r="O1204" s="419"/>
      <c r="P1204" s="419"/>
      <c r="Q1204" s="419"/>
      <c r="R1204" s="419"/>
      <c r="S1204" s="419"/>
      <c r="T1204" s="419"/>
      <c r="U1204" s="419"/>
      <c r="V1204" s="419"/>
      <c r="W1204" s="419"/>
      <c r="X1204" s="419"/>
      <c r="Y1204" s="419"/>
      <c r="Z1204" s="419"/>
    </row>
    <row r="1205" spans="1:26">
      <c r="A1205" s="419"/>
      <c r="B1205" s="419"/>
      <c r="C1205" s="419"/>
      <c r="D1205" s="419"/>
      <c r="E1205" s="419"/>
      <c r="F1205" s="419"/>
      <c r="G1205" s="420"/>
      <c r="H1205" s="421"/>
      <c r="I1205" s="421"/>
      <c r="J1205" s="419"/>
      <c r="K1205" s="419"/>
      <c r="L1205" s="419"/>
      <c r="M1205" s="419"/>
      <c r="N1205" s="419"/>
      <c r="O1205" s="419"/>
      <c r="P1205" s="419"/>
      <c r="Q1205" s="419"/>
      <c r="R1205" s="419"/>
      <c r="S1205" s="419"/>
      <c r="T1205" s="419"/>
      <c r="U1205" s="419"/>
      <c r="V1205" s="419"/>
      <c r="W1205" s="419"/>
      <c r="X1205" s="419"/>
      <c r="Y1205" s="419"/>
      <c r="Z1205" s="419"/>
    </row>
    <row r="1206" spans="1:26">
      <c r="A1206" s="419"/>
      <c r="B1206" s="419"/>
      <c r="C1206" s="419"/>
      <c r="D1206" s="419"/>
      <c r="E1206" s="419"/>
      <c r="F1206" s="419"/>
      <c r="G1206" s="420"/>
      <c r="H1206" s="421"/>
      <c r="I1206" s="421"/>
      <c r="J1206" s="419"/>
      <c r="K1206" s="419"/>
      <c r="L1206" s="419"/>
      <c r="M1206" s="419"/>
      <c r="N1206" s="419"/>
      <c r="O1206" s="419"/>
      <c r="P1206" s="419"/>
      <c r="Q1206" s="419"/>
      <c r="R1206" s="419"/>
      <c r="S1206" s="419"/>
      <c r="T1206" s="419"/>
      <c r="U1206" s="419"/>
      <c r="V1206" s="419"/>
      <c r="W1206" s="419"/>
      <c r="X1206" s="419"/>
      <c r="Y1206" s="419"/>
      <c r="Z1206" s="419"/>
    </row>
    <row r="1207" spans="1:26">
      <c r="A1207" s="419"/>
      <c r="B1207" s="419"/>
      <c r="C1207" s="419"/>
      <c r="D1207" s="419"/>
      <c r="E1207" s="419"/>
      <c r="F1207" s="419"/>
      <c r="G1207" s="420"/>
      <c r="H1207" s="421"/>
      <c r="I1207" s="421"/>
      <c r="J1207" s="419"/>
      <c r="K1207" s="419"/>
      <c r="L1207" s="419"/>
      <c r="M1207" s="419"/>
      <c r="N1207" s="419"/>
      <c r="O1207" s="419"/>
      <c r="P1207" s="419"/>
      <c r="Q1207" s="419"/>
      <c r="R1207" s="419"/>
      <c r="S1207" s="419"/>
      <c r="T1207" s="419"/>
      <c r="U1207" s="419"/>
      <c r="V1207" s="419"/>
      <c r="W1207" s="419"/>
      <c r="X1207" s="419"/>
      <c r="Y1207" s="419"/>
      <c r="Z1207" s="419"/>
    </row>
    <row r="1208" spans="1:26">
      <c r="A1208" s="419"/>
      <c r="B1208" s="419"/>
      <c r="C1208" s="419"/>
      <c r="D1208" s="419"/>
      <c r="E1208" s="419"/>
      <c r="F1208" s="419"/>
      <c r="G1208" s="420"/>
      <c r="H1208" s="421"/>
      <c r="I1208" s="421"/>
      <c r="J1208" s="419"/>
      <c r="K1208" s="419"/>
      <c r="L1208" s="419"/>
      <c r="M1208" s="419"/>
      <c r="N1208" s="419"/>
      <c r="O1208" s="419"/>
      <c r="P1208" s="419"/>
      <c r="Q1208" s="419"/>
      <c r="R1208" s="419"/>
      <c r="S1208" s="419"/>
      <c r="T1208" s="419"/>
      <c r="U1208" s="419"/>
      <c r="V1208" s="419"/>
      <c r="W1208" s="419"/>
      <c r="X1208" s="419"/>
      <c r="Y1208" s="419"/>
      <c r="Z1208" s="419"/>
    </row>
    <row r="1209" spans="1:26">
      <c r="A1209" s="419"/>
      <c r="B1209" s="419"/>
      <c r="C1209" s="419"/>
      <c r="D1209" s="419"/>
      <c r="E1209" s="419"/>
      <c r="F1209" s="419"/>
      <c r="G1209" s="420"/>
      <c r="H1209" s="421"/>
      <c r="I1209" s="421"/>
      <c r="J1209" s="419"/>
      <c r="K1209" s="419"/>
      <c r="L1209" s="419"/>
      <c r="M1209" s="419"/>
      <c r="N1209" s="419"/>
      <c r="O1209" s="419"/>
      <c r="P1209" s="419"/>
      <c r="Q1209" s="419"/>
      <c r="R1209" s="419"/>
      <c r="S1209" s="419"/>
      <c r="T1209" s="419"/>
      <c r="U1209" s="419"/>
      <c r="V1209" s="419"/>
      <c r="W1209" s="419"/>
      <c r="X1209" s="419"/>
      <c r="Y1209" s="419"/>
      <c r="Z1209" s="419"/>
    </row>
    <row r="1210" spans="1:26">
      <c r="A1210" s="419"/>
      <c r="B1210" s="419"/>
      <c r="C1210" s="419"/>
      <c r="D1210" s="419"/>
      <c r="E1210" s="419"/>
      <c r="F1210" s="419"/>
      <c r="G1210" s="420"/>
      <c r="H1210" s="421"/>
      <c r="I1210" s="421"/>
      <c r="J1210" s="419"/>
      <c r="K1210" s="419"/>
      <c r="L1210" s="419"/>
      <c r="M1210" s="419"/>
      <c r="N1210" s="419"/>
      <c r="O1210" s="419"/>
      <c r="P1210" s="419"/>
      <c r="Q1210" s="419"/>
      <c r="R1210" s="419"/>
      <c r="S1210" s="419"/>
      <c r="T1210" s="419"/>
      <c r="U1210" s="419"/>
      <c r="V1210" s="419"/>
      <c r="W1210" s="419"/>
      <c r="X1210" s="419"/>
      <c r="Y1210" s="419"/>
      <c r="Z1210" s="419"/>
    </row>
    <row r="1211" spans="1:26">
      <c r="A1211" s="419"/>
      <c r="B1211" s="419"/>
      <c r="C1211" s="419"/>
      <c r="D1211" s="419"/>
      <c r="E1211" s="419"/>
      <c r="F1211" s="419"/>
      <c r="G1211" s="420"/>
      <c r="H1211" s="421"/>
      <c r="I1211" s="421"/>
      <c r="J1211" s="419"/>
      <c r="K1211" s="419"/>
      <c r="L1211" s="419"/>
      <c r="M1211" s="419"/>
      <c r="N1211" s="419"/>
      <c r="O1211" s="419"/>
      <c r="P1211" s="419"/>
      <c r="Q1211" s="419"/>
      <c r="R1211" s="419"/>
      <c r="S1211" s="419"/>
      <c r="T1211" s="419"/>
      <c r="U1211" s="419"/>
      <c r="V1211" s="419"/>
      <c r="W1211" s="419"/>
      <c r="X1211" s="419"/>
      <c r="Y1211" s="419"/>
      <c r="Z1211" s="419"/>
    </row>
    <row r="1212" spans="1:26">
      <c r="A1212" s="419"/>
      <c r="B1212" s="419"/>
      <c r="C1212" s="419"/>
      <c r="D1212" s="419"/>
      <c r="E1212" s="419"/>
      <c r="F1212" s="419"/>
      <c r="G1212" s="420"/>
      <c r="H1212" s="421"/>
      <c r="I1212" s="421"/>
      <c r="J1212" s="419"/>
      <c r="K1212" s="419"/>
      <c r="L1212" s="419"/>
      <c r="M1212" s="419"/>
      <c r="N1212" s="419"/>
      <c r="O1212" s="419"/>
      <c r="P1212" s="419"/>
      <c r="Q1212" s="419"/>
      <c r="R1212" s="419"/>
      <c r="S1212" s="419"/>
      <c r="T1212" s="419"/>
      <c r="U1212" s="419"/>
      <c r="V1212" s="419"/>
      <c r="W1212" s="419"/>
      <c r="X1212" s="419"/>
      <c r="Y1212" s="419"/>
      <c r="Z1212" s="419"/>
    </row>
    <row r="1213" spans="1:26">
      <c r="A1213" s="419"/>
      <c r="B1213" s="419"/>
      <c r="C1213" s="419"/>
      <c r="D1213" s="419"/>
      <c r="E1213" s="419"/>
      <c r="F1213" s="419"/>
      <c r="G1213" s="420"/>
      <c r="H1213" s="421"/>
      <c r="I1213" s="421"/>
      <c r="J1213" s="419"/>
      <c r="K1213" s="419"/>
      <c r="L1213" s="419"/>
      <c r="M1213" s="419"/>
      <c r="N1213" s="419"/>
      <c r="O1213" s="419"/>
      <c r="P1213" s="419"/>
      <c r="Q1213" s="419"/>
      <c r="R1213" s="419"/>
      <c r="S1213" s="419"/>
      <c r="T1213" s="419"/>
      <c r="U1213" s="419"/>
      <c r="V1213" s="419"/>
      <c r="W1213" s="419"/>
      <c r="X1213" s="419"/>
      <c r="Y1213" s="419"/>
      <c r="Z1213" s="419"/>
    </row>
    <row r="1214" spans="1:26">
      <c r="A1214" s="419"/>
      <c r="B1214" s="419"/>
      <c r="C1214" s="419"/>
      <c r="D1214" s="419"/>
      <c r="E1214" s="419"/>
      <c r="F1214" s="419"/>
      <c r="G1214" s="420"/>
      <c r="H1214" s="421"/>
      <c r="I1214" s="421"/>
      <c r="J1214" s="419"/>
      <c r="K1214" s="419"/>
      <c r="L1214" s="419"/>
      <c r="M1214" s="419"/>
      <c r="N1214" s="419"/>
      <c r="O1214" s="419"/>
      <c r="P1214" s="419"/>
      <c r="Q1214" s="419"/>
      <c r="R1214" s="419"/>
      <c r="S1214" s="419"/>
      <c r="T1214" s="419"/>
      <c r="U1214" s="419"/>
      <c r="V1214" s="419"/>
      <c r="W1214" s="419"/>
      <c r="X1214" s="419"/>
      <c r="Y1214" s="419"/>
      <c r="Z1214" s="419"/>
    </row>
    <row r="1215" spans="1:26">
      <c r="A1215" s="419"/>
      <c r="B1215" s="419"/>
      <c r="C1215" s="419"/>
      <c r="D1215" s="419"/>
      <c r="E1215" s="419"/>
      <c r="F1215" s="419"/>
      <c r="G1215" s="420"/>
      <c r="H1215" s="421"/>
      <c r="I1215" s="421"/>
      <c r="J1215" s="419"/>
      <c r="K1215" s="419"/>
      <c r="L1215" s="419"/>
      <c r="M1215" s="419"/>
      <c r="N1215" s="419"/>
      <c r="O1215" s="419"/>
      <c r="P1215" s="419"/>
      <c r="Q1215" s="419"/>
      <c r="R1215" s="419"/>
      <c r="S1215" s="419"/>
      <c r="T1215" s="419"/>
      <c r="U1215" s="419"/>
      <c r="V1215" s="419"/>
      <c r="W1215" s="419"/>
      <c r="X1215" s="419"/>
      <c r="Y1215" s="419"/>
      <c r="Z1215" s="419"/>
    </row>
    <row r="1216" spans="1:26">
      <c r="A1216" s="419"/>
      <c r="B1216" s="419"/>
      <c r="C1216" s="419"/>
      <c r="D1216" s="419"/>
      <c r="E1216" s="419"/>
      <c r="F1216" s="419"/>
      <c r="G1216" s="420"/>
      <c r="H1216" s="421"/>
      <c r="I1216" s="421"/>
      <c r="J1216" s="419"/>
      <c r="K1216" s="419"/>
      <c r="L1216" s="419"/>
      <c r="M1216" s="419"/>
      <c r="N1216" s="419"/>
      <c r="O1216" s="419"/>
      <c r="P1216" s="419"/>
      <c r="Q1216" s="419"/>
      <c r="R1216" s="419"/>
      <c r="S1216" s="419"/>
      <c r="T1216" s="419"/>
      <c r="U1216" s="419"/>
      <c r="V1216" s="419"/>
      <c r="W1216" s="419"/>
      <c r="X1216" s="419"/>
      <c r="Y1216" s="419"/>
      <c r="Z1216" s="419"/>
    </row>
    <row r="1217" spans="1:26">
      <c r="A1217" s="419"/>
      <c r="B1217" s="419"/>
      <c r="C1217" s="419"/>
      <c r="D1217" s="419"/>
      <c r="E1217" s="419"/>
      <c r="F1217" s="419"/>
      <c r="G1217" s="420"/>
      <c r="H1217" s="421"/>
      <c r="I1217" s="421"/>
      <c r="J1217" s="419"/>
      <c r="K1217" s="419"/>
      <c r="L1217" s="419"/>
      <c r="M1217" s="419"/>
      <c r="N1217" s="419"/>
      <c r="O1217" s="419"/>
      <c r="P1217" s="419"/>
      <c r="Q1217" s="419"/>
      <c r="R1217" s="419"/>
      <c r="S1217" s="419"/>
      <c r="T1217" s="419"/>
      <c r="U1217" s="419"/>
      <c r="V1217" s="419"/>
      <c r="W1217" s="419"/>
      <c r="X1217" s="419"/>
      <c r="Y1217" s="419"/>
      <c r="Z1217" s="419"/>
    </row>
    <row r="1218" spans="1:26">
      <c r="A1218" s="419"/>
      <c r="B1218" s="419"/>
      <c r="C1218" s="419"/>
      <c r="D1218" s="419"/>
      <c r="E1218" s="419"/>
      <c r="F1218" s="419"/>
      <c r="G1218" s="420"/>
      <c r="H1218" s="421"/>
      <c r="I1218" s="421"/>
      <c r="J1218" s="419"/>
      <c r="K1218" s="419"/>
      <c r="L1218" s="419"/>
      <c r="M1218" s="419"/>
      <c r="N1218" s="419"/>
      <c r="O1218" s="419"/>
      <c r="P1218" s="419"/>
      <c r="Q1218" s="419"/>
      <c r="R1218" s="419"/>
      <c r="S1218" s="419"/>
      <c r="T1218" s="419"/>
      <c r="U1218" s="419"/>
      <c r="V1218" s="419"/>
      <c r="W1218" s="419"/>
      <c r="X1218" s="419"/>
      <c r="Y1218" s="419"/>
      <c r="Z1218" s="419"/>
    </row>
    <row r="1219" spans="1:26">
      <c r="A1219" s="419"/>
      <c r="B1219" s="419"/>
      <c r="C1219" s="419"/>
      <c r="D1219" s="419"/>
      <c r="E1219" s="419"/>
      <c r="F1219" s="419"/>
      <c r="G1219" s="420"/>
      <c r="H1219" s="421"/>
      <c r="I1219" s="421"/>
      <c r="J1219" s="419"/>
      <c r="K1219" s="419"/>
      <c r="L1219" s="419"/>
      <c r="M1219" s="419"/>
      <c r="N1219" s="419"/>
      <c r="O1219" s="419"/>
      <c r="P1219" s="419"/>
      <c r="Q1219" s="419"/>
      <c r="R1219" s="419"/>
      <c r="S1219" s="419"/>
      <c r="T1219" s="419"/>
      <c r="U1219" s="419"/>
      <c r="V1219" s="419"/>
      <c r="W1219" s="419"/>
      <c r="X1219" s="419"/>
      <c r="Y1219" s="419"/>
      <c r="Z1219" s="419"/>
    </row>
    <row r="1220" spans="1:26">
      <c r="A1220" s="419"/>
      <c r="B1220" s="419"/>
      <c r="C1220" s="419"/>
      <c r="D1220" s="419"/>
      <c r="E1220" s="419"/>
      <c r="F1220" s="419"/>
      <c r="G1220" s="420"/>
      <c r="H1220" s="421"/>
      <c r="I1220" s="421"/>
      <c r="J1220" s="419"/>
      <c r="K1220" s="419"/>
      <c r="L1220" s="419"/>
      <c r="M1220" s="419"/>
      <c r="N1220" s="419"/>
      <c r="O1220" s="419"/>
      <c r="P1220" s="419"/>
      <c r="Q1220" s="419"/>
      <c r="R1220" s="419"/>
      <c r="S1220" s="419"/>
      <c r="T1220" s="419"/>
      <c r="U1220" s="419"/>
      <c r="V1220" s="419"/>
      <c r="W1220" s="419"/>
      <c r="X1220" s="419"/>
      <c r="Y1220" s="419"/>
      <c r="Z1220" s="419"/>
    </row>
    <row r="1221" spans="1:26">
      <c r="A1221" s="419"/>
      <c r="B1221" s="419"/>
      <c r="C1221" s="419"/>
      <c r="D1221" s="419"/>
      <c r="E1221" s="419"/>
      <c r="F1221" s="419"/>
      <c r="G1221" s="420"/>
      <c r="H1221" s="421"/>
      <c r="I1221" s="421"/>
      <c r="J1221" s="419"/>
      <c r="K1221" s="419"/>
      <c r="L1221" s="419"/>
      <c r="M1221" s="419"/>
      <c r="N1221" s="419"/>
      <c r="O1221" s="419"/>
      <c r="P1221" s="419"/>
      <c r="Q1221" s="419"/>
      <c r="R1221" s="419"/>
      <c r="S1221" s="419"/>
      <c r="T1221" s="419"/>
      <c r="U1221" s="419"/>
      <c r="V1221" s="419"/>
      <c r="W1221" s="419"/>
      <c r="X1221" s="419"/>
      <c r="Y1221" s="419"/>
      <c r="Z1221" s="419"/>
    </row>
    <row r="1222" spans="1:26">
      <c r="A1222" s="419"/>
      <c r="B1222" s="419"/>
      <c r="C1222" s="419"/>
      <c r="D1222" s="419"/>
      <c r="E1222" s="419"/>
      <c r="F1222" s="419"/>
      <c r="G1222" s="420"/>
      <c r="H1222" s="421"/>
      <c r="I1222" s="421"/>
      <c r="J1222" s="419"/>
      <c r="K1222" s="419"/>
      <c r="L1222" s="419"/>
      <c r="M1222" s="419"/>
      <c r="N1222" s="419"/>
      <c r="O1222" s="419"/>
      <c r="P1222" s="419"/>
      <c r="Q1222" s="419"/>
      <c r="R1222" s="419"/>
      <c r="S1222" s="419"/>
      <c r="T1222" s="419"/>
      <c r="U1222" s="419"/>
      <c r="V1222" s="419"/>
      <c r="W1222" s="419"/>
      <c r="X1222" s="419"/>
      <c r="Y1222" s="419"/>
      <c r="Z1222" s="419"/>
    </row>
    <row r="1223" spans="1:26">
      <c r="A1223" s="419"/>
      <c r="B1223" s="419"/>
      <c r="C1223" s="419"/>
      <c r="D1223" s="419"/>
      <c r="E1223" s="419"/>
      <c r="F1223" s="419"/>
      <c r="G1223" s="420"/>
      <c r="H1223" s="421"/>
      <c r="I1223" s="421"/>
      <c r="J1223" s="419"/>
      <c r="K1223" s="419"/>
      <c r="L1223" s="419"/>
      <c r="M1223" s="419"/>
      <c r="N1223" s="419"/>
      <c r="O1223" s="419"/>
      <c r="P1223" s="419"/>
      <c r="Q1223" s="419"/>
      <c r="R1223" s="419"/>
      <c r="S1223" s="419"/>
      <c r="T1223" s="419"/>
      <c r="U1223" s="419"/>
      <c r="V1223" s="419"/>
      <c r="W1223" s="419"/>
      <c r="X1223" s="419"/>
      <c r="Y1223" s="419"/>
      <c r="Z1223" s="419"/>
    </row>
    <row r="1224" spans="1:26">
      <c r="A1224" s="419"/>
      <c r="B1224" s="419"/>
      <c r="C1224" s="419"/>
      <c r="D1224" s="419"/>
      <c r="E1224" s="419"/>
      <c r="F1224" s="419"/>
      <c r="G1224" s="420"/>
      <c r="H1224" s="421"/>
      <c r="I1224" s="421"/>
      <c r="J1224" s="419"/>
      <c r="K1224" s="419"/>
      <c r="L1224" s="419"/>
      <c r="M1224" s="419"/>
      <c r="N1224" s="419"/>
      <c r="O1224" s="419"/>
      <c r="P1224" s="419"/>
      <c r="Q1224" s="419"/>
      <c r="R1224" s="419"/>
      <c r="S1224" s="419"/>
      <c r="T1224" s="419"/>
      <c r="U1224" s="419"/>
      <c r="V1224" s="419"/>
      <c r="W1224" s="419"/>
      <c r="X1224" s="419"/>
      <c r="Y1224" s="419"/>
      <c r="Z1224" s="419"/>
    </row>
    <row r="1225" spans="1:26">
      <c r="A1225" s="419"/>
      <c r="B1225" s="419"/>
      <c r="C1225" s="419"/>
      <c r="D1225" s="419"/>
      <c r="E1225" s="419"/>
      <c r="F1225" s="419"/>
      <c r="G1225" s="420"/>
      <c r="H1225" s="421"/>
      <c r="I1225" s="421"/>
      <c r="J1225" s="419"/>
      <c r="K1225" s="419"/>
      <c r="L1225" s="419"/>
      <c r="M1225" s="419"/>
      <c r="N1225" s="419"/>
      <c r="O1225" s="419"/>
      <c r="P1225" s="419"/>
      <c r="Q1225" s="419"/>
      <c r="R1225" s="419"/>
      <c r="S1225" s="419"/>
      <c r="T1225" s="419"/>
      <c r="U1225" s="419"/>
      <c r="V1225" s="419"/>
      <c r="W1225" s="419"/>
      <c r="X1225" s="419"/>
      <c r="Y1225" s="419"/>
      <c r="Z1225" s="419"/>
    </row>
    <row r="1226" spans="1:26">
      <c r="A1226" s="419"/>
      <c r="B1226" s="419"/>
      <c r="C1226" s="419"/>
      <c r="D1226" s="419"/>
      <c r="E1226" s="419"/>
      <c r="F1226" s="419"/>
      <c r="G1226" s="420"/>
      <c r="H1226" s="421"/>
      <c r="I1226" s="421"/>
      <c r="J1226" s="419"/>
      <c r="K1226" s="419"/>
      <c r="L1226" s="419"/>
      <c r="M1226" s="419"/>
      <c r="N1226" s="419"/>
      <c r="O1226" s="419"/>
      <c r="P1226" s="419"/>
      <c r="Q1226" s="419"/>
      <c r="R1226" s="419"/>
      <c r="S1226" s="419"/>
      <c r="T1226" s="419"/>
      <c r="U1226" s="419"/>
      <c r="V1226" s="419"/>
      <c r="W1226" s="419"/>
      <c r="X1226" s="419"/>
      <c r="Y1226" s="419"/>
      <c r="Z1226" s="419"/>
    </row>
    <row r="1227" spans="1:26">
      <c r="A1227" s="419"/>
      <c r="B1227" s="419"/>
      <c r="C1227" s="419"/>
      <c r="D1227" s="419"/>
      <c r="E1227" s="419"/>
      <c r="F1227" s="419"/>
      <c r="G1227" s="420"/>
      <c r="H1227" s="421"/>
      <c r="I1227" s="421"/>
      <c r="J1227" s="419"/>
      <c r="K1227" s="419"/>
      <c r="L1227" s="419"/>
      <c r="M1227" s="419"/>
      <c r="N1227" s="419"/>
      <c r="O1227" s="419"/>
      <c r="P1227" s="419"/>
      <c r="Q1227" s="419"/>
      <c r="R1227" s="419"/>
      <c r="S1227" s="419"/>
      <c r="T1227" s="419"/>
      <c r="U1227" s="419"/>
      <c r="V1227" s="419"/>
      <c r="W1227" s="419"/>
      <c r="X1227" s="419"/>
      <c r="Y1227" s="419"/>
      <c r="Z1227" s="419"/>
    </row>
    <row r="1228" spans="1:26">
      <c r="A1228" s="419"/>
      <c r="B1228" s="419"/>
      <c r="C1228" s="419"/>
      <c r="D1228" s="419"/>
      <c r="E1228" s="419"/>
      <c r="F1228" s="419"/>
      <c r="G1228" s="420"/>
      <c r="H1228" s="421"/>
      <c r="I1228" s="421"/>
      <c r="J1228" s="419"/>
      <c r="K1228" s="419"/>
      <c r="L1228" s="419"/>
      <c r="M1228" s="419"/>
      <c r="N1228" s="419"/>
      <c r="O1228" s="419"/>
      <c r="P1228" s="419"/>
      <c r="Q1228" s="419"/>
      <c r="R1228" s="419"/>
      <c r="S1228" s="419"/>
      <c r="T1228" s="419"/>
      <c r="U1228" s="419"/>
      <c r="V1228" s="419"/>
      <c r="W1228" s="419"/>
      <c r="X1228" s="419"/>
      <c r="Y1228" s="419"/>
      <c r="Z1228" s="419"/>
    </row>
    <row r="1229" spans="1:26">
      <c r="A1229" s="419"/>
      <c r="B1229" s="419"/>
      <c r="C1229" s="419"/>
      <c r="D1229" s="419"/>
      <c r="E1229" s="419"/>
      <c r="F1229" s="419"/>
      <c r="G1229" s="420"/>
      <c r="H1229" s="421"/>
      <c r="I1229" s="421"/>
      <c r="J1229" s="419"/>
      <c r="K1229" s="419"/>
      <c r="L1229" s="419"/>
      <c r="M1229" s="419"/>
      <c r="N1229" s="419"/>
      <c r="O1229" s="419"/>
      <c r="P1229" s="419"/>
      <c r="Q1229" s="419"/>
      <c r="R1229" s="419"/>
      <c r="S1229" s="419"/>
      <c r="T1229" s="419"/>
      <c r="U1229" s="419"/>
      <c r="V1229" s="419"/>
      <c r="W1229" s="419"/>
      <c r="X1229" s="419"/>
      <c r="Y1229" s="419"/>
      <c r="Z1229" s="419"/>
    </row>
    <row r="1230" spans="1:26">
      <c r="A1230" s="419"/>
      <c r="B1230" s="419"/>
      <c r="C1230" s="419"/>
      <c r="D1230" s="419"/>
      <c r="E1230" s="419"/>
      <c r="F1230" s="419"/>
      <c r="G1230" s="420"/>
      <c r="H1230" s="421"/>
      <c r="I1230" s="421"/>
      <c r="J1230" s="419"/>
      <c r="K1230" s="419"/>
      <c r="L1230" s="419"/>
      <c r="M1230" s="419"/>
      <c r="N1230" s="419"/>
      <c r="O1230" s="419"/>
      <c r="P1230" s="419"/>
      <c r="Q1230" s="419"/>
      <c r="R1230" s="419"/>
      <c r="S1230" s="419"/>
      <c r="T1230" s="419"/>
      <c r="U1230" s="419"/>
      <c r="V1230" s="419"/>
      <c r="W1230" s="419"/>
      <c r="X1230" s="419"/>
      <c r="Y1230" s="419"/>
      <c r="Z1230" s="419"/>
    </row>
    <row r="1231" spans="1:26">
      <c r="A1231" s="419"/>
      <c r="B1231" s="419"/>
      <c r="C1231" s="419"/>
      <c r="D1231" s="419"/>
      <c r="E1231" s="419"/>
      <c r="F1231" s="419"/>
      <c r="G1231" s="420"/>
      <c r="H1231" s="421"/>
      <c r="I1231" s="421"/>
      <c r="J1231" s="419"/>
      <c r="K1231" s="419"/>
      <c r="L1231" s="419"/>
      <c r="M1231" s="419"/>
      <c r="N1231" s="419"/>
      <c r="O1231" s="419"/>
      <c r="P1231" s="419"/>
      <c r="Q1231" s="419"/>
      <c r="R1231" s="419"/>
      <c r="S1231" s="419"/>
      <c r="T1231" s="419"/>
      <c r="U1231" s="419"/>
      <c r="V1231" s="419"/>
      <c r="W1231" s="419"/>
      <c r="X1231" s="419"/>
      <c r="Y1231" s="419"/>
      <c r="Z1231" s="419"/>
    </row>
    <row r="1232" spans="1:26">
      <c r="G1232" s="422"/>
      <c r="H1232" s="423"/>
      <c r="I1232" s="423"/>
    </row>
    <row r="1233" spans="7:9">
      <c r="G1233" s="422"/>
      <c r="H1233" s="423"/>
      <c r="I1233" s="423"/>
    </row>
    <row r="1234" spans="7:9">
      <c r="G1234" s="422"/>
      <c r="H1234" s="423"/>
      <c r="I1234" s="423"/>
    </row>
    <row r="1235" spans="7:9">
      <c r="G1235" s="422"/>
      <c r="H1235" s="423"/>
      <c r="I1235" s="423"/>
    </row>
    <row r="1236" spans="7:9">
      <c r="G1236" s="422"/>
      <c r="H1236" s="423"/>
      <c r="I1236" s="423"/>
    </row>
    <row r="1237" spans="7:9">
      <c r="G1237" s="422"/>
      <c r="H1237" s="423"/>
      <c r="I1237" s="423"/>
    </row>
    <row r="1238" spans="7:9">
      <c r="G1238" s="422"/>
      <c r="H1238" s="423"/>
      <c r="I1238" s="423"/>
    </row>
    <row r="1239" spans="7:9">
      <c r="G1239" s="422"/>
      <c r="H1239" s="423"/>
      <c r="I1239" s="423"/>
    </row>
    <row r="1240" spans="7:9">
      <c r="G1240" s="422"/>
      <c r="H1240" s="423"/>
      <c r="I1240" s="423"/>
    </row>
    <row r="1241" spans="7:9">
      <c r="G1241" s="422"/>
      <c r="H1241" s="423"/>
      <c r="I1241" s="423"/>
    </row>
    <row r="1242" spans="7:9">
      <c r="G1242" s="422"/>
      <c r="H1242" s="423"/>
      <c r="I1242" s="423"/>
    </row>
    <row r="1243" spans="7:9">
      <c r="G1243" s="422"/>
      <c r="H1243" s="423"/>
      <c r="I1243" s="423"/>
    </row>
    <row r="1244" spans="7:9">
      <c r="G1244" s="422"/>
      <c r="H1244" s="423"/>
      <c r="I1244" s="423"/>
    </row>
    <row r="1245" spans="7:9">
      <c r="G1245" s="422"/>
      <c r="H1245" s="423"/>
      <c r="I1245" s="423"/>
    </row>
    <row r="1246" spans="7:9">
      <c r="G1246" s="422"/>
      <c r="H1246" s="423"/>
      <c r="I1246" s="423"/>
    </row>
    <row r="1247" spans="7:9">
      <c r="G1247" s="422"/>
      <c r="H1247" s="423"/>
      <c r="I1247" s="423"/>
    </row>
    <row r="1248" spans="7:9">
      <c r="G1248" s="422"/>
      <c r="H1248" s="423"/>
      <c r="I1248" s="423"/>
    </row>
    <row r="1249" spans="7:9">
      <c r="G1249" s="422"/>
      <c r="H1249" s="423"/>
      <c r="I1249" s="423"/>
    </row>
    <row r="1250" spans="7:9">
      <c r="G1250" s="422"/>
      <c r="H1250" s="423"/>
      <c r="I1250" s="423"/>
    </row>
    <row r="1251" spans="7:9">
      <c r="G1251" s="422"/>
      <c r="H1251" s="423"/>
      <c r="I1251" s="423"/>
    </row>
    <row r="1252" spans="7:9"/>
    <row r="1253" spans="7:9"/>
    <row r="1254" spans="7:9"/>
    <row r="1255" spans="7:9"/>
    <row r="1256" spans="7:9"/>
  </sheetData>
  <mergeCells count="101">
    <mergeCell ref="D126:E126"/>
    <mergeCell ref="D127:E127"/>
    <mergeCell ref="D128:E128"/>
    <mergeCell ref="D129:E129"/>
    <mergeCell ref="B2:V2"/>
    <mergeCell ref="B3:V3"/>
    <mergeCell ref="B44:V44"/>
    <mergeCell ref="B73:V73"/>
    <mergeCell ref="I75:P75"/>
    <mergeCell ref="D120:E120"/>
    <mergeCell ref="D121:E121"/>
    <mergeCell ref="D122:E122"/>
    <mergeCell ref="D123:E123"/>
    <mergeCell ref="D124:E124"/>
    <mergeCell ref="D125:E125"/>
    <mergeCell ref="D114:E114"/>
    <mergeCell ref="D115:E115"/>
    <mergeCell ref="D116:E116"/>
    <mergeCell ref="D117:E117"/>
    <mergeCell ref="D118:E118"/>
    <mergeCell ref="D119:E119"/>
    <mergeCell ref="D108:E108"/>
    <mergeCell ref="D109:E109"/>
    <mergeCell ref="D110:E110"/>
    <mergeCell ref="D111:E111"/>
    <mergeCell ref="D112:E112"/>
    <mergeCell ref="D113:E113"/>
    <mergeCell ref="D102:E102"/>
    <mergeCell ref="D103:E103"/>
    <mergeCell ref="D104:E104"/>
    <mergeCell ref="D105:E105"/>
    <mergeCell ref="D106:E106"/>
    <mergeCell ref="D107:E107"/>
    <mergeCell ref="D96:E96"/>
    <mergeCell ref="D97:E97"/>
    <mergeCell ref="D98:E98"/>
    <mergeCell ref="D99:E99"/>
    <mergeCell ref="D100:E100"/>
    <mergeCell ref="D101:E101"/>
    <mergeCell ref="D90:E90"/>
    <mergeCell ref="D91:E91"/>
    <mergeCell ref="D92:E92"/>
    <mergeCell ref="D93:E93"/>
    <mergeCell ref="D94:E94"/>
    <mergeCell ref="D95:E95"/>
    <mergeCell ref="D84:E84"/>
    <mergeCell ref="D85:E85"/>
    <mergeCell ref="D86:E86"/>
    <mergeCell ref="D87:E87"/>
    <mergeCell ref="D88:E88"/>
    <mergeCell ref="D89:E89"/>
    <mergeCell ref="B69:D69"/>
    <mergeCell ref="B75:E75"/>
    <mergeCell ref="B76:E76"/>
    <mergeCell ref="B77:E77"/>
    <mergeCell ref="B63:D63"/>
    <mergeCell ref="B64:D64"/>
    <mergeCell ref="B65:D65"/>
    <mergeCell ref="B66:D66"/>
    <mergeCell ref="B67:D67"/>
    <mergeCell ref="B68:D68"/>
    <mergeCell ref="B57:D57"/>
    <mergeCell ref="B58:D58"/>
    <mergeCell ref="B59:D59"/>
    <mergeCell ref="B60:D60"/>
    <mergeCell ref="B61:D61"/>
    <mergeCell ref="B62:D62"/>
    <mergeCell ref="B48:E48"/>
    <mergeCell ref="F48:H48"/>
    <mergeCell ref="B49:I49"/>
    <mergeCell ref="B54:C54"/>
    <mergeCell ref="B55:D55"/>
    <mergeCell ref="B56:D56"/>
    <mergeCell ref="F30:G30"/>
    <mergeCell ref="F31:G31"/>
    <mergeCell ref="B46:E46"/>
    <mergeCell ref="F46:H46"/>
    <mergeCell ref="B47:E47"/>
    <mergeCell ref="F47:H47"/>
    <mergeCell ref="F24:H24"/>
    <mergeCell ref="F25:H25"/>
    <mergeCell ref="F26:H26"/>
    <mergeCell ref="F27:H27"/>
    <mergeCell ref="F28:G28"/>
    <mergeCell ref="F29:G29"/>
    <mergeCell ref="F18:H18"/>
    <mergeCell ref="F19:H19"/>
    <mergeCell ref="F20:H20"/>
    <mergeCell ref="F21:H21"/>
    <mergeCell ref="F22:H22"/>
    <mergeCell ref="F23:H23"/>
    <mergeCell ref="B9:H9"/>
    <mergeCell ref="B11:H11"/>
    <mergeCell ref="F14:H14"/>
    <mergeCell ref="F15:H15"/>
    <mergeCell ref="F16:H16"/>
    <mergeCell ref="F17:H17"/>
    <mergeCell ref="B1:C1"/>
    <mergeCell ref="E1:F1"/>
    <mergeCell ref="H1:I1"/>
    <mergeCell ref="B7:H7"/>
  </mergeCells>
  <hyperlinks>
    <hyperlink ref="B1:C1" location="A2:A2" tooltip="Klikni na prechod ku Kryciemu listu..." display="Krycí list rozpočtu" xr:uid="{00000000-0004-0000-0600-000000000000}"/>
    <hyperlink ref="E1:F1" location="A44:A44" tooltip="Klikni na prechod ku rekapitulácii..." display="Rekapitulácia rozpočtu" xr:uid="{00000000-0004-0000-0600-000001000000}"/>
    <hyperlink ref="H1:I1" location="B73:B73" tooltip="Klikni na prechod k Rozpočet..." display="Rozpočet" xr:uid="{00000000-0004-0000-0600-000002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8"/>
  <dimension ref="A1:K221"/>
  <sheetViews>
    <sheetView topLeftCell="A49" workbookViewId="0">
      <selection activeCell="G216" sqref="G216"/>
    </sheetView>
  </sheetViews>
  <sheetFormatPr baseColWidth="10" defaultColWidth="12" defaultRowHeight="11"/>
  <cols>
    <col min="1" max="1" width="5.5" customWidth="1"/>
    <col min="2" max="2" width="16.75" customWidth="1"/>
    <col min="3" max="3" width="17.25" customWidth="1"/>
    <col min="4" max="4" width="45.75" customWidth="1"/>
    <col min="7" max="11" width="14" customWidth="1"/>
  </cols>
  <sheetData>
    <row r="1" spans="1:11" ht="12">
      <c r="A1" s="150"/>
      <c r="B1" s="151" t="s">
        <v>1289</v>
      </c>
      <c r="C1" s="151"/>
      <c r="D1" s="150"/>
      <c r="E1" s="152"/>
      <c r="F1" s="150"/>
      <c r="G1" s="152"/>
      <c r="H1" s="152"/>
      <c r="I1" s="152"/>
      <c r="J1" s="152"/>
      <c r="K1" s="152"/>
    </row>
    <row r="2" spans="1:11" ht="13">
      <c r="A2" s="150"/>
      <c r="B2" s="150" t="s">
        <v>1290</v>
      </c>
      <c r="C2" s="153" t="s">
        <v>1291</v>
      </c>
      <c r="D2" s="150"/>
      <c r="E2" s="152"/>
      <c r="F2" s="150"/>
      <c r="G2" s="152"/>
      <c r="H2" s="152"/>
      <c r="I2" s="152"/>
      <c r="J2" s="152"/>
      <c r="K2" s="152"/>
    </row>
    <row r="3" spans="1:11" ht="13">
      <c r="A3" s="150"/>
      <c r="B3" s="150" t="s">
        <v>1292</v>
      </c>
      <c r="C3" s="154" t="s">
        <v>1293</v>
      </c>
      <c r="D3" s="150"/>
      <c r="E3" s="152"/>
      <c r="F3" s="150"/>
      <c r="G3" s="152"/>
      <c r="H3" s="152"/>
      <c r="I3" s="152"/>
      <c r="J3" s="152"/>
      <c r="K3" s="152"/>
    </row>
    <row r="4" spans="1:11" ht="12" thickBot="1">
      <c r="A4" s="150"/>
      <c r="B4" s="150"/>
      <c r="C4" s="150" t="s">
        <v>1294</v>
      </c>
      <c r="D4" s="150"/>
      <c r="E4" s="152"/>
      <c r="F4" s="150"/>
      <c r="G4" s="152"/>
      <c r="H4" s="152"/>
      <c r="I4" s="152"/>
      <c r="J4" s="152"/>
      <c r="K4" s="152"/>
    </row>
    <row r="5" spans="1:11">
      <c r="A5" s="155" t="s">
        <v>1295</v>
      </c>
      <c r="B5" s="156" t="s">
        <v>60</v>
      </c>
      <c r="C5" s="156" t="s">
        <v>1296</v>
      </c>
      <c r="D5" s="156" t="s">
        <v>57</v>
      </c>
      <c r="E5" s="156" t="s">
        <v>1297</v>
      </c>
      <c r="F5" s="157" t="s">
        <v>1298</v>
      </c>
      <c r="G5" s="158" t="s">
        <v>1299</v>
      </c>
      <c r="H5" s="159"/>
      <c r="I5" s="158" t="s">
        <v>1300</v>
      </c>
      <c r="J5" s="159"/>
      <c r="K5" s="160" t="s">
        <v>1301</v>
      </c>
    </row>
    <row r="6" spans="1:11" ht="12" thickBot="1">
      <c r="A6" s="161"/>
      <c r="B6" s="162"/>
      <c r="C6" s="163"/>
      <c r="D6" s="162"/>
      <c r="E6" s="162"/>
      <c r="F6" s="164"/>
      <c r="G6" s="165" t="s">
        <v>1302</v>
      </c>
      <c r="H6" s="166" t="s">
        <v>1303</v>
      </c>
      <c r="I6" s="167" t="s">
        <v>1302</v>
      </c>
      <c r="J6" s="168" t="s">
        <v>1303</v>
      </c>
      <c r="K6" s="169" t="s">
        <v>1304</v>
      </c>
    </row>
    <row r="7" spans="1:11" ht="12">
      <c r="A7" s="152"/>
      <c r="B7" s="170" t="s">
        <v>1305</v>
      </c>
      <c r="C7" s="171"/>
      <c r="D7" s="172"/>
      <c r="E7" s="152"/>
      <c r="F7" s="152"/>
      <c r="G7" s="173"/>
      <c r="H7" s="173"/>
      <c r="I7" s="173"/>
      <c r="J7" s="173"/>
      <c r="K7" s="173"/>
    </row>
    <row r="8" spans="1:11" ht="24">
      <c r="A8" s="174">
        <v>1</v>
      </c>
      <c r="B8" s="175" t="s">
        <v>1306</v>
      </c>
      <c r="C8" s="176" t="s">
        <v>1307</v>
      </c>
      <c r="D8" s="177" t="s">
        <v>1308</v>
      </c>
      <c r="E8" s="174">
        <v>22</v>
      </c>
      <c r="F8" s="174" t="s">
        <v>247</v>
      </c>
      <c r="G8" s="178"/>
      <c r="H8" s="178"/>
      <c r="I8" s="178">
        <f t="shared" ref="I8:I25" si="0">E8*G8</f>
        <v>0</v>
      </c>
      <c r="J8" s="178">
        <f t="shared" ref="J8:J25" si="1">E8*H8</f>
        <v>0</v>
      </c>
      <c r="K8" s="178">
        <f t="shared" ref="K8:K25" si="2">SUM(I8:J8)</f>
        <v>0</v>
      </c>
    </row>
    <row r="9" spans="1:11" ht="24">
      <c r="A9" s="174">
        <v>2</v>
      </c>
      <c r="B9" s="175" t="s">
        <v>1309</v>
      </c>
      <c r="C9" s="179" t="s">
        <v>1310</v>
      </c>
      <c r="D9" s="177" t="s">
        <v>1311</v>
      </c>
      <c r="E9" s="174">
        <v>57</v>
      </c>
      <c r="F9" s="174" t="s">
        <v>247</v>
      </c>
      <c r="G9" s="178"/>
      <c r="H9" s="178"/>
      <c r="I9" s="178">
        <f t="shared" si="0"/>
        <v>0</v>
      </c>
      <c r="J9" s="178">
        <f t="shared" si="1"/>
        <v>0</v>
      </c>
      <c r="K9" s="178">
        <f t="shared" si="2"/>
        <v>0</v>
      </c>
    </row>
    <row r="10" spans="1:11" ht="36">
      <c r="A10" s="174">
        <v>3</v>
      </c>
      <c r="B10" s="175" t="s">
        <v>1312</v>
      </c>
      <c r="C10" s="175">
        <v>8595568930644</v>
      </c>
      <c r="D10" s="177" t="s">
        <v>1313</v>
      </c>
      <c r="E10" s="174">
        <v>16</v>
      </c>
      <c r="F10" s="174" t="s">
        <v>247</v>
      </c>
      <c r="G10" s="178"/>
      <c r="H10" s="178"/>
      <c r="I10" s="178">
        <f t="shared" si="0"/>
        <v>0</v>
      </c>
      <c r="J10" s="178">
        <f t="shared" si="1"/>
        <v>0</v>
      </c>
      <c r="K10" s="178">
        <f t="shared" si="2"/>
        <v>0</v>
      </c>
    </row>
    <row r="11" spans="1:11" ht="36">
      <c r="A11" s="174">
        <v>4</v>
      </c>
      <c r="B11" s="175" t="s">
        <v>1314</v>
      </c>
      <c r="C11" s="179" t="s">
        <v>1315</v>
      </c>
      <c r="D11" s="177" t="s">
        <v>1316</v>
      </c>
      <c r="E11" s="174">
        <v>43</v>
      </c>
      <c r="F11" s="174" t="s">
        <v>247</v>
      </c>
      <c r="G11" s="178"/>
      <c r="H11" s="178"/>
      <c r="I11" s="178">
        <f t="shared" si="0"/>
        <v>0</v>
      </c>
      <c r="J11" s="178">
        <f t="shared" si="1"/>
        <v>0</v>
      </c>
      <c r="K11" s="178">
        <f t="shared" si="2"/>
        <v>0</v>
      </c>
    </row>
    <row r="12" spans="1:11" ht="12">
      <c r="A12" s="174">
        <v>5</v>
      </c>
      <c r="B12" s="175" t="s">
        <v>1317</v>
      </c>
      <c r="C12" s="179">
        <v>8595568930828</v>
      </c>
      <c r="D12" s="177" t="s">
        <v>1318</v>
      </c>
      <c r="E12" s="174">
        <v>4</v>
      </c>
      <c r="F12" s="174" t="s">
        <v>247</v>
      </c>
      <c r="G12" s="178"/>
      <c r="H12" s="178"/>
      <c r="I12" s="178">
        <f t="shared" si="0"/>
        <v>0</v>
      </c>
      <c r="J12" s="178">
        <f t="shared" si="1"/>
        <v>0</v>
      </c>
      <c r="K12" s="178">
        <f t="shared" si="2"/>
        <v>0</v>
      </c>
    </row>
    <row r="13" spans="1:11" ht="24">
      <c r="A13" s="174">
        <v>6</v>
      </c>
      <c r="B13" s="175" t="s">
        <v>1319</v>
      </c>
      <c r="C13" s="175" t="s">
        <v>1320</v>
      </c>
      <c r="D13" s="177" t="s">
        <v>1321</v>
      </c>
      <c r="E13" s="174">
        <v>30</v>
      </c>
      <c r="F13" s="174" t="s">
        <v>247</v>
      </c>
      <c r="G13" s="178"/>
      <c r="H13" s="178"/>
      <c r="I13" s="178">
        <f t="shared" si="0"/>
        <v>0</v>
      </c>
      <c r="J13" s="178">
        <f t="shared" si="1"/>
        <v>0</v>
      </c>
      <c r="K13" s="178">
        <f t="shared" si="2"/>
        <v>0</v>
      </c>
    </row>
    <row r="14" spans="1:11" ht="24">
      <c r="A14" s="174">
        <v>7</v>
      </c>
      <c r="B14" s="175" t="s">
        <v>1322</v>
      </c>
      <c r="C14" s="175">
        <v>752101</v>
      </c>
      <c r="D14" s="177" t="s">
        <v>1323</v>
      </c>
      <c r="E14" s="174">
        <v>9</v>
      </c>
      <c r="F14" s="174" t="s">
        <v>247</v>
      </c>
      <c r="G14" s="180"/>
      <c r="H14" s="178"/>
      <c r="I14" s="178">
        <f t="shared" si="0"/>
        <v>0</v>
      </c>
      <c r="J14" s="178">
        <f t="shared" si="1"/>
        <v>0</v>
      </c>
      <c r="K14" s="178">
        <f t="shared" si="2"/>
        <v>0</v>
      </c>
    </row>
    <row r="15" spans="1:11" ht="24">
      <c r="A15" s="174">
        <v>8</v>
      </c>
      <c r="B15" s="175" t="s">
        <v>1322</v>
      </c>
      <c r="C15" s="175">
        <v>752106</v>
      </c>
      <c r="D15" s="177" t="s">
        <v>1324</v>
      </c>
      <c r="E15" s="174">
        <v>4</v>
      </c>
      <c r="F15" s="174" t="s">
        <v>247</v>
      </c>
      <c r="G15" s="180"/>
      <c r="H15" s="178"/>
      <c r="I15" s="178">
        <f t="shared" si="0"/>
        <v>0</v>
      </c>
      <c r="J15" s="178">
        <f t="shared" si="1"/>
        <v>0</v>
      </c>
      <c r="K15" s="178">
        <f t="shared" si="2"/>
        <v>0</v>
      </c>
    </row>
    <row r="16" spans="1:11" ht="24">
      <c r="A16" s="174">
        <v>9</v>
      </c>
      <c r="B16" s="175" t="s">
        <v>1322</v>
      </c>
      <c r="C16" s="175">
        <v>752108</v>
      </c>
      <c r="D16" s="177" t="s">
        <v>1325</v>
      </c>
      <c r="E16" s="174">
        <v>8</v>
      </c>
      <c r="F16" s="174" t="s">
        <v>247</v>
      </c>
      <c r="G16" s="180"/>
      <c r="H16" s="178"/>
      <c r="I16" s="178">
        <f t="shared" si="0"/>
        <v>0</v>
      </c>
      <c r="J16" s="178">
        <f t="shared" si="1"/>
        <v>0</v>
      </c>
      <c r="K16" s="178">
        <f t="shared" si="2"/>
        <v>0</v>
      </c>
    </row>
    <row r="17" spans="1:11" ht="24">
      <c r="A17" s="174">
        <v>10</v>
      </c>
      <c r="B17" s="175" t="s">
        <v>1322</v>
      </c>
      <c r="C17" s="175">
        <v>752105</v>
      </c>
      <c r="D17" s="177" t="s">
        <v>1326</v>
      </c>
      <c r="E17" s="174">
        <v>1</v>
      </c>
      <c r="F17" s="174" t="s">
        <v>247</v>
      </c>
      <c r="G17" s="180"/>
      <c r="H17" s="178"/>
      <c r="I17" s="178">
        <f t="shared" si="0"/>
        <v>0</v>
      </c>
      <c r="J17" s="178">
        <f t="shared" si="1"/>
        <v>0</v>
      </c>
      <c r="K17" s="178">
        <f t="shared" si="2"/>
        <v>0</v>
      </c>
    </row>
    <row r="18" spans="1:11" ht="24">
      <c r="A18" s="174">
        <v>11</v>
      </c>
      <c r="B18" s="175" t="s">
        <v>1322</v>
      </c>
      <c r="C18" s="175">
        <v>752107</v>
      </c>
      <c r="D18" s="177" t="s">
        <v>1327</v>
      </c>
      <c r="E18" s="174">
        <v>6</v>
      </c>
      <c r="F18" s="174" t="s">
        <v>247</v>
      </c>
      <c r="G18" s="180"/>
      <c r="H18" s="178"/>
      <c r="I18" s="178">
        <f t="shared" si="0"/>
        <v>0</v>
      </c>
      <c r="J18" s="178">
        <f t="shared" si="1"/>
        <v>0</v>
      </c>
      <c r="K18" s="178">
        <f t="shared" si="2"/>
        <v>0</v>
      </c>
    </row>
    <row r="19" spans="1:11" ht="24" customHeight="1">
      <c r="A19" s="174">
        <v>12</v>
      </c>
      <c r="B19" s="175" t="s">
        <v>1322</v>
      </c>
      <c r="C19" s="175">
        <v>774408</v>
      </c>
      <c r="D19" s="177" t="s">
        <v>1328</v>
      </c>
      <c r="E19" s="174">
        <v>2</v>
      </c>
      <c r="F19" s="174" t="s">
        <v>247</v>
      </c>
      <c r="G19" s="180"/>
      <c r="H19" s="178"/>
      <c r="I19" s="178">
        <f t="shared" si="0"/>
        <v>0</v>
      </c>
      <c r="J19" s="178">
        <f t="shared" si="1"/>
        <v>0</v>
      </c>
      <c r="K19" s="178">
        <f t="shared" si="2"/>
        <v>0</v>
      </c>
    </row>
    <row r="20" spans="1:11" ht="24" customHeight="1">
      <c r="A20" s="174">
        <v>13</v>
      </c>
      <c r="B20" s="175" t="s">
        <v>1322</v>
      </c>
      <c r="C20" s="175">
        <v>753180</v>
      </c>
      <c r="D20" s="175" t="s">
        <v>1329</v>
      </c>
      <c r="E20" s="174">
        <v>52</v>
      </c>
      <c r="F20" s="174" t="s">
        <v>247</v>
      </c>
      <c r="G20" s="178"/>
      <c r="H20" s="178"/>
      <c r="I20" s="178">
        <f t="shared" si="0"/>
        <v>0</v>
      </c>
      <c r="J20" s="178">
        <f t="shared" si="1"/>
        <v>0</v>
      </c>
      <c r="K20" s="178">
        <f t="shared" si="2"/>
        <v>0</v>
      </c>
    </row>
    <row r="21" spans="1:11" ht="24" customHeight="1">
      <c r="A21" s="174">
        <v>14</v>
      </c>
      <c r="B21" s="175" t="s">
        <v>1322</v>
      </c>
      <c r="C21" s="175">
        <v>753179</v>
      </c>
      <c r="D21" s="175" t="s">
        <v>1330</v>
      </c>
      <c r="E21" s="174">
        <v>22</v>
      </c>
      <c r="F21" s="174" t="s">
        <v>247</v>
      </c>
      <c r="G21" s="178"/>
      <c r="H21" s="178"/>
      <c r="I21" s="178">
        <f t="shared" si="0"/>
        <v>0</v>
      </c>
      <c r="J21" s="178">
        <f t="shared" si="1"/>
        <v>0</v>
      </c>
      <c r="K21" s="178">
        <f t="shared" si="2"/>
        <v>0</v>
      </c>
    </row>
    <row r="22" spans="1:11" ht="12" customHeight="1">
      <c r="A22" s="174">
        <v>15</v>
      </c>
      <c r="B22" s="175" t="s">
        <v>1331</v>
      </c>
      <c r="C22" s="175" t="s">
        <v>1332</v>
      </c>
      <c r="D22" s="175" t="s">
        <v>1333</v>
      </c>
      <c r="E22" s="174">
        <v>6</v>
      </c>
      <c r="F22" s="174" t="s">
        <v>247</v>
      </c>
      <c r="G22" s="178"/>
      <c r="H22" s="178"/>
      <c r="I22" s="178">
        <f t="shared" si="0"/>
        <v>0</v>
      </c>
      <c r="J22" s="178">
        <f t="shared" si="1"/>
        <v>0</v>
      </c>
      <c r="K22" s="178">
        <f t="shared" si="2"/>
        <v>0</v>
      </c>
    </row>
    <row r="23" spans="1:11" ht="12" customHeight="1">
      <c r="A23" s="174">
        <v>16</v>
      </c>
      <c r="B23" s="175" t="s">
        <v>1322</v>
      </c>
      <c r="C23" s="181">
        <v>754001</v>
      </c>
      <c r="D23" s="175" t="s">
        <v>1334</v>
      </c>
      <c r="E23" s="174">
        <v>38</v>
      </c>
      <c r="F23" s="174" t="s">
        <v>247</v>
      </c>
      <c r="G23" s="178"/>
      <c r="H23" s="178"/>
      <c r="I23" s="178">
        <f t="shared" si="0"/>
        <v>0</v>
      </c>
      <c r="J23" s="178">
        <f t="shared" si="1"/>
        <v>0</v>
      </c>
      <c r="K23" s="178">
        <f t="shared" si="2"/>
        <v>0</v>
      </c>
    </row>
    <row r="24" spans="1:11" ht="12" customHeight="1">
      <c r="A24" s="174">
        <v>17</v>
      </c>
      <c r="B24" s="175" t="s">
        <v>1322</v>
      </c>
      <c r="C24" s="181">
        <v>754002</v>
      </c>
      <c r="D24" s="175" t="s">
        <v>1335</v>
      </c>
      <c r="E24" s="174">
        <v>25</v>
      </c>
      <c r="F24" s="174" t="s">
        <v>247</v>
      </c>
      <c r="G24" s="178"/>
      <c r="H24" s="178"/>
      <c r="I24" s="178">
        <f t="shared" si="0"/>
        <v>0</v>
      </c>
      <c r="J24" s="178">
        <f t="shared" si="1"/>
        <v>0</v>
      </c>
      <c r="K24" s="178">
        <f t="shared" si="2"/>
        <v>0</v>
      </c>
    </row>
    <row r="25" spans="1:11" ht="12" customHeight="1">
      <c r="A25" s="174">
        <v>18</v>
      </c>
      <c r="B25" s="175" t="s">
        <v>1322</v>
      </c>
      <c r="C25" s="181">
        <v>754003</v>
      </c>
      <c r="D25" s="175" t="s">
        <v>1336</v>
      </c>
      <c r="E25" s="174">
        <v>4</v>
      </c>
      <c r="F25" s="174" t="s">
        <v>247</v>
      </c>
      <c r="G25" s="178"/>
      <c r="H25" s="178"/>
      <c r="I25" s="178">
        <f t="shared" si="0"/>
        <v>0</v>
      </c>
      <c r="J25" s="178">
        <f t="shared" si="1"/>
        <v>0</v>
      </c>
      <c r="K25" s="178">
        <f t="shared" si="2"/>
        <v>0</v>
      </c>
    </row>
    <row r="26" spans="1:11" ht="12" customHeight="1">
      <c r="A26" s="152"/>
      <c r="B26" s="170" t="s">
        <v>1337</v>
      </c>
      <c r="C26" s="182"/>
      <c r="D26" s="172"/>
      <c r="E26" s="152"/>
      <c r="F26" s="152"/>
      <c r="G26" s="173"/>
      <c r="H26" s="173"/>
      <c r="I26" s="173"/>
      <c r="J26" s="173"/>
      <c r="K26" s="173"/>
    </row>
    <row r="27" spans="1:11" ht="36">
      <c r="A27" s="174">
        <v>19</v>
      </c>
      <c r="B27" s="175" t="s">
        <v>1338</v>
      </c>
      <c r="C27" s="181"/>
      <c r="D27" s="175" t="s">
        <v>1339</v>
      </c>
      <c r="E27" s="174">
        <v>13</v>
      </c>
      <c r="F27" s="174" t="s">
        <v>247</v>
      </c>
      <c r="G27" s="178"/>
      <c r="H27" s="178"/>
      <c r="I27" s="178">
        <f t="shared" ref="I27:I32" si="3">E27*G27</f>
        <v>0</v>
      </c>
      <c r="J27" s="178">
        <f t="shared" ref="J27:J32" si="4">E27*H27</f>
        <v>0</v>
      </c>
      <c r="K27" s="178">
        <f t="shared" ref="K27:K32" si="5">SUM(I27:J27)</f>
        <v>0</v>
      </c>
    </row>
    <row r="28" spans="1:11" ht="24" customHeight="1">
      <c r="A28" s="174">
        <v>20</v>
      </c>
      <c r="B28" s="175" t="s">
        <v>1340</v>
      </c>
      <c r="C28" s="175"/>
      <c r="D28" s="175" t="s">
        <v>1341</v>
      </c>
      <c r="E28" s="174">
        <v>30</v>
      </c>
      <c r="F28" s="174" t="s">
        <v>247</v>
      </c>
      <c r="G28" s="178"/>
      <c r="H28" s="178"/>
      <c r="I28" s="178">
        <f t="shared" si="3"/>
        <v>0</v>
      </c>
      <c r="J28" s="178">
        <f t="shared" si="4"/>
        <v>0</v>
      </c>
      <c r="K28" s="178">
        <f t="shared" si="5"/>
        <v>0</v>
      </c>
    </row>
    <row r="29" spans="1:11" ht="24" customHeight="1">
      <c r="A29" s="174">
        <v>21</v>
      </c>
      <c r="B29" s="175" t="s">
        <v>1342</v>
      </c>
      <c r="C29" s="175"/>
      <c r="D29" s="175" t="s">
        <v>1343</v>
      </c>
      <c r="E29" s="174">
        <v>6</v>
      </c>
      <c r="F29" s="174" t="s">
        <v>247</v>
      </c>
      <c r="G29" s="178"/>
      <c r="H29" s="178"/>
      <c r="I29" s="178">
        <f t="shared" si="3"/>
        <v>0</v>
      </c>
      <c r="J29" s="178">
        <f t="shared" si="4"/>
        <v>0</v>
      </c>
      <c r="K29" s="178">
        <f t="shared" si="5"/>
        <v>0</v>
      </c>
    </row>
    <row r="30" spans="1:11" ht="24" customHeight="1">
      <c r="A30" s="174">
        <v>22</v>
      </c>
      <c r="B30" s="175" t="s">
        <v>1344</v>
      </c>
      <c r="C30" s="175"/>
      <c r="D30" s="175" t="s">
        <v>1345</v>
      </c>
      <c r="E30" s="174">
        <v>2</v>
      </c>
      <c r="F30" s="174" t="s">
        <v>247</v>
      </c>
      <c r="G30" s="178"/>
      <c r="H30" s="178"/>
      <c r="I30" s="178">
        <f t="shared" si="3"/>
        <v>0</v>
      </c>
      <c r="J30" s="178">
        <f t="shared" si="4"/>
        <v>0</v>
      </c>
      <c r="K30" s="178">
        <f t="shared" si="5"/>
        <v>0</v>
      </c>
    </row>
    <row r="31" spans="1:11" ht="24" customHeight="1">
      <c r="A31" s="174">
        <v>23</v>
      </c>
      <c r="B31" s="175" t="s">
        <v>1346</v>
      </c>
      <c r="C31" s="183"/>
      <c r="D31" s="175" t="s">
        <v>1347</v>
      </c>
      <c r="E31" s="174">
        <v>7</v>
      </c>
      <c r="F31" s="174" t="s">
        <v>247</v>
      </c>
      <c r="G31" s="178"/>
      <c r="H31" s="178"/>
      <c r="I31" s="178">
        <f t="shared" si="3"/>
        <v>0</v>
      </c>
      <c r="J31" s="178">
        <f t="shared" si="4"/>
        <v>0</v>
      </c>
      <c r="K31" s="178">
        <f t="shared" si="5"/>
        <v>0</v>
      </c>
    </row>
    <row r="32" spans="1:11" ht="24" customHeight="1">
      <c r="A32" s="174">
        <v>24</v>
      </c>
      <c r="B32" s="175" t="s">
        <v>1348</v>
      </c>
      <c r="C32" s="175" t="s">
        <v>1349</v>
      </c>
      <c r="D32" s="175" t="s">
        <v>1350</v>
      </c>
      <c r="E32" s="174">
        <v>9</v>
      </c>
      <c r="F32" s="174" t="s">
        <v>247</v>
      </c>
      <c r="G32" s="178"/>
      <c r="H32" s="178"/>
      <c r="I32" s="178">
        <f t="shared" si="3"/>
        <v>0</v>
      </c>
      <c r="J32" s="178">
        <f t="shared" si="4"/>
        <v>0</v>
      </c>
      <c r="K32" s="178">
        <f t="shared" si="5"/>
        <v>0</v>
      </c>
    </row>
    <row r="33" spans="1:11" ht="12">
      <c r="A33" s="152"/>
      <c r="B33" s="170" t="s">
        <v>1351</v>
      </c>
      <c r="C33" s="182"/>
      <c r="D33" s="172"/>
      <c r="E33" s="152"/>
      <c r="F33" s="152"/>
      <c r="G33" s="173"/>
      <c r="H33" s="173"/>
      <c r="I33" s="173"/>
      <c r="J33" s="173"/>
      <c r="K33" s="173"/>
    </row>
    <row r="34" spans="1:11" ht="12" customHeight="1">
      <c r="A34" s="184" t="s">
        <v>245</v>
      </c>
      <c r="B34" s="183" t="s">
        <v>1352</v>
      </c>
      <c r="C34" s="185"/>
      <c r="D34" s="177" t="s">
        <v>1353</v>
      </c>
      <c r="E34" s="174">
        <v>2</v>
      </c>
      <c r="F34" s="186" t="s">
        <v>247</v>
      </c>
      <c r="G34" s="178"/>
      <c r="H34" s="178"/>
      <c r="I34" s="178">
        <f>E34*G34</f>
        <v>0</v>
      </c>
      <c r="J34" s="178">
        <f>E34*H34</f>
        <v>0</v>
      </c>
      <c r="K34" s="178">
        <f>SUM(I34:J34)</f>
        <v>0</v>
      </c>
    </row>
    <row r="35" spans="1:11" ht="12" customHeight="1">
      <c r="A35" s="184" t="s">
        <v>246</v>
      </c>
      <c r="B35" s="183" t="s">
        <v>1354</v>
      </c>
      <c r="C35" s="185"/>
      <c r="D35" s="183" t="s">
        <v>1355</v>
      </c>
      <c r="E35" s="174">
        <v>10</v>
      </c>
      <c r="F35" s="186" t="s">
        <v>1356</v>
      </c>
      <c r="G35" s="178"/>
      <c r="H35" s="178"/>
      <c r="I35" s="178">
        <f>E35*G35</f>
        <v>0</v>
      </c>
      <c r="J35" s="178">
        <f>E35*H35</f>
        <v>0</v>
      </c>
      <c r="K35" s="178">
        <f>SUM(I35:J35)</f>
        <v>0</v>
      </c>
    </row>
    <row r="36" spans="1:11" ht="24" customHeight="1">
      <c r="A36" s="184" t="s">
        <v>249</v>
      </c>
      <c r="B36" s="183" t="s">
        <v>1357</v>
      </c>
      <c r="C36" s="183" t="s">
        <v>1358</v>
      </c>
      <c r="D36" s="183" t="s">
        <v>1359</v>
      </c>
      <c r="E36" s="174">
        <v>15</v>
      </c>
      <c r="F36" s="186" t="s">
        <v>247</v>
      </c>
      <c r="G36" s="178"/>
      <c r="H36" s="178"/>
      <c r="I36" s="178">
        <f>E36*G36</f>
        <v>0</v>
      </c>
      <c r="J36" s="178">
        <f>E36*H36</f>
        <v>0</v>
      </c>
      <c r="K36" s="178">
        <f>SUM(I36:J36)</f>
        <v>0</v>
      </c>
    </row>
    <row r="37" spans="1:11" ht="24" customHeight="1">
      <c r="A37" s="184" t="s">
        <v>253</v>
      </c>
      <c r="B37" s="183" t="s">
        <v>1360</v>
      </c>
      <c r="C37" s="183">
        <v>8595057616035</v>
      </c>
      <c r="D37" s="177" t="s">
        <v>1361</v>
      </c>
      <c r="E37" s="174">
        <v>300</v>
      </c>
      <c r="F37" s="174" t="s">
        <v>1356</v>
      </c>
      <c r="G37" s="178"/>
      <c r="H37" s="178"/>
      <c r="I37" s="178">
        <f>E37*G37</f>
        <v>0</v>
      </c>
      <c r="J37" s="178">
        <f>E37*H37</f>
        <v>0</v>
      </c>
      <c r="K37" s="178">
        <f>SUM(I37:J37)</f>
        <v>0</v>
      </c>
    </row>
    <row r="38" spans="1:11" ht="12" customHeight="1">
      <c r="A38" s="184" t="s">
        <v>257</v>
      </c>
      <c r="B38" s="183" t="s">
        <v>1362</v>
      </c>
      <c r="C38" s="183">
        <v>8595057616042</v>
      </c>
      <c r="D38" s="177" t="s">
        <v>1363</v>
      </c>
      <c r="E38" s="174">
        <v>30</v>
      </c>
      <c r="F38" s="174" t="s">
        <v>1356</v>
      </c>
      <c r="G38" s="178"/>
      <c r="H38" s="178"/>
      <c r="I38" s="178">
        <f>E38*G38</f>
        <v>0</v>
      </c>
      <c r="J38" s="178">
        <f>E38*H38</f>
        <v>0</v>
      </c>
      <c r="K38" s="178">
        <f>SUM(I38:J38)</f>
        <v>0</v>
      </c>
    </row>
    <row r="39" spans="1:11" ht="12" customHeight="1">
      <c r="A39" s="152"/>
      <c r="B39" s="170" t="s">
        <v>1364</v>
      </c>
      <c r="C39" s="182"/>
      <c r="D39" s="172"/>
      <c r="E39" s="152"/>
      <c r="F39" s="152"/>
      <c r="G39" s="172"/>
      <c r="H39" s="173"/>
      <c r="I39" s="173"/>
      <c r="J39" s="173"/>
      <c r="K39" s="173"/>
    </row>
    <row r="40" spans="1:11" ht="12" customHeight="1">
      <c r="A40" s="174">
        <v>30</v>
      </c>
      <c r="B40" s="175" t="s">
        <v>1365</v>
      </c>
      <c r="C40" s="175" t="s">
        <v>1366</v>
      </c>
      <c r="D40" s="177" t="s">
        <v>1367</v>
      </c>
      <c r="E40" s="174">
        <v>120</v>
      </c>
      <c r="F40" s="174" t="s">
        <v>1356</v>
      </c>
      <c r="G40" s="178"/>
      <c r="H40" s="178"/>
      <c r="I40" s="178">
        <f t="shared" ref="I40:I58" si="6">E40*G40</f>
        <v>0</v>
      </c>
      <c r="J40" s="178">
        <f t="shared" ref="J40:J58" si="7">E40*H40</f>
        <v>0</v>
      </c>
      <c r="K40" s="178">
        <f t="shared" ref="K40:K58" si="8">SUM(I40:J40)</f>
        <v>0</v>
      </c>
    </row>
    <row r="41" spans="1:11" ht="12" customHeight="1">
      <c r="A41" s="174"/>
      <c r="B41" s="175" t="s">
        <v>1368</v>
      </c>
      <c r="C41" s="175" t="s">
        <v>1369</v>
      </c>
      <c r="D41" s="177" t="s">
        <v>1370</v>
      </c>
      <c r="E41" s="174">
        <v>100</v>
      </c>
      <c r="F41" s="174" t="s">
        <v>1356</v>
      </c>
      <c r="G41" s="178"/>
      <c r="H41" s="178"/>
      <c r="I41" s="178">
        <f t="shared" si="6"/>
        <v>0</v>
      </c>
      <c r="J41" s="178">
        <f t="shared" si="7"/>
        <v>0</v>
      </c>
      <c r="K41" s="178">
        <f t="shared" si="8"/>
        <v>0</v>
      </c>
    </row>
    <row r="42" spans="1:11" ht="12" customHeight="1">
      <c r="A42" s="174">
        <v>31</v>
      </c>
      <c r="B42" s="175" t="s">
        <v>1371</v>
      </c>
      <c r="C42" s="175" t="s">
        <v>1372</v>
      </c>
      <c r="D42" s="177" t="s">
        <v>1370</v>
      </c>
      <c r="E42" s="174">
        <v>500</v>
      </c>
      <c r="F42" s="174" t="s">
        <v>1356</v>
      </c>
      <c r="G42" s="178"/>
      <c r="H42" s="178"/>
      <c r="I42" s="178">
        <f t="shared" si="6"/>
        <v>0</v>
      </c>
      <c r="J42" s="178">
        <f t="shared" si="7"/>
        <v>0</v>
      </c>
      <c r="K42" s="178">
        <f t="shared" si="8"/>
        <v>0</v>
      </c>
    </row>
    <row r="43" spans="1:11" ht="12" customHeight="1">
      <c r="A43" s="174">
        <v>32</v>
      </c>
      <c r="B43" s="175" t="s">
        <v>1373</v>
      </c>
      <c r="C43" s="175" t="s">
        <v>1374</v>
      </c>
      <c r="D43" s="177" t="s">
        <v>1370</v>
      </c>
      <c r="E43" s="174">
        <v>600</v>
      </c>
      <c r="F43" s="174" t="s">
        <v>1356</v>
      </c>
      <c r="G43" s="178"/>
      <c r="H43" s="178"/>
      <c r="I43" s="178">
        <f t="shared" si="6"/>
        <v>0</v>
      </c>
      <c r="J43" s="178">
        <f t="shared" si="7"/>
        <v>0</v>
      </c>
      <c r="K43" s="178">
        <f t="shared" si="8"/>
        <v>0</v>
      </c>
    </row>
    <row r="44" spans="1:11" ht="12" customHeight="1">
      <c r="A44" s="174">
        <v>33</v>
      </c>
      <c r="B44" s="175" t="s">
        <v>1375</v>
      </c>
      <c r="C44" s="175" t="s">
        <v>1376</v>
      </c>
      <c r="D44" s="177" t="s">
        <v>1370</v>
      </c>
      <c r="E44" s="174">
        <v>15</v>
      </c>
      <c r="F44" s="174" t="s">
        <v>1356</v>
      </c>
      <c r="G44" s="178"/>
      <c r="H44" s="178"/>
      <c r="I44" s="178">
        <f t="shared" si="6"/>
        <v>0</v>
      </c>
      <c r="J44" s="178">
        <f t="shared" si="7"/>
        <v>0</v>
      </c>
      <c r="K44" s="178">
        <f t="shared" si="8"/>
        <v>0</v>
      </c>
    </row>
    <row r="45" spans="1:11" ht="12" customHeight="1">
      <c r="A45" s="174"/>
      <c r="B45" s="175" t="s">
        <v>1377</v>
      </c>
      <c r="C45" s="175" t="s">
        <v>1378</v>
      </c>
      <c r="D45" s="177" t="s">
        <v>1367</v>
      </c>
      <c r="E45" s="174">
        <v>10</v>
      </c>
      <c r="F45" s="174" t="s">
        <v>1356</v>
      </c>
      <c r="G45" s="178"/>
      <c r="H45" s="178"/>
      <c r="I45" s="178">
        <f t="shared" si="6"/>
        <v>0</v>
      </c>
      <c r="J45" s="178">
        <f t="shared" si="7"/>
        <v>0</v>
      </c>
      <c r="K45" s="178">
        <f t="shared" si="8"/>
        <v>0</v>
      </c>
    </row>
    <row r="46" spans="1:11" ht="12" customHeight="1">
      <c r="A46" s="174">
        <v>34</v>
      </c>
      <c r="B46" s="175" t="s">
        <v>1379</v>
      </c>
      <c r="C46" s="175" t="s">
        <v>1380</v>
      </c>
      <c r="D46" s="177" t="s">
        <v>1367</v>
      </c>
      <c r="E46" s="174">
        <v>50</v>
      </c>
      <c r="F46" s="174" t="s">
        <v>1356</v>
      </c>
      <c r="G46" s="178"/>
      <c r="H46" s="178"/>
      <c r="I46" s="178">
        <f t="shared" si="6"/>
        <v>0</v>
      </c>
      <c r="J46" s="178">
        <f t="shared" si="7"/>
        <v>0</v>
      </c>
      <c r="K46" s="178">
        <f t="shared" si="8"/>
        <v>0</v>
      </c>
    </row>
    <row r="47" spans="1:11" ht="12" customHeight="1">
      <c r="A47" s="174">
        <v>35</v>
      </c>
      <c r="B47" s="175" t="s">
        <v>1381</v>
      </c>
      <c r="C47" s="175" t="s">
        <v>1382</v>
      </c>
      <c r="D47" s="177" t="s">
        <v>1367</v>
      </c>
      <c r="E47" s="174">
        <v>25</v>
      </c>
      <c r="F47" s="174" t="s">
        <v>1356</v>
      </c>
      <c r="G47" s="178"/>
      <c r="H47" s="178"/>
      <c r="I47" s="178">
        <f t="shared" si="6"/>
        <v>0</v>
      </c>
      <c r="J47" s="178">
        <f t="shared" si="7"/>
        <v>0</v>
      </c>
      <c r="K47" s="178">
        <f t="shared" si="8"/>
        <v>0</v>
      </c>
    </row>
    <row r="48" spans="1:11" ht="12" customHeight="1">
      <c r="A48" s="174">
        <v>36</v>
      </c>
      <c r="B48" s="175" t="s">
        <v>1383</v>
      </c>
      <c r="C48" s="175"/>
      <c r="D48" s="177" t="s">
        <v>1367</v>
      </c>
      <c r="E48" s="174">
        <v>10</v>
      </c>
      <c r="F48" s="174" t="s">
        <v>1356</v>
      </c>
      <c r="G48" s="178"/>
      <c r="H48" s="178"/>
      <c r="I48" s="178">
        <f t="shared" si="6"/>
        <v>0</v>
      </c>
      <c r="J48" s="178">
        <f t="shared" si="7"/>
        <v>0</v>
      </c>
      <c r="K48" s="178">
        <f t="shared" si="8"/>
        <v>0</v>
      </c>
    </row>
    <row r="49" spans="1:11" ht="12" customHeight="1">
      <c r="A49" s="174">
        <v>37</v>
      </c>
      <c r="B49" s="175" t="s">
        <v>1384</v>
      </c>
      <c r="C49" s="175"/>
      <c r="D49" s="177" t="s">
        <v>1367</v>
      </c>
      <c r="E49" s="174">
        <v>5</v>
      </c>
      <c r="F49" s="174" t="s">
        <v>1356</v>
      </c>
      <c r="G49" s="178"/>
      <c r="H49" s="178"/>
      <c r="I49" s="178">
        <f t="shared" si="6"/>
        <v>0</v>
      </c>
      <c r="J49" s="178">
        <f t="shared" si="7"/>
        <v>0</v>
      </c>
      <c r="K49" s="178">
        <f t="shared" si="8"/>
        <v>0</v>
      </c>
    </row>
    <row r="50" spans="1:11" ht="12" customHeight="1">
      <c r="A50" s="174">
        <v>38</v>
      </c>
      <c r="B50" s="175" t="s">
        <v>1385</v>
      </c>
      <c r="C50" s="175" t="s">
        <v>1386</v>
      </c>
      <c r="D50" s="177" t="s">
        <v>1367</v>
      </c>
      <c r="E50" s="174">
        <v>5</v>
      </c>
      <c r="F50" s="174" t="s">
        <v>1356</v>
      </c>
      <c r="G50" s="178"/>
      <c r="H50" s="178"/>
      <c r="I50" s="178">
        <f t="shared" si="6"/>
        <v>0</v>
      </c>
      <c r="J50" s="178">
        <f t="shared" si="7"/>
        <v>0</v>
      </c>
      <c r="K50" s="178">
        <f t="shared" si="8"/>
        <v>0</v>
      </c>
    </row>
    <row r="51" spans="1:11" ht="12" customHeight="1">
      <c r="A51" s="174">
        <v>39</v>
      </c>
      <c r="B51" s="175" t="s">
        <v>1387</v>
      </c>
      <c r="C51" s="175" t="s">
        <v>1388</v>
      </c>
      <c r="D51" s="177" t="s">
        <v>1367</v>
      </c>
      <c r="E51" s="174">
        <v>15</v>
      </c>
      <c r="F51" s="174" t="s">
        <v>1356</v>
      </c>
      <c r="G51" s="178"/>
      <c r="H51" s="178"/>
      <c r="I51" s="178">
        <f t="shared" si="6"/>
        <v>0</v>
      </c>
      <c r="J51" s="178">
        <f t="shared" si="7"/>
        <v>0</v>
      </c>
      <c r="K51" s="178">
        <f t="shared" si="8"/>
        <v>0</v>
      </c>
    </row>
    <row r="52" spans="1:11" ht="12" customHeight="1">
      <c r="A52" s="174">
        <v>40</v>
      </c>
      <c r="B52" s="175" t="s">
        <v>1389</v>
      </c>
      <c r="C52" s="175" t="s">
        <v>1390</v>
      </c>
      <c r="D52" s="177" t="s">
        <v>1367</v>
      </c>
      <c r="E52" s="174">
        <v>5</v>
      </c>
      <c r="F52" s="174" t="s">
        <v>1356</v>
      </c>
      <c r="G52" s="178"/>
      <c r="H52" s="178"/>
      <c r="I52" s="178">
        <f t="shared" si="6"/>
        <v>0</v>
      </c>
      <c r="J52" s="178">
        <f t="shared" si="7"/>
        <v>0</v>
      </c>
      <c r="K52" s="178">
        <f t="shared" si="8"/>
        <v>0</v>
      </c>
    </row>
    <row r="53" spans="1:11" ht="12" customHeight="1">
      <c r="A53" s="174">
        <v>41</v>
      </c>
      <c r="B53" s="175" t="s">
        <v>1391</v>
      </c>
      <c r="C53" s="175" t="s">
        <v>1392</v>
      </c>
      <c r="D53" s="177" t="s">
        <v>1367</v>
      </c>
      <c r="E53" s="174">
        <v>5</v>
      </c>
      <c r="F53" s="174" t="s">
        <v>1356</v>
      </c>
      <c r="G53" s="178"/>
      <c r="H53" s="178"/>
      <c r="I53" s="178">
        <f t="shared" si="6"/>
        <v>0</v>
      </c>
      <c r="J53" s="178">
        <f t="shared" si="7"/>
        <v>0</v>
      </c>
      <c r="K53" s="178">
        <f t="shared" si="8"/>
        <v>0</v>
      </c>
    </row>
    <row r="54" spans="1:11" ht="12" customHeight="1">
      <c r="A54" s="174">
        <v>42</v>
      </c>
      <c r="B54" s="175" t="s">
        <v>1393</v>
      </c>
      <c r="C54" s="175" t="s">
        <v>1394</v>
      </c>
      <c r="D54" s="177" t="s">
        <v>1370</v>
      </c>
      <c r="E54" s="174">
        <v>15</v>
      </c>
      <c r="F54" s="174" t="s">
        <v>1356</v>
      </c>
      <c r="G54" s="178"/>
      <c r="H54" s="178"/>
      <c r="I54" s="178">
        <f t="shared" si="6"/>
        <v>0</v>
      </c>
      <c r="J54" s="178">
        <f t="shared" si="7"/>
        <v>0</v>
      </c>
      <c r="K54" s="178">
        <f t="shared" si="8"/>
        <v>0</v>
      </c>
    </row>
    <row r="55" spans="1:11" ht="12" customHeight="1">
      <c r="A55" s="174">
        <v>43</v>
      </c>
      <c r="B55" s="175" t="s">
        <v>1395</v>
      </c>
      <c r="C55" s="175"/>
      <c r="D55" s="177" t="s">
        <v>1396</v>
      </c>
      <c r="E55" s="174">
        <v>65</v>
      </c>
      <c r="F55" s="174" t="s">
        <v>1356</v>
      </c>
      <c r="G55" s="178"/>
      <c r="H55" s="178"/>
      <c r="I55" s="178">
        <f t="shared" si="6"/>
        <v>0</v>
      </c>
      <c r="J55" s="178">
        <f t="shared" si="7"/>
        <v>0</v>
      </c>
      <c r="K55" s="178">
        <f t="shared" si="8"/>
        <v>0</v>
      </c>
    </row>
    <row r="56" spans="1:11" ht="12" customHeight="1">
      <c r="A56" s="174">
        <v>44</v>
      </c>
      <c r="B56" s="175" t="s">
        <v>1397</v>
      </c>
      <c r="C56" s="175"/>
      <c r="D56" s="177" t="s">
        <v>1398</v>
      </c>
      <c r="E56" s="174">
        <v>5</v>
      </c>
      <c r="F56" s="174" t="s">
        <v>1356</v>
      </c>
      <c r="G56" s="178"/>
      <c r="H56" s="178"/>
      <c r="I56" s="178">
        <f t="shared" si="6"/>
        <v>0</v>
      </c>
      <c r="J56" s="178">
        <f t="shared" si="7"/>
        <v>0</v>
      </c>
      <c r="K56" s="178">
        <f t="shared" si="8"/>
        <v>0</v>
      </c>
    </row>
    <row r="57" spans="1:11" ht="12" customHeight="1">
      <c r="A57" s="174">
        <v>45</v>
      </c>
      <c r="B57" s="175" t="s">
        <v>1399</v>
      </c>
      <c r="C57" s="175"/>
      <c r="D57" s="177" t="s">
        <v>1400</v>
      </c>
      <c r="E57" s="174">
        <v>20</v>
      </c>
      <c r="F57" s="174" t="s">
        <v>1356</v>
      </c>
      <c r="G57" s="178"/>
      <c r="H57" s="178"/>
      <c r="I57" s="178">
        <f t="shared" si="6"/>
        <v>0</v>
      </c>
      <c r="J57" s="178">
        <f t="shared" si="7"/>
        <v>0</v>
      </c>
      <c r="K57" s="178">
        <f t="shared" si="8"/>
        <v>0</v>
      </c>
    </row>
    <row r="58" spans="1:11" ht="12" customHeight="1">
      <c r="A58" s="174">
        <v>46</v>
      </c>
      <c r="B58" s="175" t="s">
        <v>1401</v>
      </c>
      <c r="C58" s="175"/>
      <c r="D58" s="177" t="s">
        <v>1402</v>
      </c>
      <c r="E58" s="174">
        <v>10</v>
      </c>
      <c r="F58" s="174" t="s">
        <v>1356</v>
      </c>
      <c r="G58" s="178"/>
      <c r="H58" s="178"/>
      <c r="I58" s="178">
        <f t="shared" si="6"/>
        <v>0</v>
      </c>
      <c r="J58" s="178">
        <f t="shared" si="7"/>
        <v>0</v>
      </c>
      <c r="K58" s="178">
        <f t="shared" si="8"/>
        <v>0</v>
      </c>
    </row>
    <row r="59" spans="1:11" ht="12">
      <c r="A59" s="152"/>
      <c r="B59" s="170" t="s">
        <v>1403</v>
      </c>
      <c r="C59" s="182"/>
      <c r="D59" s="172"/>
      <c r="E59" s="152"/>
      <c r="F59" s="152"/>
      <c r="G59" s="172"/>
      <c r="H59" s="173"/>
      <c r="I59" s="173"/>
      <c r="J59" s="173"/>
      <c r="K59" s="173"/>
    </row>
    <row r="60" spans="1:11" ht="12" customHeight="1">
      <c r="A60" s="174">
        <v>47</v>
      </c>
      <c r="B60" s="175"/>
      <c r="C60" s="175"/>
      <c r="D60" s="175" t="s">
        <v>1404</v>
      </c>
      <c r="E60" s="174">
        <v>24</v>
      </c>
      <c r="F60" s="174" t="s">
        <v>247</v>
      </c>
      <c r="G60" s="178"/>
      <c r="H60" s="178"/>
      <c r="I60" s="178">
        <f t="shared" ref="I60:I71" si="9">E60*G60</f>
        <v>0</v>
      </c>
      <c r="J60" s="178">
        <f t="shared" ref="J60:J71" si="10">E60*H60</f>
        <v>0</v>
      </c>
      <c r="K60" s="178">
        <f t="shared" ref="K60:K71" si="11">SUM(I60:J60)</f>
        <v>0</v>
      </c>
    </row>
    <row r="61" spans="1:11" ht="12" customHeight="1">
      <c r="A61" s="174">
        <v>48</v>
      </c>
      <c r="B61" s="175"/>
      <c r="C61" s="175"/>
      <c r="D61" s="175" t="s">
        <v>1405</v>
      </c>
      <c r="E61" s="174">
        <v>1</v>
      </c>
      <c r="F61" s="174" t="s">
        <v>247</v>
      </c>
      <c r="G61" s="178"/>
      <c r="H61" s="178"/>
      <c r="I61" s="178">
        <f t="shared" si="9"/>
        <v>0</v>
      </c>
      <c r="J61" s="178">
        <f t="shared" si="10"/>
        <v>0</v>
      </c>
      <c r="K61" s="178">
        <f t="shared" si="11"/>
        <v>0</v>
      </c>
    </row>
    <row r="62" spans="1:11" ht="12" customHeight="1">
      <c r="A62" s="174">
        <v>49</v>
      </c>
      <c r="B62" s="175"/>
      <c r="C62" s="175"/>
      <c r="D62" s="175" t="s">
        <v>1406</v>
      </c>
      <c r="E62" s="174">
        <v>12</v>
      </c>
      <c r="F62" s="174" t="s">
        <v>247</v>
      </c>
      <c r="G62" s="178"/>
      <c r="H62" s="178"/>
      <c r="I62" s="178">
        <f t="shared" si="9"/>
        <v>0</v>
      </c>
      <c r="J62" s="178">
        <f t="shared" si="10"/>
        <v>0</v>
      </c>
      <c r="K62" s="178">
        <f t="shared" si="11"/>
        <v>0</v>
      </c>
    </row>
    <row r="63" spans="1:11" ht="24" customHeight="1">
      <c r="A63" s="174">
        <v>50</v>
      </c>
      <c r="B63" s="175"/>
      <c r="C63" s="175"/>
      <c r="D63" s="175" t="s">
        <v>1407</v>
      </c>
      <c r="E63" s="174">
        <v>1</v>
      </c>
      <c r="F63" s="174" t="s">
        <v>247</v>
      </c>
      <c r="G63" s="178"/>
      <c r="H63" s="178"/>
      <c r="I63" s="178">
        <f t="shared" si="9"/>
        <v>0</v>
      </c>
      <c r="J63" s="178">
        <f t="shared" si="10"/>
        <v>0</v>
      </c>
      <c r="K63" s="178">
        <f t="shared" si="11"/>
        <v>0</v>
      </c>
    </row>
    <row r="64" spans="1:11" ht="12" customHeight="1">
      <c r="A64" s="174">
        <v>51</v>
      </c>
      <c r="B64" s="175" t="s">
        <v>1408</v>
      </c>
      <c r="C64" s="175"/>
      <c r="D64" s="177" t="s">
        <v>1409</v>
      </c>
      <c r="E64" s="174">
        <v>170</v>
      </c>
      <c r="F64" s="174" t="s">
        <v>1356</v>
      </c>
      <c r="G64" s="178"/>
      <c r="H64" s="178"/>
      <c r="I64" s="178">
        <f t="shared" si="9"/>
        <v>0</v>
      </c>
      <c r="J64" s="178">
        <f t="shared" si="10"/>
        <v>0</v>
      </c>
      <c r="K64" s="178">
        <f t="shared" si="11"/>
        <v>0</v>
      </c>
    </row>
    <row r="65" spans="1:11" ht="12" customHeight="1">
      <c r="A65" s="174">
        <v>52</v>
      </c>
      <c r="B65" s="175" t="s">
        <v>1410</v>
      </c>
      <c r="C65" s="175" t="s">
        <v>1411</v>
      </c>
      <c r="D65" s="177" t="s">
        <v>1367</v>
      </c>
      <c r="E65" s="174">
        <v>15</v>
      </c>
      <c r="F65" s="174" t="s">
        <v>1356</v>
      </c>
      <c r="G65" s="178"/>
      <c r="H65" s="178"/>
      <c r="I65" s="178">
        <f t="shared" si="9"/>
        <v>0</v>
      </c>
      <c r="J65" s="178">
        <f t="shared" si="10"/>
        <v>0</v>
      </c>
      <c r="K65" s="178">
        <f t="shared" si="11"/>
        <v>0</v>
      </c>
    </row>
    <row r="66" spans="1:11" ht="12" customHeight="1">
      <c r="A66" s="174">
        <v>53</v>
      </c>
      <c r="B66" s="175" t="s">
        <v>1412</v>
      </c>
      <c r="C66" s="175" t="s">
        <v>1413</v>
      </c>
      <c r="D66" s="177" t="s">
        <v>1367</v>
      </c>
      <c r="E66" s="174">
        <v>5</v>
      </c>
      <c r="F66" s="174" t="s">
        <v>1356</v>
      </c>
      <c r="G66" s="178"/>
      <c r="H66" s="178"/>
      <c r="I66" s="178">
        <f t="shared" si="9"/>
        <v>0</v>
      </c>
      <c r="J66" s="178">
        <f t="shared" si="10"/>
        <v>0</v>
      </c>
      <c r="K66" s="178">
        <f t="shared" si="11"/>
        <v>0</v>
      </c>
    </row>
    <row r="67" spans="1:11" ht="12" customHeight="1">
      <c r="A67" s="174">
        <v>54</v>
      </c>
      <c r="B67" s="175" t="s">
        <v>1414</v>
      </c>
      <c r="C67" s="175"/>
      <c r="D67" s="177" t="s">
        <v>1415</v>
      </c>
      <c r="E67" s="174">
        <v>30</v>
      </c>
      <c r="F67" s="174" t="s">
        <v>1356</v>
      </c>
      <c r="G67" s="178"/>
      <c r="H67" s="178"/>
      <c r="I67" s="178">
        <f t="shared" si="9"/>
        <v>0</v>
      </c>
      <c r="J67" s="178">
        <f t="shared" si="10"/>
        <v>0</v>
      </c>
      <c r="K67" s="178">
        <f t="shared" si="11"/>
        <v>0</v>
      </c>
    </row>
    <row r="68" spans="1:11" ht="12" customHeight="1">
      <c r="A68" s="174">
        <v>55</v>
      </c>
      <c r="B68" s="175" t="s">
        <v>1416</v>
      </c>
      <c r="C68" s="175"/>
      <c r="D68" s="177" t="s">
        <v>1415</v>
      </c>
      <c r="E68" s="174">
        <v>15</v>
      </c>
      <c r="F68" s="174" t="s">
        <v>1356</v>
      </c>
      <c r="G68" s="178"/>
      <c r="H68" s="178"/>
      <c r="I68" s="178">
        <f t="shared" si="9"/>
        <v>0</v>
      </c>
      <c r="J68" s="178">
        <f t="shared" si="10"/>
        <v>0</v>
      </c>
      <c r="K68" s="178">
        <f t="shared" si="11"/>
        <v>0</v>
      </c>
    </row>
    <row r="69" spans="1:11" ht="12" customHeight="1">
      <c r="A69" s="174">
        <v>56</v>
      </c>
      <c r="B69" s="175" t="s">
        <v>1417</v>
      </c>
      <c r="C69" s="175" t="s">
        <v>1418</v>
      </c>
      <c r="D69" s="177" t="s">
        <v>1367</v>
      </c>
      <c r="E69" s="174">
        <v>10</v>
      </c>
      <c r="F69" s="174" t="s">
        <v>1356</v>
      </c>
      <c r="G69" s="178"/>
      <c r="H69" s="178"/>
      <c r="I69" s="178">
        <f t="shared" si="9"/>
        <v>0</v>
      </c>
      <c r="J69" s="178">
        <f t="shared" si="10"/>
        <v>0</v>
      </c>
      <c r="K69" s="178">
        <f t="shared" si="11"/>
        <v>0</v>
      </c>
    </row>
    <row r="70" spans="1:11" ht="12" customHeight="1">
      <c r="A70" s="174">
        <v>57</v>
      </c>
      <c r="B70" s="175" t="s">
        <v>1401</v>
      </c>
      <c r="C70" s="175"/>
      <c r="D70" s="177" t="s">
        <v>1402</v>
      </c>
      <c r="E70" s="174">
        <v>40</v>
      </c>
      <c r="F70" s="174" t="s">
        <v>1356</v>
      </c>
      <c r="G70" s="178"/>
      <c r="H70" s="178"/>
      <c r="I70" s="178">
        <f t="shared" si="9"/>
        <v>0</v>
      </c>
      <c r="J70" s="178">
        <f t="shared" si="10"/>
        <v>0</v>
      </c>
      <c r="K70" s="178">
        <f t="shared" si="11"/>
        <v>0</v>
      </c>
    </row>
    <row r="71" spans="1:11" ht="12" customHeight="1">
      <c r="A71" s="174">
        <v>58</v>
      </c>
      <c r="B71" s="183" t="s">
        <v>1360</v>
      </c>
      <c r="C71" s="183">
        <v>8595057616035</v>
      </c>
      <c r="D71" s="177" t="s">
        <v>1361</v>
      </c>
      <c r="E71" s="174">
        <v>70</v>
      </c>
      <c r="F71" s="174" t="s">
        <v>1356</v>
      </c>
      <c r="G71" s="178"/>
      <c r="H71" s="178"/>
      <c r="I71" s="178">
        <f t="shared" si="9"/>
        <v>0</v>
      </c>
      <c r="J71" s="178">
        <f t="shared" si="10"/>
        <v>0</v>
      </c>
      <c r="K71" s="178">
        <f t="shared" si="11"/>
        <v>0</v>
      </c>
    </row>
    <row r="72" spans="1:11" ht="12" customHeight="1">
      <c r="A72" s="152"/>
      <c r="B72" s="170" t="s">
        <v>1419</v>
      </c>
      <c r="C72" s="182"/>
      <c r="D72" s="172"/>
      <c r="E72" s="152"/>
      <c r="F72" s="152"/>
      <c r="G72" s="173"/>
      <c r="H72" s="173"/>
      <c r="I72" s="173"/>
      <c r="J72" s="173"/>
      <c r="K72" s="173"/>
    </row>
    <row r="73" spans="1:11" ht="12" customHeight="1">
      <c r="A73" s="184" t="s">
        <v>383</v>
      </c>
      <c r="B73" s="177" t="s">
        <v>1420</v>
      </c>
      <c r="C73" s="177" t="s">
        <v>1421</v>
      </c>
      <c r="D73" s="177" t="s">
        <v>1422</v>
      </c>
      <c r="E73" s="174">
        <v>40</v>
      </c>
      <c r="F73" s="186" t="s">
        <v>1356</v>
      </c>
      <c r="G73" s="178"/>
      <c r="H73" s="178"/>
      <c r="I73" s="178">
        <f t="shared" ref="I73:I94" si="12">E73*G73</f>
        <v>0</v>
      </c>
      <c r="J73" s="178">
        <f t="shared" ref="J73:J94" si="13">E73*H73</f>
        <v>0</v>
      </c>
      <c r="K73" s="178">
        <f t="shared" ref="K73:K94" si="14">SUM(I73:J73)</f>
        <v>0</v>
      </c>
    </row>
    <row r="74" spans="1:11" ht="12" customHeight="1">
      <c r="A74" s="184" t="s">
        <v>386</v>
      </c>
      <c r="B74" s="177" t="s">
        <v>1423</v>
      </c>
      <c r="C74" s="177" t="s">
        <v>1424</v>
      </c>
      <c r="D74" s="177" t="s">
        <v>1425</v>
      </c>
      <c r="E74" s="174">
        <v>45</v>
      </c>
      <c r="F74" s="186" t="s">
        <v>1356</v>
      </c>
      <c r="G74" s="178"/>
      <c r="H74" s="178"/>
      <c r="I74" s="178">
        <f t="shared" si="12"/>
        <v>0</v>
      </c>
      <c r="J74" s="178">
        <f t="shared" si="13"/>
        <v>0</v>
      </c>
      <c r="K74" s="178">
        <f t="shared" si="14"/>
        <v>0</v>
      </c>
    </row>
    <row r="75" spans="1:11" ht="12" customHeight="1">
      <c r="A75" s="184" t="s">
        <v>392</v>
      </c>
      <c r="B75" s="177" t="s">
        <v>1426</v>
      </c>
      <c r="C75" s="177" t="s">
        <v>1427</v>
      </c>
      <c r="D75" s="177" t="s">
        <v>1428</v>
      </c>
      <c r="E75" s="174">
        <v>55</v>
      </c>
      <c r="F75" s="186" t="s">
        <v>1356</v>
      </c>
      <c r="G75" s="178"/>
      <c r="H75" s="178"/>
      <c r="I75" s="178">
        <f t="shared" si="12"/>
        <v>0</v>
      </c>
      <c r="J75" s="178">
        <f t="shared" si="13"/>
        <v>0</v>
      </c>
      <c r="K75" s="178">
        <f t="shared" si="14"/>
        <v>0</v>
      </c>
    </row>
    <row r="76" spans="1:11" ht="12" customHeight="1">
      <c r="A76" s="184" t="s">
        <v>396</v>
      </c>
      <c r="B76" s="177" t="s">
        <v>1429</v>
      </c>
      <c r="C76" s="177" t="s">
        <v>1430</v>
      </c>
      <c r="D76" s="187" t="s">
        <v>1431</v>
      </c>
      <c r="E76" s="174">
        <v>20</v>
      </c>
      <c r="F76" s="186" t="s">
        <v>1356</v>
      </c>
      <c r="G76" s="178"/>
      <c r="H76" s="178"/>
      <c r="I76" s="178">
        <f t="shared" si="12"/>
        <v>0</v>
      </c>
      <c r="J76" s="178">
        <f t="shared" si="13"/>
        <v>0</v>
      </c>
      <c r="K76" s="178">
        <f t="shared" si="14"/>
        <v>0</v>
      </c>
    </row>
    <row r="77" spans="1:11" ht="12" customHeight="1">
      <c r="A77" s="184" t="s">
        <v>400</v>
      </c>
      <c r="B77" s="175" t="s">
        <v>1432</v>
      </c>
      <c r="C77" s="175" t="s">
        <v>1433</v>
      </c>
      <c r="D77" s="177" t="s">
        <v>1434</v>
      </c>
      <c r="E77" s="174">
        <v>5</v>
      </c>
      <c r="F77" s="174" t="s">
        <v>247</v>
      </c>
      <c r="G77" s="178"/>
      <c r="H77" s="178"/>
      <c r="I77" s="178">
        <f t="shared" si="12"/>
        <v>0</v>
      </c>
      <c r="J77" s="178">
        <f t="shared" si="13"/>
        <v>0</v>
      </c>
      <c r="K77" s="178">
        <f t="shared" si="14"/>
        <v>0</v>
      </c>
    </row>
    <row r="78" spans="1:11" ht="12" customHeight="1">
      <c r="A78" s="184" t="s">
        <v>404</v>
      </c>
      <c r="B78" s="175" t="s">
        <v>1435</v>
      </c>
      <c r="C78" s="175" t="s">
        <v>1436</v>
      </c>
      <c r="D78" s="177" t="s">
        <v>1437</v>
      </c>
      <c r="E78" s="174">
        <v>15</v>
      </c>
      <c r="F78" s="174" t="s">
        <v>247</v>
      </c>
      <c r="G78" s="178"/>
      <c r="H78" s="178"/>
      <c r="I78" s="178">
        <f t="shared" si="12"/>
        <v>0</v>
      </c>
      <c r="J78" s="178">
        <f t="shared" si="13"/>
        <v>0</v>
      </c>
      <c r="K78" s="178">
        <f t="shared" si="14"/>
        <v>0</v>
      </c>
    </row>
    <row r="79" spans="1:11" ht="12" customHeight="1">
      <c r="A79" s="184" t="s">
        <v>408</v>
      </c>
      <c r="B79" s="175" t="s">
        <v>1438</v>
      </c>
      <c r="C79" s="175" t="s">
        <v>1439</v>
      </c>
      <c r="D79" s="177" t="s">
        <v>1440</v>
      </c>
      <c r="E79" s="174">
        <v>5</v>
      </c>
      <c r="F79" s="174" t="s">
        <v>247</v>
      </c>
      <c r="G79" s="178"/>
      <c r="H79" s="178"/>
      <c r="I79" s="178">
        <f t="shared" si="12"/>
        <v>0</v>
      </c>
      <c r="J79" s="178">
        <f t="shared" si="13"/>
        <v>0</v>
      </c>
      <c r="K79" s="178">
        <f t="shared" si="14"/>
        <v>0</v>
      </c>
    </row>
    <row r="80" spans="1:11" ht="12" customHeight="1">
      <c r="A80" s="184" t="s">
        <v>412</v>
      </c>
      <c r="B80" s="175" t="s">
        <v>1441</v>
      </c>
      <c r="C80" s="175" t="s">
        <v>1442</v>
      </c>
      <c r="D80" s="177" t="s">
        <v>1443</v>
      </c>
      <c r="E80" s="174">
        <v>15</v>
      </c>
      <c r="F80" s="174" t="s">
        <v>247</v>
      </c>
      <c r="G80" s="178"/>
      <c r="H80" s="178"/>
      <c r="I80" s="178">
        <f t="shared" si="12"/>
        <v>0</v>
      </c>
      <c r="J80" s="178">
        <f t="shared" si="13"/>
        <v>0</v>
      </c>
      <c r="K80" s="178">
        <f t="shared" si="14"/>
        <v>0</v>
      </c>
    </row>
    <row r="81" spans="1:11" ht="12" customHeight="1">
      <c r="A81" s="184" t="s">
        <v>416</v>
      </c>
      <c r="B81" s="183" t="s">
        <v>1444</v>
      </c>
      <c r="C81" s="183" t="s">
        <v>1445</v>
      </c>
      <c r="D81" s="183" t="s">
        <v>1446</v>
      </c>
      <c r="E81" s="174">
        <v>17</v>
      </c>
      <c r="F81" s="174" t="s">
        <v>247</v>
      </c>
      <c r="G81" s="178"/>
      <c r="H81" s="178"/>
      <c r="I81" s="178">
        <f t="shared" si="12"/>
        <v>0</v>
      </c>
      <c r="J81" s="178">
        <f t="shared" si="13"/>
        <v>0</v>
      </c>
      <c r="K81" s="178">
        <f t="shared" si="14"/>
        <v>0</v>
      </c>
    </row>
    <row r="82" spans="1:11" ht="12" customHeight="1">
      <c r="A82" s="184" t="s">
        <v>418</v>
      </c>
      <c r="B82" s="183" t="s">
        <v>1447</v>
      </c>
      <c r="C82" s="183" t="s">
        <v>1448</v>
      </c>
      <c r="D82" s="183" t="s">
        <v>1449</v>
      </c>
      <c r="E82" s="174">
        <v>15</v>
      </c>
      <c r="F82" s="174" t="s">
        <v>247</v>
      </c>
      <c r="G82" s="178"/>
      <c r="H82" s="178"/>
      <c r="I82" s="178">
        <f t="shared" si="12"/>
        <v>0</v>
      </c>
      <c r="J82" s="178">
        <f t="shared" si="13"/>
        <v>0</v>
      </c>
      <c r="K82" s="178">
        <f t="shared" si="14"/>
        <v>0</v>
      </c>
    </row>
    <row r="83" spans="1:11" ht="12" customHeight="1">
      <c r="A83" s="184" t="s">
        <v>422</v>
      </c>
      <c r="B83" s="183" t="s">
        <v>1450</v>
      </c>
      <c r="C83" s="183" t="s">
        <v>1451</v>
      </c>
      <c r="D83" s="183" t="s">
        <v>1452</v>
      </c>
      <c r="E83" s="174">
        <v>7</v>
      </c>
      <c r="F83" s="174" t="s">
        <v>247</v>
      </c>
      <c r="G83" s="178"/>
      <c r="H83" s="178"/>
      <c r="I83" s="178">
        <f t="shared" si="12"/>
        <v>0</v>
      </c>
      <c r="J83" s="178">
        <f t="shared" si="13"/>
        <v>0</v>
      </c>
      <c r="K83" s="178">
        <f t="shared" si="14"/>
        <v>0</v>
      </c>
    </row>
    <row r="84" spans="1:11" ht="12" customHeight="1">
      <c r="A84" s="184" t="s">
        <v>428</v>
      </c>
      <c r="B84" s="183" t="s">
        <v>1453</v>
      </c>
      <c r="C84" s="183" t="s">
        <v>1454</v>
      </c>
      <c r="D84" s="183" t="s">
        <v>1455</v>
      </c>
      <c r="E84" s="174">
        <v>28</v>
      </c>
      <c r="F84" s="174" t="s">
        <v>247</v>
      </c>
      <c r="G84" s="178"/>
      <c r="H84" s="178"/>
      <c r="I84" s="178">
        <f t="shared" si="12"/>
        <v>0</v>
      </c>
      <c r="J84" s="178">
        <f t="shared" si="13"/>
        <v>0</v>
      </c>
      <c r="K84" s="178">
        <f t="shared" si="14"/>
        <v>0</v>
      </c>
    </row>
    <row r="85" spans="1:11" ht="12" customHeight="1">
      <c r="A85" s="184" t="s">
        <v>432</v>
      </c>
      <c r="B85" s="175" t="s">
        <v>1456</v>
      </c>
      <c r="C85" s="175" t="s">
        <v>1457</v>
      </c>
      <c r="D85" s="177" t="s">
        <v>1458</v>
      </c>
      <c r="E85" s="174">
        <v>5</v>
      </c>
      <c r="F85" s="174" t="s">
        <v>247</v>
      </c>
      <c r="G85" s="178"/>
      <c r="H85" s="178"/>
      <c r="I85" s="178">
        <f t="shared" si="12"/>
        <v>0</v>
      </c>
      <c r="J85" s="178">
        <f t="shared" si="13"/>
        <v>0</v>
      </c>
      <c r="K85" s="178">
        <f t="shared" si="14"/>
        <v>0</v>
      </c>
    </row>
    <row r="86" spans="1:11" ht="12" customHeight="1">
      <c r="A86" s="184" t="s">
        <v>436</v>
      </c>
      <c r="B86" s="175" t="s">
        <v>1459</v>
      </c>
      <c r="C86" s="175" t="s">
        <v>1460</v>
      </c>
      <c r="D86" s="177" t="s">
        <v>1461</v>
      </c>
      <c r="E86" s="174">
        <v>10</v>
      </c>
      <c r="F86" s="174" t="s">
        <v>247</v>
      </c>
      <c r="G86" s="178"/>
      <c r="H86" s="178"/>
      <c r="I86" s="178">
        <f t="shared" si="12"/>
        <v>0</v>
      </c>
      <c r="J86" s="178">
        <f t="shared" si="13"/>
        <v>0</v>
      </c>
      <c r="K86" s="178">
        <f t="shared" si="14"/>
        <v>0</v>
      </c>
    </row>
    <row r="87" spans="1:11" ht="12" customHeight="1">
      <c r="A87" s="184" t="s">
        <v>440</v>
      </c>
      <c r="B87" s="175" t="s">
        <v>1462</v>
      </c>
      <c r="C87" s="175" t="s">
        <v>1463</v>
      </c>
      <c r="D87" s="177" t="s">
        <v>1464</v>
      </c>
      <c r="E87" s="174">
        <v>1</v>
      </c>
      <c r="F87" s="174" t="s">
        <v>247</v>
      </c>
      <c r="G87" s="178"/>
      <c r="H87" s="178"/>
      <c r="I87" s="178">
        <f t="shared" si="12"/>
        <v>0</v>
      </c>
      <c r="J87" s="178">
        <f t="shared" si="13"/>
        <v>0</v>
      </c>
      <c r="K87" s="178">
        <f t="shared" si="14"/>
        <v>0</v>
      </c>
    </row>
    <row r="88" spans="1:11" ht="12" customHeight="1">
      <c r="A88" s="184" t="s">
        <v>444</v>
      </c>
      <c r="B88" s="175" t="s">
        <v>1465</v>
      </c>
      <c r="C88" s="175" t="s">
        <v>1466</v>
      </c>
      <c r="D88" s="177" t="s">
        <v>1467</v>
      </c>
      <c r="E88" s="174">
        <v>1</v>
      </c>
      <c r="F88" s="174" t="s">
        <v>247</v>
      </c>
      <c r="G88" s="178"/>
      <c r="H88" s="178"/>
      <c r="I88" s="178">
        <f t="shared" si="12"/>
        <v>0</v>
      </c>
      <c r="J88" s="178">
        <f t="shared" si="13"/>
        <v>0</v>
      </c>
      <c r="K88" s="178">
        <f t="shared" si="14"/>
        <v>0</v>
      </c>
    </row>
    <row r="89" spans="1:11" ht="24" customHeight="1">
      <c r="A89" s="184" t="s">
        <v>448</v>
      </c>
      <c r="B89" s="175" t="s">
        <v>1468</v>
      </c>
      <c r="C89" s="175">
        <v>612117</v>
      </c>
      <c r="D89" s="177" t="s">
        <v>1469</v>
      </c>
      <c r="E89" s="174">
        <v>1</v>
      </c>
      <c r="F89" s="174" t="s">
        <v>247</v>
      </c>
      <c r="G89" s="178"/>
      <c r="H89" s="178"/>
      <c r="I89" s="178">
        <f t="shared" si="12"/>
        <v>0</v>
      </c>
      <c r="J89" s="178">
        <f t="shared" si="13"/>
        <v>0</v>
      </c>
      <c r="K89" s="178">
        <f t="shared" si="14"/>
        <v>0</v>
      </c>
    </row>
    <row r="90" spans="1:11" ht="12" customHeight="1">
      <c r="A90" s="184" t="s">
        <v>452</v>
      </c>
      <c r="B90" s="175" t="s">
        <v>1470</v>
      </c>
      <c r="C90" s="175" t="s">
        <v>1471</v>
      </c>
      <c r="D90" s="177" t="s">
        <v>1472</v>
      </c>
      <c r="E90" s="174">
        <v>6</v>
      </c>
      <c r="F90" s="174" t="s">
        <v>247</v>
      </c>
      <c r="G90" s="178"/>
      <c r="H90" s="178"/>
      <c r="I90" s="178">
        <f t="shared" si="12"/>
        <v>0</v>
      </c>
      <c r="J90" s="178">
        <f t="shared" si="13"/>
        <v>0</v>
      </c>
      <c r="K90" s="178">
        <f t="shared" si="14"/>
        <v>0</v>
      </c>
    </row>
    <row r="91" spans="1:11" ht="12" customHeight="1">
      <c r="A91" s="184" t="s">
        <v>456</v>
      </c>
      <c r="B91" s="175" t="s">
        <v>1473</v>
      </c>
      <c r="C91" s="175" t="s">
        <v>1474</v>
      </c>
      <c r="D91" s="177" t="s">
        <v>1475</v>
      </c>
      <c r="E91" s="174">
        <v>7</v>
      </c>
      <c r="F91" s="174" t="s">
        <v>247</v>
      </c>
      <c r="G91" s="178"/>
      <c r="H91" s="178"/>
      <c r="I91" s="178">
        <f t="shared" si="12"/>
        <v>0</v>
      </c>
      <c r="J91" s="178">
        <f t="shared" si="13"/>
        <v>0</v>
      </c>
      <c r="K91" s="178">
        <f t="shared" si="14"/>
        <v>0</v>
      </c>
    </row>
    <row r="92" spans="1:11" ht="12" customHeight="1">
      <c r="A92" s="184" t="s">
        <v>460</v>
      </c>
      <c r="B92" s="175" t="s">
        <v>1476</v>
      </c>
      <c r="C92" s="175" t="s">
        <v>1477</v>
      </c>
      <c r="D92" s="177" t="s">
        <v>1478</v>
      </c>
      <c r="E92" s="174">
        <v>1</v>
      </c>
      <c r="F92" s="174" t="s">
        <v>247</v>
      </c>
      <c r="G92" s="178"/>
      <c r="H92" s="178"/>
      <c r="I92" s="178">
        <f t="shared" si="12"/>
        <v>0</v>
      </c>
      <c r="J92" s="178">
        <f t="shared" si="13"/>
        <v>0</v>
      </c>
      <c r="K92" s="178">
        <f t="shared" si="14"/>
        <v>0</v>
      </c>
    </row>
    <row r="93" spans="1:11" ht="12" customHeight="1">
      <c r="A93" s="184" t="s">
        <v>464</v>
      </c>
      <c r="B93" s="175" t="s">
        <v>1479</v>
      </c>
      <c r="C93" s="175" t="s">
        <v>1480</v>
      </c>
      <c r="D93" s="177" t="s">
        <v>1481</v>
      </c>
      <c r="E93" s="174">
        <v>3</v>
      </c>
      <c r="F93" s="174" t="s">
        <v>247</v>
      </c>
      <c r="G93" s="178"/>
      <c r="H93" s="178"/>
      <c r="I93" s="178">
        <f t="shared" si="12"/>
        <v>0</v>
      </c>
      <c r="J93" s="178">
        <f t="shared" si="13"/>
        <v>0</v>
      </c>
      <c r="K93" s="178">
        <f t="shared" si="14"/>
        <v>0</v>
      </c>
    </row>
    <row r="94" spans="1:11" ht="12" customHeight="1">
      <c r="A94" s="184" t="s">
        <v>468</v>
      </c>
      <c r="B94" s="175" t="s">
        <v>1482</v>
      </c>
      <c r="C94" s="175" t="s">
        <v>1483</v>
      </c>
      <c r="D94" s="177" t="s">
        <v>1484</v>
      </c>
      <c r="E94" s="174">
        <v>1</v>
      </c>
      <c r="F94" s="174" t="s">
        <v>247</v>
      </c>
      <c r="G94" s="178"/>
      <c r="H94" s="178"/>
      <c r="I94" s="178">
        <f t="shared" si="12"/>
        <v>0</v>
      </c>
      <c r="J94" s="178">
        <f t="shared" si="13"/>
        <v>0</v>
      </c>
      <c r="K94" s="178">
        <f t="shared" si="14"/>
        <v>0</v>
      </c>
    </row>
    <row r="95" spans="1:11" ht="12" customHeight="1">
      <c r="A95" s="152"/>
      <c r="B95" s="170" t="s">
        <v>1485</v>
      </c>
      <c r="C95" s="182"/>
      <c r="D95" s="172"/>
      <c r="E95" s="152"/>
      <c r="F95" s="152"/>
      <c r="G95" s="173"/>
      <c r="H95" s="173"/>
      <c r="I95" s="173"/>
      <c r="J95" s="173"/>
      <c r="K95" s="173"/>
    </row>
    <row r="96" spans="1:11" ht="12" customHeight="1">
      <c r="A96" s="174">
        <v>81</v>
      </c>
      <c r="B96" s="175"/>
      <c r="C96" s="175"/>
      <c r="D96" s="177" t="s">
        <v>1486</v>
      </c>
      <c r="E96" s="174">
        <v>15</v>
      </c>
      <c r="F96" s="174" t="s">
        <v>1356</v>
      </c>
      <c r="G96" s="178"/>
      <c r="H96" s="178"/>
      <c r="I96" s="178">
        <f t="shared" ref="I96:I110" si="15">E96*G96</f>
        <v>0</v>
      </c>
      <c r="J96" s="178">
        <f t="shared" ref="J96:J110" si="16">E96*H96</f>
        <v>0</v>
      </c>
      <c r="K96" s="178">
        <f t="shared" ref="K96:K110" si="17">SUM(I96:J96)</f>
        <v>0</v>
      </c>
    </row>
    <row r="97" spans="1:11" ht="12" customHeight="1">
      <c r="A97" s="174">
        <v>82</v>
      </c>
      <c r="B97" s="175"/>
      <c r="C97" s="175"/>
      <c r="D97" s="177" t="s">
        <v>1487</v>
      </c>
      <c r="E97" s="174">
        <v>130</v>
      </c>
      <c r="F97" s="174" t="s">
        <v>1356</v>
      </c>
      <c r="G97" s="178"/>
      <c r="H97" s="178"/>
      <c r="I97" s="178">
        <f t="shared" si="15"/>
        <v>0</v>
      </c>
      <c r="J97" s="178">
        <f t="shared" si="16"/>
        <v>0</v>
      </c>
      <c r="K97" s="178">
        <f t="shared" si="17"/>
        <v>0</v>
      </c>
    </row>
    <row r="98" spans="1:11" ht="12" customHeight="1">
      <c r="A98" s="174">
        <v>83</v>
      </c>
      <c r="B98" s="175"/>
      <c r="C98" s="175"/>
      <c r="D98" s="177" t="s">
        <v>1488</v>
      </c>
      <c r="E98" s="174">
        <v>53</v>
      </c>
      <c r="F98" s="174" t="s">
        <v>247</v>
      </c>
      <c r="G98" s="178"/>
      <c r="H98" s="178"/>
      <c r="I98" s="178">
        <f t="shared" si="15"/>
        <v>0</v>
      </c>
      <c r="J98" s="178">
        <f t="shared" si="16"/>
        <v>0</v>
      </c>
      <c r="K98" s="178">
        <f t="shared" si="17"/>
        <v>0</v>
      </c>
    </row>
    <row r="99" spans="1:11" ht="12" customHeight="1">
      <c r="A99" s="174">
        <v>84</v>
      </c>
      <c r="B99" s="175"/>
      <c r="C99" s="175"/>
      <c r="D99" s="177" t="s">
        <v>1489</v>
      </c>
      <c r="E99" s="174">
        <v>64</v>
      </c>
      <c r="F99" s="174" t="s">
        <v>247</v>
      </c>
      <c r="G99" s="178"/>
      <c r="H99" s="178"/>
      <c r="I99" s="178">
        <f t="shared" si="15"/>
        <v>0</v>
      </c>
      <c r="J99" s="178">
        <f t="shared" si="16"/>
        <v>0</v>
      </c>
      <c r="K99" s="178">
        <f t="shared" si="17"/>
        <v>0</v>
      </c>
    </row>
    <row r="100" spans="1:11" ht="12" customHeight="1">
      <c r="A100" s="174">
        <v>85</v>
      </c>
      <c r="B100" s="175"/>
      <c r="C100" s="175"/>
      <c r="D100" s="177" t="s">
        <v>1490</v>
      </c>
      <c r="E100" s="174">
        <v>2</v>
      </c>
      <c r="F100" s="174" t="s">
        <v>247</v>
      </c>
      <c r="G100" s="178"/>
      <c r="H100" s="178"/>
      <c r="I100" s="178">
        <f t="shared" si="15"/>
        <v>0</v>
      </c>
      <c r="J100" s="178">
        <f t="shared" si="16"/>
        <v>0</v>
      </c>
      <c r="K100" s="178">
        <f t="shared" si="17"/>
        <v>0</v>
      </c>
    </row>
    <row r="101" spans="1:11" ht="12" customHeight="1">
      <c r="A101" s="174">
        <v>86</v>
      </c>
      <c r="B101" s="175"/>
      <c r="C101" s="175"/>
      <c r="D101" s="177" t="s">
        <v>1491</v>
      </c>
      <c r="E101" s="174">
        <v>16</v>
      </c>
      <c r="F101" s="174" t="s">
        <v>1492</v>
      </c>
      <c r="G101" s="178"/>
      <c r="H101" s="178"/>
      <c r="I101" s="178">
        <f t="shared" si="15"/>
        <v>0</v>
      </c>
      <c r="J101" s="178">
        <f t="shared" si="16"/>
        <v>0</v>
      </c>
      <c r="K101" s="178">
        <f t="shared" si="17"/>
        <v>0</v>
      </c>
    </row>
    <row r="102" spans="1:11" ht="12" customHeight="1">
      <c r="A102" s="174">
        <v>87</v>
      </c>
      <c r="B102" s="175"/>
      <c r="C102" s="175"/>
      <c r="D102" s="177" t="s">
        <v>1493</v>
      </c>
      <c r="E102" s="174">
        <v>1</v>
      </c>
      <c r="F102" s="174" t="s">
        <v>247</v>
      </c>
      <c r="G102" s="178"/>
      <c r="H102" s="178"/>
      <c r="I102" s="178">
        <f t="shared" si="15"/>
        <v>0</v>
      </c>
      <c r="J102" s="178">
        <f t="shared" si="16"/>
        <v>0</v>
      </c>
      <c r="K102" s="178">
        <f t="shared" si="17"/>
        <v>0</v>
      </c>
    </row>
    <row r="103" spans="1:11" ht="24" customHeight="1">
      <c r="A103" s="174">
        <v>88</v>
      </c>
      <c r="B103" s="188" t="s">
        <v>1494</v>
      </c>
      <c r="C103" s="188"/>
      <c r="D103" s="177" t="s">
        <v>1495</v>
      </c>
      <c r="E103" s="174">
        <v>16</v>
      </c>
      <c r="F103" s="174" t="s">
        <v>1492</v>
      </c>
      <c r="G103" s="178"/>
      <c r="H103" s="178"/>
      <c r="I103" s="178">
        <f t="shared" si="15"/>
        <v>0</v>
      </c>
      <c r="J103" s="178">
        <f t="shared" si="16"/>
        <v>0</v>
      </c>
      <c r="K103" s="178">
        <f t="shared" si="17"/>
        <v>0</v>
      </c>
    </row>
    <row r="104" spans="1:11" ht="12" customHeight="1">
      <c r="A104" s="174">
        <v>89</v>
      </c>
      <c r="B104" s="175"/>
      <c r="C104" s="189"/>
      <c r="D104" s="177" t="s">
        <v>1496</v>
      </c>
      <c r="E104" s="174">
        <v>10</v>
      </c>
      <c r="F104" s="186" t="s">
        <v>1356</v>
      </c>
      <c r="G104" s="178"/>
      <c r="H104" s="178"/>
      <c r="I104" s="178">
        <f t="shared" si="15"/>
        <v>0</v>
      </c>
      <c r="J104" s="178">
        <f t="shared" si="16"/>
        <v>0</v>
      </c>
      <c r="K104" s="178">
        <f t="shared" si="17"/>
        <v>0</v>
      </c>
    </row>
    <row r="105" spans="1:11" ht="12" customHeight="1">
      <c r="A105" s="174">
        <v>90</v>
      </c>
      <c r="B105" s="175"/>
      <c r="C105" s="189"/>
      <c r="D105" s="177" t="s">
        <v>1497</v>
      </c>
      <c r="E105" s="174">
        <v>55</v>
      </c>
      <c r="F105" s="186" t="s">
        <v>1356</v>
      </c>
      <c r="G105" s="178"/>
      <c r="H105" s="178"/>
      <c r="I105" s="178">
        <f t="shared" si="15"/>
        <v>0</v>
      </c>
      <c r="J105" s="178">
        <f t="shared" si="16"/>
        <v>0</v>
      </c>
      <c r="K105" s="178">
        <f t="shared" si="17"/>
        <v>0</v>
      </c>
    </row>
    <row r="106" spans="1:11" ht="12" customHeight="1">
      <c r="A106" s="174">
        <v>91</v>
      </c>
      <c r="B106" s="175"/>
      <c r="C106" s="189"/>
      <c r="D106" s="177" t="s">
        <v>1498</v>
      </c>
      <c r="E106" s="174">
        <v>20</v>
      </c>
      <c r="F106" s="186" t="s">
        <v>1356</v>
      </c>
      <c r="G106" s="178"/>
      <c r="H106" s="178"/>
      <c r="I106" s="178">
        <f t="shared" si="15"/>
        <v>0</v>
      </c>
      <c r="J106" s="178">
        <f t="shared" si="16"/>
        <v>0</v>
      </c>
      <c r="K106" s="178">
        <f t="shared" si="17"/>
        <v>0</v>
      </c>
    </row>
    <row r="107" spans="1:11" ht="12" customHeight="1">
      <c r="A107" s="174">
        <v>92</v>
      </c>
      <c r="B107" s="175"/>
      <c r="C107" s="189"/>
      <c r="D107" s="177" t="s">
        <v>1499</v>
      </c>
      <c r="E107" s="174">
        <v>10</v>
      </c>
      <c r="F107" s="186" t="s">
        <v>1356</v>
      </c>
      <c r="G107" s="178"/>
      <c r="H107" s="178"/>
      <c r="I107" s="178">
        <f t="shared" si="15"/>
        <v>0</v>
      </c>
      <c r="J107" s="178">
        <f t="shared" si="16"/>
        <v>0</v>
      </c>
      <c r="K107" s="178">
        <f t="shared" si="17"/>
        <v>0</v>
      </c>
    </row>
    <row r="108" spans="1:11" ht="12" customHeight="1">
      <c r="A108" s="174">
        <v>93</v>
      </c>
      <c r="B108" s="175"/>
      <c r="C108" s="189"/>
      <c r="D108" s="177" t="s">
        <v>1500</v>
      </c>
      <c r="E108" s="174">
        <v>10</v>
      </c>
      <c r="F108" s="186" t="s">
        <v>1356</v>
      </c>
      <c r="G108" s="178"/>
      <c r="H108" s="178"/>
      <c r="I108" s="178">
        <f t="shared" si="15"/>
        <v>0</v>
      </c>
      <c r="J108" s="178">
        <f t="shared" si="16"/>
        <v>0</v>
      </c>
      <c r="K108" s="178">
        <f t="shared" si="17"/>
        <v>0</v>
      </c>
    </row>
    <row r="109" spans="1:11" ht="12" customHeight="1">
      <c r="A109" s="174">
        <v>94</v>
      </c>
      <c r="B109" s="175"/>
      <c r="C109" s="189"/>
      <c r="D109" s="177" t="s">
        <v>1501</v>
      </c>
      <c r="E109" s="174">
        <v>10</v>
      </c>
      <c r="F109" s="186" t="s">
        <v>1356</v>
      </c>
      <c r="G109" s="178"/>
      <c r="H109" s="178"/>
      <c r="I109" s="178">
        <f t="shared" si="15"/>
        <v>0</v>
      </c>
      <c r="J109" s="178">
        <f t="shared" si="16"/>
        <v>0</v>
      </c>
      <c r="K109" s="178">
        <f t="shared" si="17"/>
        <v>0</v>
      </c>
    </row>
    <row r="110" spans="1:11" ht="12" customHeight="1">
      <c r="A110" s="174">
        <v>95</v>
      </c>
      <c r="B110" s="175"/>
      <c r="C110" s="189"/>
      <c r="D110" s="177" t="s">
        <v>1502</v>
      </c>
      <c r="E110" s="174">
        <v>10</v>
      </c>
      <c r="F110" s="186" t="s">
        <v>1356</v>
      </c>
      <c r="G110" s="178"/>
      <c r="H110" s="178"/>
      <c r="I110" s="178">
        <f t="shared" si="15"/>
        <v>0</v>
      </c>
      <c r="J110" s="178">
        <f t="shared" si="16"/>
        <v>0</v>
      </c>
      <c r="K110" s="178">
        <f t="shared" si="17"/>
        <v>0</v>
      </c>
    </row>
    <row r="111" spans="1:11" ht="24" customHeight="1">
      <c r="A111" s="190"/>
      <c r="B111" s="191" t="s">
        <v>1503</v>
      </c>
      <c r="C111" s="192"/>
      <c r="D111" s="193"/>
      <c r="E111" s="152"/>
      <c r="F111" s="194"/>
      <c r="G111" s="173"/>
      <c r="H111" s="173"/>
      <c r="I111" s="173"/>
      <c r="J111" s="173"/>
      <c r="K111" s="173"/>
    </row>
    <row r="112" spans="1:11" ht="24" customHeight="1">
      <c r="A112" s="184" t="s">
        <v>536</v>
      </c>
      <c r="B112" s="175" t="s">
        <v>1504</v>
      </c>
      <c r="C112" s="175">
        <v>18806</v>
      </c>
      <c r="D112" s="177" t="s">
        <v>1505</v>
      </c>
      <c r="E112" s="174">
        <v>1</v>
      </c>
      <c r="F112" s="174" t="s">
        <v>247</v>
      </c>
      <c r="G112" s="178"/>
      <c r="H112" s="178"/>
      <c r="I112" s="178">
        <f t="shared" ref="I112:I138" si="18">E112*G112</f>
        <v>0</v>
      </c>
      <c r="J112" s="178">
        <f t="shared" ref="J112:J138" si="19">E112*H112</f>
        <v>0</v>
      </c>
      <c r="K112" s="178">
        <f t="shared" ref="K112:K138" si="20">SUM(I112:J112)</f>
        <v>0</v>
      </c>
    </row>
    <row r="113" spans="1:11" ht="24" customHeight="1">
      <c r="A113" s="184" t="s">
        <v>540</v>
      </c>
      <c r="B113" s="175" t="s">
        <v>1506</v>
      </c>
      <c r="C113" s="175">
        <v>18896</v>
      </c>
      <c r="D113" s="177" t="s">
        <v>1507</v>
      </c>
      <c r="E113" s="174">
        <v>1</v>
      </c>
      <c r="F113" s="174" t="s">
        <v>247</v>
      </c>
      <c r="G113" s="178"/>
      <c r="H113" s="178"/>
      <c r="I113" s="178">
        <f t="shared" si="18"/>
        <v>0</v>
      </c>
      <c r="J113" s="178">
        <f t="shared" si="19"/>
        <v>0</v>
      </c>
      <c r="K113" s="178">
        <f t="shared" si="20"/>
        <v>0</v>
      </c>
    </row>
    <row r="114" spans="1:11" ht="24" customHeight="1">
      <c r="A114" s="184" t="s">
        <v>544</v>
      </c>
      <c r="B114" s="175" t="s">
        <v>1508</v>
      </c>
      <c r="C114" s="175">
        <v>18809</v>
      </c>
      <c r="D114" s="177" t="s">
        <v>1509</v>
      </c>
      <c r="E114" s="174">
        <v>3</v>
      </c>
      <c r="F114" s="174" t="s">
        <v>247</v>
      </c>
      <c r="G114" s="178"/>
      <c r="H114" s="178"/>
      <c r="I114" s="178">
        <f t="shared" si="18"/>
        <v>0</v>
      </c>
      <c r="J114" s="178">
        <f t="shared" si="19"/>
        <v>0</v>
      </c>
      <c r="K114" s="178">
        <f t="shared" si="20"/>
        <v>0</v>
      </c>
    </row>
    <row r="115" spans="1:11" ht="12" customHeight="1">
      <c r="A115" s="184" t="s">
        <v>334</v>
      </c>
      <c r="B115" s="175" t="s">
        <v>1510</v>
      </c>
      <c r="C115" s="175">
        <v>19799</v>
      </c>
      <c r="D115" s="177" t="s">
        <v>1511</v>
      </c>
      <c r="E115" s="174">
        <v>1</v>
      </c>
      <c r="F115" s="174" t="s">
        <v>1512</v>
      </c>
      <c r="G115" s="178"/>
      <c r="H115" s="178"/>
      <c r="I115" s="178">
        <f t="shared" si="18"/>
        <v>0</v>
      </c>
      <c r="J115" s="178">
        <f t="shared" si="19"/>
        <v>0</v>
      </c>
      <c r="K115" s="178">
        <f t="shared" si="20"/>
        <v>0</v>
      </c>
    </row>
    <row r="116" spans="1:11" ht="12" customHeight="1">
      <c r="A116" s="184" t="s">
        <v>551</v>
      </c>
      <c r="B116" s="175" t="s">
        <v>1513</v>
      </c>
      <c r="C116" s="175">
        <v>406469</v>
      </c>
      <c r="D116" s="177" t="s">
        <v>1514</v>
      </c>
      <c r="E116" s="174">
        <v>1</v>
      </c>
      <c r="F116" s="174" t="s">
        <v>247</v>
      </c>
      <c r="G116" s="178"/>
      <c r="H116" s="178"/>
      <c r="I116" s="178">
        <f t="shared" si="18"/>
        <v>0</v>
      </c>
      <c r="J116" s="178">
        <f t="shared" si="19"/>
        <v>0</v>
      </c>
      <c r="K116" s="178">
        <f t="shared" si="20"/>
        <v>0</v>
      </c>
    </row>
    <row r="117" spans="1:11" ht="24" customHeight="1">
      <c r="A117" s="184" t="s">
        <v>555</v>
      </c>
      <c r="B117" s="175"/>
      <c r="C117" s="183" t="s">
        <v>1515</v>
      </c>
      <c r="D117" s="177" t="s">
        <v>1516</v>
      </c>
      <c r="E117" s="174">
        <v>1</v>
      </c>
      <c r="F117" s="174" t="s">
        <v>247</v>
      </c>
      <c r="G117" s="178"/>
      <c r="H117" s="178"/>
      <c r="I117" s="178">
        <f t="shared" si="18"/>
        <v>0</v>
      </c>
      <c r="J117" s="178">
        <f t="shared" si="19"/>
        <v>0</v>
      </c>
      <c r="K117" s="178">
        <f t="shared" si="20"/>
        <v>0</v>
      </c>
    </row>
    <row r="118" spans="1:11" ht="24" customHeight="1">
      <c r="A118" s="184" t="s">
        <v>559</v>
      </c>
      <c r="B118" s="175"/>
      <c r="C118" s="183" t="s">
        <v>1517</v>
      </c>
      <c r="D118" s="177" t="s">
        <v>1518</v>
      </c>
      <c r="E118" s="174">
        <v>1</v>
      </c>
      <c r="F118" s="174" t="s">
        <v>247</v>
      </c>
      <c r="G118" s="178"/>
      <c r="H118" s="178"/>
      <c r="I118" s="178">
        <f t="shared" si="18"/>
        <v>0</v>
      </c>
      <c r="J118" s="178">
        <f t="shared" si="19"/>
        <v>0</v>
      </c>
      <c r="K118" s="178">
        <f t="shared" si="20"/>
        <v>0</v>
      </c>
    </row>
    <row r="119" spans="1:11" ht="24" customHeight="1">
      <c r="A119" s="184" t="s">
        <v>563</v>
      </c>
      <c r="B119" s="175" t="s">
        <v>1519</v>
      </c>
      <c r="C119" s="183"/>
      <c r="D119" s="177" t="s">
        <v>1520</v>
      </c>
      <c r="E119" s="174">
        <v>2</v>
      </c>
      <c r="F119" s="174" t="s">
        <v>247</v>
      </c>
      <c r="G119" s="178"/>
      <c r="H119" s="178"/>
      <c r="I119" s="178">
        <f t="shared" si="18"/>
        <v>0</v>
      </c>
      <c r="J119" s="178">
        <f t="shared" si="19"/>
        <v>0</v>
      </c>
      <c r="K119" s="178">
        <f t="shared" si="20"/>
        <v>0</v>
      </c>
    </row>
    <row r="120" spans="1:11" ht="12" customHeight="1">
      <c r="A120" s="184" t="s">
        <v>567</v>
      </c>
      <c r="B120" s="175" t="s">
        <v>1521</v>
      </c>
      <c r="C120" s="175">
        <v>403408</v>
      </c>
      <c r="D120" s="177" t="s">
        <v>1522</v>
      </c>
      <c r="E120" s="174">
        <v>1</v>
      </c>
      <c r="F120" s="174" t="s">
        <v>247</v>
      </c>
      <c r="G120" s="178"/>
      <c r="H120" s="178"/>
      <c r="I120" s="178">
        <f t="shared" si="18"/>
        <v>0</v>
      </c>
      <c r="J120" s="178">
        <f t="shared" si="19"/>
        <v>0</v>
      </c>
      <c r="K120" s="178">
        <f t="shared" si="20"/>
        <v>0</v>
      </c>
    </row>
    <row r="121" spans="1:11" ht="12" customHeight="1">
      <c r="A121" s="184" t="s">
        <v>571</v>
      </c>
      <c r="B121" s="175" t="s">
        <v>1523</v>
      </c>
      <c r="C121" s="175">
        <v>403405</v>
      </c>
      <c r="D121" s="177" t="s">
        <v>1524</v>
      </c>
      <c r="E121" s="174">
        <v>1</v>
      </c>
      <c r="F121" s="174" t="s">
        <v>247</v>
      </c>
      <c r="G121" s="178"/>
      <c r="H121" s="178"/>
      <c r="I121" s="178">
        <f t="shared" si="18"/>
        <v>0</v>
      </c>
      <c r="J121" s="178">
        <f t="shared" si="19"/>
        <v>0</v>
      </c>
      <c r="K121" s="178">
        <f t="shared" si="20"/>
        <v>0</v>
      </c>
    </row>
    <row r="122" spans="1:11" ht="12" customHeight="1">
      <c r="A122" s="184" t="s">
        <v>575</v>
      </c>
      <c r="B122" s="175" t="s">
        <v>1525</v>
      </c>
      <c r="C122" s="175">
        <v>403403</v>
      </c>
      <c r="D122" s="177" t="s">
        <v>1526</v>
      </c>
      <c r="E122" s="174">
        <v>3</v>
      </c>
      <c r="F122" s="174" t="s">
        <v>247</v>
      </c>
      <c r="G122" s="178"/>
      <c r="H122" s="178"/>
      <c r="I122" s="178">
        <f t="shared" si="18"/>
        <v>0</v>
      </c>
      <c r="J122" s="178">
        <f t="shared" si="19"/>
        <v>0</v>
      </c>
      <c r="K122" s="178">
        <f t="shared" si="20"/>
        <v>0</v>
      </c>
    </row>
    <row r="123" spans="1:11" ht="24" customHeight="1">
      <c r="A123" s="184" t="s">
        <v>579</v>
      </c>
      <c r="B123" s="175"/>
      <c r="C123" s="183"/>
      <c r="D123" s="177" t="s">
        <v>1527</v>
      </c>
      <c r="E123" s="174">
        <v>3</v>
      </c>
      <c r="F123" s="174" t="s">
        <v>247</v>
      </c>
      <c r="G123" s="178"/>
      <c r="H123" s="178"/>
      <c r="I123" s="178">
        <f t="shared" si="18"/>
        <v>0</v>
      </c>
      <c r="J123" s="178">
        <f t="shared" si="19"/>
        <v>0</v>
      </c>
      <c r="K123" s="178">
        <f t="shared" si="20"/>
        <v>0</v>
      </c>
    </row>
    <row r="124" spans="1:11" ht="24" customHeight="1">
      <c r="A124" s="184" t="s">
        <v>583</v>
      </c>
      <c r="B124" s="175"/>
      <c r="C124" s="175" t="s">
        <v>1528</v>
      </c>
      <c r="D124" s="177" t="s">
        <v>1529</v>
      </c>
      <c r="E124" s="174">
        <v>1</v>
      </c>
      <c r="F124" s="174" t="s">
        <v>247</v>
      </c>
      <c r="G124" s="178"/>
      <c r="H124" s="178"/>
      <c r="I124" s="178">
        <f t="shared" si="18"/>
        <v>0</v>
      </c>
      <c r="J124" s="178">
        <f t="shared" si="19"/>
        <v>0</v>
      </c>
      <c r="K124" s="178">
        <f t="shared" si="20"/>
        <v>0</v>
      </c>
    </row>
    <row r="125" spans="1:11" ht="24" customHeight="1">
      <c r="A125" s="184" t="s">
        <v>587</v>
      </c>
      <c r="B125" s="175"/>
      <c r="C125" s="183" t="s">
        <v>1530</v>
      </c>
      <c r="D125" s="177" t="s">
        <v>1531</v>
      </c>
      <c r="E125" s="174">
        <v>1</v>
      </c>
      <c r="F125" s="174" t="s">
        <v>247</v>
      </c>
      <c r="G125" s="178"/>
      <c r="H125" s="178"/>
      <c r="I125" s="178">
        <f t="shared" si="18"/>
        <v>0</v>
      </c>
      <c r="J125" s="178">
        <f t="shared" si="19"/>
        <v>0</v>
      </c>
      <c r="K125" s="178">
        <f t="shared" si="20"/>
        <v>0</v>
      </c>
    </row>
    <row r="126" spans="1:11" ht="24" customHeight="1">
      <c r="A126" s="184" t="s">
        <v>591</v>
      </c>
      <c r="B126" s="175"/>
      <c r="C126" s="183" t="s">
        <v>1532</v>
      </c>
      <c r="D126" s="177" t="s">
        <v>1533</v>
      </c>
      <c r="E126" s="174">
        <v>1</v>
      </c>
      <c r="F126" s="174" t="s">
        <v>247</v>
      </c>
      <c r="G126" s="178"/>
      <c r="H126" s="178"/>
      <c r="I126" s="178">
        <f t="shared" si="18"/>
        <v>0</v>
      </c>
      <c r="J126" s="178">
        <f t="shared" si="19"/>
        <v>0</v>
      </c>
      <c r="K126" s="178">
        <f t="shared" si="20"/>
        <v>0</v>
      </c>
    </row>
    <row r="127" spans="1:11" ht="12" customHeight="1">
      <c r="A127" s="184" t="s">
        <v>595</v>
      </c>
      <c r="B127" s="175" t="s">
        <v>1534</v>
      </c>
      <c r="C127" s="175">
        <v>4012591772088</v>
      </c>
      <c r="D127" s="177" t="s">
        <v>1535</v>
      </c>
      <c r="E127" s="174">
        <v>2</v>
      </c>
      <c r="F127" s="174" t="s">
        <v>247</v>
      </c>
      <c r="G127" s="178"/>
      <c r="H127" s="178"/>
      <c r="I127" s="178">
        <f t="shared" si="18"/>
        <v>0</v>
      </c>
      <c r="J127" s="178">
        <f t="shared" si="19"/>
        <v>0</v>
      </c>
      <c r="K127" s="178">
        <f t="shared" si="20"/>
        <v>0</v>
      </c>
    </row>
    <row r="128" spans="1:11" ht="12" customHeight="1">
      <c r="A128" s="184" t="s">
        <v>599</v>
      </c>
      <c r="B128" s="175" t="s">
        <v>1536</v>
      </c>
      <c r="C128" s="175">
        <v>4012591772118</v>
      </c>
      <c r="D128" s="177" t="s">
        <v>1535</v>
      </c>
      <c r="E128" s="174">
        <v>3</v>
      </c>
      <c r="F128" s="174" t="s">
        <v>247</v>
      </c>
      <c r="G128" s="178"/>
      <c r="H128" s="178"/>
      <c r="I128" s="178">
        <f t="shared" si="18"/>
        <v>0</v>
      </c>
      <c r="J128" s="178">
        <f t="shared" si="19"/>
        <v>0</v>
      </c>
      <c r="K128" s="178">
        <f t="shared" si="20"/>
        <v>0</v>
      </c>
    </row>
    <row r="129" spans="1:11" ht="12" customHeight="1">
      <c r="A129" s="184" t="s">
        <v>603</v>
      </c>
      <c r="B129" s="175" t="s">
        <v>1537</v>
      </c>
      <c r="C129" s="175">
        <v>4012591772125</v>
      </c>
      <c r="D129" s="177" t="s">
        <v>1535</v>
      </c>
      <c r="E129" s="174">
        <v>1</v>
      </c>
      <c r="F129" s="174" t="s">
        <v>247</v>
      </c>
      <c r="G129" s="178"/>
      <c r="H129" s="178"/>
      <c r="I129" s="178">
        <f t="shared" si="18"/>
        <v>0</v>
      </c>
      <c r="J129" s="178">
        <f t="shared" si="19"/>
        <v>0</v>
      </c>
      <c r="K129" s="178">
        <f t="shared" si="20"/>
        <v>0</v>
      </c>
    </row>
    <row r="130" spans="1:11" ht="12" customHeight="1">
      <c r="A130" s="184" t="s">
        <v>607</v>
      </c>
      <c r="B130" s="175" t="s">
        <v>1538</v>
      </c>
      <c r="C130" s="175">
        <v>4012591772132</v>
      </c>
      <c r="D130" s="177" t="s">
        <v>1535</v>
      </c>
      <c r="E130" s="174">
        <v>2</v>
      </c>
      <c r="F130" s="174" t="s">
        <v>247</v>
      </c>
      <c r="G130" s="178"/>
      <c r="H130" s="178"/>
      <c r="I130" s="178">
        <f t="shared" si="18"/>
        <v>0</v>
      </c>
      <c r="J130" s="178">
        <f t="shared" si="19"/>
        <v>0</v>
      </c>
      <c r="K130" s="178">
        <f t="shared" si="20"/>
        <v>0</v>
      </c>
    </row>
    <row r="131" spans="1:11" ht="12" customHeight="1">
      <c r="A131" s="184" t="s">
        <v>611</v>
      </c>
      <c r="B131" s="175"/>
      <c r="C131" s="175"/>
      <c r="D131" s="177" t="s">
        <v>1539</v>
      </c>
      <c r="E131" s="174">
        <v>14</v>
      </c>
      <c r="F131" s="174" t="s">
        <v>247</v>
      </c>
      <c r="G131" s="178"/>
      <c r="H131" s="178"/>
      <c r="I131" s="178">
        <f t="shared" si="18"/>
        <v>0</v>
      </c>
      <c r="J131" s="178">
        <f t="shared" si="19"/>
        <v>0</v>
      </c>
      <c r="K131" s="178">
        <f t="shared" si="20"/>
        <v>0</v>
      </c>
    </row>
    <row r="132" spans="1:11" ht="12" customHeight="1">
      <c r="A132" s="184" t="s">
        <v>615</v>
      </c>
      <c r="B132" s="175"/>
      <c r="C132" s="175"/>
      <c r="D132" s="177" t="s">
        <v>1540</v>
      </c>
      <c r="E132" s="174">
        <v>1</v>
      </c>
      <c r="F132" s="174" t="s">
        <v>247</v>
      </c>
      <c r="G132" s="178"/>
      <c r="H132" s="178"/>
      <c r="I132" s="178">
        <f t="shared" si="18"/>
        <v>0</v>
      </c>
      <c r="J132" s="178">
        <f t="shared" si="19"/>
        <v>0</v>
      </c>
      <c r="K132" s="178">
        <f t="shared" si="20"/>
        <v>0</v>
      </c>
    </row>
    <row r="133" spans="1:11" ht="12" customHeight="1">
      <c r="A133" s="184" t="s">
        <v>619</v>
      </c>
      <c r="B133" s="175"/>
      <c r="C133" s="175"/>
      <c r="D133" s="177" t="s">
        <v>1541</v>
      </c>
      <c r="E133" s="174">
        <v>1</v>
      </c>
      <c r="F133" s="174" t="s">
        <v>247</v>
      </c>
      <c r="G133" s="178"/>
      <c r="H133" s="178"/>
      <c r="I133" s="178">
        <f t="shared" si="18"/>
        <v>0</v>
      </c>
      <c r="J133" s="178">
        <f t="shared" si="19"/>
        <v>0</v>
      </c>
      <c r="K133" s="178">
        <f t="shared" si="20"/>
        <v>0</v>
      </c>
    </row>
    <row r="134" spans="1:11" ht="12" customHeight="1">
      <c r="A134" s="184" t="s">
        <v>625</v>
      </c>
      <c r="B134" s="175"/>
      <c r="C134" s="175"/>
      <c r="D134" s="177" t="s">
        <v>1542</v>
      </c>
      <c r="E134" s="174">
        <v>3</v>
      </c>
      <c r="F134" s="174" t="s">
        <v>247</v>
      </c>
      <c r="G134" s="178"/>
      <c r="H134" s="178"/>
      <c r="I134" s="178">
        <f t="shared" si="18"/>
        <v>0</v>
      </c>
      <c r="J134" s="178">
        <f t="shared" si="19"/>
        <v>0</v>
      </c>
      <c r="K134" s="178">
        <f t="shared" si="20"/>
        <v>0</v>
      </c>
    </row>
    <row r="135" spans="1:11" ht="12" customHeight="1">
      <c r="A135" s="184" t="s">
        <v>629</v>
      </c>
      <c r="B135" s="175"/>
      <c r="C135" s="175"/>
      <c r="D135" s="177" t="s">
        <v>1543</v>
      </c>
      <c r="E135" s="174">
        <v>3</v>
      </c>
      <c r="F135" s="174" t="s">
        <v>247</v>
      </c>
      <c r="G135" s="178"/>
      <c r="H135" s="178"/>
      <c r="I135" s="178">
        <f t="shared" si="18"/>
        <v>0</v>
      </c>
      <c r="J135" s="178">
        <f t="shared" si="19"/>
        <v>0</v>
      </c>
      <c r="K135" s="178">
        <f t="shared" si="20"/>
        <v>0</v>
      </c>
    </row>
    <row r="136" spans="1:11" ht="12" customHeight="1">
      <c r="A136" s="184" t="s">
        <v>633</v>
      </c>
      <c r="B136" s="175"/>
      <c r="C136" s="175"/>
      <c r="D136" s="177" t="s">
        <v>1544</v>
      </c>
      <c r="E136" s="174">
        <v>1</v>
      </c>
      <c r="F136" s="174" t="s">
        <v>247</v>
      </c>
      <c r="G136" s="178"/>
      <c r="H136" s="178"/>
      <c r="I136" s="178">
        <f t="shared" si="18"/>
        <v>0</v>
      </c>
      <c r="J136" s="178">
        <f t="shared" si="19"/>
        <v>0</v>
      </c>
      <c r="K136" s="178">
        <f t="shared" si="20"/>
        <v>0</v>
      </c>
    </row>
    <row r="137" spans="1:11" ht="12" customHeight="1">
      <c r="A137" s="184" t="s">
        <v>637</v>
      </c>
      <c r="B137" s="175"/>
      <c r="C137" s="175"/>
      <c r="D137" s="177" t="s">
        <v>1545</v>
      </c>
      <c r="E137" s="174">
        <v>1</v>
      </c>
      <c r="F137" s="174" t="s">
        <v>247</v>
      </c>
      <c r="G137" s="178"/>
      <c r="H137" s="178"/>
      <c r="I137" s="178">
        <f t="shared" si="18"/>
        <v>0</v>
      </c>
      <c r="J137" s="178">
        <f t="shared" si="19"/>
        <v>0</v>
      </c>
      <c r="K137" s="178">
        <f t="shared" si="20"/>
        <v>0</v>
      </c>
    </row>
    <row r="138" spans="1:11" ht="12" customHeight="1">
      <c r="A138" s="184" t="s">
        <v>641</v>
      </c>
      <c r="B138" s="175"/>
      <c r="C138" s="175"/>
      <c r="D138" s="177" t="s">
        <v>1546</v>
      </c>
      <c r="E138" s="174">
        <v>1</v>
      </c>
      <c r="F138" s="174" t="s">
        <v>247</v>
      </c>
      <c r="G138" s="178"/>
      <c r="H138" s="178"/>
      <c r="I138" s="178">
        <f t="shared" si="18"/>
        <v>0</v>
      </c>
      <c r="J138" s="178">
        <f t="shared" si="19"/>
        <v>0</v>
      </c>
      <c r="K138" s="178">
        <f t="shared" si="20"/>
        <v>0</v>
      </c>
    </row>
    <row r="139" spans="1:11" ht="12">
      <c r="A139" s="190"/>
      <c r="B139" s="191" t="s">
        <v>1547</v>
      </c>
      <c r="C139" s="192"/>
      <c r="D139" s="193"/>
      <c r="E139" s="152"/>
      <c r="F139" s="194"/>
      <c r="G139" s="173"/>
      <c r="H139" s="173"/>
      <c r="I139" s="173"/>
      <c r="J139" s="173"/>
      <c r="K139" s="173"/>
    </row>
    <row r="140" spans="1:11" ht="24" customHeight="1">
      <c r="A140" s="184" t="s">
        <v>645</v>
      </c>
      <c r="B140" s="175" t="s">
        <v>1548</v>
      </c>
      <c r="C140" s="175">
        <v>283034</v>
      </c>
      <c r="D140" s="177" t="s">
        <v>1549</v>
      </c>
      <c r="E140" s="174">
        <v>1</v>
      </c>
      <c r="F140" s="174" t="s">
        <v>247</v>
      </c>
      <c r="G140" s="178"/>
      <c r="H140" s="178"/>
      <c r="I140" s="178">
        <f t="shared" ref="I140:I177" si="21">E140*G140</f>
        <v>0</v>
      </c>
      <c r="J140" s="178">
        <f t="shared" ref="J140:J177" si="22">E140*H140</f>
        <v>0</v>
      </c>
      <c r="K140" s="178">
        <f t="shared" ref="K140:K177" si="23">SUM(I140:J140)</f>
        <v>0</v>
      </c>
    </row>
    <row r="141" spans="1:11" ht="12" customHeight="1">
      <c r="A141" s="184" t="s">
        <v>649</v>
      </c>
      <c r="B141" s="175" t="s">
        <v>1550</v>
      </c>
      <c r="C141" s="175">
        <v>8595090550945</v>
      </c>
      <c r="D141" s="177" t="s">
        <v>1551</v>
      </c>
      <c r="E141" s="174">
        <v>1</v>
      </c>
      <c r="F141" s="174" t="s">
        <v>247</v>
      </c>
      <c r="G141" s="178"/>
      <c r="H141" s="178"/>
      <c r="I141" s="178">
        <f t="shared" si="21"/>
        <v>0</v>
      </c>
      <c r="J141" s="178">
        <f t="shared" si="22"/>
        <v>0</v>
      </c>
      <c r="K141" s="178">
        <f t="shared" si="23"/>
        <v>0</v>
      </c>
    </row>
    <row r="142" spans="1:11" ht="12" customHeight="1">
      <c r="A142" s="184" t="s">
        <v>655</v>
      </c>
      <c r="B142" s="175" t="s">
        <v>1552</v>
      </c>
      <c r="C142" s="175">
        <v>5093594</v>
      </c>
      <c r="D142" s="177" t="s">
        <v>1553</v>
      </c>
      <c r="E142" s="174">
        <v>1</v>
      </c>
      <c r="F142" s="174" t="s">
        <v>247</v>
      </c>
      <c r="G142" s="178"/>
      <c r="H142" s="178"/>
      <c r="I142" s="178">
        <f t="shared" si="21"/>
        <v>0</v>
      </c>
      <c r="J142" s="178">
        <f t="shared" si="22"/>
        <v>0</v>
      </c>
      <c r="K142" s="178">
        <f t="shared" si="23"/>
        <v>0</v>
      </c>
    </row>
    <row r="143" spans="1:11" ht="12" customHeight="1">
      <c r="A143" s="184" t="s">
        <v>659</v>
      </c>
      <c r="B143" s="175" t="s">
        <v>1554</v>
      </c>
      <c r="C143" s="175">
        <v>406467</v>
      </c>
      <c r="D143" s="177" t="s">
        <v>1555</v>
      </c>
      <c r="E143" s="174">
        <v>2</v>
      </c>
      <c r="F143" s="174" t="s">
        <v>247</v>
      </c>
      <c r="G143" s="178"/>
      <c r="H143" s="178"/>
      <c r="I143" s="178">
        <f t="shared" si="21"/>
        <v>0</v>
      </c>
      <c r="J143" s="178">
        <f t="shared" si="22"/>
        <v>0</v>
      </c>
      <c r="K143" s="178">
        <f t="shared" si="23"/>
        <v>0</v>
      </c>
    </row>
    <row r="144" spans="1:11" ht="12" customHeight="1">
      <c r="A144" s="184" t="s">
        <v>663</v>
      </c>
      <c r="B144" s="175" t="s">
        <v>1556</v>
      </c>
      <c r="C144" s="175">
        <v>403545</v>
      </c>
      <c r="D144" s="177" t="s">
        <v>1557</v>
      </c>
      <c r="E144" s="174">
        <v>2</v>
      </c>
      <c r="F144" s="174" t="s">
        <v>247</v>
      </c>
      <c r="G144" s="178"/>
      <c r="H144" s="178"/>
      <c r="I144" s="178">
        <f t="shared" si="21"/>
        <v>0</v>
      </c>
      <c r="J144" s="178">
        <f t="shared" si="22"/>
        <v>0</v>
      </c>
      <c r="K144" s="178">
        <f t="shared" si="23"/>
        <v>0</v>
      </c>
    </row>
    <row r="145" spans="1:11" ht="12" customHeight="1">
      <c r="A145" s="184" t="s">
        <v>669</v>
      </c>
      <c r="B145" s="175" t="s">
        <v>1558</v>
      </c>
      <c r="C145" s="175">
        <v>403353</v>
      </c>
      <c r="D145" s="177" t="s">
        <v>1559</v>
      </c>
      <c r="E145" s="174">
        <v>2</v>
      </c>
      <c r="F145" s="174" t="s">
        <v>247</v>
      </c>
      <c r="G145" s="178"/>
      <c r="H145" s="178"/>
      <c r="I145" s="178">
        <f t="shared" si="21"/>
        <v>0</v>
      </c>
      <c r="J145" s="178">
        <f t="shared" si="22"/>
        <v>0</v>
      </c>
      <c r="K145" s="178">
        <f t="shared" si="23"/>
        <v>0</v>
      </c>
    </row>
    <row r="146" spans="1:11" ht="12" customHeight="1">
      <c r="A146" s="184" t="s">
        <v>673</v>
      </c>
      <c r="B146" s="175" t="s">
        <v>1560</v>
      </c>
      <c r="C146" s="175">
        <v>403357</v>
      </c>
      <c r="D146" s="177" t="s">
        <v>1561</v>
      </c>
      <c r="E146" s="174">
        <v>1</v>
      </c>
      <c r="F146" s="174" t="s">
        <v>247</v>
      </c>
      <c r="G146" s="178"/>
      <c r="H146" s="178"/>
      <c r="I146" s="178">
        <f t="shared" si="21"/>
        <v>0</v>
      </c>
      <c r="J146" s="178">
        <f t="shared" si="22"/>
        <v>0</v>
      </c>
      <c r="K146" s="178">
        <f t="shared" si="23"/>
        <v>0</v>
      </c>
    </row>
    <row r="147" spans="1:11" ht="12" customHeight="1">
      <c r="A147" s="184" t="s">
        <v>677</v>
      </c>
      <c r="B147" s="175" t="s">
        <v>1562</v>
      </c>
      <c r="C147" s="175">
        <v>403358</v>
      </c>
      <c r="D147" s="177" t="s">
        <v>1563</v>
      </c>
      <c r="E147" s="174">
        <v>1</v>
      </c>
      <c r="F147" s="174" t="s">
        <v>247</v>
      </c>
      <c r="G147" s="178"/>
      <c r="H147" s="178"/>
      <c r="I147" s="178">
        <f t="shared" si="21"/>
        <v>0</v>
      </c>
      <c r="J147" s="178">
        <f t="shared" si="22"/>
        <v>0</v>
      </c>
      <c r="K147" s="178">
        <f t="shared" si="23"/>
        <v>0</v>
      </c>
    </row>
    <row r="148" spans="1:11" ht="24">
      <c r="A148" s="184" t="s">
        <v>681</v>
      </c>
      <c r="B148" s="175" t="s">
        <v>1564</v>
      </c>
      <c r="C148" s="175">
        <v>411796</v>
      </c>
      <c r="D148" s="177" t="s">
        <v>1565</v>
      </c>
      <c r="E148" s="174">
        <v>1</v>
      </c>
      <c r="F148" s="174" t="s">
        <v>247</v>
      </c>
      <c r="G148" s="178"/>
      <c r="H148" s="178"/>
      <c r="I148" s="178">
        <f t="shared" si="21"/>
        <v>0</v>
      </c>
      <c r="J148" s="178">
        <f t="shared" si="22"/>
        <v>0</v>
      </c>
      <c r="K148" s="178">
        <f t="shared" si="23"/>
        <v>0</v>
      </c>
    </row>
    <row r="149" spans="1:11" ht="24" customHeight="1">
      <c r="A149" s="184" t="s">
        <v>685</v>
      </c>
      <c r="B149" s="177" t="s">
        <v>1566</v>
      </c>
      <c r="C149" s="175">
        <v>411223</v>
      </c>
      <c r="D149" s="177" t="s">
        <v>1567</v>
      </c>
      <c r="E149" s="174">
        <v>3</v>
      </c>
      <c r="F149" s="174" t="s">
        <v>247</v>
      </c>
      <c r="G149" s="178"/>
      <c r="H149" s="178"/>
      <c r="I149" s="178">
        <f t="shared" si="21"/>
        <v>0</v>
      </c>
      <c r="J149" s="178">
        <f t="shared" si="22"/>
        <v>0</v>
      </c>
      <c r="K149" s="178">
        <f t="shared" si="23"/>
        <v>0</v>
      </c>
    </row>
    <row r="150" spans="1:11" ht="24" customHeight="1">
      <c r="A150" s="184" t="s">
        <v>689</v>
      </c>
      <c r="B150" s="177" t="s">
        <v>1568</v>
      </c>
      <c r="C150" s="175">
        <v>411224</v>
      </c>
      <c r="D150" s="177" t="s">
        <v>1569</v>
      </c>
      <c r="E150" s="174">
        <v>1</v>
      </c>
      <c r="F150" s="174" t="s">
        <v>247</v>
      </c>
      <c r="G150" s="178"/>
      <c r="H150" s="178"/>
      <c r="I150" s="178">
        <f t="shared" si="21"/>
        <v>0</v>
      </c>
      <c r="J150" s="178">
        <f t="shared" si="22"/>
        <v>0</v>
      </c>
      <c r="K150" s="178">
        <f t="shared" si="23"/>
        <v>0</v>
      </c>
    </row>
    <row r="151" spans="1:11" ht="24" customHeight="1">
      <c r="A151" s="184" t="s">
        <v>693</v>
      </c>
      <c r="B151" s="177" t="s">
        <v>1570</v>
      </c>
      <c r="C151" s="175" t="s">
        <v>1571</v>
      </c>
      <c r="D151" s="177" t="s">
        <v>1572</v>
      </c>
      <c r="E151" s="174">
        <v>5</v>
      </c>
      <c r="F151" s="174" t="s">
        <v>247</v>
      </c>
      <c r="G151" s="178"/>
      <c r="H151" s="178"/>
      <c r="I151" s="178">
        <f t="shared" si="21"/>
        <v>0</v>
      </c>
      <c r="J151" s="178">
        <f t="shared" si="22"/>
        <v>0</v>
      </c>
      <c r="K151" s="178">
        <f t="shared" si="23"/>
        <v>0</v>
      </c>
    </row>
    <row r="152" spans="1:11" ht="24" customHeight="1">
      <c r="A152" s="184" t="s">
        <v>697</v>
      </c>
      <c r="B152" s="177" t="s">
        <v>1573</v>
      </c>
      <c r="C152" s="175" t="s">
        <v>1574</v>
      </c>
      <c r="D152" s="177" t="s">
        <v>1575</v>
      </c>
      <c r="E152" s="174">
        <v>25</v>
      </c>
      <c r="F152" s="174" t="s">
        <v>247</v>
      </c>
      <c r="G152" s="178"/>
      <c r="H152" s="178"/>
      <c r="I152" s="178">
        <f t="shared" si="21"/>
        <v>0</v>
      </c>
      <c r="J152" s="178">
        <f t="shared" si="22"/>
        <v>0</v>
      </c>
      <c r="K152" s="178">
        <f t="shared" si="23"/>
        <v>0</v>
      </c>
    </row>
    <row r="153" spans="1:11" ht="24" customHeight="1">
      <c r="A153" s="184"/>
      <c r="B153" s="177" t="s">
        <v>1576</v>
      </c>
      <c r="C153" s="175" t="s">
        <v>1577</v>
      </c>
      <c r="D153" s="177" t="s">
        <v>1578</v>
      </c>
      <c r="E153" s="174">
        <v>1</v>
      </c>
      <c r="F153" s="174" t="s">
        <v>247</v>
      </c>
      <c r="G153" s="178"/>
      <c r="H153" s="178"/>
      <c r="I153" s="178">
        <f t="shared" si="21"/>
        <v>0</v>
      </c>
      <c r="J153" s="178">
        <f t="shared" si="22"/>
        <v>0</v>
      </c>
      <c r="K153" s="178">
        <f t="shared" si="23"/>
        <v>0</v>
      </c>
    </row>
    <row r="154" spans="1:11" ht="24" customHeight="1">
      <c r="A154" s="184" t="s">
        <v>701</v>
      </c>
      <c r="B154" s="177" t="s">
        <v>1579</v>
      </c>
      <c r="C154" s="175">
        <v>411059</v>
      </c>
      <c r="D154" s="177" t="s">
        <v>1580</v>
      </c>
      <c r="E154" s="174">
        <v>5</v>
      </c>
      <c r="F154" s="174" t="s">
        <v>247</v>
      </c>
      <c r="G154" s="178"/>
      <c r="H154" s="178"/>
      <c r="I154" s="178">
        <f t="shared" si="21"/>
        <v>0</v>
      </c>
      <c r="J154" s="178">
        <f t="shared" si="22"/>
        <v>0</v>
      </c>
      <c r="K154" s="178">
        <f t="shared" si="23"/>
        <v>0</v>
      </c>
    </row>
    <row r="155" spans="1:11" ht="12" customHeight="1">
      <c r="A155" s="184" t="s">
        <v>707</v>
      </c>
      <c r="B155" s="175"/>
      <c r="C155" s="175">
        <v>412533</v>
      </c>
      <c r="D155" s="177" t="s">
        <v>1581</v>
      </c>
      <c r="E155" s="174">
        <v>1</v>
      </c>
      <c r="F155" s="174" t="s">
        <v>247</v>
      </c>
      <c r="G155" s="178"/>
      <c r="H155" s="178"/>
      <c r="I155" s="178">
        <f t="shared" si="21"/>
        <v>0</v>
      </c>
      <c r="J155" s="178">
        <f t="shared" si="22"/>
        <v>0</v>
      </c>
      <c r="K155" s="178">
        <f t="shared" si="23"/>
        <v>0</v>
      </c>
    </row>
    <row r="156" spans="1:11" ht="12" customHeight="1">
      <c r="A156" s="184" t="s">
        <v>711</v>
      </c>
      <c r="B156" s="175"/>
      <c r="C156" s="175">
        <v>406278</v>
      </c>
      <c r="D156" s="177" t="s">
        <v>1582</v>
      </c>
      <c r="E156" s="174">
        <v>1</v>
      </c>
      <c r="F156" s="174" t="s">
        <v>247</v>
      </c>
      <c r="G156" s="178"/>
      <c r="H156" s="178"/>
      <c r="I156" s="178">
        <f t="shared" si="21"/>
        <v>0</v>
      </c>
      <c r="J156" s="178">
        <f t="shared" si="22"/>
        <v>0</v>
      </c>
      <c r="K156" s="178">
        <f t="shared" si="23"/>
        <v>0</v>
      </c>
    </row>
    <row r="157" spans="1:11" ht="12" customHeight="1">
      <c r="A157" s="184" t="s">
        <v>715</v>
      </c>
      <c r="B157" s="175" t="s">
        <v>1583</v>
      </c>
      <c r="C157" s="175">
        <v>216772</v>
      </c>
      <c r="D157" s="177" t="s">
        <v>1584</v>
      </c>
      <c r="E157" s="174">
        <v>1</v>
      </c>
      <c r="F157" s="174" t="s">
        <v>247</v>
      </c>
      <c r="G157" s="178"/>
      <c r="H157" s="178"/>
      <c r="I157" s="178">
        <f t="shared" si="21"/>
        <v>0</v>
      </c>
      <c r="J157" s="178">
        <f t="shared" si="22"/>
        <v>0</v>
      </c>
      <c r="K157" s="178">
        <f t="shared" si="23"/>
        <v>0</v>
      </c>
    </row>
    <row r="158" spans="1:11" ht="12" customHeight="1">
      <c r="A158" s="184" t="s">
        <v>721</v>
      </c>
      <c r="B158" s="175" t="s">
        <v>1585</v>
      </c>
      <c r="C158" s="175">
        <v>216773</v>
      </c>
      <c r="D158" s="177" t="s">
        <v>1586</v>
      </c>
      <c r="E158" s="174">
        <v>1</v>
      </c>
      <c r="F158" s="174" t="s">
        <v>247</v>
      </c>
      <c r="G158" s="178"/>
      <c r="H158" s="178"/>
      <c r="I158" s="178">
        <f t="shared" si="21"/>
        <v>0</v>
      </c>
      <c r="J158" s="178">
        <f t="shared" si="22"/>
        <v>0</v>
      </c>
      <c r="K158" s="178">
        <f t="shared" si="23"/>
        <v>0</v>
      </c>
    </row>
    <row r="159" spans="1:11" ht="24" customHeight="1">
      <c r="A159" s="184" t="s">
        <v>725</v>
      </c>
      <c r="B159" s="175" t="s">
        <v>1587</v>
      </c>
      <c r="C159" s="175">
        <v>216525</v>
      </c>
      <c r="D159" s="177" t="s">
        <v>1588</v>
      </c>
      <c r="E159" s="174">
        <v>1</v>
      </c>
      <c r="F159" s="174" t="s">
        <v>247</v>
      </c>
      <c r="G159" s="178"/>
      <c r="H159" s="178"/>
      <c r="I159" s="178">
        <f t="shared" si="21"/>
        <v>0</v>
      </c>
      <c r="J159" s="178">
        <f t="shared" si="22"/>
        <v>0</v>
      </c>
      <c r="K159" s="178">
        <f t="shared" si="23"/>
        <v>0</v>
      </c>
    </row>
    <row r="160" spans="1:11" ht="24" customHeight="1">
      <c r="A160" s="184" t="s">
        <v>729</v>
      </c>
      <c r="B160" s="175" t="s">
        <v>1589</v>
      </c>
      <c r="C160" s="183" t="s">
        <v>1590</v>
      </c>
      <c r="D160" s="177" t="s">
        <v>1591</v>
      </c>
      <c r="E160" s="174">
        <v>4</v>
      </c>
      <c r="F160" s="174" t="s">
        <v>247</v>
      </c>
      <c r="G160" s="178"/>
      <c r="H160" s="178"/>
      <c r="I160" s="178">
        <f t="shared" si="21"/>
        <v>0</v>
      </c>
      <c r="J160" s="178">
        <f t="shared" si="22"/>
        <v>0</v>
      </c>
      <c r="K160" s="178">
        <f t="shared" si="23"/>
        <v>0</v>
      </c>
    </row>
    <row r="161" spans="1:11" ht="24" customHeight="1">
      <c r="A161" s="184" t="s">
        <v>735</v>
      </c>
      <c r="B161" s="175" t="s">
        <v>1589</v>
      </c>
      <c r="C161" s="183" t="s">
        <v>1592</v>
      </c>
      <c r="D161" s="177" t="s">
        <v>1593</v>
      </c>
      <c r="E161" s="174">
        <v>3</v>
      </c>
      <c r="F161" s="174" t="s">
        <v>247</v>
      </c>
      <c r="G161" s="178"/>
      <c r="H161" s="178"/>
      <c r="I161" s="178">
        <f t="shared" si="21"/>
        <v>0</v>
      </c>
      <c r="J161" s="178">
        <f t="shared" si="22"/>
        <v>0</v>
      </c>
      <c r="K161" s="178">
        <f t="shared" si="23"/>
        <v>0</v>
      </c>
    </row>
    <row r="162" spans="1:11" ht="24" customHeight="1">
      <c r="A162" s="184" t="s">
        <v>739</v>
      </c>
      <c r="B162" s="175" t="s">
        <v>1589</v>
      </c>
      <c r="C162" s="183" t="s">
        <v>1594</v>
      </c>
      <c r="D162" s="177" t="s">
        <v>1595</v>
      </c>
      <c r="E162" s="174">
        <v>1</v>
      </c>
      <c r="F162" s="174" t="s">
        <v>247</v>
      </c>
      <c r="G162" s="178"/>
      <c r="H162" s="178"/>
      <c r="I162" s="178">
        <f t="shared" si="21"/>
        <v>0</v>
      </c>
      <c r="J162" s="178">
        <f t="shared" si="22"/>
        <v>0</v>
      </c>
      <c r="K162" s="178">
        <f t="shared" si="23"/>
        <v>0</v>
      </c>
    </row>
    <row r="163" spans="1:11" ht="24" customHeight="1">
      <c r="A163" s="184" t="s">
        <v>743</v>
      </c>
      <c r="B163" s="175" t="s">
        <v>1589</v>
      </c>
      <c r="C163" s="183" t="s">
        <v>1596</v>
      </c>
      <c r="D163" s="177" t="s">
        <v>1597</v>
      </c>
      <c r="E163" s="174">
        <v>2</v>
      </c>
      <c r="F163" s="174" t="s">
        <v>247</v>
      </c>
      <c r="G163" s="178"/>
      <c r="H163" s="178"/>
      <c r="I163" s="178">
        <f t="shared" si="21"/>
        <v>0</v>
      </c>
      <c r="J163" s="178">
        <f t="shared" si="22"/>
        <v>0</v>
      </c>
      <c r="K163" s="178">
        <f t="shared" si="23"/>
        <v>0</v>
      </c>
    </row>
    <row r="164" spans="1:11" ht="24" customHeight="1">
      <c r="A164" s="184" t="s">
        <v>749</v>
      </c>
      <c r="B164" s="175" t="s">
        <v>1589</v>
      </c>
      <c r="C164" s="183" t="s">
        <v>1598</v>
      </c>
      <c r="D164" s="177" t="s">
        <v>1599</v>
      </c>
      <c r="E164" s="174">
        <v>2</v>
      </c>
      <c r="F164" s="174" t="s">
        <v>247</v>
      </c>
      <c r="G164" s="178"/>
      <c r="H164" s="178"/>
      <c r="I164" s="178">
        <f t="shared" si="21"/>
        <v>0</v>
      </c>
      <c r="J164" s="178">
        <f t="shared" si="22"/>
        <v>0</v>
      </c>
      <c r="K164" s="178">
        <f t="shared" si="23"/>
        <v>0</v>
      </c>
    </row>
    <row r="165" spans="1:11" ht="24" customHeight="1">
      <c r="A165" s="184" t="s">
        <v>753</v>
      </c>
      <c r="B165" s="175" t="s">
        <v>1589</v>
      </c>
      <c r="C165" s="183" t="s">
        <v>1600</v>
      </c>
      <c r="D165" s="177" t="s">
        <v>1601</v>
      </c>
      <c r="E165" s="174">
        <v>2</v>
      </c>
      <c r="F165" s="174" t="s">
        <v>247</v>
      </c>
      <c r="G165" s="178"/>
      <c r="H165" s="178"/>
      <c r="I165" s="178">
        <f t="shared" si="21"/>
        <v>0</v>
      </c>
      <c r="J165" s="178">
        <f t="shared" si="22"/>
        <v>0</v>
      </c>
      <c r="K165" s="178">
        <f t="shared" si="23"/>
        <v>0</v>
      </c>
    </row>
    <row r="166" spans="1:11" ht="12" customHeight="1">
      <c r="A166" s="184" t="s">
        <v>757</v>
      </c>
      <c r="B166" s="175"/>
      <c r="C166" s="175"/>
      <c r="D166" s="177" t="s">
        <v>1539</v>
      </c>
      <c r="E166" s="174">
        <v>110</v>
      </c>
      <c r="F166" s="174" t="s">
        <v>247</v>
      </c>
      <c r="G166" s="178"/>
      <c r="H166" s="178"/>
      <c r="I166" s="178">
        <f t="shared" si="21"/>
        <v>0</v>
      </c>
      <c r="J166" s="178">
        <f t="shared" si="22"/>
        <v>0</v>
      </c>
      <c r="K166" s="178">
        <f t="shared" si="23"/>
        <v>0</v>
      </c>
    </row>
    <row r="167" spans="1:11" ht="12" customHeight="1">
      <c r="A167" s="184" t="s">
        <v>761</v>
      </c>
      <c r="B167" s="175"/>
      <c r="C167" s="175"/>
      <c r="D167" s="177" t="s">
        <v>1540</v>
      </c>
      <c r="E167" s="174">
        <v>1</v>
      </c>
      <c r="F167" s="174" t="s">
        <v>247</v>
      </c>
      <c r="G167" s="178"/>
      <c r="H167" s="178"/>
      <c r="I167" s="178">
        <f t="shared" si="21"/>
        <v>0</v>
      </c>
      <c r="J167" s="178">
        <f t="shared" si="22"/>
        <v>0</v>
      </c>
      <c r="K167" s="178">
        <f t="shared" si="23"/>
        <v>0</v>
      </c>
    </row>
    <row r="168" spans="1:11" ht="12" customHeight="1">
      <c r="A168" s="184" t="s">
        <v>765</v>
      </c>
      <c r="B168" s="175" t="s">
        <v>1534</v>
      </c>
      <c r="C168" s="175">
        <v>4012591772088</v>
      </c>
      <c r="D168" s="177" t="s">
        <v>1535</v>
      </c>
      <c r="E168" s="174">
        <v>2</v>
      </c>
      <c r="F168" s="174" t="s">
        <v>247</v>
      </c>
      <c r="G168" s="178"/>
      <c r="H168" s="178"/>
      <c r="I168" s="178">
        <f t="shared" si="21"/>
        <v>0</v>
      </c>
      <c r="J168" s="178">
        <f t="shared" si="22"/>
        <v>0</v>
      </c>
      <c r="K168" s="178">
        <f t="shared" si="23"/>
        <v>0</v>
      </c>
    </row>
    <row r="169" spans="1:11" ht="12" customHeight="1">
      <c r="A169" s="184" t="s">
        <v>769</v>
      </c>
      <c r="B169" s="175" t="s">
        <v>1602</v>
      </c>
      <c r="C169" s="175">
        <v>4012591772095</v>
      </c>
      <c r="D169" s="177" t="s">
        <v>1535</v>
      </c>
      <c r="E169" s="174">
        <v>40</v>
      </c>
      <c r="F169" s="174" t="s">
        <v>247</v>
      </c>
      <c r="G169" s="178"/>
      <c r="H169" s="178"/>
      <c r="I169" s="178">
        <f t="shared" si="21"/>
        <v>0</v>
      </c>
      <c r="J169" s="178">
        <f t="shared" si="22"/>
        <v>0</v>
      </c>
      <c r="K169" s="178">
        <f t="shared" si="23"/>
        <v>0</v>
      </c>
    </row>
    <row r="170" spans="1:11" ht="12" customHeight="1">
      <c r="A170" s="184" t="s">
        <v>775</v>
      </c>
      <c r="B170" s="175" t="s">
        <v>1603</v>
      </c>
      <c r="C170" s="175">
        <v>4012591772101</v>
      </c>
      <c r="D170" s="177" t="s">
        <v>1535</v>
      </c>
      <c r="E170" s="174">
        <v>9</v>
      </c>
      <c r="F170" s="174" t="s">
        <v>247</v>
      </c>
      <c r="G170" s="178"/>
      <c r="H170" s="178"/>
      <c r="I170" s="178">
        <f t="shared" si="21"/>
        <v>0</v>
      </c>
      <c r="J170" s="178">
        <f t="shared" si="22"/>
        <v>0</v>
      </c>
      <c r="K170" s="178">
        <f t="shared" si="23"/>
        <v>0</v>
      </c>
    </row>
    <row r="171" spans="1:11" ht="12" customHeight="1">
      <c r="A171" s="184" t="s">
        <v>778</v>
      </c>
      <c r="B171" s="175" t="s">
        <v>1538</v>
      </c>
      <c r="C171" s="175">
        <v>4012591772132</v>
      </c>
      <c r="D171" s="177" t="s">
        <v>1535</v>
      </c>
      <c r="E171" s="174">
        <v>1</v>
      </c>
      <c r="F171" s="174" t="s">
        <v>247</v>
      </c>
      <c r="G171" s="178"/>
      <c r="H171" s="178"/>
      <c r="I171" s="178">
        <f t="shared" si="21"/>
        <v>0</v>
      </c>
      <c r="J171" s="178">
        <f t="shared" si="22"/>
        <v>0</v>
      </c>
      <c r="K171" s="178">
        <f t="shared" si="23"/>
        <v>0</v>
      </c>
    </row>
    <row r="172" spans="1:11" ht="12" customHeight="1">
      <c r="A172" s="184" t="s">
        <v>780</v>
      </c>
      <c r="B172" s="175"/>
      <c r="C172" s="175"/>
      <c r="D172" s="177" t="s">
        <v>1541</v>
      </c>
      <c r="E172" s="174">
        <v>43</v>
      </c>
      <c r="F172" s="174" t="s">
        <v>247</v>
      </c>
      <c r="G172" s="178"/>
      <c r="H172" s="178"/>
      <c r="I172" s="178">
        <f t="shared" si="21"/>
        <v>0</v>
      </c>
      <c r="J172" s="178">
        <f t="shared" si="22"/>
        <v>0</v>
      </c>
      <c r="K172" s="178">
        <f t="shared" si="23"/>
        <v>0</v>
      </c>
    </row>
    <row r="173" spans="1:11" ht="12" customHeight="1">
      <c r="A173" s="184" t="s">
        <v>782</v>
      </c>
      <c r="B173" s="175"/>
      <c r="C173" s="175"/>
      <c r="D173" s="177" t="s">
        <v>1542</v>
      </c>
      <c r="E173" s="174">
        <v>2</v>
      </c>
      <c r="F173" s="174" t="s">
        <v>247</v>
      </c>
      <c r="G173" s="178"/>
      <c r="H173" s="178"/>
      <c r="I173" s="178">
        <f t="shared" si="21"/>
        <v>0</v>
      </c>
      <c r="J173" s="178">
        <f t="shared" si="22"/>
        <v>0</v>
      </c>
      <c r="K173" s="178">
        <f t="shared" si="23"/>
        <v>0</v>
      </c>
    </row>
    <row r="174" spans="1:11" ht="12" customHeight="1">
      <c r="A174" s="184" t="s">
        <v>1020</v>
      </c>
      <c r="B174" s="175"/>
      <c r="C174" s="175"/>
      <c r="D174" s="177" t="s">
        <v>1543</v>
      </c>
      <c r="E174" s="174">
        <v>1</v>
      </c>
      <c r="F174" s="174" t="s">
        <v>247</v>
      </c>
      <c r="G174" s="178"/>
      <c r="H174" s="178"/>
      <c r="I174" s="178">
        <f t="shared" si="21"/>
        <v>0</v>
      </c>
      <c r="J174" s="178">
        <f t="shared" si="22"/>
        <v>0</v>
      </c>
      <c r="K174" s="178">
        <f t="shared" si="23"/>
        <v>0</v>
      </c>
    </row>
    <row r="175" spans="1:11" ht="12">
      <c r="A175" s="184" t="s">
        <v>1022</v>
      </c>
      <c r="B175" s="175"/>
      <c r="C175" s="175"/>
      <c r="D175" s="177" t="s">
        <v>1544</v>
      </c>
      <c r="E175" s="174">
        <v>1</v>
      </c>
      <c r="F175" s="174" t="s">
        <v>247</v>
      </c>
      <c r="G175" s="178"/>
      <c r="H175" s="178"/>
      <c r="I175" s="178">
        <f t="shared" si="21"/>
        <v>0</v>
      </c>
      <c r="J175" s="178">
        <f t="shared" si="22"/>
        <v>0</v>
      </c>
      <c r="K175" s="178">
        <f t="shared" si="23"/>
        <v>0</v>
      </c>
    </row>
    <row r="176" spans="1:11" ht="12">
      <c r="A176" s="184" t="s">
        <v>1024</v>
      </c>
      <c r="B176" s="175"/>
      <c r="C176" s="175"/>
      <c r="D176" s="177" t="s">
        <v>1545</v>
      </c>
      <c r="E176" s="174">
        <v>1</v>
      </c>
      <c r="F176" s="174" t="s">
        <v>247</v>
      </c>
      <c r="G176" s="178"/>
      <c r="H176" s="178"/>
      <c r="I176" s="178">
        <f t="shared" si="21"/>
        <v>0</v>
      </c>
      <c r="J176" s="178">
        <f t="shared" si="22"/>
        <v>0</v>
      </c>
      <c r="K176" s="178">
        <f t="shared" si="23"/>
        <v>0</v>
      </c>
    </row>
    <row r="177" spans="1:11" ht="12">
      <c r="A177" s="184" t="s">
        <v>1026</v>
      </c>
      <c r="B177" s="175"/>
      <c r="C177" s="175"/>
      <c r="D177" s="177" t="s">
        <v>1546</v>
      </c>
      <c r="E177" s="174">
        <v>1</v>
      </c>
      <c r="F177" s="174" t="s">
        <v>247</v>
      </c>
      <c r="G177" s="178"/>
      <c r="H177" s="178"/>
      <c r="I177" s="178">
        <f t="shared" si="21"/>
        <v>0</v>
      </c>
      <c r="J177" s="178">
        <f t="shared" si="22"/>
        <v>0</v>
      </c>
      <c r="K177" s="178">
        <f t="shared" si="23"/>
        <v>0</v>
      </c>
    </row>
    <row r="178" spans="1:11" ht="12">
      <c r="A178" s="190"/>
      <c r="B178" s="191" t="s">
        <v>1604</v>
      </c>
      <c r="C178" s="192"/>
      <c r="D178" s="193"/>
      <c r="E178" s="152"/>
      <c r="F178" s="194"/>
      <c r="G178" s="195"/>
      <c r="H178" s="173"/>
      <c r="I178" s="173"/>
      <c r="J178" s="173"/>
      <c r="K178" s="173"/>
    </row>
    <row r="179" spans="1:11" ht="24">
      <c r="A179" s="184" t="s">
        <v>1028</v>
      </c>
      <c r="B179" s="175"/>
      <c r="C179" s="175"/>
      <c r="D179" s="177" t="s">
        <v>1605</v>
      </c>
      <c r="E179" s="174">
        <v>1</v>
      </c>
      <c r="F179" s="174" t="s">
        <v>247</v>
      </c>
      <c r="G179" s="178"/>
      <c r="H179" s="178"/>
      <c r="I179" s="178">
        <f t="shared" ref="I179:I199" si="24">E179*G179</f>
        <v>0</v>
      </c>
      <c r="J179" s="178">
        <f t="shared" ref="J179:J199" si="25">E179*H179</f>
        <v>0</v>
      </c>
      <c r="K179" s="178">
        <f t="shared" ref="K179:K199" si="26">SUM(I179:J179)</f>
        <v>0</v>
      </c>
    </row>
    <row r="180" spans="1:11" ht="12" customHeight="1">
      <c r="A180" s="184" t="s">
        <v>1030</v>
      </c>
      <c r="B180" s="175" t="s">
        <v>1606</v>
      </c>
      <c r="C180" s="175">
        <v>404218</v>
      </c>
      <c r="D180" s="177" t="s">
        <v>1607</v>
      </c>
      <c r="E180" s="174">
        <v>1</v>
      </c>
      <c r="F180" s="174" t="s">
        <v>247</v>
      </c>
      <c r="G180" s="178"/>
      <c r="H180" s="178"/>
      <c r="I180" s="178">
        <f t="shared" si="24"/>
        <v>0</v>
      </c>
      <c r="J180" s="178">
        <f t="shared" si="25"/>
        <v>0</v>
      </c>
      <c r="K180" s="178">
        <f t="shared" si="26"/>
        <v>0</v>
      </c>
    </row>
    <row r="181" spans="1:11" ht="12" customHeight="1">
      <c r="A181" s="184" t="s">
        <v>1032</v>
      </c>
      <c r="B181" s="175" t="s">
        <v>1608</v>
      </c>
      <c r="C181" s="175">
        <v>404126</v>
      </c>
      <c r="D181" s="177" t="s">
        <v>1609</v>
      </c>
      <c r="E181" s="174">
        <v>1</v>
      </c>
      <c r="F181" s="174" t="s">
        <v>247</v>
      </c>
      <c r="G181" s="178"/>
      <c r="H181" s="178"/>
      <c r="I181" s="178">
        <f t="shared" si="24"/>
        <v>0</v>
      </c>
      <c r="J181" s="178">
        <f t="shared" si="25"/>
        <v>0</v>
      </c>
      <c r="K181" s="178">
        <f t="shared" si="26"/>
        <v>0</v>
      </c>
    </row>
    <row r="182" spans="1:11" ht="12" customHeight="1">
      <c r="A182" s="184" t="s">
        <v>1034</v>
      </c>
      <c r="B182" s="175" t="s">
        <v>1610</v>
      </c>
      <c r="C182" s="175">
        <v>404169</v>
      </c>
      <c r="D182" s="177" t="s">
        <v>1611</v>
      </c>
      <c r="E182" s="174">
        <v>1</v>
      </c>
      <c r="F182" s="174" t="s">
        <v>247</v>
      </c>
      <c r="G182" s="178"/>
      <c r="H182" s="178"/>
      <c r="I182" s="178">
        <f t="shared" si="24"/>
        <v>0</v>
      </c>
      <c r="J182" s="178">
        <f t="shared" si="25"/>
        <v>0</v>
      </c>
      <c r="K182" s="178">
        <f t="shared" si="26"/>
        <v>0</v>
      </c>
    </row>
    <row r="183" spans="1:11" ht="12" customHeight="1">
      <c r="A183" s="184" t="s">
        <v>1036</v>
      </c>
      <c r="B183" s="175" t="s">
        <v>1612</v>
      </c>
      <c r="C183" s="175">
        <v>404167</v>
      </c>
      <c r="D183" s="177" t="s">
        <v>1613</v>
      </c>
      <c r="E183" s="174">
        <v>1</v>
      </c>
      <c r="F183" s="174" t="s">
        <v>247</v>
      </c>
      <c r="G183" s="178"/>
      <c r="H183" s="178"/>
      <c r="I183" s="178">
        <f t="shared" si="24"/>
        <v>0</v>
      </c>
      <c r="J183" s="178">
        <f t="shared" si="25"/>
        <v>0</v>
      </c>
      <c r="K183" s="178">
        <f t="shared" si="26"/>
        <v>0</v>
      </c>
    </row>
    <row r="184" spans="1:11" ht="12" customHeight="1">
      <c r="A184" s="184" t="s">
        <v>1038</v>
      </c>
      <c r="B184" s="175"/>
      <c r="C184" s="175">
        <v>412549</v>
      </c>
      <c r="D184" s="177" t="s">
        <v>1614</v>
      </c>
      <c r="E184" s="174">
        <v>1</v>
      </c>
      <c r="F184" s="174" t="s">
        <v>247</v>
      </c>
      <c r="G184" s="178"/>
      <c r="H184" s="178"/>
      <c r="I184" s="178">
        <f t="shared" si="24"/>
        <v>0</v>
      </c>
      <c r="J184" s="178">
        <f t="shared" si="25"/>
        <v>0</v>
      </c>
      <c r="K184" s="178">
        <f t="shared" si="26"/>
        <v>0</v>
      </c>
    </row>
    <row r="185" spans="1:11" ht="12" customHeight="1">
      <c r="A185" s="184" t="s">
        <v>1042</v>
      </c>
      <c r="B185" s="175" t="s">
        <v>1615</v>
      </c>
      <c r="C185" s="175">
        <v>109056</v>
      </c>
      <c r="D185" s="177" t="s">
        <v>1616</v>
      </c>
      <c r="E185" s="174">
        <v>2</v>
      </c>
      <c r="F185" s="174" t="s">
        <v>247</v>
      </c>
      <c r="G185" s="178"/>
      <c r="H185" s="178"/>
      <c r="I185" s="178">
        <f t="shared" si="24"/>
        <v>0</v>
      </c>
      <c r="J185" s="178">
        <f t="shared" si="25"/>
        <v>0</v>
      </c>
      <c r="K185" s="178">
        <f t="shared" si="26"/>
        <v>0</v>
      </c>
    </row>
    <row r="186" spans="1:11" ht="12" customHeight="1">
      <c r="A186" s="184" t="s">
        <v>1046</v>
      </c>
      <c r="B186" s="175" t="s">
        <v>1617</v>
      </c>
      <c r="C186" s="175" t="s">
        <v>1618</v>
      </c>
      <c r="D186" s="177" t="s">
        <v>1619</v>
      </c>
      <c r="E186" s="174">
        <v>4</v>
      </c>
      <c r="F186" s="174" t="s">
        <v>247</v>
      </c>
      <c r="G186" s="178"/>
      <c r="H186" s="178"/>
      <c r="I186" s="178">
        <f t="shared" si="24"/>
        <v>0</v>
      </c>
      <c r="J186" s="178">
        <f t="shared" si="25"/>
        <v>0</v>
      </c>
      <c r="K186" s="178">
        <f t="shared" si="26"/>
        <v>0</v>
      </c>
    </row>
    <row r="187" spans="1:11" ht="24">
      <c r="A187" s="184" t="s">
        <v>1050</v>
      </c>
      <c r="B187" s="175" t="s">
        <v>1621</v>
      </c>
      <c r="C187" s="175"/>
      <c r="D187" s="177" t="s">
        <v>1622</v>
      </c>
      <c r="E187" s="174">
        <v>2</v>
      </c>
      <c r="F187" s="174" t="s">
        <v>247</v>
      </c>
      <c r="G187" s="178"/>
      <c r="H187" s="178"/>
      <c r="I187" s="178">
        <f t="shared" si="24"/>
        <v>0</v>
      </c>
      <c r="J187" s="178">
        <f t="shared" si="25"/>
        <v>0</v>
      </c>
      <c r="K187" s="178">
        <f t="shared" si="26"/>
        <v>0</v>
      </c>
    </row>
    <row r="188" spans="1:11" ht="12" customHeight="1">
      <c r="A188" s="184" t="s">
        <v>1620</v>
      </c>
      <c r="B188" s="175" t="s">
        <v>1624</v>
      </c>
      <c r="C188" s="175"/>
      <c r="D188" s="177" t="s">
        <v>1625</v>
      </c>
      <c r="E188" s="174">
        <v>1</v>
      </c>
      <c r="F188" s="174" t="s">
        <v>247</v>
      </c>
      <c r="G188" s="178"/>
      <c r="H188" s="178"/>
      <c r="I188" s="178">
        <f t="shared" si="24"/>
        <v>0</v>
      </c>
      <c r="J188" s="178">
        <f t="shared" si="25"/>
        <v>0</v>
      </c>
      <c r="K188" s="178">
        <f t="shared" si="26"/>
        <v>0</v>
      </c>
    </row>
    <row r="189" spans="1:11" ht="12" customHeight="1">
      <c r="A189" s="184" t="s">
        <v>1623</v>
      </c>
      <c r="B189" s="175" t="s">
        <v>1534</v>
      </c>
      <c r="C189" s="175">
        <v>4012591772088</v>
      </c>
      <c r="D189" s="177" t="s">
        <v>1535</v>
      </c>
      <c r="E189" s="174">
        <v>4</v>
      </c>
      <c r="F189" s="174" t="s">
        <v>247</v>
      </c>
      <c r="G189" s="178"/>
      <c r="H189" s="178"/>
      <c r="I189" s="178">
        <f t="shared" si="24"/>
        <v>0</v>
      </c>
      <c r="J189" s="178">
        <f t="shared" si="25"/>
        <v>0</v>
      </c>
      <c r="K189" s="178">
        <f t="shared" si="26"/>
        <v>0</v>
      </c>
    </row>
    <row r="190" spans="1:11" ht="12" customHeight="1">
      <c r="A190" s="184" t="s">
        <v>1626</v>
      </c>
      <c r="B190" s="175" t="s">
        <v>1602</v>
      </c>
      <c r="C190" s="175">
        <v>4012591772095</v>
      </c>
      <c r="D190" s="177" t="s">
        <v>1535</v>
      </c>
      <c r="E190" s="174">
        <v>1</v>
      </c>
      <c r="F190" s="174" t="s">
        <v>247</v>
      </c>
      <c r="G190" s="178"/>
      <c r="H190" s="178"/>
      <c r="I190" s="178">
        <f t="shared" si="24"/>
        <v>0</v>
      </c>
      <c r="J190" s="178">
        <f t="shared" si="25"/>
        <v>0</v>
      </c>
      <c r="K190" s="178">
        <f t="shared" si="26"/>
        <v>0</v>
      </c>
    </row>
    <row r="191" spans="1:11" ht="12" customHeight="1">
      <c r="A191" s="184" t="s">
        <v>1627</v>
      </c>
      <c r="B191" s="175" t="s">
        <v>1536</v>
      </c>
      <c r="C191" s="175">
        <v>4012591772118</v>
      </c>
      <c r="D191" s="177" t="s">
        <v>1535</v>
      </c>
      <c r="E191" s="174">
        <v>1</v>
      </c>
      <c r="F191" s="174" t="s">
        <v>247</v>
      </c>
      <c r="G191" s="178"/>
      <c r="H191" s="178"/>
      <c r="I191" s="178">
        <f t="shared" si="24"/>
        <v>0</v>
      </c>
      <c r="J191" s="178">
        <f t="shared" si="25"/>
        <v>0</v>
      </c>
      <c r="K191" s="178">
        <f t="shared" si="26"/>
        <v>0</v>
      </c>
    </row>
    <row r="192" spans="1:11" ht="12" customHeight="1">
      <c r="A192" s="184" t="s">
        <v>1628</v>
      </c>
      <c r="B192" s="175" t="s">
        <v>1538</v>
      </c>
      <c r="C192" s="175">
        <v>4012591772132</v>
      </c>
      <c r="D192" s="177" t="s">
        <v>1535</v>
      </c>
      <c r="E192" s="174">
        <v>1</v>
      </c>
      <c r="F192" s="174" t="s">
        <v>247</v>
      </c>
      <c r="G192" s="178"/>
      <c r="H192" s="178"/>
      <c r="I192" s="178">
        <f t="shared" si="24"/>
        <v>0</v>
      </c>
      <c r="J192" s="178">
        <f t="shared" si="25"/>
        <v>0</v>
      </c>
      <c r="K192" s="178">
        <f t="shared" si="26"/>
        <v>0</v>
      </c>
    </row>
    <row r="193" spans="1:11" ht="12" customHeight="1">
      <c r="A193" s="184" t="s">
        <v>1629</v>
      </c>
      <c r="B193" s="175"/>
      <c r="C193" s="175"/>
      <c r="D193" s="177" t="s">
        <v>1539</v>
      </c>
      <c r="E193" s="174">
        <v>20</v>
      </c>
      <c r="F193" s="174" t="s">
        <v>247</v>
      </c>
      <c r="G193" s="178"/>
      <c r="H193" s="178"/>
      <c r="I193" s="178">
        <f t="shared" si="24"/>
        <v>0</v>
      </c>
      <c r="J193" s="178">
        <f t="shared" si="25"/>
        <v>0</v>
      </c>
      <c r="K193" s="178">
        <f t="shared" si="26"/>
        <v>0</v>
      </c>
    </row>
    <row r="194" spans="1:11" ht="12" customHeight="1">
      <c r="A194" s="184" t="s">
        <v>1630</v>
      </c>
      <c r="B194" s="175"/>
      <c r="C194" s="175"/>
      <c r="D194" s="177" t="s">
        <v>1540</v>
      </c>
      <c r="E194" s="174">
        <v>1</v>
      </c>
      <c r="F194" s="174" t="s">
        <v>247</v>
      </c>
      <c r="G194" s="178"/>
      <c r="H194" s="178"/>
      <c r="I194" s="178">
        <f t="shared" si="24"/>
        <v>0</v>
      </c>
      <c r="J194" s="178">
        <f t="shared" si="25"/>
        <v>0</v>
      </c>
      <c r="K194" s="178">
        <f t="shared" si="26"/>
        <v>0</v>
      </c>
    </row>
    <row r="195" spans="1:11" ht="12" customHeight="1">
      <c r="A195" s="184" t="s">
        <v>1631</v>
      </c>
      <c r="B195" s="175"/>
      <c r="C195" s="175"/>
      <c r="D195" s="177" t="s">
        <v>1541</v>
      </c>
      <c r="E195" s="174">
        <v>1</v>
      </c>
      <c r="F195" s="174" t="s">
        <v>247</v>
      </c>
      <c r="G195" s="178"/>
      <c r="H195" s="178"/>
      <c r="I195" s="178">
        <f t="shared" si="24"/>
        <v>0</v>
      </c>
      <c r="J195" s="178">
        <f t="shared" si="25"/>
        <v>0</v>
      </c>
      <c r="K195" s="178">
        <f t="shared" si="26"/>
        <v>0</v>
      </c>
    </row>
    <row r="196" spans="1:11" ht="12" customHeight="1">
      <c r="A196" s="184" t="s">
        <v>1632</v>
      </c>
      <c r="B196" s="175"/>
      <c r="C196" s="175"/>
      <c r="D196" s="177" t="s">
        <v>1542</v>
      </c>
      <c r="E196" s="174">
        <v>6</v>
      </c>
      <c r="F196" s="174" t="s">
        <v>247</v>
      </c>
      <c r="G196" s="178"/>
      <c r="H196" s="178"/>
      <c r="I196" s="178">
        <f t="shared" si="24"/>
        <v>0</v>
      </c>
      <c r="J196" s="178">
        <f t="shared" si="25"/>
        <v>0</v>
      </c>
      <c r="K196" s="178">
        <f t="shared" si="26"/>
        <v>0</v>
      </c>
    </row>
    <row r="197" spans="1:11" ht="12" customHeight="1">
      <c r="A197" s="184" t="s">
        <v>1633</v>
      </c>
      <c r="B197" s="175"/>
      <c r="C197" s="175"/>
      <c r="D197" s="177" t="s">
        <v>1544</v>
      </c>
      <c r="E197" s="174">
        <v>1</v>
      </c>
      <c r="F197" s="174" t="s">
        <v>247</v>
      </c>
      <c r="G197" s="178"/>
      <c r="H197" s="178"/>
      <c r="I197" s="178">
        <f t="shared" si="24"/>
        <v>0</v>
      </c>
      <c r="J197" s="178">
        <f t="shared" si="25"/>
        <v>0</v>
      </c>
      <c r="K197" s="178">
        <f t="shared" si="26"/>
        <v>0</v>
      </c>
    </row>
    <row r="198" spans="1:11" ht="12" customHeight="1">
      <c r="A198" s="184" t="s">
        <v>1634</v>
      </c>
      <c r="B198" s="175"/>
      <c r="C198" s="175"/>
      <c r="D198" s="177" t="s">
        <v>1545</v>
      </c>
      <c r="E198" s="174">
        <v>1</v>
      </c>
      <c r="F198" s="174" t="s">
        <v>247</v>
      </c>
      <c r="G198" s="178"/>
      <c r="H198" s="178"/>
      <c r="I198" s="178">
        <f t="shared" si="24"/>
        <v>0</v>
      </c>
      <c r="J198" s="178">
        <f t="shared" si="25"/>
        <v>0</v>
      </c>
      <c r="K198" s="178">
        <f t="shared" si="26"/>
        <v>0</v>
      </c>
    </row>
    <row r="199" spans="1:11" ht="12" customHeight="1">
      <c r="A199" s="184" t="s">
        <v>1635</v>
      </c>
      <c r="B199" s="175"/>
      <c r="C199" s="175"/>
      <c r="D199" s="177" t="s">
        <v>1546</v>
      </c>
      <c r="E199" s="174">
        <v>1</v>
      </c>
      <c r="F199" s="174" t="s">
        <v>247</v>
      </c>
      <c r="G199" s="178"/>
      <c r="H199" s="178"/>
      <c r="I199" s="178">
        <f t="shared" si="24"/>
        <v>0</v>
      </c>
      <c r="J199" s="178">
        <f t="shared" si="25"/>
        <v>0</v>
      </c>
      <c r="K199" s="178">
        <f t="shared" si="26"/>
        <v>0</v>
      </c>
    </row>
    <row r="200" spans="1:11" ht="12">
      <c r="A200" s="190"/>
      <c r="B200" s="196" t="s">
        <v>1637</v>
      </c>
      <c r="C200" s="197"/>
      <c r="D200" s="195"/>
      <c r="E200" s="152"/>
      <c r="F200" s="194"/>
      <c r="G200" s="195"/>
      <c r="H200" s="173"/>
      <c r="I200" s="173"/>
      <c r="J200" s="173"/>
      <c r="K200" s="173"/>
    </row>
    <row r="201" spans="1:11" ht="24" customHeight="1">
      <c r="A201" s="184" t="s">
        <v>1636</v>
      </c>
      <c r="B201" s="175"/>
      <c r="C201" s="175">
        <v>170101</v>
      </c>
      <c r="D201" s="177" t="s">
        <v>1639</v>
      </c>
      <c r="E201" s="174">
        <v>0.5</v>
      </c>
      <c r="F201" s="186" t="s">
        <v>1640</v>
      </c>
      <c r="G201" s="178"/>
      <c r="H201" s="178"/>
      <c r="I201" s="178">
        <f t="shared" ref="I201:I211" si="27">E201*G201</f>
        <v>0</v>
      </c>
      <c r="J201" s="178">
        <f t="shared" ref="J201:J211" si="28">E201*H201</f>
        <v>0</v>
      </c>
      <c r="K201" s="178">
        <f t="shared" ref="K201:K211" si="29">SUM(I201:J201)</f>
        <v>0</v>
      </c>
    </row>
    <row r="202" spans="1:11" ht="24" customHeight="1">
      <c r="A202" s="184" t="s">
        <v>1638</v>
      </c>
      <c r="B202" s="175"/>
      <c r="C202" s="175">
        <v>170302</v>
      </c>
      <c r="D202" s="177" t="s">
        <v>1642</v>
      </c>
      <c r="E202" s="174">
        <v>0.5</v>
      </c>
      <c r="F202" s="186" t="s">
        <v>1640</v>
      </c>
      <c r="G202" s="178"/>
      <c r="H202" s="178"/>
      <c r="I202" s="178">
        <f t="shared" si="27"/>
        <v>0</v>
      </c>
      <c r="J202" s="178">
        <f t="shared" si="28"/>
        <v>0</v>
      </c>
      <c r="K202" s="178">
        <f t="shared" si="29"/>
        <v>0</v>
      </c>
    </row>
    <row r="203" spans="1:11" ht="24" customHeight="1">
      <c r="A203" s="184" t="s">
        <v>1641</v>
      </c>
      <c r="B203" s="175"/>
      <c r="C203" s="175">
        <v>170504</v>
      </c>
      <c r="D203" s="177" t="s">
        <v>1644</v>
      </c>
      <c r="E203" s="174">
        <v>0.5</v>
      </c>
      <c r="F203" s="186" t="s">
        <v>1640</v>
      </c>
      <c r="G203" s="178"/>
      <c r="H203" s="178"/>
      <c r="I203" s="178">
        <f t="shared" si="27"/>
        <v>0</v>
      </c>
      <c r="J203" s="178">
        <f t="shared" si="28"/>
        <v>0</v>
      </c>
      <c r="K203" s="178">
        <f t="shared" si="29"/>
        <v>0</v>
      </c>
    </row>
    <row r="204" spans="1:11" ht="24" customHeight="1">
      <c r="A204" s="184" t="s">
        <v>1643</v>
      </c>
      <c r="B204" s="175"/>
      <c r="C204" s="175">
        <v>170506</v>
      </c>
      <c r="D204" s="177" t="s">
        <v>1646</v>
      </c>
      <c r="E204" s="174">
        <v>0.5</v>
      </c>
      <c r="F204" s="186" t="s">
        <v>1640</v>
      </c>
      <c r="G204" s="178"/>
      <c r="H204" s="178"/>
      <c r="I204" s="178">
        <f t="shared" si="27"/>
        <v>0</v>
      </c>
      <c r="J204" s="178">
        <f t="shared" si="28"/>
        <v>0</v>
      </c>
      <c r="K204" s="178">
        <f t="shared" si="29"/>
        <v>0</v>
      </c>
    </row>
    <row r="205" spans="1:11" ht="24" customHeight="1">
      <c r="A205" s="184" t="s">
        <v>1645</v>
      </c>
      <c r="B205" s="175"/>
      <c r="C205" s="175">
        <v>170604</v>
      </c>
      <c r="D205" s="177" t="s">
        <v>1648</v>
      </c>
      <c r="E205" s="174">
        <v>0.1</v>
      </c>
      <c r="F205" s="186" t="s">
        <v>1640</v>
      </c>
      <c r="G205" s="178"/>
      <c r="H205" s="178"/>
      <c r="I205" s="178">
        <f t="shared" si="27"/>
        <v>0</v>
      </c>
      <c r="J205" s="178">
        <f t="shared" si="28"/>
        <v>0</v>
      </c>
      <c r="K205" s="178">
        <f t="shared" si="29"/>
        <v>0</v>
      </c>
    </row>
    <row r="206" spans="1:11" ht="12">
      <c r="A206" s="184" t="s">
        <v>1647</v>
      </c>
      <c r="B206" s="175"/>
      <c r="C206" s="175">
        <v>170904</v>
      </c>
      <c r="D206" s="177" t="s">
        <v>1650</v>
      </c>
      <c r="E206" s="174">
        <v>0.1</v>
      </c>
      <c r="F206" s="186" t="s">
        <v>1640</v>
      </c>
      <c r="G206" s="178"/>
      <c r="H206" s="178"/>
      <c r="I206" s="178">
        <f t="shared" si="27"/>
        <v>0</v>
      </c>
      <c r="J206" s="178">
        <f t="shared" si="28"/>
        <v>0</v>
      </c>
      <c r="K206" s="178">
        <f t="shared" si="29"/>
        <v>0</v>
      </c>
    </row>
    <row r="207" spans="1:11" ht="12">
      <c r="A207" s="184" t="s">
        <v>1649</v>
      </c>
      <c r="B207" s="175"/>
      <c r="C207" s="175">
        <v>200307</v>
      </c>
      <c r="D207" s="177" t="s">
        <v>1652</v>
      </c>
      <c r="E207" s="174">
        <v>0.5</v>
      </c>
      <c r="F207" s="186" t="s">
        <v>1640</v>
      </c>
      <c r="G207" s="178"/>
      <c r="H207" s="178"/>
      <c r="I207" s="178">
        <f t="shared" si="27"/>
        <v>0</v>
      </c>
      <c r="J207" s="178">
        <f t="shared" si="28"/>
        <v>0</v>
      </c>
      <c r="K207" s="178">
        <f t="shared" si="29"/>
        <v>0</v>
      </c>
    </row>
    <row r="208" spans="1:11" ht="24" customHeight="1">
      <c r="A208" s="184" t="s">
        <v>1651</v>
      </c>
      <c r="B208" s="175"/>
      <c r="C208" s="175"/>
      <c r="D208" s="177" t="s">
        <v>1654</v>
      </c>
      <c r="E208" s="174">
        <v>0.1</v>
      </c>
      <c r="F208" s="186" t="s">
        <v>1640</v>
      </c>
      <c r="G208" s="178"/>
      <c r="H208" s="178"/>
      <c r="I208" s="178">
        <f t="shared" si="27"/>
        <v>0</v>
      </c>
      <c r="J208" s="178">
        <f t="shared" si="28"/>
        <v>0</v>
      </c>
      <c r="K208" s="178">
        <f t="shared" si="29"/>
        <v>0</v>
      </c>
    </row>
    <row r="209" spans="1:11" ht="24" customHeight="1">
      <c r="A209" s="184" t="s">
        <v>1653</v>
      </c>
      <c r="B209" s="175"/>
      <c r="C209" s="175"/>
      <c r="D209" s="177" t="s">
        <v>1656</v>
      </c>
      <c r="E209" s="174">
        <v>0.1</v>
      </c>
      <c r="F209" s="186" t="s">
        <v>1640</v>
      </c>
      <c r="G209" s="178"/>
      <c r="H209" s="178"/>
      <c r="I209" s="178">
        <f t="shared" si="27"/>
        <v>0</v>
      </c>
      <c r="J209" s="178">
        <f t="shared" si="28"/>
        <v>0</v>
      </c>
      <c r="K209" s="178">
        <f t="shared" si="29"/>
        <v>0</v>
      </c>
    </row>
    <row r="210" spans="1:11" ht="12">
      <c r="A210" s="184" t="s">
        <v>1655</v>
      </c>
      <c r="B210" s="175"/>
      <c r="C210" s="175"/>
      <c r="D210" s="177" t="s">
        <v>1658</v>
      </c>
      <c r="E210" s="174">
        <v>1</v>
      </c>
      <c r="F210" s="186" t="s">
        <v>247</v>
      </c>
      <c r="G210" s="178"/>
      <c r="H210" s="178"/>
      <c r="I210" s="178">
        <f t="shared" si="27"/>
        <v>0</v>
      </c>
      <c r="J210" s="178">
        <f t="shared" si="28"/>
        <v>0</v>
      </c>
      <c r="K210" s="178">
        <f t="shared" si="29"/>
        <v>0</v>
      </c>
    </row>
    <row r="211" spans="1:11" ht="13" thickBot="1">
      <c r="A211" s="184" t="s">
        <v>1657</v>
      </c>
      <c r="B211" s="175"/>
      <c r="C211" s="175"/>
      <c r="D211" s="177" t="s">
        <v>1659</v>
      </c>
      <c r="E211" s="174">
        <v>30</v>
      </c>
      <c r="F211" s="186" t="s">
        <v>1660</v>
      </c>
      <c r="G211" s="178"/>
      <c r="H211" s="178"/>
      <c r="I211" s="178">
        <f t="shared" si="27"/>
        <v>0</v>
      </c>
      <c r="J211" s="178">
        <f t="shared" si="28"/>
        <v>0</v>
      </c>
      <c r="K211" s="178">
        <f t="shared" si="29"/>
        <v>0</v>
      </c>
    </row>
    <row r="212" spans="1:11">
      <c r="A212" s="152"/>
      <c r="B212" s="182"/>
      <c r="C212" s="198"/>
      <c r="D212" s="172"/>
      <c r="E212" s="152"/>
      <c r="F212" s="152"/>
      <c r="G212" s="199"/>
      <c r="H212" s="200"/>
      <c r="I212" s="201" t="s">
        <v>1300</v>
      </c>
      <c r="J212" s="202" t="s">
        <v>1304</v>
      </c>
      <c r="K212" s="203"/>
    </row>
    <row r="213" spans="1:11" ht="12" thickBot="1">
      <c r="A213" s="152"/>
      <c r="B213" s="182"/>
      <c r="C213" s="198"/>
      <c r="D213" s="172"/>
      <c r="E213" s="152"/>
      <c r="F213" s="152"/>
      <c r="G213" s="204" t="s">
        <v>1661</v>
      </c>
      <c r="H213" s="205"/>
      <c r="I213" s="206" t="s">
        <v>1302</v>
      </c>
      <c r="J213" s="207" t="s">
        <v>1303</v>
      </c>
      <c r="K213" s="208" t="s">
        <v>1301</v>
      </c>
    </row>
    <row r="214" spans="1:11">
      <c r="A214" s="152"/>
      <c r="B214" s="182"/>
      <c r="C214" s="198"/>
      <c r="D214" s="172"/>
      <c r="E214" s="152"/>
      <c r="F214" s="152"/>
      <c r="G214" s="204" t="s">
        <v>1662</v>
      </c>
      <c r="H214" s="205"/>
      <c r="I214" s="209">
        <f>SUM(I8:I211)</f>
        <v>0</v>
      </c>
      <c r="J214" s="209">
        <f>SUM(J8:J211)</f>
        <v>0</v>
      </c>
      <c r="K214" s="210"/>
    </row>
    <row r="215" spans="1:11">
      <c r="A215" s="152"/>
      <c r="B215" s="182"/>
      <c r="C215" s="198"/>
      <c r="D215" s="172"/>
      <c r="E215" s="152"/>
      <c r="F215" s="152"/>
      <c r="G215" s="204" t="s">
        <v>1663</v>
      </c>
      <c r="H215" s="205"/>
      <c r="I215" s="209"/>
      <c r="J215" s="209"/>
      <c r="K215" s="210">
        <f>I214+J214</f>
        <v>0</v>
      </c>
    </row>
    <row r="216" spans="1:11">
      <c r="A216" s="152"/>
      <c r="B216" s="182"/>
      <c r="C216" s="198"/>
      <c r="D216" s="172"/>
      <c r="E216" s="152"/>
      <c r="F216" s="152"/>
      <c r="G216" s="204" t="s">
        <v>1664</v>
      </c>
      <c r="H216" s="205"/>
      <c r="I216" s="209"/>
      <c r="J216" s="209"/>
      <c r="K216" s="210">
        <v>0</v>
      </c>
    </row>
    <row r="217" spans="1:11">
      <c r="A217" s="152"/>
      <c r="B217" s="182"/>
      <c r="C217" s="198"/>
      <c r="D217" s="172"/>
      <c r="E217" s="152"/>
      <c r="F217" s="152"/>
      <c r="G217" s="204" t="s">
        <v>1665</v>
      </c>
      <c r="H217" s="205"/>
      <c r="I217" s="209"/>
      <c r="J217" s="209"/>
      <c r="K217" s="210">
        <v>0</v>
      </c>
    </row>
    <row r="218" spans="1:11">
      <c r="A218" s="152"/>
      <c r="B218" s="152"/>
      <c r="C218" s="211"/>
      <c r="D218" s="152"/>
      <c r="E218" s="152"/>
      <c r="F218" s="152"/>
      <c r="G218" s="204" t="s">
        <v>1666</v>
      </c>
      <c r="H218" s="205"/>
      <c r="I218" s="209"/>
      <c r="J218" s="209"/>
      <c r="K218" s="210">
        <v>0</v>
      </c>
    </row>
    <row r="219" spans="1:11">
      <c r="A219" s="152"/>
      <c r="B219" s="152"/>
      <c r="C219" s="211"/>
      <c r="D219" s="152"/>
      <c r="E219" s="152"/>
      <c r="F219" s="152"/>
      <c r="G219" s="204" t="s">
        <v>1545</v>
      </c>
      <c r="H219" s="205"/>
      <c r="I219" s="209"/>
      <c r="J219" s="209"/>
      <c r="K219" s="210">
        <v>0</v>
      </c>
    </row>
    <row r="220" spans="1:11">
      <c r="A220" s="152"/>
      <c r="B220" s="152"/>
      <c r="C220" s="211"/>
      <c r="D220" s="152"/>
      <c r="E220" s="152"/>
      <c r="F220" s="152"/>
      <c r="G220" s="204" t="s">
        <v>1667</v>
      </c>
      <c r="H220" s="205"/>
      <c r="I220" s="209"/>
      <c r="J220" s="209">
        <v>3.8</v>
      </c>
      <c r="K220" s="210">
        <f>J220*K215/100</f>
        <v>0</v>
      </c>
    </row>
    <row r="221" spans="1:11" ht="13" thickBot="1">
      <c r="A221" s="152"/>
      <c r="B221" s="152"/>
      <c r="C221" s="211"/>
      <c r="D221" s="152"/>
      <c r="E221" s="152"/>
      <c r="F221" s="152"/>
      <c r="G221" s="212" t="s">
        <v>1668</v>
      </c>
      <c r="H221" s="213"/>
      <c r="I221" s="214"/>
      <c r="J221" s="214"/>
      <c r="K221" s="215">
        <f>SUM(K215:K220)</f>
        <v>0</v>
      </c>
    </row>
  </sheetData>
  <phoneticPr fontId="0" type="noConversion"/>
  <conditionalFormatting sqref="G8:K25">
    <cfRule type="cellIs" dxfId="13" priority="1" stopIfTrue="1" operator="equal">
      <formula>0</formula>
    </cfRule>
  </conditionalFormatting>
  <conditionalFormatting sqref="G27:K32 G40:K58 G96:K110">
    <cfRule type="cellIs" dxfId="12" priority="2" stopIfTrue="1" operator="equal">
      <formula>0</formula>
    </cfRule>
  </conditionalFormatting>
  <conditionalFormatting sqref="G34:K38 G60:K71">
    <cfRule type="cellIs" dxfId="11" priority="5" stopIfTrue="1" operator="equal">
      <formula>0</formula>
    </cfRule>
  </conditionalFormatting>
  <conditionalFormatting sqref="G73:K94">
    <cfRule type="cellIs" dxfId="10" priority="42" stopIfTrue="1" operator="equal">
      <formula>0</formula>
    </cfRule>
  </conditionalFormatting>
  <conditionalFormatting sqref="G112:K138 G140:K177 G179:K199">
    <cfRule type="cellIs" dxfId="9" priority="16" stopIfTrue="1" operator="equal">
      <formula>0</formula>
    </cfRule>
  </conditionalFormatting>
  <conditionalFormatting sqref="G201:K211">
    <cfRule type="cellIs" dxfId="8" priority="20" stopIfTrue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9">
    <pageSetUpPr fitToPage="1"/>
  </sheetPr>
  <dimension ref="B2:BM334"/>
  <sheetViews>
    <sheetView showGridLines="0" zoomScale="150" workbookViewId="0">
      <selection activeCell="D20" sqref="D20"/>
    </sheetView>
  </sheetViews>
  <sheetFormatPr baseColWidth="10" defaultColWidth="12" defaultRowHeight="11"/>
  <cols>
    <col min="1" max="1" width="8.25" customWidth="1"/>
    <col min="2" max="2" width="1.25" customWidth="1"/>
    <col min="3" max="3" width="5.5" customWidth="1"/>
    <col min="4" max="4" width="4.25" customWidth="1"/>
    <col min="5" max="5" width="17.25" customWidth="1"/>
    <col min="6" max="6" width="50.75" customWidth="1"/>
    <col min="7" max="7" width="7.5" customWidth="1"/>
    <col min="8" max="8" width="11.5" customWidth="1"/>
    <col min="9" max="10" width="20.25" customWidth="1"/>
    <col min="11" max="11" width="20.25" hidden="1" customWidth="1"/>
    <col min="12" max="12" width="9.25" customWidth="1"/>
    <col min="13" max="13" width="10.75" hidden="1" customWidth="1"/>
    <col min="14" max="14" width="9.25" hidden="1"/>
    <col min="15" max="20" width="14.25" hidden="1" customWidth="1"/>
    <col min="21" max="21" width="16.25" hidden="1" customWidth="1"/>
    <col min="22" max="22" width="12.25" customWidth="1"/>
    <col min="23" max="23" width="16.25" customWidth="1"/>
    <col min="24" max="24" width="12.25" customWidth="1"/>
    <col min="25" max="25" width="15" customWidth="1"/>
    <col min="26" max="26" width="11" customWidth="1"/>
    <col min="27" max="27" width="15" customWidth="1"/>
    <col min="28" max="28" width="16.25" customWidth="1"/>
    <col min="29" max="29" width="11" customWidth="1"/>
    <col min="30" max="30" width="15" customWidth="1"/>
    <col min="31" max="31" width="16.25" customWidth="1"/>
    <col min="44" max="65" width="9.25" hidden="1"/>
  </cols>
  <sheetData>
    <row r="2" spans="2:46" ht="37" customHeight="1">
      <c r="L2" s="496" t="s">
        <v>5</v>
      </c>
      <c r="M2" s="497"/>
      <c r="N2" s="497"/>
      <c r="O2" s="497"/>
      <c r="P2" s="497"/>
      <c r="Q2" s="497"/>
      <c r="R2" s="497"/>
      <c r="S2" s="497"/>
      <c r="T2" s="497"/>
      <c r="U2" s="497"/>
      <c r="V2" s="497"/>
      <c r="AT2" s="13" t="s">
        <v>87</v>
      </c>
    </row>
    <row r="3" spans="2:46" ht="7" customHeight="1">
      <c r="B3" s="14"/>
      <c r="C3" s="15"/>
      <c r="D3" s="15"/>
      <c r="E3" s="15"/>
      <c r="F3" s="15"/>
      <c r="G3" s="15"/>
      <c r="H3" s="15"/>
      <c r="I3" s="15"/>
      <c r="J3" s="15"/>
      <c r="K3" s="15"/>
      <c r="L3" s="16"/>
      <c r="AT3" s="13" t="s">
        <v>75</v>
      </c>
    </row>
    <row r="4" spans="2:46" ht="25" customHeight="1">
      <c r="B4" s="16"/>
      <c r="D4" s="17" t="s">
        <v>101</v>
      </c>
      <c r="L4" s="16"/>
      <c r="M4" s="76" t="s">
        <v>9</v>
      </c>
      <c r="AT4" s="13" t="s">
        <v>3</v>
      </c>
    </row>
    <row r="5" spans="2:46" ht="7" customHeight="1">
      <c r="B5" s="16"/>
      <c r="L5" s="16"/>
    </row>
    <row r="6" spans="2:46" ht="12" customHeight="1">
      <c r="B6" s="16"/>
      <c r="D6" s="22" t="s">
        <v>13</v>
      </c>
      <c r="L6" s="16"/>
    </row>
    <row r="7" spans="2:46" ht="16.5" customHeight="1">
      <c r="B7" s="16"/>
      <c r="E7" s="501" t="str">
        <f>'Rekapitulácia stavby'!K6</f>
        <v>Revitalizácia centra s ohľadom na zmenu klímy</v>
      </c>
      <c r="F7" s="502"/>
      <c r="G7" s="502"/>
      <c r="H7" s="502"/>
      <c r="L7" s="16"/>
    </row>
    <row r="8" spans="2:46" s="1" customFormat="1" ht="12" customHeight="1">
      <c r="B8" s="25"/>
      <c r="D8" s="22" t="s">
        <v>102</v>
      </c>
      <c r="L8" s="25"/>
    </row>
    <row r="9" spans="2:46" s="1" customFormat="1" ht="16.5" customHeight="1">
      <c r="B9" s="25"/>
      <c r="E9" s="493" t="s">
        <v>784</v>
      </c>
      <c r="F9" s="503"/>
      <c r="G9" s="503"/>
      <c r="H9" s="503"/>
      <c r="L9" s="25"/>
    </row>
    <row r="10" spans="2:46" s="1" customFormat="1">
      <c r="B10" s="25"/>
      <c r="L10" s="25"/>
    </row>
    <row r="11" spans="2:46" s="1" customFormat="1" ht="12" customHeight="1">
      <c r="B11" s="25"/>
      <c r="D11" s="22" t="s">
        <v>15</v>
      </c>
      <c r="F11" s="20" t="s">
        <v>1</v>
      </c>
      <c r="I11" s="22" t="s">
        <v>16</v>
      </c>
      <c r="J11" s="20" t="s">
        <v>1</v>
      </c>
      <c r="L11" s="25"/>
    </row>
    <row r="12" spans="2:46" s="1" customFormat="1" ht="12" customHeight="1">
      <c r="B12" s="25"/>
      <c r="D12" s="22" t="s">
        <v>17</v>
      </c>
      <c r="F12" s="20" t="s">
        <v>18</v>
      </c>
      <c r="I12" s="22" t="s">
        <v>19</v>
      </c>
      <c r="J12" s="43" t="str">
        <f>'Rekapitulácia stavby'!AN8</f>
        <v>14. 3. 2025</v>
      </c>
      <c r="L12" s="25"/>
    </row>
    <row r="13" spans="2:46" s="1" customFormat="1" ht="10.75" customHeight="1">
      <c r="B13" s="25"/>
      <c r="L13" s="25"/>
    </row>
    <row r="14" spans="2:46" s="1" customFormat="1" ht="12" customHeight="1">
      <c r="B14" s="25"/>
      <c r="D14" s="22" t="s">
        <v>21</v>
      </c>
      <c r="I14" s="22" t="s">
        <v>22</v>
      </c>
      <c r="J14" s="20" t="s">
        <v>23</v>
      </c>
      <c r="L14" s="25"/>
    </row>
    <row r="15" spans="2:46" s="1" customFormat="1" ht="18" customHeight="1">
      <c r="B15" s="25"/>
      <c r="E15" s="20" t="s">
        <v>24</v>
      </c>
      <c r="I15" s="22" t="s">
        <v>25</v>
      </c>
      <c r="J15" s="20" t="s">
        <v>26</v>
      </c>
      <c r="L15" s="25"/>
    </row>
    <row r="16" spans="2:46" s="1" customFormat="1" ht="7" customHeight="1">
      <c r="B16" s="25"/>
      <c r="L16" s="25"/>
    </row>
    <row r="17" spans="2:12" s="1" customFormat="1" ht="12" customHeight="1">
      <c r="B17" s="25"/>
      <c r="D17" s="22" t="s">
        <v>27</v>
      </c>
      <c r="I17" s="22" t="s">
        <v>22</v>
      </c>
      <c r="J17" s="20" t="s">
        <v>1</v>
      </c>
      <c r="L17" s="25"/>
    </row>
    <row r="18" spans="2:12" s="1" customFormat="1" ht="18" customHeight="1">
      <c r="B18" s="25"/>
      <c r="E18" s="20" t="s">
        <v>28</v>
      </c>
      <c r="I18" s="22" t="s">
        <v>25</v>
      </c>
      <c r="J18" s="20" t="s">
        <v>1</v>
      </c>
      <c r="L18" s="25"/>
    </row>
    <row r="19" spans="2:12" s="1" customFormat="1" ht="7" customHeight="1">
      <c r="B19" s="25"/>
      <c r="L19" s="25"/>
    </row>
    <row r="20" spans="2:12" s="1" customFormat="1" ht="12" customHeight="1">
      <c r="B20" s="25"/>
      <c r="D20" s="22" t="s">
        <v>29</v>
      </c>
      <c r="I20" s="22" t="s">
        <v>22</v>
      </c>
      <c r="J20" s="20" t="s">
        <v>1</v>
      </c>
      <c r="L20" s="25"/>
    </row>
    <row r="21" spans="2:12" s="1" customFormat="1" ht="18" customHeight="1">
      <c r="B21" s="25"/>
      <c r="E21" s="20" t="s">
        <v>30</v>
      </c>
      <c r="I21" s="22" t="s">
        <v>25</v>
      </c>
      <c r="J21" s="20" t="s">
        <v>1</v>
      </c>
      <c r="L21" s="25"/>
    </row>
    <row r="22" spans="2:12" s="1" customFormat="1" ht="7" customHeight="1">
      <c r="B22" s="25"/>
      <c r="L22" s="25"/>
    </row>
    <row r="23" spans="2:12" s="1" customFormat="1" ht="12" customHeight="1">
      <c r="B23" s="25"/>
      <c r="D23" s="22" t="s">
        <v>32</v>
      </c>
      <c r="I23" s="22" t="s">
        <v>22</v>
      </c>
      <c r="J23" s="20"/>
      <c r="L23" s="25"/>
    </row>
    <row r="24" spans="2:12" s="1" customFormat="1" ht="18" customHeight="1">
      <c r="B24" s="25"/>
      <c r="E24" s="20"/>
      <c r="I24" s="22" t="s">
        <v>25</v>
      </c>
      <c r="J24" s="20"/>
      <c r="L24" s="25"/>
    </row>
    <row r="25" spans="2:12" s="1" customFormat="1" ht="7" customHeight="1">
      <c r="B25" s="25"/>
      <c r="L25" s="25"/>
    </row>
    <row r="26" spans="2:12" s="1" customFormat="1" ht="12" customHeight="1">
      <c r="B26" s="25"/>
      <c r="D26" s="22" t="s">
        <v>33</v>
      </c>
      <c r="L26" s="25"/>
    </row>
    <row r="27" spans="2:12" s="7" customFormat="1" ht="83.25" customHeight="1">
      <c r="B27" s="77"/>
      <c r="E27" s="500" t="s">
        <v>34</v>
      </c>
      <c r="F27" s="500"/>
      <c r="G27" s="500"/>
      <c r="H27" s="500"/>
      <c r="L27" s="77"/>
    </row>
    <row r="28" spans="2:12" s="1" customFormat="1" ht="7" customHeight="1">
      <c r="B28" s="25"/>
      <c r="L28" s="25"/>
    </row>
    <row r="29" spans="2:12" s="1" customFormat="1" ht="7" customHeight="1">
      <c r="B29" s="25"/>
      <c r="D29" s="44"/>
      <c r="E29" s="44"/>
      <c r="F29" s="44"/>
      <c r="G29" s="44"/>
      <c r="H29" s="44"/>
      <c r="I29" s="44"/>
      <c r="J29" s="44"/>
      <c r="K29" s="44"/>
      <c r="L29" s="25"/>
    </row>
    <row r="30" spans="2:12" s="1" customFormat="1" ht="25.5" customHeight="1">
      <c r="B30" s="25"/>
      <c r="D30" s="78" t="s">
        <v>35</v>
      </c>
      <c r="J30" s="56">
        <f>ROUND(J141, 2)</f>
        <v>0</v>
      </c>
      <c r="L30" s="25"/>
    </row>
    <row r="31" spans="2:12" s="1" customFormat="1" ht="7" customHeight="1">
      <c r="B31" s="25"/>
      <c r="D31" s="44"/>
      <c r="E31" s="44"/>
      <c r="F31" s="44"/>
      <c r="G31" s="44"/>
      <c r="H31" s="44"/>
      <c r="I31" s="44"/>
      <c r="J31" s="44"/>
      <c r="K31" s="44"/>
      <c r="L31" s="25"/>
    </row>
    <row r="32" spans="2:12" s="1" customFormat="1" ht="14.5" customHeight="1">
      <c r="B32" s="25"/>
      <c r="F32" s="28" t="s">
        <v>37</v>
      </c>
      <c r="I32" s="28" t="s">
        <v>36</v>
      </c>
      <c r="J32" s="28" t="s">
        <v>38</v>
      </c>
      <c r="L32" s="25"/>
    </row>
    <row r="33" spans="2:12" s="1" customFormat="1" ht="14.5" customHeight="1">
      <c r="B33" s="25"/>
      <c r="D33" s="46" t="s">
        <v>39</v>
      </c>
      <c r="E33" s="22" t="s">
        <v>40</v>
      </c>
      <c r="F33" s="79">
        <f>ROUND((SUM(BE141:BE333)),  2)</f>
        <v>0</v>
      </c>
      <c r="I33" s="80">
        <v>0.23</v>
      </c>
      <c r="J33" s="79">
        <f>ROUND(((SUM(BE141:BE333))*I33),  2)</f>
        <v>0</v>
      </c>
      <c r="L33" s="25"/>
    </row>
    <row r="34" spans="2:12" s="1" customFormat="1" ht="14.5" customHeight="1">
      <c r="B34" s="25"/>
      <c r="E34" s="22" t="s">
        <v>41</v>
      </c>
      <c r="F34" s="79">
        <f>ROUND((SUM(BF141:BF333)),  2)</f>
        <v>0</v>
      </c>
      <c r="I34" s="80">
        <v>0.23</v>
      </c>
      <c r="J34" s="79">
        <f>ROUND(((SUM(BF141:BF333))*I34),  2)</f>
        <v>0</v>
      </c>
      <c r="L34" s="25"/>
    </row>
    <row r="35" spans="2:12" s="1" customFormat="1" ht="14.5" hidden="1" customHeight="1">
      <c r="B35" s="25"/>
      <c r="E35" s="22" t="s">
        <v>42</v>
      </c>
      <c r="F35" s="79">
        <f>ROUND((SUM(BG141:BG333)),  2)</f>
        <v>0</v>
      </c>
      <c r="I35" s="80">
        <v>0.23</v>
      </c>
      <c r="J35" s="79">
        <f>0</f>
        <v>0</v>
      </c>
      <c r="L35" s="25"/>
    </row>
    <row r="36" spans="2:12" s="1" customFormat="1" ht="14.5" hidden="1" customHeight="1">
      <c r="B36" s="25"/>
      <c r="E36" s="22" t="s">
        <v>43</v>
      </c>
      <c r="F36" s="79">
        <f>ROUND((SUM(BH141:BH333)),  2)</f>
        <v>0</v>
      </c>
      <c r="I36" s="80">
        <v>0.23</v>
      </c>
      <c r="J36" s="79">
        <f>0</f>
        <v>0</v>
      </c>
      <c r="L36" s="25"/>
    </row>
    <row r="37" spans="2:12" s="1" customFormat="1" ht="14.5" hidden="1" customHeight="1">
      <c r="B37" s="25"/>
      <c r="E37" s="22" t="s">
        <v>44</v>
      </c>
      <c r="F37" s="79">
        <f>ROUND((SUM(BI141:BI333)),  2)</f>
        <v>0</v>
      </c>
      <c r="I37" s="80">
        <v>0</v>
      </c>
      <c r="J37" s="79">
        <f>0</f>
        <v>0</v>
      </c>
      <c r="L37" s="25"/>
    </row>
    <row r="38" spans="2:12" s="1" customFormat="1" ht="7" customHeight="1">
      <c r="B38" s="25"/>
      <c r="L38" s="25"/>
    </row>
    <row r="39" spans="2:12" s="1" customFormat="1" ht="25.5" customHeight="1">
      <c r="B39" s="25"/>
      <c r="C39" s="81"/>
      <c r="D39" s="82" t="s">
        <v>45</v>
      </c>
      <c r="E39" s="48"/>
      <c r="F39" s="48"/>
      <c r="G39" s="83" t="s">
        <v>46</v>
      </c>
      <c r="H39" s="84" t="s">
        <v>47</v>
      </c>
      <c r="I39" s="48"/>
      <c r="J39" s="85">
        <f>SUM(J30:J37)</f>
        <v>0</v>
      </c>
      <c r="K39" s="86"/>
      <c r="L39" s="25"/>
    </row>
    <row r="40" spans="2:12" s="1" customFormat="1" ht="14.5" customHeight="1">
      <c r="B40" s="25"/>
      <c r="L40" s="25"/>
    </row>
    <row r="41" spans="2:12" ht="14.5" customHeight="1">
      <c r="B41" s="16"/>
      <c r="L41" s="16"/>
    </row>
    <row r="42" spans="2:12" ht="14.5" customHeight="1">
      <c r="B42" s="16"/>
      <c r="L42" s="16"/>
    </row>
    <row r="43" spans="2:12" ht="14.5" customHeight="1">
      <c r="B43" s="16"/>
      <c r="L43" s="16"/>
    </row>
    <row r="44" spans="2:12" ht="14.5" customHeight="1">
      <c r="B44" s="16"/>
      <c r="L44" s="16"/>
    </row>
    <row r="45" spans="2:12" ht="14.5" customHeight="1">
      <c r="B45" s="16"/>
      <c r="L45" s="16"/>
    </row>
    <row r="46" spans="2:12" ht="14.5" customHeight="1">
      <c r="B46" s="16"/>
      <c r="L46" s="16"/>
    </row>
    <row r="47" spans="2:12" ht="14.5" customHeight="1">
      <c r="B47" s="16"/>
      <c r="L47" s="16"/>
    </row>
    <row r="48" spans="2:12" ht="14.5" customHeight="1">
      <c r="B48" s="16"/>
      <c r="L48" s="16"/>
    </row>
    <row r="49" spans="2:12" ht="14.5" customHeight="1">
      <c r="B49" s="16"/>
      <c r="L49" s="16"/>
    </row>
    <row r="50" spans="2:12" s="1" customFormat="1" ht="14.5" customHeight="1">
      <c r="B50" s="25"/>
      <c r="D50" s="34" t="s">
        <v>48</v>
      </c>
      <c r="E50" s="35"/>
      <c r="F50" s="35"/>
      <c r="G50" s="34" t="s">
        <v>49</v>
      </c>
      <c r="H50" s="35"/>
      <c r="I50" s="35"/>
      <c r="J50" s="35"/>
      <c r="K50" s="35"/>
      <c r="L50" s="25"/>
    </row>
    <row r="51" spans="2:12">
      <c r="B51" s="16"/>
      <c r="L51" s="16"/>
    </row>
    <row r="52" spans="2:12">
      <c r="B52" s="16"/>
      <c r="L52" s="16"/>
    </row>
    <row r="53" spans="2:12">
      <c r="B53" s="16"/>
      <c r="L53" s="16"/>
    </row>
    <row r="54" spans="2:12">
      <c r="B54" s="16"/>
      <c r="L54" s="16"/>
    </row>
    <row r="55" spans="2:12">
      <c r="B55" s="16"/>
      <c r="L55" s="16"/>
    </row>
    <row r="56" spans="2:12">
      <c r="B56" s="16"/>
      <c r="L56" s="16"/>
    </row>
    <row r="57" spans="2:12">
      <c r="B57" s="16"/>
      <c r="L57" s="16"/>
    </row>
    <row r="58" spans="2:12">
      <c r="B58" s="16"/>
      <c r="L58" s="16"/>
    </row>
    <row r="59" spans="2:12">
      <c r="B59" s="16"/>
      <c r="L59" s="16"/>
    </row>
    <row r="60" spans="2:12">
      <c r="B60" s="16"/>
      <c r="L60" s="16"/>
    </row>
    <row r="61" spans="2:12" s="1" customFormat="1" ht="13">
      <c r="B61" s="25"/>
      <c r="D61" s="36" t="s">
        <v>50</v>
      </c>
      <c r="E61" s="27"/>
      <c r="F61" s="87" t="s">
        <v>51</v>
      </c>
      <c r="G61" s="36" t="s">
        <v>50</v>
      </c>
      <c r="H61" s="27"/>
      <c r="I61" s="27"/>
      <c r="J61" s="88" t="s">
        <v>51</v>
      </c>
      <c r="K61" s="27"/>
      <c r="L61" s="25"/>
    </row>
    <row r="62" spans="2:12">
      <c r="B62" s="16"/>
      <c r="L62" s="16"/>
    </row>
    <row r="63" spans="2:12">
      <c r="B63" s="16"/>
      <c r="L63" s="16"/>
    </row>
    <row r="64" spans="2:12">
      <c r="B64" s="16"/>
      <c r="L64" s="16"/>
    </row>
    <row r="65" spans="2:12" s="1" customFormat="1" ht="13">
      <c r="B65" s="25"/>
      <c r="D65" s="34" t="s">
        <v>52</v>
      </c>
      <c r="E65" s="35"/>
      <c r="F65" s="35"/>
      <c r="G65" s="34" t="s">
        <v>53</v>
      </c>
      <c r="H65" s="35"/>
      <c r="I65" s="35"/>
      <c r="J65" s="35"/>
      <c r="K65" s="35"/>
      <c r="L65" s="25"/>
    </row>
    <row r="66" spans="2:12">
      <c r="B66" s="16"/>
      <c r="L66" s="16"/>
    </row>
    <row r="67" spans="2:12">
      <c r="B67" s="16"/>
      <c r="L67" s="16"/>
    </row>
    <row r="68" spans="2:12">
      <c r="B68" s="16"/>
      <c r="L68" s="16"/>
    </row>
    <row r="69" spans="2:12">
      <c r="B69" s="16"/>
      <c r="L69" s="16"/>
    </row>
    <row r="70" spans="2:12">
      <c r="B70" s="16"/>
      <c r="L70" s="16"/>
    </row>
    <row r="71" spans="2:12">
      <c r="B71" s="16"/>
      <c r="L71" s="16"/>
    </row>
    <row r="72" spans="2:12">
      <c r="B72" s="16"/>
      <c r="L72" s="16"/>
    </row>
    <row r="73" spans="2:12">
      <c r="B73" s="16"/>
      <c r="L73" s="16"/>
    </row>
    <row r="74" spans="2:12">
      <c r="B74" s="16"/>
      <c r="L74" s="16"/>
    </row>
    <row r="75" spans="2:12">
      <c r="B75" s="16"/>
      <c r="L75" s="16"/>
    </row>
    <row r="76" spans="2:12" s="1" customFormat="1" ht="13">
      <c r="B76" s="25"/>
      <c r="D76" s="36" t="s">
        <v>50</v>
      </c>
      <c r="E76" s="27"/>
      <c r="F76" s="87" t="s">
        <v>51</v>
      </c>
      <c r="G76" s="36" t="s">
        <v>50</v>
      </c>
      <c r="H76" s="27"/>
      <c r="I76" s="27"/>
      <c r="J76" s="88" t="s">
        <v>51</v>
      </c>
      <c r="K76" s="27"/>
      <c r="L76" s="25"/>
    </row>
    <row r="77" spans="2:12" s="1" customFormat="1" ht="14.5" customHeight="1">
      <c r="B77" s="37"/>
      <c r="C77" s="38"/>
      <c r="D77" s="38"/>
      <c r="E77" s="38"/>
      <c r="F77" s="38"/>
      <c r="G77" s="38"/>
      <c r="H77" s="38"/>
      <c r="I77" s="38"/>
      <c r="J77" s="38"/>
      <c r="K77" s="38"/>
      <c r="L77" s="25"/>
    </row>
    <row r="81" spans="2:47" s="1" customFormat="1" ht="7" customHeight="1">
      <c r="B81" s="39"/>
      <c r="C81" s="40"/>
      <c r="D81" s="40"/>
      <c r="E81" s="40"/>
      <c r="F81" s="40"/>
      <c r="G81" s="40"/>
      <c r="H81" s="40"/>
      <c r="I81" s="40"/>
      <c r="J81" s="40"/>
      <c r="K81" s="40"/>
      <c r="L81" s="25"/>
    </row>
    <row r="82" spans="2:47" s="1" customFormat="1" ht="25" customHeight="1">
      <c r="B82" s="25"/>
      <c r="C82" s="17" t="s">
        <v>104</v>
      </c>
      <c r="L82" s="25"/>
    </row>
    <row r="83" spans="2:47" s="1" customFormat="1" ht="7" customHeight="1">
      <c r="B83" s="25"/>
      <c r="L83" s="25"/>
    </row>
    <row r="84" spans="2:47" s="1" customFormat="1" ht="12" customHeight="1">
      <c r="B84" s="25"/>
      <c r="C84" s="22" t="s">
        <v>13</v>
      </c>
      <c r="L84" s="25"/>
    </row>
    <row r="85" spans="2:47" s="1" customFormat="1" ht="16.5" customHeight="1">
      <c r="B85" s="25"/>
      <c r="E85" s="501" t="str">
        <f>E7</f>
        <v>Revitalizácia centra s ohľadom na zmenu klímy</v>
      </c>
      <c r="F85" s="502"/>
      <c r="G85" s="502"/>
      <c r="H85" s="502"/>
      <c r="L85" s="25"/>
    </row>
    <row r="86" spans="2:47" s="1" customFormat="1" ht="12" customHeight="1">
      <c r="B86" s="25"/>
      <c r="C86" s="22" t="s">
        <v>102</v>
      </c>
      <c r="L86" s="25"/>
    </row>
    <row r="87" spans="2:47" s="1" customFormat="1" ht="16.5" customHeight="1">
      <c r="B87" s="25"/>
      <c r="E87" s="493" t="str">
        <f>E9</f>
        <v>SO02 - Komunitný dom s ľudovou izbbou - Navrhovaný stav</v>
      </c>
      <c r="F87" s="503"/>
      <c r="G87" s="503"/>
      <c r="H87" s="503"/>
      <c r="L87" s="25"/>
    </row>
    <row r="88" spans="2:47" s="1" customFormat="1" ht="7" customHeight="1">
      <c r="B88" s="25"/>
      <c r="L88" s="25"/>
    </row>
    <row r="89" spans="2:47" s="1" customFormat="1" ht="12" customHeight="1">
      <c r="B89" s="25"/>
      <c r="C89" s="22" t="s">
        <v>17</v>
      </c>
      <c r="F89" s="20" t="str">
        <f>F12</f>
        <v>k.ú.Kostolná pri Dunaji,p.č.56/1,2,57/1,2,66/1,2</v>
      </c>
      <c r="I89" s="22" t="s">
        <v>19</v>
      </c>
      <c r="J89" s="43" t="str">
        <f>IF(J12="","",J12)</f>
        <v>14. 3. 2025</v>
      </c>
      <c r="L89" s="25"/>
    </row>
    <row r="90" spans="2:47" s="1" customFormat="1" ht="7" customHeight="1">
      <c r="B90" s="25"/>
      <c r="L90" s="25"/>
    </row>
    <row r="91" spans="2:47" s="1" customFormat="1" ht="40" customHeight="1">
      <c r="B91" s="25"/>
      <c r="C91" s="22" t="s">
        <v>21</v>
      </c>
      <c r="F91" s="20" t="str">
        <f>E15</f>
        <v>Obec Kostolná pri Dunaji,59, 903 01</v>
      </c>
      <c r="I91" s="22" t="s">
        <v>29</v>
      </c>
      <c r="J91" s="23" t="str">
        <f>E21</f>
        <v>Ing.arch Zuzana Kierulfová, Ing. Matej Orolín</v>
      </c>
      <c r="L91" s="25"/>
    </row>
    <row r="92" spans="2:47" s="1" customFormat="1" ht="54.5" customHeight="1">
      <c r="B92" s="25"/>
      <c r="C92" s="22" t="s">
        <v>27</v>
      </c>
      <c r="F92" s="20" t="str">
        <f>IF(E18="","",E18)</f>
        <v>Podľa výberu investora</v>
      </c>
      <c r="I92" s="22" t="s">
        <v>32</v>
      </c>
      <c r="J92" s="23"/>
      <c r="L92" s="25"/>
    </row>
    <row r="93" spans="2:47" s="1" customFormat="1" ht="10.25" customHeight="1">
      <c r="B93" s="25"/>
      <c r="L93" s="25"/>
    </row>
    <row r="94" spans="2:47" s="1" customFormat="1" ht="29.25" customHeight="1">
      <c r="B94" s="25"/>
      <c r="C94" s="89" t="s">
        <v>105</v>
      </c>
      <c r="D94" s="81"/>
      <c r="E94" s="81"/>
      <c r="F94" s="81"/>
      <c r="G94" s="81"/>
      <c r="H94" s="81"/>
      <c r="I94" s="81"/>
      <c r="J94" s="90" t="s">
        <v>106</v>
      </c>
      <c r="K94" s="81"/>
      <c r="L94" s="25"/>
    </row>
    <row r="95" spans="2:47" s="1" customFormat="1" ht="10.25" customHeight="1">
      <c r="B95" s="25"/>
      <c r="L95" s="25"/>
    </row>
    <row r="96" spans="2:47" s="1" customFormat="1" ht="22.75" customHeight="1">
      <c r="B96" s="25"/>
      <c r="C96" s="91" t="s">
        <v>107</v>
      </c>
      <c r="J96" s="56">
        <f>J141</f>
        <v>0</v>
      </c>
      <c r="L96" s="25"/>
      <c r="AU96" s="13" t="s">
        <v>108</v>
      </c>
    </row>
    <row r="97" spans="2:12" s="8" customFormat="1" ht="25" customHeight="1">
      <c r="B97" s="92"/>
      <c r="D97" s="93" t="s">
        <v>109</v>
      </c>
      <c r="E97" s="94"/>
      <c r="F97" s="94"/>
      <c r="G97" s="94"/>
      <c r="H97" s="94"/>
      <c r="I97" s="94"/>
      <c r="J97" s="95">
        <f>J142</f>
        <v>0</v>
      </c>
      <c r="L97" s="92"/>
    </row>
    <row r="98" spans="2:12" s="9" customFormat="1" ht="20" customHeight="1">
      <c r="B98" s="96"/>
      <c r="D98" s="97" t="s">
        <v>110</v>
      </c>
      <c r="E98" s="98"/>
      <c r="F98" s="98"/>
      <c r="G98" s="98"/>
      <c r="H98" s="98"/>
      <c r="I98" s="98"/>
      <c r="J98" s="99">
        <f>J143</f>
        <v>0</v>
      </c>
      <c r="L98" s="96"/>
    </row>
    <row r="99" spans="2:12" s="9" customFormat="1" ht="20" customHeight="1">
      <c r="B99" s="96"/>
      <c r="D99" s="97" t="s">
        <v>111</v>
      </c>
      <c r="E99" s="98"/>
      <c r="F99" s="98"/>
      <c r="G99" s="98"/>
      <c r="H99" s="98"/>
      <c r="I99" s="98"/>
      <c r="J99" s="99">
        <f>J153</f>
        <v>0</v>
      </c>
      <c r="L99" s="96"/>
    </row>
    <row r="100" spans="2:12" s="9" customFormat="1" ht="20" customHeight="1">
      <c r="B100" s="96"/>
      <c r="D100" s="97" t="s">
        <v>112</v>
      </c>
      <c r="E100" s="98"/>
      <c r="F100" s="98"/>
      <c r="G100" s="98"/>
      <c r="H100" s="98"/>
      <c r="I100" s="98"/>
      <c r="J100" s="99">
        <f>J167</f>
        <v>0</v>
      </c>
      <c r="L100" s="96"/>
    </row>
    <row r="101" spans="2:12" s="9" customFormat="1" ht="20" customHeight="1">
      <c r="B101" s="96"/>
      <c r="D101" s="97" t="s">
        <v>785</v>
      </c>
      <c r="E101" s="98"/>
      <c r="F101" s="98"/>
      <c r="G101" s="98"/>
      <c r="H101" s="98"/>
      <c r="I101" s="98"/>
      <c r="J101" s="99">
        <f>J171</f>
        <v>0</v>
      </c>
      <c r="L101" s="96"/>
    </row>
    <row r="102" spans="2:12" s="9" customFormat="1" ht="20" customHeight="1">
      <c r="B102" s="96"/>
      <c r="D102" s="97" t="s">
        <v>786</v>
      </c>
      <c r="E102" s="98"/>
      <c r="F102" s="98"/>
      <c r="G102" s="98"/>
      <c r="H102" s="98"/>
      <c r="I102" s="98"/>
      <c r="J102" s="99">
        <f>J176</f>
        <v>0</v>
      </c>
      <c r="L102" s="96"/>
    </row>
    <row r="103" spans="2:12" s="9" customFormat="1" ht="20" customHeight="1">
      <c r="B103" s="96"/>
      <c r="D103" s="97" t="s">
        <v>114</v>
      </c>
      <c r="E103" s="98"/>
      <c r="F103" s="98"/>
      <c r="G103" s="98"/>
      <c r="H103" s="98"/>
      <c r="I103" s="98"/>
      <c r="J103" s="99">
        <f>J183</f>
        <v>0</v>
      </c>
      <c r="L103" s="96"/>
    </row>
    <row r="104" spans="2:12" s="9" customFormat="1" ht="20" customHeight="1">
      <c r="B104" s="96"/>
      <c r="D104" s="97" t="s">
        <v>115</v>
      </c>
      <c r="E104" s="98"/>
      <c r="F104" s="98"/>
      <c r="G104" s="98"/>
      <c r="H104" s="98"/>
      <c r="I104" s="98"/>
      <c r="J104" s="99">
        <f>J199</f>
        <v>0</v>
      </c>
      <c r="L104" s="96"/>
    </row>
    <row r="105" spans="2:12" s="9" customFormat="1" ht="20" customHeight="1">
      <c r="B105" s="96"/>
      <c r="D105" s="97" t="s">
        <v>116</v>
      </c>
      <c r="E105" s="98"/>
      <c r="F105" s="98"/>
      <c r="G105" s="98"/>
      <c r="H105" s="98"/>
      <c r="I105" s="98"/>
      <c r="J105" s="99">
        <f>J209</f>
        <v>0</v>
      </c>
      <c r="L105" s="96"/>
    </row>
    <row r="106" spans="2:12" s="8" customFormat="1" ht="25" customHeight="1">
      <c r="B106" s="92"/>
      <c r="D106" s="93" t="s">
        <v>117</v>
      </c>
      <c r="E106" s="94"/>
      <c r="F106" s="94"/>
      <c r="G106" s="94"/>
      <c r="H106" s="94"/>
      <c r="I106" s="94"/>
      <c r="J106" s="95">
        <f>J211</f>
        <v>0</v>
      </c>
      <c r="L106" s="92"/>
    </row>
    <row r="107" spans="2:12" s="9" customFormat="1" ht="20" customHeight="1">
      <c r="B107" s="96"/>
      <c r="D107" s="97" t="s">
        <v>118</v>
      </c>
      <c r="E107" s="98"/>
      <c r="F107" s="98"/>
      <c r="G107" s="98"/>
      <c r="H107" s="98"/>
      <c r="I107" s="98"/>
      <c r="J107" s="99">
        <f>J212</f>
        <v>0</v>
      </c>
      <c r="L107" s="96"/>
    </row>
    <row r="108" spans="2:12" s="9" customFormat="1" ht="20" customHeight="1">
      <c r="B108" s="96"/>
      <c r="D108" s="97" t="s">
        <v>119</v>
      </c>
      <c r="E108" s="98"/>
      <c r="F108" s="98"/>
      <c r="G108" s="98"/>
      <c r="H108" s="98"/>
      <c r="I108" s="98"/>
      <c r="J108" s="99">
        <f>J217</f>
        <v>0</v>
      </c>
      <c r="L108" s="96"/>
    </row>
    <row r="109" spans="2:12" s="9" customFormat="1" ht="20" customHeight="1">
      <c r="B109" s="96"/>
      <c r="D109" s="97" t="s">
        <v>120</v>
      </c>
      <c r="E109" s="98"/>
      <c r="F109" s="98"/>
      <c r="G109" s="98"/>
      <c r="H109" s="98"/>
      <c r="I109" s="98"/>
      <c r="J109" s="99">
        <f>J226</f>
        <v>0</v>
      </c>
      <c r="L109" s="96"/>
    </row>
    <row r="110" spans="2:12" s="9" customFormat="1" ht="20" customHeight="1">
      <c r="B110" s="96"/>
      <c r="D110" s="97" t="s">
        <v>121</v>
      </c>
      <c r="E110" s="98"/>
      <c r="F110" s="98"/>
      <c r="G110" s="98"/>
      <c r="H110" s="98"/>
      <c r="I110" s="98"/>
      <c r="J110" s="99">
        <f>J240</f>
        <v>0</v>
      </c>
      <c r="L110" s="96"/>
    </row>
    <row r="111" spans="2:12" s="9" customFormat="1" ht="20" customHeight="1">
      <c r="B111" s="96"/>
      <c r="D111" s="97" t="s">
        <v>122</v>
      </c>
      <c r="E111" s="98"/>
      <c r="F111" s="98"/>
      <c r="G111" s="98"/>
      <c r="H111" s="98"/>
      <c r="I111" s="98"/>
      <c r="J111" s="99">
        <f>J251</f>
        <v>0</v>
      </c>
      <c r="L111" s="96"/>
    </row>
    <row r="112" spans="2:12" s="9" customFormat="1" ht="20" customHeight="1">
      <c r="B112" s="96"/>
      <c r="D112" s="97" t="s">
        <v>123</v>
      </c>
      <c r="E112" s="98"/>
      <c r="F112" s="98"/>
      <c r="G112" s="98"/>
      <c r="H112" s="98"/>
      <c r="I112" s="98"/>
      <c r="J112" s="99">
        <f>J258</f>
        <v>0</v>
      </c>
      <c r="L112" s="96"/>
    </row>
    <row r="113" spans="2:12" s="9" customFormat="1" ht="20" customHeight="1">
      <c r="B113" s="96"/>
      <c r="D113" s="97" t="s">
        <v>124</v>
      </c>
      <c r="E113" s="98"/>
      <c r="F113" s="98"/>
      <c r="G113" s="98"/>
      <c r="H113" s="98"/>
      <c r="I113" s="98"/>
      <c r="J113" s="99">
        <f>J266</f>
        <v>0</v>
      </c>
      <c r="L113" s="96"/>
    </row>
    <row r="114" spans="2:12" s="9" customFormat="1" ht="20" customHeight="1">
      <c r="B114" s="96"/>
      <c r="D114" s="97" t="s">
        <v>125</v>
      </c>
      <c r="E114" s="98"/>
      <c r="F114" s="98"/>
      <c r="G114" s="98"/>
      <c r="H114" s="98"/>
      <c r="I114" s="98"/>
      <c r="J114" s="99">
        <f>J290</f>
        <v>0</v>
      </c>
      <c r="L114" s="96"/>
    </row>
    <row r="115" spans="2:12" s="9" customFormat="1" ht="20" customHeight="1">
      <c r="B115" s="96"/>
      <c r="D115" s="97" t="s">
        <v>126</v>
      </c>
      <c r="E115" s="98"/>
      <c r="F115" s="98"/>
      <c r="G115" s="98"/>
      <c r="H115" s="98"/>
      <c r="I115" s="98"/>
      <c r="J115" s="99">
        <f>J294</f>
        <v>0</v>
      </c>
      <c r="L115" s="96"/>
    </row>
    <row r="116" spans="2:12" s="9" customFormat="1" ht="20" customHeight="1">
      <c r="B116" s="96"/>
      <c r="D116" s="97" t="s">
        <v>127</v>
      </c>
      <c r="E116" s="98"/>
      <c r="F116" s="98"/>
      <c r="G116" s="98"/>
      <c r="H116" s="98"/>
      <c r="I116" s="98"/>
      <c r="J116" s="99">
        <f>J298</f>
        <v>0</v>
      </c>
      <c r="L116" s="96"/>
    </row>
    <row r="117" spans="2:12" s="9" customFormat="1" ht="20" customHeight="1">
      <c r="B117" s="96"/>
      <c r="D117" s="97" t="s">
        <v>128</v>
      </c>
      <c r="E117" s="98"/>
      <c r="F117" s="98"/>
      <c r="G117" s="98"/>
      <c r="H117" s="98"/>
      <c r="I117" s="98"/>
      <c r="J117" s="99">
        <f>J308</f>
        <v>0</v>
      </c>
      <c r="L117" s="96"/>
    </row>
    <row r="118" spans="2:12" s="9" customFormat="1" ht="20" customHeight="1">
      <c r="B118" s="96"/>
      <c r="D118" s="97" t="s">
        <v>129</v>
      </c>
      <c r="E118" s="98"/>
      <c r="F118" s="98"/>
      <c r="G118" s="98"/>
      <c r="H118" s="98"/>
      <c r="I118" s="98"/>
      <c r="J118" s="99">
        <f>J314</f>
        <v>0</v>
      </c>
      <c r="L118" s="96"/>
    </row>
    <row r="119" spans="2:12" s="9" customFormat="1" ht="20" customHeight="1">
      <c r="B119" s="96"/>
      <c r="D119" s="97" t="s">
        <v>130</v>
      </c>
      <c r="E119" s="98"/>
      <c r="F119" s="98"/>
      <c r="G119" s="98"/>
      <c r="H119" s="98"/>
      <c r="I119" s="98"/>
      <c r="J119" s="99">
        <f>J318</f>
        <v>0</v>
      </c>
      <c r="L119" s="96"/>
    </row>
    <row r="120" spans="2:12" s="9" customFormat="1" ht="20" customHeight="1">
      <c r="B120" s="96"/>
      <c r="D120" s="97" t="s">
        <v>131</v>
      </c>
      <c r="E120" s="98"/>
      <c r="F120" s="98"/>
      <c r="G120" s="98"/>
      <c r="H120" s="98"/>
      <c r="I120" s="98"/>
      <c r="J120" s="99">
        <f>J322</f>
        <v>0</v>
      </c>
      <c r="L120" s="96"/>
    </row>
    <row r="121" spans="2:12" s="9" customFormat="1" ht="20" customHeight="1">
      <c r="B121" s="96"/>
      <c r="D121" s="97" t="s">
        <v>132</v>
      </c>
      <c r="E121" s="98"/>
      <c r="F121" s="98"/>
      <c r="G121" s="98"/>
      <c r="H121" s="98"/>
      <c r="I121" s="98"/>
      <c r="J121" s="99">
        <f>J329</f>
        <v>0</v>
      </c>
      <c r="L121" s="96"/>
    </row>
    <row r="122" spans="2:12" s="1" customFormat="1" ht="21.75" customHeight="1">
      <c r="B122" s="25"/>
      <c r="L122" s="25"/>
    </row>
    <row r="123" spans="2:12" s="1" customFormat="1" ht="7" customHeight="1">
      <c r="B123" s="37"/>
      <c r="C123" s="38"/>
      <c r="D123" s="38"/>
      <c r="E123" s="38"/>
      <c r="F123" s="38"/>
      <c r="G123" s="38"/>
      <c r="H123" s="38"/>
      <c r="I123" s="38"/>
      <c r="J123" s="38"/>
      <c r="K123" s="38"/>
      <c r="L123" s="25"/>
    </row>
    <row r="127" spans="2:12" s="1" customFormat="1" ht="7" customHeight="1">
      <c r="B127" s="39"/>
      <c r="C127" s="40"/>
      <c r="D127" s="40"/>
      <c r="E127" s="40"/>
      <c r="F127" s="40"/>
      <c r="G127" s="40"/>
      <c r="H127" s="40"/>
      <c r="I127" s="40"/>
      <c r="J127" s="40"/>
      <c r="K127" s="40"/>
      <c r="L127" s="25"/>
    </row>
    <row r="128" spans="2:12" s="1" customFormat="1" ht="25" customHeight="1">
      <c r="B128" s="25"/>
      <c r="C128" s="17" t="s">
        <v>133</v>
      </c>
      <c r="L128" s="25"/>
    </row>
    <row r="129" spans="2:65" s="1" customFormat="1" ht="7" customHeight="1">
      <c r="B129" s="25"/>
      <c r="L129" s="25"/>
    </row>
    <row r="130" spans="2:65" s="1" customFormat="1" ht="12" customHeight="1">
      <c r="B130" s="25"/>
      <c r="C130" s="22" t="s">
        <v>13</v>
      </c>
      <c r="L130" s="25"/>
    </row>
    <row r="131" spans="2:65" s="1" customFormat="1" ht="16.5" customHeight="1">
      <c r="B131" s="25"/>
      <c r="E131" s="501" t="str">
        <f>E7</f>
        <v>Revitalizácia centra s ohľadom na zmenu klímy</v>
      </c>
      <c r="F131" s="502"/>
      <c r="G131" s="502"/>
      <c r="H131" s="502"/>
      <c r="L131" s="25"/>
    </row>
    <row r="132" spans="2:65" s="1" customFormat="1" ht="12" customHeight="1">
      <c r="B132" s="25"/>
      <c r="C132" s="22" t="s">
        <v>102</v>
      </c>
      <c r="L132" s="25"/>
    </row>
    <row r="133" spans="2:65" s="1" customFormat="1" ht="16.5" customHeight="1">
      <c r="B133" s="25"/>
      <c r="E133" s="493" t="str">
        <f>E9</f>
        <v>SO02 - Komunitný dom s ľudovou izbbou - Navrhovaný stav</v>
      </c>
      <c r="F133" s="503"/>
      <c r="G133" s="503"/>
      <c r="H133" s="503"/>
      <c r="L133" s="25"/>
    </row>
    <row r="134" spans="2:65" s="1" customFormat="1" ht="7" customHeight="1">
      <c r="B134" s="25"/>
      <c r="L134" s="25"/>
    </row>
    <row r="135" spans="2:65" s="1" customFormat="1" ht="12" customHeight="1">
      <c r="B135" s="25"/>
      <c r="C135" s="22" t="s">
        <v>17</v>
      </c>
      <c r="F135" s="20" t="str">
        <f>F12</f>
        <v>k.ú.Kostolná pri Dunaji,p.č.56/1,2,57/1,2,66/1,2</v>
      </c>
      <c r="I135" s="22" t="s">
        <v>19</v>
      </c>
      <c r="J135" s="43" t="str">
        <f>IF(J12="","",J12)</f>
        <v>14. 3. 2025</v>
      </c>
      <c r="L135" s="25"/>
    </row>
    <row r="136" spans="2:65" s="1" customFormat="1" ht="7" customHeight="1">
      <c r="B136" s="25"/>
      <c r="L136" s="25"/>
    </row>
    <row r="137" spans="2:65" s="1" customFormat="1" ht="40" customHeight="1">
      <c r="B137" s="25"/>
      <c r="C137" s="22" t="s">
        <v>21</v>
      </c>
      <c r="F137" s="20" t="str">
        <f>E15</f>
        <v>Obec Kostolná pri Dunaji,59, 903 01</v>
      </c>
      <c r="I137" s="22" t="s">
        <v>29</v>
      </c>
      <c r="J137" s="23" t="str">
        <f>E21</f>
        <v>Ing.arch Zuzana Kierulfová, Ing. Matej Orolín</v>
      </c>
      <c r="L137" s="25"/>
    </row>
    <row r="138" spans="2:65" s="1" customFormat="1" ht="54.5" customHeight="1">
      <c r="B138" s="25"/>
      <c r="C138" s="22" t="s">
        <v>27</v>
      </c>
      <c r="F138" s="20" t="str">
        <f>IF(E18="","",E18)</f>
        <v>Podľa výberu investora</v>
      </c>
      <c r="I138" s="22" t="s">
        <v>32</v>
      </c>
      <c r="J138" s="23"/>
      <c r="L138" s="25"/>
    </row>
    <row r="139" spans="2:65" s="1" customFormat="1" ht="10.25" customHeight="1">
      <c r="B139" s="25"/>
      <c r="L139" s="25"/>
    </row>
    <row r="140" spans="2:65" s="10" customFormat="1" ht="29.25" customHeight="1">
      <c r="B140" s="100"/>
      <c r="C140" s="101" t="s">
        <v>134</v>
      </c>
      <c r="D140" s="102" t="s">
        <v>60</v>
      </c>
      <c r="E140" s="102" t="s">
        <v>56</v>
      </c>
      <c r="F140" s="102" t="s">
        <v>57</v>
      </c>
      <c r="G140" s="102" t="s">
        <v>135</v>
      </c>
      <c r="H140" s="102" t="s">
        <v>136</v>
      </c>
      <c r="I140" s="102" t="s">
        <v>137</v>
      </c>
      <c r="J140" s="103" t="s">
        <v>106</v>
      </c>
      <c r="K140" s="104" t="s">
        <v>138</v>
      </c>
      <c r="L140" s="100"/>
      <c r="M140" s="50" t="s">
        <v>1</v>
      </c>
      <c r="N140" s="51" t="s">
        <v>39</v>
      </c>
      <c r="O140" s="51" t="s">
        <v>139</v>
      </c>
      <c r="P140" s="51" t="s">
        <v>140</v>
      </c>
      <c r="Q140" s="51" t="s">
        <v>141</v>
      </c>
      <c r="R140" s="51" t="s">
        <v>142</v>
      </c>
      <c r="S140" s="51" t="s">
        <v>143</v>
      </c>
      <c r="T140" s="52" t="s">
        <v>144</v>
      </c>
    </row>
    <row r="141" spans="2:65" s="1" customFormat="1" ht="22.75" customHeight="1">
      <c r="B141" s="25"/>
      <c r="C141" s="55" t="s">
        <v>107</v>
      </c>
      <c r="J141" s="105">
        <f>J142+J211</f>
        <v>0</v>
      </c>
      <c r="L141" s="25"/>
      <c r="M141" s="53"/>
      <c r="N141" s="44"/>
      <c r="O141" s="44"/>
      <c r="P141" s="106">
        <f>P142+P211</f>
        <v>2670.82642373</v>
      </c>
      <c r="Q141" s="44"/>
      <c r="R141" s="106">
        <f>R142+R211</f>
        <v>214.16391350999999</v>
      </c>
      <c r="S141" s="44"/>
      <c r="T141" s="107">
        <f>T142+T211</f>
        <v>0</v>
      </c>
      <c r="AT141" s="13" t="s">
        <v>74</v>
      </c>
      <c r="AU141" s="13" t="s">
        <v>108</v>
      </c>
      <c r="BK141" s="108">
        <f>BK142+BK211</f>
        <v>0</v>
      </c>
    </row>
    <row r="142" spans="2:65" s="11" customFormat="1" ht="26" customHeight="1">
      <c r="B142" s="109"/>
      <c r="D142" s="110" t="s">
        <v>74</v>
      </c>
      <c r="E142" s="111" t="s">
        <v>145</v>
      </c>
      <c r="F142" s="111" t="s">
        <v>146</v>
      </c>
      <c r="J142" s="112">
        <f>J143+J153+J167+J171+J176+J183+J199+J209</f>
        <v>0</v>
      </c>
      <c r="L142" s="109"/>
      <c r="M142" s="113"/>
      <c r="P142" s="114">
        <f>P143+P153+P167+P171+P176+P183+P199+P209</f>
        <v>1287.85657416</v>
      </c>
      <c r="R142" s="114">
        <f>R143+R153+R167+R171+R176+R183+R199+R209</f>
        <v>173.14619198999998</v>
      </c>
      <c r="T142" s="115">
        <f>T143+T153+T167+T171+T176+T183+T199+T209</f>
        <v>0</v>
      </c>
      <c r="AR142" s="110" t="s">
        <v>83</v>
      </c>
      <c r="AT142" s="116" t="s">
        <v>74</v>
      </c>
      <c r="AU142" s="116" t="s">
        <v>75</v>
      </c>
      <c r="AY142" s="110" t="s">
        <v>147</v>
      </c>
      <c r="BK142" s="117">
        <f>BK143+BK153+BK167+BK171+BK176+BK183+BK199+BK209</f>
        <v>0</v>
      </c>
    </row>
    <row r="143" spans="2:65" s="11" customFormat="1" ht="22.75" customHeight="1">
      <c r="B143" s="109"/>
      <c r="D143" s="110" t="s">
        <v>74</v>
      </c>
      <c r="E143" s="118" t="s">
        <v>83</v>
      </c>
      <c r="F143" s="118" t="s">
        <v>148</v>
      </c>
      <c r="J143" s="119">
        <f>BK143</f>
        <v>0</v>
      </c>
      <c r="L143" s="109"/>
      <c r="M143" s="113"/>
      <c r="P143" s="114">
        <f>SUM(P144:P152)</f>
        <v>42.95223279999999</v>
      </c>
      <c r="R143" s="114">
        <f>SUM(R144:R152)</f>
        <v>0</v>
      </c>
      <c r="T143" s="115">
        <f>SUM(T144:T152)</f>
        <v>0</v>
      </c>
      <c r="AR143" s="110" t="s">
        <v>83</v>
      </c>
      <c r="AT143" s="116" t="s">
        <v>74</v>
      </c>
      <c r="AU143" s="116" t="s">
        <v>83</v>
      </c>
      <c r="AY143" s="110" t="s">
        <v>147</v>
      </c>
      <c r="BK143" s="117">
        <f>SUM(BK144:BK152)</f>
        <v>0</v>
      </c>
    </row>
    <row r="144" spans="2:65" s="1" customFormat="1" ht="24.25" customHeight="1">
      <c r="B144" s="120"/>
      <c r="C144" s="121" t="s">
        <v>83</v>
      </c>
      <c r="D144" s="121" t="s">
        <v>149</v>
      </c>
      <c r="E144" s="122" t="s">
        <v>787</v>
      </c>
      <c r="F144" s="123" t="s">
        <v>788</v>
      </c>
      <c r="G144" s="124" t="s">
        <v>152</v>
      </c>
      <c r="H144" s="125">
        <v>9.68</v>
      </c>
      <c r="I144" s="126"/>
      <c r="J144" s="126">
        <f t="shared" ref="J144:J152" si="0">ROUND(I144*H144,2)</f>
        <v>0</v>
      </c>
      <c r="K144" s="127"/>
      <c r="L144" s="25"/>
      <c r="M144" s="128" t="s">
        <v>1</v>
      </c>
      <c r="N144" s="129" t="s">
        <v>41</v>
      </c>
      <c r="O144" s="130">
        <v>2.5139999999999998</v>
      </c>
      <c r="P144" s="130">
        <f t="shared" ref="P144:P152" si="1">O144*H144</f>
        <v>24.335519999999999</v>
      </c>
      <c r="Q144" s="130">
        <v>0</v>
      </c>
      <c r="R144" s="130">
        <f t="shared" ref="R144:R152" si="2">Q144*H144</f>
        <v>0</v>
      </c>
      <c r="S144" s="130">
        <v>0</v>
      </c>
      <c r="T144" s="131">
        <f t="shared" ref="T144:T152" si="3">S144*H144</f>
        <v>0</v>
      </c>
      <c r="AR144" s="132" t="s">
        <v>153</v>
      </c>
      <c r="AT144" s="132" t="s">
        <v>149</v>
      </c>
      <c r="AU144" s="132" t="s">
        <v>154</v>
      </c>
      <c r="AY144" s="13" t="s">
        <v>147</v>
      </c>
      <c r="BE144" s="133">
        <f t="shared" ref="BE144:BE152" si="4">IF(N144="základná",J144,0)</f>
        <v>0</v>
      </c>
      <c r="BF144" s="133">
        <f t="shared" ref="BF144:BF152" si="5">IF(N144="znížená",J144,0)</f>
        <v>0</v>
      </c>
      <c r="BG144" s="133">
        <f t="shared" ref="BG144:BG152" si="6">IF(N144="zákl. prenesená",J144,0)</f>
        <v>0</v>
      </c>
      <c r="BH144" s="133">
        <f t="shared" ref="BH144:BH152" si="7">IF(N144="zníž. prenesená",J144,0)</f>
        <v>0</v>
      </c>
      <c r="BI144" s="133">
        <f t="shared" ref="BI144:BI152" si="8">IF(N144="nulová",J144,0)</f>
        <v>0</v>
      </c>
      <c r="BJ144" s="13" t="s">
        <v>154</v>
      </c>
      <c r="BK144" s="133">
        <f t="shared" ref="BK144:BK152" si="9">ROUND(I144*H144,2)</f>
        <v>0</v>
      </c>
      <c r="BL144" s="13" t="s">
        <v>153</v>
      </c>
      <c r="BM144" s="132" t="s">
        <v>789</v>
      </c>
    </row>
    <row r="145" spans="2:65" s="1" customFormat="1" ht="26">
      <c r="B145" s="120"/>
      <c r="C145" s="121" t="s">
        <v>154</v>
      </c>
      <c r="D145" s="121" t="s">
        <v>149</v>
      </c>
      <c r="E145" s="122" t="s">
        <v>150</v>
      </c>
      <c r="F145" s="123" t="s">
        <v>790</v>
      </c>
      <c r="G145" s="124" t="s">
        <v>152</v>
      </c>
      <c r="H145" s="125">
        <v>1.792</v>
      </c>
      <c r="I145" s="126"/>
      <c r="J145" s="126">
        <f t="shared" si="0"/>
        <v>0</v>
      </c>
      <c r="K145" s="127"/>
      <c r="L145" s="25"/>
      <c r="M145" s="128" t="s">
        <v>1</v>
      </c>
      <c r="N145" s="129" t="s">
        <v>41</v>
      </c>
      <c r="O145" s="130">
        <v>7.2869999999999999</v>
      </c>
      <c r="P145" s="130">
        <f t="shared" si="1"/>
        <v>13.058304</v>
      </c>
      <c r="Q145" s="130">
        <v>0</v>
      </c>
      <c r="R145" s="130">
        <f t="shared" si="2"/>
        <v>0</v>
      </c>
      <c r="S145" s="130">
        <v>0</v>
      </c>
      <c r="T145" s="131">
        <f t="shared" si="3"/>
        <v>0</v>
      </c>
      <c r="AR145" s="132" t="s">
        <v>153</v>
      </c>
      <c r="AT145" s="132" t="s">
        <v>149</v>
      </c>
      <c r="AU145" s="132" t="s">
        <v>154</v>
      </c>
      <c r="AY145" s="13" t="s">
        <v>147</v>
      </c>
      <c r="BE145" s="133">
        <f t="shared" si="4"/>
        <v>0</v>
      </c>
      <c r="BF145" s="133">
        <f t="shared" si="5"/>
        <v>0</v>
      </c>
      <c r="BG145" s="133">
        <f t="shared" si="6"/>
        <v>0</v>
      </c>
      <c r="BH145" s="133">
        <f t="shared" si="7"/>
        <v>0</v>
      </c>
      <c r="BI145" s="133">
        <f t="shared" si="8"/>
        <v>0</v>
      </c>
      <c r="BJ145" s="13" t="s">
        <v>154</v>
      </c>
      <c r="BK145" s="133">
        <f t="shared" si="9"/>
        <v>0</v>
      </c>
      <c r="BL145" s="13" t="s">
        <v>153</v>
      </c>
      <c r="BM145" s="132" t="s">
        <v>791</v>
      </c>
    </row>
    <row r="146" spans="2:65" s="1" customFormat="1" ht="37.75" customHeight="1">
      <c r="B146" s="120"/>
      <c r="C146" s="121" t="s">
        <v>159</v>
      </c>
      <c r="D146" s="121" t="s">
        <v>149</v>
      </c>
      <c r="E146" s="122" t="s">
        <v>156</v>
      </c>
      <c r="F146" s="123" t="s">
        <v>157</v>
      </c>
      <c r="G146" s="124" t="s">
        <v>152</v>
      </c>
      <c r="H146" s="125">
        <v>3.82</v>
      </c>
      <c r="I146" s="126"/>
      <c r="J146" s="126">
        <f t="shared" si="0"/>
        <v>0</v>
      </c>
      <c r="K146" s="127"/>
      <c r="L146" s="25"/>
      <c r="M146" s="128" t="s">
        <v>1</v>
      </c>
      <c r="N146" s="129" t="s">
        <v>41</v>
      </c>
      <c r="O146" s="130">
        <v>0.61299999999999999</v>
      </c>
      <c r="P146" s="130">
        <f t="shared" si="1"/>
        <v>2.3416600000000001</v>
      </c>
      <c r="Q146" s="130">
        <v>0</v>
      </c>
      <c r="R146" s="130">
        <f t="shared" si="2"/>
        <v>0</v>
      </c>
      <c r="S146" s="130">
        <v>0</v>
      </c>
      <c r="T146" s="131">
        <f t="shared" si="3"/>
        <v>0</v>
      </c>
      <c r="AR146" s="132" t="s">
        <v>153</v>
      </c>
      <c r="AT146" s="132" t="s">
        <v>149</v>
      </c>
      <c r="AU146" s="132" t="s">
        <v>154</v>
      </c>
      <c r="AY146" s="13" t="s">
        <v>147</v>
      </c>
      <c r="BE146" s="133">
        <f t="shared" si="4"/>
        <v>0</v>
      </c>
      <c r="BF146" s="133">
        <f t="shared" si="5"/>
        <v>0</v>
      </c>
      <c r="BG146" s="133">
        <f t="shared" si="6"/>
        <v>0</v>
      </c>
      <c r="BH146" s="133">
        <f t="shared" si="7"/>
        <v>0</v>
      </c>
      <c r="BI146" s="133">
        <f t="shared" si="8"/>
        <v>0</v>
      </c>
      <c r="BJ146" s="13" t="s">
        <v>154</v>
      </c>
      <c r="BK146" s="133">
        <f t="shared" si="9"/>
        <v>0</v>
      </c>
      <c r="BL146" s="13" t="s">
        <v>153</v>
      </c>
      <c r="BM146" s="132" t="s">
        <v>792</v>
      </c>
    </row>
    <row r="147" spans="2:65" s="1" customFormat="1" ht="24.25" customHeight="1">
      <c r="B147" s="120"/>
      <c r="C147" s="121" t="s">
        <v>153</v>
      </c>
      <c r="D147" s="121" t="s">
        <v>149</v>
      </c>
      <c r="E147" s="122" t="s">
        <v>160</v>
      </c>
      <c r="F147" s="123" t="s">
        <v>161</v>
      </c>
      <c r="G147" s="124" t="s">
        <v>152</v>
      </c>
      <c r="H147" s="125">
        <v>11.472</v>
      </c>
      <c r="I147" s="126"/>
      <c r="J147" s="126">
        <f t="shared" si="0"/>
        <v>0</v>
      </c>
      <c r="K147" s="127"/>
      <c r="L147" s="25"/>
      <c r="M147" s="128" t="s">
        <v>1</v>
      </c>
      <c r="N147" s="129" t="s">
        <v>41</v>
      </c>
      <c r="O147" s="130">
        <v>8.1000000000000003E-2</v>
      </c>
      <c r="P147" s="130">
        <f t="shared" si="1"/>
        <v>0.92923199999999995</v>
      </c>
      <c r="Q147" s="130">
        <v>0</v>
      </c>
      <c r="R147" s="130">
        <f t="shared" si="2"/>
        <v>0</v>
      </c>
      <c r="S147" s="130">
        <v>0</v>
      </c>
      <c r="T147" s="131">
        <f t="shared" si="3"/>
        <v>0</v>
      </c>
      <c r="AR147" s="132" t="s">
        <v>153</v>
      </c>
      <c r="AT147" s="132" t="s">
        <v>149</v>
      </c>
      <c r="AU147" s="132" t="s">
        <v>154</v>
      </c>
      <c r="AY147" s="13" t="s">
        <v>147</v>
      </c>
      <c r="BE147" s="133">
        <f t="shared" si="4"/>
        <v>0</v>
      </c>
      <c r="BF147" s="133">
        <f t="shared" si="5"/>
        <v>0</v>
      </c>
      <c r="BG147" s="133">
        <f t="shared" si="6"/>
        <v>0</v>
      </c>
      <c r="BH147" s="133">
        <f t="shared" si="7"/>
        <v>0</v>
      </c>
      <c r="BI147" s="133">
        <f t="shared" si="8"/>
        <v>0</v>
      </c>
      <c r="BJ147" s="13" t="s">
        <v>154</v>
      </c>
      <c r="BK147" s="133">
        <f t="shared" si="9"/>
        <v>0</v>
      </c>
      <c r="BL147" s="13" t="s">
        <v>153</v>
      </c>
      <c r="BM147" s="132" t="s">
        <v>793</v>
      </c>
    </row>
    <row r="148" spans="2:65" s="1" customFormat="1" ht="37.75" customHeight="1">
      <c r="B148" s="120"/>
      <c r="C148" s="121" t="s">
        <v>166</v>
      </c>
      <c r="D148" s="121" t="s">
        <v>149</v>
      </c>
      <c r="E148" s="122" t="s">
        <v>163</v>
      </c>
      <c r="F148" s="123" t="s">
        <v>164</v>
      </c>
      <c r="G148" s="124" t="s">
        <v>152</v>
      </c>
      <c r="H148" s="125">
        <v>11.472</v>
      </c>
      <c r="I148" s="126"/>
      <c r="J148" s="126">
        <f t="shared" si="0"/>
        <v>0</v>
      </c>
      <c r="K148" s="127"/>
      <c r="L148" s="25"/>
      <c r="M148" s="128" t="s">
        <v>1</v>
      </c>
      <c r="N148" s="129" t="s">
        <v>41</v>
      </c>
      <c r="O148" s="130">
        <v>5.4399999999999997E-2</v>
      </c>
      <c r="P148" s="130">
        <f t="shared" si="1"/>
        <v>0.62407679999999999</v>
      </c>
      <c r="Q148" s="130">
        <v>0</v>
      </c>
      <c r="R148" s="130">
        <f t="shared" si="2"/>
        <v>0</v>
      </c>
      <c r="S148" s="130">
        <v>0</v>
      </c>
      <c r="T148" s="131">
        <f t="shared" si="3"/>
        <v>0</v>
      </c>
      <c r="AR148" s="132" t="s">
        <v>153</v>
      </c>
      <c r="AT148" s="132" t="s">
        <v>149</v>
      </c>
      <c r="AU148" s="132" t="s">
        <v>154</v>
      </c>
      <c r="AY148" s="13" t="s">
        <v>147</v>
      </c>
      <c r="BE148" s="133">
        <f t="shared" si="4"/>
        <v>0</v>
      </c>
      <c r="BF148" s="133">
        <f t="shared" si="5"/>
        <v>0</v>
      </c>
      <c r="BG148" s="133">
        <f t="shared" si="6"/>
        <v>0</v>
      </c>
      <c r="BH148" s="133">
        <f t="shared" si="7"/>
        <v>0</v>
      </c>
      <c r="BI148" s="133">
        <f t="shared" si="8"/>
        <v>0</v>
      </c>
      <c r="BJ148" s="13" t="s">
        <v>154</v>
      </c>
      <c r="BK148" s="133">
        <f t="shared" si="9"/>
        <v>0</v>
      </c>
      <c r="BL148" s="13" t="s">
        <v>153</v>
      </c>
      <c r="BM148" s="132" t="s">
        <v>794</v>
      </c>
    </row>
    <row r="149" spans="2:65" s="1" customFormat="1" ht="52">
      <c r="B149" s="120"/>
      <c r="C149" s="121" t="s">
        <v>170</v>
      </c>
      <c r="D149" s="121" t="s">
        <v>149</v>
      </c>
      <c r="E149" s="122" t="s">
        <v>167</v>
      </c>
      <c r="F149" s="123" t="s">
        <v>168</v>
      </c>
      <c r="G149" s="124" t="s">
        <v>152</v>
      </c>
      <c r="H149" s="125">
        <v>114.72</v>
      </c>
      <c r="I149" s="126"/>
      <c r="J149" s="126">
        <f t="shared" si="0"/>
        <v>0</v>
      </c>
      <c r="K149" s="127"/>
      <c r="L149" s="25"/>
      <c r="M149" s="128" t="s">
        <v>1</v>
      </c>
      <c r="N149" s="129" t="s">
        <v>41</v>
      </c>
      <c r="O149" s="130">
        <v>5.0000000000000001E-3</v>
      </c>
      <c r="P149" s="130">
        <f t="shared" si="1"/>
        <v>0.5736</v>
      </c>
      <c r="Q149" s="130">
        <v>0</v>
      </c>
      <c r="R149" s="130">
        <f t="shared" si="2"/>
        <v>0</v>
      </c>
      <c r="S149" s="130">
        <v>0</v>
      </c>
      <c r="T149" s="131">
        <f t="shared" si="3"/>
        <v>0</v>
      </c>
      <c r="AR149" s="132" t="s">
        <v>153</v>
      </c>
      <c r="AT149" s="132" t="s">
        <v>149</v>
      </c>
      <c r="AU149" s="132" t="s">
        <v>154</v>
      </c>
      <c r="AY149" s="13" t="s">
        <v>147</v>
      </c>
      <c r="BE149" s="133">
        <f t="shared" si="4"/>
        <v>0</v>
      </c>
      <c r="BF149" s="133">
        <f t="shared" si="5"/>
        <v>0</v>
      </c>
      <c r="BG149" s="133">
        <f t="shared" si="6"/>
        <v>0</v>
      </c>
      <c r="BH149" s="133">
        <f t="shared" si="7"/>
        <v>0</v>
      </c>
      <c r="BI149" s="133">
        <f t="shared" si="8"/>
        <v>0</v>
      </c>
      <c r="BJ149" s="13" t="s">
        <v>154</v>
      </c>
      <c r="BK149" s="133">
        <f t="shared" si="9"/>
        <v>0</v>
      </c>
      <c r="BL149" s="13" t="s">
        <v>153</v>
      </c>
      <c r="BM149" s="132" t="s">
        <v>795</v>
      </c>
    </row>
    <row r="150" spans="2:65" s="1" customFormat="1" ht="24.25" customHeight="1">
      <c r="B150" s="120"/>
      <c r="C150" s="121" t="s">
        <v>174</v>
      </c>
      <c r="D150" s="121" t="s">
        <v>149</v>
      </c>
      <c r="E150" s="122" t="s">
        <v>171</v>
      </c>
      <c r="F150" s="123" t="s">
        <v>172</v>
      </c>
      <c r="G150" s="124" t="s">
        <v>152</v>
      </c>
      <c r="H150" s="125">
        <v>11.472</v>
      </c>
      <c r="I150" s="126"/>
      <c r="J150" s="126">
        <f t="shared" si="0"/>
        <v>0</v>
      </c>
      <c r="K150" s="127"/>
      <c r="L150" s="25"/>
      <c r="M150" s="128" t="s">
        <v>1</v>
      </c>
      <c r="N150" s="129" t="s">
        <v>41</v>
      </c>
      <c r="O150" s="130">
        <v>8.6999999999999994E-2</v>
      </c>
      <c r="P150" s="130">
        <f t="shared" si="1"/>
        <v>0.99806399999999984</v>
      </c>
      <c r="Q150" s="130">
        <v>0</v>
      </c>
      <c r="R150" s="130">
        <f t="shared" si="2"/>
        <v>0</v>
      </c>
      <c r="S150" s="130">
        <v>0</v>
      </c>
      <c r="T150" s="131">
        <f t="shared" si="3"/>
        <v>0</v>
      </c>
      <c r="AR150" s="132" t="s">
        <v>153</v>
      </c>
      <c r="AT150" s="132" t="s">
        <v>149</v>
      </c>
      <c r="AU150" s="132" t="s">
        <v>154</v>
      </c>
      <c r="AY150" s="13" t="s">
        <v>147</v>
      </c>
      <c r="BE150" s="133">
        <f t="shared" si="4"/>
        <v>0</v>
      </c>
      <c r="BF150" s="133">
        <f t="shared" si="5"/>
        <v>0</v>
      </c>
      <c r="BG150" s="133">
        <f t="shared" si="6"/>
        <v>0</v>
      </c>
      <c r="BH150" s="133">
        <f t="shared" si="7"/>
        <v>0</v>
      </c>
      <c r="BI150" s="133">
        <f t="shared" si="8"/>
        <v>0</v>
      </c>
      <c r="BJ150" s="13" t="s">
        <v>154</v>
      </c>
      <c r="BK150" s="133">
        <f t="shared" si="9"/>
        <v>0</v>
      </c>
      <c r="BL150" s="13" t="s">
        <v>153</v>
      </c>
      <c r="BM150" s="132" t="s">
        <v>796</v>
      </c>
    </row>
    <row r="151" spans="2:65" s="1" customFormat="1" ht="26">
      <c r="B151" s="120"/>
      <c r="C151" s="121" t="s">
        <v>178</v>
      </c>
      <c r="D151" s="121" t="s">
        <v>149</v>
      </c>
      <c r="E151" s="122" t="s">
        <v>175</v>
      </c>
      <c r="F151" s="123" t="s">
        <v>176</v>
      </c>
      <c r="G151" s="124" t="s">
        <v>152</v>
      </c>
      <c r="H151" s="125">
        <v>11.472</v>
      </c>
      <c r="I151" s="126"/>
      <c r="J151" s="126">
        <f t="shared" si="0"/>
        <v>0</v>
      </c>
      <c r="K151" s="127"/>
      <c r="L151" s="25"/>
      <c r="M151" s="128" t="s">
        <v>1</v>
      </c>
      <c r="N151" s="129" t="s">
        <v>41</v>
      </c>
      <c r="O151" s="130">
        <v>8.0000000000000002E-3</v>
      </c>
      <c r="P151" s="130">
        <f t="shared" si="1"/>
        <v>9.1775999999999996E-2</v>
      </c>
      <c r="Q151" s="130">
        <v>0</v>
      </c>
      <c r="R151" s="130">
        <f t="shared" si="2"/>
        <v>0</v>
      </c>
      <c r="S151" s="130">
        <v>0</v>
      </c>
      <c r="T151" s="131">
        <f t="shared" si="3"/>
        <v>0</v>
      </c>
      <c r="AR151" s="132" t="s">
        <v>153</v>
      </c>
      <c r="AT151" s="132" t="s">
        <v>149</v>
      </c>
      <c r="AU151" s="132" t="s">
        <v>154</v>
      </c>
      <c r="AY151" s="13" t="s">
        <v>147</v>
      </c>
      <c r="BE151" s="133">
        <f t="shared" si="4"/>
        <v>0</v>
      </c>
      <c r="BF151" s="133">
        <f t="shared" si="5"/>
        <v>0</v>
      </c>
      <c r="BG151" s="133">
        <f t="shared" si="6"/>
        <v>0</v>
      </c>
      <c r="BH151" s="133">
        <f t="shared" si="7"/>
        <v>0</v>
      </c>
      <c r="BI151" s="133">
        <f t="shared" si="8"/>
        <v>0</v>
      </c>
      <c r="BJ151" s="13" t="s">
        <v>154</v>
      </c>
      <c r="BK151" s="133">
        <f t="shared" si="9"/>
        <v>0</v>
      </c>
      <c r="BL151" s="13" t="s">
        <v>153</v>
      </c>
      <c r="BM151" s="132" t="s">
        <v>797</v>
      </c>
    </row>
    <row r="152" spans="2:65" s="1" customFormat="1" ht="24.25" customHeight="1">
      <c r="B152" s="120"/>
      <c r="C152" s="121" t="s">
        <v>184</v>
      </c>
      <c r="D152" s="121" t="s">
        <v>149</v>
      </c>
      <c r="E152" s="122" t="s">
        <v>179</v>
      </c>
      <c r="F152" s="123" t="s">
        <v>180</v>
      </c>
      <c r="G152" s="124" t="s">
        <v>181</v>
      </c>
      <c r="H152" s="125">
        <v>17.207999999999998</v>
      </c>
      <c r="I152" s="126"/>
      <c r="J152" s="126">
        <f t="shared" si="0"/>
        <v>0</v>
      </c>
      <c r="K152" s="127"/>
      <c r="L152" s="25"/>
      <c r="M152" s="128" t="s">
        <v>1</v>
      </c>
      <c r="N152" s="129" t="s">
        <v>41</v>
      </c>
      <c r="O152" s="130">
        <v>0</v>
      </c>
      <c r="P152" s="130">
        <f t="shared" si="1"/>
        <v>0</v>
      </c>
      <c r="Q152" s="130">
        <v>0</v>
      </c>
      <c r="R152" s="130">
        <f t="shared" si="2"/>
        <v>0</v>
      </c>
      <c r="S152" s="130">
        <v>0</v>
      </c>
      <c r="T152" s="131">
        <f t="shared" si="3"/>
        <v>0</v>
      </c>
      <c r="AR152" s="132" t="s">
        <v>153</v>
      </c>
      <c r="AT152" s="132" t="s">
        <v>149</v>
      </c>
      <c r="AU152" s="132" t="s">
        <v>154</v>
      </c>
      <c r="AY152" s="13" t="s">
        <v>147</v>
      </c>
      <c r="BE152" s="133">
        <f t="shared" si="4"/>
        <v>0</v>
      </c>
      <c r="BF152" s="133">
        <f t="shared" si="5"/>
        <v>0</v>
      </c>
      <c r="BG152" s="133">
        <f t="shared" si="6"/>
        <v>0</v>
      </c>
      <c r="BH152" s="133">
        <f t="shared" si="7"/>
        <v>0</v>
      </c>
      <c r="BI152" s="133">
        <f t="shared" si="8"/>
        <v>0</v>
      </c>
      <c r="BJ152" s="13" t="s">
        <v>154</v>
      </c>
      <c r="BK152" s="133">
        <f t="shared" si="9"/>
        <v>0</v>
      </c>
      <c r="BL152" s="13" t="s">
        <v>153</v>
      </c>
      <c r="BM152" s="132" t="s">
        <v>798</v>
      </c>
    </row>
    <row r="153" spans="2:65" s="11" customFormat="1" ht="22.75" customHeight="1">
      <c r="B153" s="109"/>
      <c r="D153" s="110" t="s">
        <v>74</v>
      </c>
      <c r="E153" s="118" t="s">
        <v>154</v>
      </c>
      <c r="F153" s="118" t="s">
        <v>183</v>
      </c>
      <c r="J153" s="119">
        <f>BK153</f>
        <v>0</v>
      </c>
      <c r="L153" s="109"/>
      <c r="M153" s="113"/>
      <c r="P153" s="114">
        <f>SUM(P154:P166)</f>
        <v>111.70266399999998</v>
      </c>
      <c r="R153" s="114">
        <f>SUM(R154:R166)</f>
        <v>96.501093979999979</v>
      </c>
      <c r="T153" s="115">
        <f>SUM(T154:T166)</f>
        <v>0</v>
      </c>
      <c r="AR153" s="110" t="s">
        <v>83</v>
      </c>
      <c r="AT153" s="116" t="s">
        <v>74</v>
      </c>
      <c r="AU153" s="116" t="s">
        <v>83</v>
      </c>
      <c r="AY153" s="110" t="s">
        <v>147</v>
      </c>
      <c r="BK153" s="117">
        <f>SUM(BK154:BK166)</f>
        <v>0</v>
      </c>
    </row>
    <row r="154" spans="2:65" s="1" customFormat="1" ht="24.25" customHeight="1">
      <c r="B154" s="120"/>
      <c r="C154" s="121" t="s">
        <v>188</v>
      </c>
      <c r="D154" s="121" t="s">
        <v>149</v>
      </c>
      <c r="E154" s="122" t="s">
        <v>185</v>
      </c>
      <c r="F154" s="123" t="s">
        <v>186</v>
      </c>
      <c r="G154" s="124" t="s">
        <v>152</v>
      </c>
      <c r="H154" s="125">
        <v>12.021000000000001</v>
      </c>
      <c r="I154" s="126"/>
      <c r="J154" s="126">
        <f t="shared" ref="J154:J166" si="10">ROUND(I154*H154,2)</f>
        <v>0</v>
      </c>
      <c r="K154" s="127"/>
      <c r="L154" s="25"/>
      <c r="M154" s="128" t="s">
        <v>1</v>
      </c>
      <c r="N154" s="129" t="s">
        <v>41</v>
      </c>
      <c r="O154" s="130">
        <v>1.097</v>
      </c>
      <c r="P154" s="130">
        <f t="shared" ref="P154:P166" si="11">O154*H154</f>
        <v>13.187037</v>
      </c>
      <c r="Q154" s="130">
        <v>2.0699999999999998</v>
      </c>
      <c r="R154" s="130">
        <f t="shared" ref="R154:R166" si="12">Q154*H154</f>
        <v>24.883469999999999</v>
      </c>
      <c r="S154" s="130">
        <v>0</v>
      </c>
      <c r="T154" s="131">
        <f t="shared" ref="T154:T166" si="13">S154*H154</f>
        <v>0</v>
      </c>
      <c r="AR154" s="132" t="s">
        <v>153</v>
      </c>
      <c r="AT154" s="132" t="s">
        <v>149</v>
      </c>
      <c r="AU154" s="132" t="s">
        <v>154</v>
      </c>
      <c r="AY154" s="13" t="s">
        <v>147</v>
      </c>
      <c r="BE154" s="133">
        <f t="shared" ref="BE154:BE166" si="14">IF(N154="základná",J154,0)</f>
        <v>0</v>
      </c>
      <c r="BF154" s="133">
        <f t="shared" ref="BF154:BF166" si="15">IF(N154="znížená",J154,0)</f>
        <v>0</v>
      </c>
      <c r="BG154" s="133">
        <f t="shared" ref="BG154:BG166" si="16">IF(N154="zákl. prenesená",J154,0)</f>
        <v>0</v>
      </c>
      <c r="BH154" s="133">
        <f t="shared" ref="BH154:BH166" si="17">IF(N154="zníž. prenesená",J154,0)</f>
        <v>0</v>
      </c>
      <c r="BI154" s="133">
        <f t="shared" ref="BI154:BI166" si="18">IF(N154="nulová",J154,0)</f>
        <v>0</v>
      </c>
      <c r="BJ154" s="13" t="s">
        <v>154</v>
      </c>
      <c r="BK154" s="133">
        <f t="shared" ref="BK154:BK166" si="19">ROUND(I154*H154,2)</f>
        <v>0</v>
      </c>
      <c r="BL154" s="13" t="s">
        <v>153</v>
      </c>
      <c r="BM154" s="132" t="s">
        <v>799</v>
      </c>
    </row>
    <row r="155" spans="2:65" s="1" customFormat="1" ht="24.25" customHeight="1">
      <c r="B155" s="120"/>
      <c r="C155" s="121" t="s">
        <v>192</v>
      </c>
      <c r="D155" s="121" t="s">
        <v>149</v>
      </c>
      <c r="E155" s="122" t="s">
        <v>189</v>
      </c>
      <c r="F155" s="123" t="s">
        <v>190</v>
      </c>
      <c r="G155" s="124" t="s">
        <v>152</v>
      </c>
      <c r="H155" s="125">
        <v>24.908000000000001</v>
      </c>
      <c r="I155" s="126"/>
      <c r="J155" s="126">
        <f t="shared" si="10"/>
        <v>0</v>
      </c>
      <c r="K155" s="127"/>
      <c r="L155" s="25"/>
      <c r="M155" s="128" t="s">
        <v>1</v>
      </c>
      <c r="N155" s="129" t="s">
        <v>41</v>
      </c>
      <c r="O155" s="130">
        <v>1.0720000000000001</v>
      </c>
      <c r="P155" s="130">
        <f t="shared" si="11"/>
        <v>26.701376000000003</v>
      </c>
      <c r="Q155" s="130">
        <v>0.20799999999999999</v>
      </c>
      <c r="R155" s="130">
        <f t="shared" si="12"/>
        <v>5.1808639999999997</v>
      </c>
      <c r="S155" s="130">
        <v>0</v>
      </c>
      <c r="T155" s="131">
        <f t="shared" si="13"/>
        <v>0</v>
      </c>
      <c r="AR155" s="132" t="s">
        <v>153</v>
      </c>
      <c r="AT155" s="132" t="s">
        <v>149</v>
      </c>
      <c r="AU155" s="132" t="s">
        <v>154</v>
      </c>
      <c r="AY155" s="13" t="s">
        <v>147</v>
      </c>
      <c r="BE155" s="133">
        <f t="shared" si="14"/>
        <v>0</v>
      </c>
      <c r="BF155" s="133">
        <f t="shared" si="15"/>
        <v>0</v>
      </c>
      <c r="BG155" s="133">
        <f t="shared" si="16"/>
        <v>0</v>
      </c>
      <c r="BH155" s="133">
        <f t="shared" si="17"/>
        <v>0</v>
      </c>
      <c r="BI155" s="133">
        <f t="shared" si="18"/>
        <v>0</v>
      </c>
      <c r="BJ155" s="13" t="s">
        <v>154</v>
      </c>
      <c r="BK155" s="133">
        <f t="shared" si="19"/>
        <v>0</v>
      </c>
      <c r="BL155" s="13" t="s">
        <v>153</v>
      </c>
      <c r="BM155" s="132" t="s">
        <v>800</v>
      </c>
    </row>
    <row r="156" spans="2:65" s="1" customFormat="1" ht="24.25" customHeight="1">
      <c r="B156" s="120"/>
      <c r="C156" s="121" t="s">
        <v>197</v>
      </c>
      <c r="D156" s="121" t="s">
        <v>149</v>
      </c>
      <c r="E156" s="122" t="s">
        <v>801</v>
      </c>
      <c r="F156" s="123" t="s">
        <v>802</v>
      </c>
      <c r="G156" s="124" t="s">
        <v>152</v>
      </c>
      <c r="H156" s="125">
        <v>15.298999999999999</v>
      </c>
      <c r="I156" s="126"/>
      <c r="J156" s="126">
        <f t="shared" si="10"/>
        <v>0</v>
      </c>
      <c r="K156" s="127"/>
      <c r="L156" s="25"/>
      <c r="M156" s="128" t="s">
        <v>1</v>
      </c>
      <c r="N156" s="129" t="s">
        <v>41</v>
      </c>
      <c r="O156" s="130">
        <v>0.61899999999999999</v>
      </c>
      <c r="P156" s="130">
        <f t="shared" si="11"/>
        <v>9.4700810000000004</v>
      </c>
      <c r="Q156" s="130">
        <v>2.2151299999999998</v>
      </c>
      <c r="R156" s="130">
        <f t="shared" si="12"/>
        <v>33.889273869999997</v>
      </c>
      <c r="S156" s="130">
        <v>0</v>
      </c>
      <c r="T156" s="131">
        <f t="shared" si="13"/>
        <v>0</v>
      </c>
      <c r="AR156" s="132" t="s">
        <v>153</v>
      </c>
      <c r="AT156" s="132" t="s">
        <v>149</v>
      </c>
      <c r="AU156" s="132" t="s">
        <v>154</v>
      </c>
      <c r="AY156" s="13" t="s">
        <v>147</v>
      </c>
      <c r="BE156" s="133">
        <f t="shared" si="14"/>
        <v>0</v>
      </c>
      <c r="BF156" s="133">
        <f t="shared" si="15"/>
        <v>0</v>
      </c>
      <c r="BG156" s="133">
        <f t="shared" si="16"/>
        <v>0</v>
      </c>
      <c r="BH156" s="133">
        <f t="shared" si="17"/>
        <v>0</v>
      </c>
      <c r="BI156" s="133">
        <f t="shared" si="18"/>
        <v>0</v>
      </c>
      <c r="BJ156" s="13" t="s">
        <v>154</v>
      </c>
      <c r="BK156" s="133">
        <f t="shared" si="19"/>
        <v>0</v>
      </c>
      <c r="BL156" s="13" t="s">
        <v>153</v>
      </c>
      <c r="BM156" s="132" t="s">
        <v>803</v>
      </c>
    </row>
    <row r="157" spans="2:65" s="1" customFormat="1" ht="24.25" customHeight="1">
      <c r="B157" s="120"/>
      <c r="C157" s="121" t="s">
        <v>202</v>
      </c>
      <c r="D157" s="121" t="s">
        <v>149</v>
      </c>
      <c r="E157" s="122" t="s">
        <v>804</v>
      </c>
      <c r="F157" s="123" t="s">
        <v>805</v>
      </c>
      <c r="G157" s="124" t="s">
        <v>195</v>
      </c>
      <c r="H157" s="125">
        <v>12.11</v>
      </c>
      <c r="I157" s="126"/>
      <c r="J157" s="126">
        <f t="shared" si="10"/>
        <v>0</v>
      </c>
      <c r="K157" s="127"/>
      <c r="L157" s="25"/>
      <c r="M157" s="128" t="s">
        <v>1</v>
      </c>
      <c r="N157" s="129" t="s">
        <v>41</v>
      </c>
      <c r="O157" s="130">
        <v>0.78800000000000003</v>
      </c>
      <c r="P157" s="130">
        <f t="shared" si="11"/>
        <v>9.5426800000000007</v>
      </c>
      <c r="Q157" s="130">
        <v>4.0699999999999998E-3</v>
      </c>
      <c r="R157" s="130">
        <f t="shared" si="12"/>
        <v>4.9287699999999997E-2</v>
      </c>
      <c r="S157" s="130">
        <v>0</v>
      </c>
      <c r="T157" s="131">
        <f t="shared" si="13"/>
        <v>0</v>
      </c>
      <c r="AR157" s="132" t="s">
        <v>153</v>
      </c>
      <c r="AT157" s="132" t="s">
        <v>149</v>
      </c>
      <c r="AU157" s="132" t="s">
        <v>154</v>
      </c>
      <c r="AY157" s="13" t="s">
        <v>147</v>
      </c>
      <c r="BE157" s="133">
        <f t="shared" si="14"/>
        <v>0</v>
      </c>
      <c r="BF157" s="133">
        <f t="shared" si="15"/>
        <v>0</v>
      </c>
      <c r="BG157" s="133">
        <f t="shared" si="16"/>
        <v>0</v>
      </c>
      <c r="BH157" s="133">
        <f t="shared" si="17"/>
        <v>0</v>
      </c>
      <c r="BI157" s="133">
        <f t="shared" si="18"/>
        <v>0</v>
      </c>
      <c r="BJ157" s="13" t="s">
        <v>154</v>
      </c>
      <c r="BK157" s="133">
        <f t="shared" si="19"/>
        <v>0</v>
      </c>
      <c r="BL157" s="13" t="s">
        <v>153</v>
      </c>
      <c r="BM157" s="132" t="s">
        <v>806</v>
      </c>
    </row>
    <row r="158" spans="2:65" s="1" customFormat="1" ht="24.25" customHeight="1">
      <c r="B158" s="120"/>
      <c r="C158" s="121" t="s">
        <v>206</v>
      </c>
      <c r="D158" s="121" t="s">
        <v>149</v>
      </c>
      <c r="E158" s="122" t="s">
        <v>807</v>
      </c>
      <c r="F158" s="123" t="s">
        <v>808</v>
      </c>
      <c r="G158" s="124" t="s">
        <v>195</v>
      </c>
      <c r="H158" s="125">
        <v>12.11</v>
      </c>
      <c r="I158" s="126"/>
      <c r="J158" s="126">
        <f t="shared" si="10"/>
        <v>0</v>
      </c>
      <c r="K158" s="127"/>
      <c r="L158" s="25"/>
      <c r="M158" s="128" t="s">
        <v>1</v>
      </c>
      <c r="N158" s="129" t="s">
        <v>41</v>
      </c>
      <c r="O158" s="130">
        <v>0.32200000000000001</v>
      </c>
      <c r="P158" s="130">
        <f t="shared" si="11"/>
        <v>3.8994200000000001</v>
      </c>
      <c r="Q158" s="130">
        <v>0</v>
      </c>
      <c r="R158" s="130">
        <f t="shared" si="12"/>
        <v>0</v>
      </c>
      <c r="S158" s="130">
        <v>0</v>
      </c>
      <c r="T158" s="131">
        <f t="shared" si="13"/>
        <v>0</v>
      </c>
      <c r="AR158" s="132" t="s">
        <v>153</v>
      </c>
      <c r="AT158" s="132" t="s">
        <v>149</v>
      </c>
      <c r="AU158" s="132" t="s">
        <v>154</v>
      </c>
      <c r="AY158" s="13" t="s">
        <v>147</v>
      </c>
      <c r="BE158" s="133">
        <f t="shared" si="14"/>
        <v>0</v>
      </c>
      <c r="BF158" s="133">
        <f t="shared" si="15"/>
        <v>0</v>
      </c>
      <c r="BG158" s="133">
        <f t="shared" si="16"/>
        <v>0</v>
      </c>
      <c r="BH158" s="133">
        <f t="shared" si="17"/>
        <v>0</v>
      </c>
      <c r="BI158" s="133">
        <f t="shared" si="18"/>
        <v>0</v>
      </c>
      <c r="BJ158" s="13" t="s">
        <v>154</v>
      </c>
      <c r="BK158" s="133">
        <f t="shared" si="19"/>
        <v>0</v>
      </c>
      <c r="BL158" s="13" t="s">
        <v>153</v>
      </c>
      <c r="BM158" s="132" t="s">
        <v>809</v>
      </c>
    </row>
    <row r="159" spans="2:65" s="1" customFormat="1" ht="24.25" customHeight="1">
      <c r="B159" s="120"/>
      <c r="C159" s="121" t="s">
        <v>211</v>
      </c>
      <c r="D159" s="121" t="s">
        <v>149</v>
      </c>
      <c r="E159" s="122" t="s">
        <v>810</v>
      </c>
      <c r="F159" s="123" t="s">
        <v>811</v>
      </c>
      <c r="G159" s="124" t="s">
        <v>181</v>
      </c>
      <c r="H159" s="125">
        <v>0.98499999999999999</v>
      </c>
      <c r="I159" s="126"/>
      <c r="J159" s="126">
        <f t="shared" si="10"/>
        <v>0</v>
      </c>
      <c r="K159" s="127"/>
      <c r="L159" s="25"/>
      <c r="M159" s="128" t="s">
        <v>1</v>
      </c>
      <c r="N159" s="129" t="s">
        <v>41</v>
      </c>
      <c r="O159" s="130">
        <v>15.11</v>
      </c>
      <c r="P159" s="130">
        <f t="shared" si="11"/>
        <v>14.88335</v>
      </c>
      <c r="Q159" s="130">
        <v>3.7399999999999998E-3</v>
      </c>
      <c r="R159" s="130">
        <f t="shared" si="12"/>
        <v>3.6838999999999999E-3</v>
      </c>
      <c r="S159" s="130">
        <v>0</v>
      </c>
      <c r="T159" s="131">
        <f t="shared" si="13"/>
        <v>0</v>
      </c>
      <c r="AR159" s="132" t="s">
        <v>153</v>
      </c>
      <c r="AT159" s="132" t="s">
        <v>149</v>
      </c>
      <c r="AU159" s="132" t="s">
        <v>154</v>
      </c>
      <c r="AY159" s="13" t="s">
        <v>147</v>
      </c>
      <c r="BE159" s="133">
        <f t="shared" si="14"/>
        <v>0</v>
      </c>
      <c r="BF159" s="133">
        <f t="shared" si="15"/>
        <v>0</v>
      </c>
      <c r="BG159" s="133">
        <f t="shared" si="16"/>
        <v>0</v>
      </c>
      <c r="BH159" s="133">
        <f t="shared" si="17"/>
        <v>0</v>
      </c>
      <c r="BI159" s="133">
        <f t="shared" si="18"/>
        <v>0</v>
      </c>
      <c r="BJ159" s="13" t="s">
        <v>154</v>
      </c>
      <c r="BK159" s="133">
        <f t="shared" si="19"/>
        <v>0</v>
      </c>
      <c r="BL159" s="13" t="s">
        <v>153</v>
      </c>
      <c r="BM159" s="132" t="s">
        <v>812</v>
      </c>
    </row>
    <row r="160" spans="2:65" s="1" customFormat="1" ht="24.25" customHeight="1">
      <c r="B160" s="120"/>
      <c r="C160" s="121" t="s">
        <v>215</v>
      </c>
      <c r="D160" s="121" t="s">
        <v>149</v>
      </c>
      <c r="E160" s="122" t="s">
        <v>813</v>
      </c>
      <c r="F160" s="123" t="s">
        <v>814</v>
      </c>
      <c r="G160" s="124" t="s">
        <v>152</v>
      </c>
      <c r="H160" s="125">
        <v>2.6659999999999999</v>
      </c>
      <c r="I160" s="126"/>
      <c r="J160" s="126">
        <f t="shared" si="10"/>
        <v>0</v>
      </c>
      <c r="K160" s="127"/>
      <c r="L160" s="25"/>
      <c r="M160" s="128" t="s">
        <v>1</v>
      </c>
      <c r="N160" s="129" t="s">
        <v>41</v>
      </c>
      <c r="O160" s="130">
        <v>3.2629999999999999</v>
      </c>
      <c r="P160" s="130">
        <f t="shared" si="11"/>
        <v>8.6991579999999988</v>
      </c>
      <c r="Q160" s="130">
        <v>1.11947</v>
      </c>
      <c r="R160" s="130">
        <f t="shared" si="12"/>
        <v>2.9845070199999997</v>
      </c>
      <c r="S160" s="130">
        <v>0</v>
      </c>
      <c r="T160" s="131">
        <f t="shared" si="13"/>
        <v>0</v>
      </c>
      <c r="AR160" s="132" t="s">
        <v>153</v>
      </c>
      <c r="AT160" s="132" t="s">
        <v>149</v>
      </c>
      <c r="AU160" s="132" t="s">
        <v>154</v>
      </c>
      <c r="AY160" s="13" t="s">
        <v>147</v>
      </c>
      <c r="BE160" s="133">
        <f t="shared" si="14"/>
        <v>0</v>
      </c>
      <c r="BF160" s="133">
        <f t="shared" si="15"/>
        <v>0</v>
      </c>
      <c r="BG160" s="133">
        <f t="shared" si="16"/>
        <v>0</v>
      </c>
      <c r="BH160" s="133">
        <f t="shared" si="17"/>
        <v>0</v>
      </c>
      <c r="BI160" s="133">
        <f t="shared" si="18"/>
        <v>0</v>
      </c>
      <c r="BJ160" s="13" t="s">
        <v>154</v>
      </c>
      <c r="BK160" s="133">
        <f t="shared" si="19"/>
        <v>0</v>
      </c>
      <c r="BL160" s="13" t="s">
        <v>153</v>
      </c>
      <c r="BM160" s="132" t="s">
        <v>815</v>
      </c>
    </row>
    <row r="161" spans="2:65" s="1" customFormat="1" ht="26">
      <c r="B161" s="120"/>
      <c r="C161" s="134" t="s">
        <v>221</v>
      </c>
      <c r="D161" s="134" t="s">
        <v>198</v>
      </c>
      <c r="E161" s="135" t="s">
        <v>816</v>
      </c>
      <c r="F161" s="136" t="s">
        <v>817</v>
      </c>
      <c r="G161" s="137" t="s">
        <v>247</v>
      </c>
      <c r="H161" s="138">
        <v>145.03</v>
      </c>
      <c r="I161" s="139"/>
      <c r="J161" s="139">
        <f t="shared" si="10"/>
        <v>0</v>
      </c>
      <c r="K161" s="140"/>
      <c r="L161" s="141"/>
      <c r="M161" s="142" t="s">
        <v>1</v>
      </c>
      <c r="N161" s="143" t="s">
        <v>41</v>
      </c>
      <c r="O161" s="130">
        <v>0</v>
      </c>
      <c r="P161" s="130">
        <f t="shared" si="11"/>
        <v>0</v>
      </c>
      <c r="Q161" s="130">
        <v>1.9E-2</v>
      </c>
      <c r="R161" s="130">
        <f t="shared" si="12"/>
        <v>2.7555700000000001</v>
      </c>
      <c r="S161" s="130">
        <v>0</v>
      </c>
      <c r="T161" s="131">
        <f t="shared" si="13"/>
        <v>0</v>
      </c>
      <c r="AR161" s="132" t="s">
        <v>178</v>
      </c>
      <c r="AT161" s="132" t="s">
        <v>198</v>
      </c>
      <c r="AU161" s="132" t="s">
        <v>154</v>
      </c>
      <c r="AY161" s="13" t="s">
        <v>147</v>
      </c>
      <c r="BE161" s="133">
        <f t="shared" si="14"/>
        <v>0</v>
      </c>
      <c r="BF161" s="133">
        <f t="shared" si="15"/>
        <v>0</v>
      </c>
      <c r="BG161" s="133">
        <f t="shared" si="16"/>
        <v>0</v>
      </c>
      <c r="BH161" s="133">
        <f t="shared" si="17"/>
        <v>0</v>
      </c>
      <c r="BI161" s="133">
        <f t="shared" si="18"/>
        <v>0</v>
      </c>
      <c r="BJ161" s="13" t="s">
        <v>154</v>
      </c>
      <c r="BK161" s="133">
        <f t="shared" si="19"/>
        <v>0</v>
      </c>
      <c r="BL161" s="13" t="s">
        <v>153</v>
      </c>
      <c r="BM161" s="132" t="s">
        <v>818</v>
      </c>
    </row>
    <row r="162" spans="2:65" s="1" customFormat="1" ht="24.25" customHeight="1">
      <c r="B162" s="120"/>
      <c r="C162" s="121" t="s">
        <v>225</v>
      </c>
      <c r="D162" s="121" t="s">
        <v>149</v>
      </c>
      <c r="E162" s="122" t="s">
        <v>203</v>
      </c>
      <c r="F162" s="123" t="s">
        <v>204</v>
      </c>
      <c r="G162" s="124" t="s">
        <v>152</v>
      </c>
      <c r="H162" s="125">
        <v>11.472</v>
      </c>
      <c r="I162" s="126"/>
      <c r="J162" s="126">
        <f t="shared" si="10"/>
        <v>0</v>
      </c>
      <c r="K162" s="127"/>
      <c r="L162" s="25"/>
      <c r="M162" s="128" t="s">
        <v>1</v>
      </c>
      <c r="N162" s="129" t="s">
        <v>41</v>
      </c>
      <c r="O162" s="130">
        <v>0.58299999999999996</v>
      </c>
      <c r="P162" s="130">
        <f t="shared" si="11"/>
        <v>6.6881759999999995</v>
      </c>
      <c r="Q162" s="130">
        <v>2.2151299999999998</v>
      </c>
      <c r="R162" s="130">
        <f t="shared" si="12"/>
        <v>25.411971359999995</v>
      </c>
      <c r="S162" s="130">
        <v>0</v>
      </c>
      <c r="T162" s="131">
        <f t="shared" si="13"/>
        <v>0</v>
      </c>
      <c r="AR162" s="132" t="s">
        <v>153</v>
      </c>
      <c r="AT162" s="132" t="s">
        <v>149</v>
      </c>
      <c r="AU162" s="132" t="s">
        <v>154</v>
      </c>
      <c r="AY162" s="13" t="s">
        <v>147</v>
      </c>
      <c r="BE162" s="133">
        <f t="shared" si="14"/>
        <v>0</v>
      </c>
      <c r="BF162" s="133">
        <f t="shared" si="15"/>
        <v>0</v>
      </c>
      <c r="BG162" s="133">
        <f t="shared" si="16"/>
        <v>0</v>
      </c>
      <c r="BH162" s="133">
        <f t="shared" si="17"/>
        <v>0</v>
      </c>
      <c r="BI162" s="133">
        <f t="shared" si="18"/>
        <v>0</v>
      </c>
      <c r="BJ162" s="13" t="s">
        <v>154</v>
      </c>
      <c r="BK162" s="133">
        <f t="shared" si="19"/>
        <v>0</v>
      </c>
      <c r="BL162" s="13" t="s">
        <v>153</v>
      </c>
      <c r="BM162" s="132" t="s">
        <v>819</v>
      </c>
    </row>
    <row r="163" spans="2:65" s="1" customFormat="1" ht="14.5" customHeight="1">
      <c r="B163" s="120"/>
      <c r="C163" s="121" t="s">
        <v>228</v>
      </c>
      <c r="D163" s="121" t="s">
        <v>149</v>
      </c>
      <c r="E163" s="122" t="s">
        <v>207</v>
      </c>
      <c r="F163" s="123" t="s">
        <v>208</v>
      </c>
      <c r="G163" s="124" t="s">
        <v>181</v>
      </c>
      <c r="H163" s="125">
        <v>0.26300000000000001</v>
      </c>
      <c r="I163" s="126"/>
      <c r="J163" s="126">
        <f t="shared" si="10"/>
        <v>0</v>
      </c>
      <c r="K163" s="127"/>
      <c r="L163" s="25"/>
      <c r="M163" s="128" t="s">
        <v>1</v>
      </c>
      <c r="N163" s="129" t="s">
        <v>41</v>
      </c>
      <c r="O163" s="130">
        <v>34.322000000000003</v>
      </c>
      <c r="P163" s="130">
        <f t="shared" si="11"/>
        <v>9.0266860000000015</v>
      </c>
      <c r="Q163" s="130">
        <v>1.01895</v>
      </c>
      <c r="R163" s="130">
        <f t="shared" si="12"/>
        <v>0.26798385000000002</v>
      </c>
      <c r="S163" s="130">
        <v>0</v>
      </c>
      <c r="T163" s="131">
        <f t="shared" si="13"/>
        <v>0</v>
      </c>
      <c r="AR163" s="132" t="s">
        <v>153</v>
      </c>
      <c r="AT163" s="132" t="s">
        <v>149</v>
      </c>
      <c r="AU163" s="132" t="s">
        <v>154</v>
      </c>
      <c r="AY163" s="13" t="s">
        <v>147</v>
      </c>
      <c r="BE163" s="133">
        <f t="shared" si="14"/>
        <v>0</v>
      </c>
      <c r="BF163" s="133">
        <f t="shared" si="15"/>
        <v>0</v>
      </c>
      <c r="BG163" s="133">
        <f t="shared" si="16"/>
        <v>0</v>
      </c>
      <c r="BH163" s="133">
        <f t="shared" si="17"/>
        <v>0</v>
      </c>
      <c r="BI163" s="133">
        <f t="shared" si="18"/>
        <v>0</v>
      </c>
      <c r="BJ163" s="13" t="s">
        <v>154</v>
      </c>
      <c r="BK163" s="133">
        <f t="shared" si="19"/>
        <v>0</v>
      </c>
      <c r="BL163" s="13" t="s">
        <v>153</v>
      </c>
      <c r="BM163" s="132" t="s">
        <v>820</v>
      </c>
    </row>
    <row r="164" spans="2:65" s="1" customFormat="1" ht="24.25" customHeight="1">
      <c r="B164" s="120"/>
      <c r="C164" s="121" t="s">
        <v>232</v>
      </c>
      <c r="D164" s="121" t="s">
        <v>149</v>
      </c>
      <c r="E164" s="122" t="s">
        <v>193</v>
      </c>
      <c r="F164" s="123" t="s">
        <v>194</v>
      </c>
      <c r="G164" s="124" t="s">
        <v>195</v>
      </c>
      <c r="H164" s="125">
        <v>191.41</v>
      </c>
      <c r="I164" s="126"/>
      <c r="J164" s="126">
        <f t="shared" si="10"/>
        <v>0</v>
      </c>
      <c r="K164" s="127"/>
      <c r="L164" s="25"/>
      <c r="M164" s="128" t="s">
        <v>1</v>
      </c>
      <c r="N164" s="129" t="s">
        <v>41</v>
      </c>
      <c r="O164" s="130">
        <v>4.1000000000000002E-2</v>
      </c>
      <c r="P164" s="130">
        <f t="shared" si="11"/>
        <v>7.84781</v>
      </c>
      <c r="Q164" s="130">
        <v>3.0000000000000001E-5</v>
      </c>
      <c r="R164" s="130">
        <f t="shared" si="12"/>
        <v>5.7422999999999997E-3</v>
      </c>
      <c r="S164" s="130">
        <v>0</v>
      </c>
      <c r="T164" s="131">
        <f t="shared" si="13"/>
        <v>0</v>
      </c>
      <c r="AR164" s="132" t="s">
        <v>153</v>
      </c>
      <c r="AT164" s="132" t="s">
        <v>149</v>
      </c>
      <c r="AU164" s="132" t="s">
        <v>154</v>
      </c>
      <c r="AY164" s="13" t="s">
        <v>147</v>
      </c>
      <c r="BE164" s="133">
        <f t="shared" si="14"/>
        <v>0</v>
      </c>
      <c r="BF164" s="133">
        <f t="shared" si="15"/>
        <v>0</v>
      </c>
      <c r="BG164" s="133">
        <f t="shared" si="16"/>
        <v>0</v>
      </c>
      <c r="BH164" s="133">
        <f t="shared" si="17"/>
        <v>0</v>
      </c>
      <c r="BI164" s="133">
        <f t="shared" si="18"/>
        <v>0</v>
      </c>
      <c r="BJ164" s="13" t="s">
        <v>154</v>
      </c>
      <c r="BK164" s="133">
        <f t="shared" si="19"/>
        <v>0</v>
      </c>
      <c r="BL164" s="13" t="s">
        <v>153</v>
      </c>
      <c r="BM164" s="132" t="s">
        <v>821</v>
      </c>
    </row>
    <row r="165" spans="2:65" s="1" customFormat="1" ht="26">
      <c r="B165" s="120"/>
      <c r="C165" s="134" t="s">
        <v>236</v>
      </c>
      <c r="D165" s="134" t="s">
        <v>198</v>
      </c>
      <c r="E165" s="135" t="s">
        <v>199</v>
      </c>
      <c r="F165" s="136" t="s">
        <v>200</v>
      </c>
      <c r="G165" s="137" t="s">
        <v>195</v>
      </c>
      <c r="H165" s="138">
        <v>229.69200000000001</v>
      </c>
      <c r="I165" s="139"/>
      <c r="J165" s="139">
        <f t="shared" si="10"/>
        <v>0</v>
      </c>
      <c r="K165" s="140"/>
      <c r="L165" s="141"/>
      <c r="M165" s="142" t="s">
        <v>1</v>
      </c>
      <c r="N165" s="143" t="s">
        <v>41</v>
      </c>
      <c r="O165" s="130">
        <v>0</v>
      </c>
      <c r="P165" s="130">
        <f t="shared" si="11"/>
        <v>0</v>
      </c>
      <c r="Q165" s="130">
        <v>2.0000000000000001E-4</v>
      </c>
      <c r="R165" s="130">
        <f t="shared" si="12"/>
        <v>4.5938400000000004E-2</v>
      </c>
      <c r="S165" s="130">
        <v>0</v>
      </c>
      <c r="T165" s="131">
        <f t="shared" si="13"/>
        <v>0</v>
      </c>
      <c r="AR165" s="132" t="s">
        <v>178</v>
      </c>
      <c r="AT165" s="132" t="s">
        <v>198</v>
      </c>
      <c r="AU165" s="132" t="s">
        <v>154</v>
      </c>
      <c r="AY165" s="13" t="s">
        <v>147</v>
      </c>
      <c r="BE165" s="133">
        <f t="shared" si="14"/>
        <v>0</v>
      </c>
      <c r="BF165" s="133">
        <f t="shared" si="15"/>
        <v>0</v>
      </c>
      <c r="BG165" s="133">
        <f t="shared" si="16"/>
        <v>0</v>
      </c>
      <c r="BH165" s="133">
        <f t="shared" si="17"/>
        <v>0</v>
      </c>
      <c r="BI165" s="133">
        <f t="shared" si="18"/>
        <v>0</v>
      </c>
      <c r="BJ165" s="13" t="s">
        <v>154</v>
      </c>
      <c r="BK165" s="133">
        <f t="shared" si="19"/>
        <v>0</v>
      </c>
      <c r="BL165" s="13" t="s">
        <v>153</v>
      </c>
      <c r="BM165" s="132" t="s">
        <v>822</v>
      </c>
    </row>
    <row r="166" spans="2:65" s="1" customFormat="1" ht="24.25" customHeight="1">
      <c r="B166" s="120"/>
      <c r="C166" s="121" t="s">
        <v>240</v>
      </c>
      <c r="D166" s="121" t="s">
        <v>149</v>
      </c>
      <c r="E166" s="122" t="s">
        <v>823</v>
      </c>
      <c r="F166" s="123" t="s">
        <v>824</v>
      </c>
      <c r="G166" s="124" t="s">
        <v>152</v>
      </c>
      <c r="H166" s="125">
        <v>0.48599999999999999</v>
      </c>
      <c r="I166" s="126"/>
      <c r="J166" s="126">
        <f t="shared" si="10"/>
        <v>0</v>
      </c>
      <c r="K166" s="127"/>
      <c r="L166" s="25"/>
      <c r="M166" s="128" t="s">
        <v>1</v>
      </c>
      <c r="N166" s="129" t="s">
        <v>41</v>
      </c>
      <c r="O166" s="130">
        <v>3.6150000000000002</v>
      </c>
      <c r="P166" s="130">
        <f t="shared" si="11"/>
        <v>1.7568900000000001</v>
      </c>
      <c r="Q166" s="130">
        <v>2.10453</v>
      </c>
      <c r="R166" s="130">
        <f t="shared" si="12"/>
        <v>1.0228015799999999</v>
      </c>
      <c r="S166" s="130">
        <v>0</v>
      </c>
      <c r="T166" s="131">
        <f t="shared" si="13"/>
        <v>0</v>
      </c>
      <c r="AR166" s="132" t="s">
        <v>153</v>
      </c>
      <c r="AT166" s="132" t="s">
        <v>149</v>
      </c>
      <c r="AU166" s="132" t="s">
        <v>154</v>
      </c>
      <c r="AY166" s="13" t="s">
        <v>147</v>
      </c>
      <c r="BE166" s="133">
        <f t="shared" si="14"/>
        <v>0</v>
      </c>
      <c r="BF166" s="133">
        <f t="shared" si="15"/>
        <v>0</v>
      </c>
      <c r="BG166" s="133">
        <f t="shared" si="16"/>
        <v>0</v>
      </c>
      <c r="BH166" s="133">
        <f t="shared" si="17"/>
        <v>0</v>
      </c>
      <c r="BI166" s="133">
        <f t="shared" si="18"/>
        <v>0</v>
      </c>
      <c r="BJ166" s="13" t="s">
        <v>154</v>
      </c>
      <c r="BK166" s="133">
        <f t="shared" si="19"/>
        <v>0</v>
      </c>
      <c r="BL166" s="13" t="s">
        <v>153</v>
      </c>
      <c r="BM166" s="132" t="s">
        <v>825</v>
      </c>
    </row>
    <row r="167" spans="2:65" s="11" customFormat="1" ht="22.75" customHeight="1">
      <c r="B167" s="109"/>
      <c r="D167" s="110" t="s">
        <v>74</v>
      </c>
      <c r="E167" s="118" t="s">
        <v>159</v>
      </c>
      <c r="F167" s="118" t="s">
        <v>210</v>
      </c>
      <c r="J167" s="119">
        <f>BK167</f>
        <v>0</v>
      </c>
      <c r="L167" s="109"/>
      <c r="M167" s="113"/>
      <c r="P167" s="114">
        <f>SUM(P168:P170)</f>
        <v>107.24739300000002</v>
      </c>
      <c r="R167" s="114">
        <f>SUM(R168:R170)</f>
        <v>26.531967830000003</v>
      </c>
      <c r="T167" s="115">
        <f>SUM(T168:T170)</f>
        <v>0</v>
      </c>
      <c r="AR167" s="110" t="s">
        <v>83</v>
      </c>
      <c r="AT167" s="116" t="s">
        <v>74</v>
      </c>
      <c r="AU167" s="116" t="s">
        <v>83</v>
      </c>
      <c r="AY167" s="110" t="s">
        <v>147</v>
      </c>
      <c r="BK167" s="117">
        <f>SUM(BK168:BK170)</f>
        <v>0</v>
      </c>
    </row>
    <row r="168" spans="2:65" s="1" customFormat="1" ht="24.25" customHeight="1">
      <c r="B168" s="120"/>
      <c r="C168" s="121" t="s">
        <v>7</v>
      </c>
      <c r="D168" s="121" t="s">
        <v>149</v>
      </c>
      <c r="E168" s="122" t="s">
        <v>212</v>
      </c>
      <c r="F168" s="123" t="s">
        <v>213</v>
      </c>
      <c r="G168" s="124" t="s">
        <v>152</v>
      </c>
      <c r="H168" s="125">
        <v>1.3180000000000001</v>
      </c>
      <c r="I168" s="126"/>
      <c r="J168" s="126">
        <f>ROUND(I168*H168,2)</f>
        <v>0</v>
      </c>
      <c r="K168" s="127"/>
      <c r="L168" s="25"/>
      <c r="M168" s="128" t="s">
        <v>1</v>
      </c>
      <c r="N168" s="129" t="s">
        <v>41</v>
      </c>
      <c r="O168" s="130">
        <v>4.6390000000000002</v>
      </c>
      <c r="P168" s="130">
        <f>O168*H168</f>
        <v>6.1142020000000006</v>
      </c>
      <c r="Q168" s="130">
        <v>1.69598</v>
      </c>
      <c r="R168" s="130">
        <f>Q168*H168</f>
        <v>2.2353016400000003</v>
      </c>
      <c r="S168" s="130">
        <v>0</v>
      </c>
      <c r="T168" s="131">
        <f>S168*H168</f>
        <v>0</v>
      </c>
      <c r="AR168" s="132" t="s">
        <v>153</v>
      </c>
      <c r="AT168" s="132" t="s">
        <v>149</v>
      </c>
      <c r="AU168" s="132" t="s">
        <v>154</v>
      </c>
      <c r="AY168" s="13" t="s">
        <v>147</v>
      </c>
      <c r="BE168" s="133">
        <f>IF(N168="základná",J168,0)</f>
        <v>0</v>
      </c>
      <c r="BF168" s="133">
        <f>IF(N168="znížená",J168,0)</f>
        <v>0</v>
      </c>
      <c r="BG168" s="133">
        <f>IF(N168="zákl. prenesená",J168,0)</f>
        <v>0</v>
      </c>
      <c r="BH168" s="133">
        <f>IF(N168="zníž. prenesená",J168,0)</f>
        <v>0</v>
      </c>
      <c r="BI168" s="133">
        <f>IF(N168="nulová",J168,0)</f>
        <v>0</v>
      </c>
      <c r="BJ168" s="13" t="s">
        <v>154</v>
      </c>
      <c r="BK168" s="133">
        <f>ROUND(I168*H168,2)</f>
        <v>0</v>
      </c>
      <c r="BL168" s="13" t="s">
        <v>153</v>
      </c>
      <c r="BM168" s="132" t="s">
        <v>826</v>
      </c>
    </row>
    <row r="169" spans="2:65" s="1" customFormat="1" ht="24.25" customHeight="1">
      <c r="B169" s="120"/>
      <c r="C169" s="121" t="s">
        <v>244</v>
      </c>
      <c r="D169" s="121" t="s">
        <v>149</v>
      </c>
      <c r="E169" s="122" t="s">
        <v>827</v>
      </c>
      <c r="F169" s="123" t="s">
        <v>828</v>
      </c>
      <c r="G169" s="124" t="s">
        <v>152</v>
      </c>
      <c r="H169" s="125">
        <v>24.181000000000001</v>
      </c>
      <c r="I169" s="126"/>
      <c r="J169" s="126">
        <f>ROUND(I169*H169,2)</f>
        <v>0</v>
      </c>
      <c r="K169" s="127"/>
      <c r="L169" s="25"/>
      <c r="M169" s="128" t="s">
        <v>1</v>
      </c>
      <c r="N169" s="129" t="s">
        <v>41</v>
      </c>
      <c r="O169" s="130">
        <v>2.411</v>
      </c>
      <c r="P169" s="130">
        <f>O169*H169</f>
        <v>58.300391000000005</v>
      </c>
      <c r="Q169" s="130">
        <v>0.84399000000000002</v>
      </c>
      <c r="R169" s="130">
        <f>Q169*H169</f>
        <v>20.408522190000003</v>
      </c>
      <c r="S169" s="130">
        <v>0</v>
      </c>
      <c r="T169" s="131">
        <f>S169*H169</f>
        <v>0</v>
      </c>
      <c r="AR169" s="132" t="s">
        <v>153</v>
      </c>
      <c r="AT169" s="132" t="s">
        <v>149</v>
      </c>
      <c r="AU169" s="132" t="s">
        <v>154</v>
      </c>
      <c r="AY169" s="13" t="s">
        <v>147</v>
      </c>
      <c r="BE169" s="133">
        <f>IF(N169="základná",J169,0)</f>
        <v>0</v>
      </c>
      <c r="BF169" s="133">
        <f>IF(N169="znížená",J169,0)</f>
        <v>0</v>
      </c>
      <c r="BG169" s="133">
        <f>IF(N169="zákl. prenesená",J169,0)</f>
        <v>0</v>
      </c>
      <c r="BH169" s="133">
        <f>IF(N169="zníž. prenesená",J169,0)</f>
        <v>0</v>
      </c>
      <c r="BI169" s="133">
        <f>IF(N169="nulová",J169,0)</f>
        <v>0</v>
      </c>
      <c r="BJ169" s="13" t="s">
        <v>154</v>
      </c>
      <c r="BK169" s="133">
        <f>ROUND(I169*H169,2)</f>
        <v>0</v>
      </c>
      <c r="BL169" s="13" t="s">
        <v>153</v>
      </c>
      <c r="BM169" s="132" t="s">
        <v>829</v>
      </c>
    </row>
    <row r="170" spans="2:65" s="1" customFormat="1" ht="24.25" customHeight="1">
      <c r="B170" s="120"/>
      <c r="C170" s="121" t="s">
        <v>245</v>
      </c>
      <c r="D170" s="121" t="s">
        <v>149</v>
      </c>
      <c r="E170" s="122" t="s">
        <v>216</v>
      </c>
      <c r="F170" s="123" t="s">
        <v>217</v>
      </c>
      <c r="G170" s="124" t="s">
        <v>218</v>
      </c>
      <c r="H170" s="125">
        <v>7.2</v>
      </c>
      <c r="I170" s="126"/>
      <c r="J170" s="126">
        <f>ROUND(I170*H170,2)</f>
        <v>0</v>
      </c>
      <c r="K170" s="127"/>
      <c r="L170" s="25"/>
      <c r="M170" s="128" t="s">
        <v>1</v>
      </c>
      <c r="N170" s="129" t="s">
        <v>41</v>
      </c>
      <c r="O170" s="130">
        <v>5.9489999999999998</v>
      </c>
      <c r="P170" s="130">
        <f>O170*H170</f>
        <v>42.832799999999999</v>
      </c>
      <c r="Q170" s="130">
        <v>0.54001999999999994</v>
      </c>
      <c r="R170" s="130">
        <f>Q170*H170</f>
        <v>3.8881439999999996</v>
      </c>
      <c r="S170" s="130">
        <v>0</v>
      </c>
      <c r="T170" s="131">
        <f>S170*H170</f>
        <v>0</v>
      </c>
      <c r="AR170" s="132" t="s">
        <v>153</v>
      </c>
      <c r="AT170" s="132" t="s">
        <v>149</v>
      </c>
      <c r="AU170" s="132" t="s">
        <v>154</v>
      </c>
      <c r="AY170" s="13" t="s">
        <v>147</v>
      </c>
      <c r="BE170" s="133">
        <f>IF(N170="základná",J170,0)</f>
        <v>0</v>
      </c>
      <c r="BF170" s="133">
        <f>IF(N170="znížená",J170,0)</f>
        <v>0</v>
      </c>
      <c r="BG170" s="133">
        <f>IF(N170="zákl. prenesená",J170,0)</f>
        <v>0</v>
      </c>
      <c r="BH170" s="133">
        <f>IF(N170="zníž. prenesená",J170,0)</f>
        <v>0</v>
      </c>
      <c r="BI170" s="133">
        <f>IF(N170="nulová",J170,0)</f>
        <v>0</v>
      </c>
      <c r="BJ170" s="13" t="s">
        <v>154</v>
      </c>
      <c r="BK170" s="133">
        <f>ROUND(I170*H170,2)</f>
        <v>0</v>
      </c>
      <c r="BL170" s="13" t="s">
        <v>153</v>
      </c>
      <c r="BM170" s="132" t="s">
        <v>830</v>
      </c>
    </row>
    <row r="171" spans="2:65" s="11" customFormat="1" ht="22.75" customHeight="1">
      <c r="B171" s="109"/>
      <c r="D171" s="110" t="s">
        <v>74</v>
      </c>
      <c r="E171" s="118" t="s">
        <v>153</v>
      </c>
      <c r="F171" s="118" t="s">
        <v>831</v>
      </c>
      <c r="J171" s="119">
        <f>BK171</f>
        <v>0</v>
      </c>
      <c r="L171" s="109"/>
      <c r="M171" s="113"/>
      <c r="P171" s="114">
        <f>SUM(P172:P175)</f>
        <v>4.9167559999999995</v>
      </c>
      <c r="R171" s="114">
        <f>SUM(R172:R175)</f>
        <v>1.0208684899999998</v>
      </c>
      <c r="T171" s="115">
        <f>SUM(T172:T175)</f>
        <v>0</v>
      </c>
      <c r="AR171" s="110" t="s">
        <v>83</v>
      </c>
      <c r="AT171" s="116" t="s">
        <v>74</v>
      </c>
      <c r="AU171" s="116" t="s">
        <v>83</v>
      </c>
      <c r="AY171" s="110" t="s">
        <v>147</v>
      </c>
      <c r="BK171" s="117">
        <f>SUM(BK172:BK175)</f>
        <v>0</v>
      </c>
    </row>
    <row r="172" spans="2:65" s="1" customFormat="1" ht="24.25" customHeight="1">
      <c r="B172" s="120"/>
      <c r="C172" s="121" t="s">
        <v>246</v>
      </c>
      <c r="D172" s="121" t="s">
        <v>149</v>
      </c>
      <c r="E172" s="122" t="s">
        <v>832</v>
      </c>
      <c r="F172" s="123" t="s">
        <v>833</v>
      </c>
      <c r="G172" s="124" t="s">
        <v>152</v>
      </c>
      <c r="H172" s="125">
        <v>0.41299999999999998</v>
      </c>
      <c r="I172" s="126"/>
      <c r="J172" s="126">
        <f>ROUND(I172*H172,2)</f>
        <v>0</v>
      </c>
      <c r="K172" s="127"/>
      <c r="L172" s="25"/>
      <c r="M172" s="128" t="s">
        <v>1</v>
      </c>
      <c r="N172" s="129" t="s">
        <v>41</v>
      </c>
      <c r="O172" s="130">
        <v>1.573</v>
      </c>
      <c r="P172" s="130">
        <f>O172*H172</f>
        <v>0.64964899999999992</v>
      </c>
      <c r="Q172" s="130">
        <v>2.31413</v>
      </c>
      <c r="R172" s="130">
        <f>Q172*H172</f>
        <v>0.95573568999999992</v>
      </c>
      <c r="S172" s="130">
        <v>0</v>
      </c>
      <c r="T172" s="131">
        <f>S172*H172</f>
        <v>0</v>
      </c>
      <c r="AR172" s="132" t="s">
        <v>153</v>
      </c>
      <c r="AT172" s="132" t="s">
        <v>149</v>
      </c>
      <c r="AU172" s="132" t="s">
        <v>154</v>
      </c>
      <c r="AY172" s="13" t="s">
        <v>147</v>
      </c>
      <c r="BE172" s="133">
        <f>IF(N172="základná",J172,0)</f>
        <v>0</v>
      </c>
      <c r="BF172" s="133">
        <f>IF(N172="znížená",J172,0)</f>
        <v>0</v>
      </c>
      <c r="BG172" s="133">
        <f>IF(N172="zákl. prenesená",J172,0)</f>
        <v>0</v>
      </c>
      <c r="BH172" s="133">
        <f>IF(N172="zníž. prenesená",J172,0)</f>
        <v>0</v>
      </c>
      <c r="BI172" s="133">
        <f>IF(N172="nulová",J172,0)</f>
        <v>0</v>
      </c>
      <c r="BJ172" s="13" t="s">
        <v>154</v>
      </c>
      <c r="BK172" s="133">
        <f>ROUND(I172*H172,2)</f>
        <v>0</v>
      </c>
      <c r="BL172" s="13" t="s">
        <v>153</v>
      </c>
      <c r="BM172" s="132" t="s">
        <v>834</v>
      </c>
    </row>
    <row r="173" spans="2:65" s="1" customFormat="1" ht="24.25" customHeight="1">
      <c r="B173" s="120"/>
      <c r="C173" s="121" t="s">
        <v>249</v>
      </c>
      <c r="D173" s="121" t="s">
        <v>149</v>
      </c>
      <c r="E173" s="122" t="s">
        <v>835</v>
      </c>
      <c r="F173" s="123" t="s">
        <v>836</v>
      </c>
      <c r="G173" s="124" t="s">
        <v>195</v>
      </c>
      <c r="H173" s="125">
        <v>3.3</v>
      </c>
      <c r="I173" s="126"/>
      <c r="J173" s="126">
        <f>ROUND(I173*H173,2)</f>
        <v>0</v>
      </c>
      <c r="K173" s="127"/>
      <c r="L173" s="25"/>
      <c r="M173" s="128" t="s">
        <v>1</v>
      </c>
      <c r="N173" s="129" t="s">
        <v>41</v>
      </c>
      <c r="O173" s="130">
        <v>0.48199999999999998</v>
      </c>
      <c r="P173" s="130">
        <f>O173*H173</f>
        <v>1.5905999999999998</v>
      </c>
      <c r="Q173" s="130">
        <v>3.4099999999999998E-3</v>
      </c>
      <c r="R173" s="130">
        <f>Q173*H173</f>
        <v>1.1252999999999999E-2</v>
      </c>
      <c r="S173" s="130">
        <v>0</v>
      </c>
      <c r="T173" s="131">
        <f>S173*H173</f>
        <v>0</v>
      </c>
      <c r="AR173" s="132" t="s">
        <v>153</v>
      </c>
      <c r="AT173" s="132" t="s">
        <v>149</v>
      </c>
      <c r="AU173" s="132" t="s">
        <v>154</v>
      </c>
      <c r="AY173" s="13" t="s">
        <v>147</v>
      </c>
      <c r="BE173" s="133">
        <f>IF(N173="základná",J173,0)</f>
        <v>0</v>
      </c>
      <c r="BF173" s="133">
        <f>IF(N173="znížená",J173,0)</f>
        <v>0</v>
      </c>
      <c r="BG173" s="133">
        <f>IF(N173="zákl. prenesená",J173,0)</f>
        <v>0</v>
      </c>
      <c r="BH173" s="133">
        <f>IF(N173="zníž. prenesená",J173,0)</f>
        <v>0</v>
      </c>
      <c r="BI173" s="133">
        <f>IF(N173="nulová",J173,0)</f>
        <v>0</v>
      </c>
      <c r="BJ173" s="13" t="s">
        <v>154</v>
      </c>
      <c r="BK173" s="133">
        <f>ROUND(I173*H173,2)</f>
        <v>0</v>
      </c>
      <c r="BL173" s="13" t="s">
        <v>153</v>
      </c>
      <c r="BM173" s="132" t="s">
        <v>837</v>
      </c>
    </row>
    <row r="174" spans="2:65" s="1" customFormat="1" ht="24.25" customHeight="1">
      <c r="B174" s="120"/>
      <c r="C174" s="121" t="s">
        <v>253</v>
      </c>
      <c r="D174" s="121" t="s">
        <v>149</v>
      </c>
      <c r="E174" s="122" t="s">
        <v>838</v>
      </c>
      <c r="F174" s="123" t="s">
        <v>839</v>
      </c>
      <c r="G174" s="124" t="s">
        <v>195</v>
      </c>
      <c r="H174" s="125">
        <v>3.3</v>
      </c>
      <c r="I174" s="126"/>
      <c r="J174" s="126">
        <f>ROUND(I174*H174,2)</f>
        <v>0</v>
      </c>
      <c r="K174" s="127"/>
      <c r="L174" s="25"/>
      <c r="M174" s="128" t="s">
        <v>1</v>
      </c>
      <c r="N174" s="129" t="s">
        <v>41</v>
      </c>
      <c r="O174" s="130">
        <v>0.23899999999999999</v>
      </c>
      <c r="P174" s="130">
        <f>O174*H174</f>
        <v>0.78869999999999996</v>
      </c>
      <c r="Q174" s="130">
        <v>0</v>
      </c>
      <c r="R174" s="130">
        <f>Q174*H174</f>
        <v>0</v>
      </c>
      <c r="S174" s="130">
        <v>0</v>
      </c>
      <c r="T174" s="131">
        <f>S174*H174</f>
        <v>0</v>
      </c>
      <c r="AR174" s="132" t="s">
        <v>153</v>
      </c>
      <c r="AT174" s="132" t="s">
        <v>149</v>
      </c>
      <c r="AU174" s="132" t="s">
        <v>154</v>
      </c>
      <c r="AY174" s="13" t="s">
        <v>147</v>
      </c>
      <c r="BE174" s="133">
        <f>IF(N174="základná",J174,0)</f>
        <v>0</v>
      </c>
      <c r="BF174" s="133">
        <f>IF(N174="znížená",J174,0)</f>
        <v>0</v>
      </c>
      <c r="BG174" s="133">
        <f>IF(N174="zákl. prenesená",J174,0)</f>
        <v>0</v>
      </c>
      <c r="BH174" s="133">
        <f>IF(N174="zníž. prenesená",J174,0)</f>
        <v>0</v>
      </c>
      <c r="BI174" s="133">
        <f>IF(N174="nulová",J174,0)</f>
        <v>0</v>
      </c>
      <c r="BJ174" s="13" t="s">
        <v>154</v>
      </c>
      <c r="BK174" s="133">
        <f>ROUND(I174*H174,2)</f>
        <v>0</v>
      </c>
      <c r="BL174" s="13" t="s">
        <v>153</v>
      </c>
      <c r="BM174" s="132" t="s">
        <v>840</v>
      </c>
    </row>
    <row r="175" spans="2:65" s="1" customFormat="1" ht="24.25" customHeight="1">
      <c r="B175" s="120"/>
      <c r="C175" s="121" t="s">
        <v>257</v>
      </c>
      <c r="D175" s="121" t="s">
        <v>149</v>
      </c>
      <c r="E175" s="122" t="s">
        <v>841</v>
      </c>
      <c r="F175" s="123" t="s">
        <v>842</v>
      </c>
      <c r="G175" s="124" t="s">
        <v>181</v>
      </c>
      <c r="H175" s="125">
        <v>5.2999999999999999E-2</v>
      </c>
      <c r="I175" s="126"/>
      <c r="J175" s="126">
        <f>ROUND(I175*H175,2)</f>
        <v>0</v>
      </c>
      <c r="K175" s="127"/>
      <c r="L175" s="25"/>
      <c r="M175" s="128" t="s">
        <v>1</v>
      </c>
      <c r="N175" s="129" t="s">
        <v>41</v>
      </c>
      <c r="O175" s="130">
        <v>35.619</v>
      </c>
      <c r="P175" s="130">
        <f>O175*H175</f>
        <v>1.887807</v>
      </c>
      <c r="Q175" s="130">
        <v>1.0165999999999999</v>
      </c>
      <c r="R175" s="130">
        <f>Q175*H175</f>
        <v>5.3879799999999999E-2</v>
      </c>
      <c r="S175" s="130">
        <v>0</v>
      </c>
      <c r="T175" s="131">
        <f>S175*H175</f>
        <v>0</v>
      </c>
      <c r="AR175" s="132" t="s">
        <v>153</v>
      </c>
      <c r="AT175" s="132" t="s">
        <v>149</v>
      </c>
      <c r="AU175" s="132" t="s">
        <v>154</v>
      </c>
      <c r="AY175" s="13" t="s">
        <v>147</v>
      </c>
      <c r="BE175" s="133">
        <f>IF(N175="základná",J175,0)</f>
        <v>0</v>
      </c>
      <c r="BF175" s="133">
        <f>IF(N175="znížená",J175,0)</f>
        <v>0</v>
      </c>
      <c r="BG175" s="133">
        <f>IF(N175="zákl. prenesená",J175,0)</f>
        <v>0</v>
      </c>
      <c r="BH175" s="133">
        <f>IF(N175="zníž. prenesená",J175,0)</f>
        <v>0</v>
      </c>
      <c r="BI175" s="133">
        <f>IF(N175="nulová",J175,0)</f>
        <v>0</v>
      </c>
      <c r="BJ175" s="13" t="s">
        <v>154</v>
      </c>
      <c r="BK175" s="133">
        <f>ROUND(I175*H175,2)</f>
        <v>0</v>
      </c>
      <c r="BL175" s="13" t="s">
        <v>153</v>
      </c>
      <c r="BM175" s="132" t="s">
        <v>843</v>
      </c>
    </row>
    <row r="176" spans="2:65" s="11" customFormat="1" ht="22.75" customHeight="1">
      <c r="B176" s="109"/>
      <c r="D176" s="110" t="s">
        <v>74</v>
      </c>
      <c r="E176" s="118" t="s">
        <v>166</v>
      </c>
      <c r="F176" s="118" t="s">
        <v>844</v>
      </c>
      <c r="J176" s="119">
        <f>BK176</f>
        <v>0</v>
      </c>
      <c r="L176" s="109"/>
      <c r="M176" s="113"/>
      <c r="P176" s="114">
        <f>SUM(P177:P182)</f>
        <v>28.341441999999997</v>
      </c>
      <c r="R176" s="114">
        <f>SUM(R177:R182)</f>
        <v>23.127924349999997</v>
      </c>
      <c r="T176" s="115">
        <f>SUM(T177:T182)</f>
        <v>0</v>
      </c>
      <c r="AR176" s="110" t="s">
        <v>83</v>
      </c>
      <c r="AT176" s="116" t="s">
        <v>74</v>
      </c>
      <c r="AU176" s="116" t="s">
        <v>83</v>
      </c>
      <c r="AY176" s="110" t="s">
        <v>147</v>
      </c>
      <c r="BK176" s="117">
        <f>SUM(BK177:BK182)</f>
        <v>0</v>
      </c>
    </row>
    <row r="177" spans="2:65" s="1" customFormat="1" ht="24.25" customHeight="1">
      <c r="B177" s="120"/>
      <c r="C177" s="121" t="s">
        <v>261</v>
      </c>
      <c r="D177" s="121" t="s">
        <v>149</v>
      </c>
      <c r="E177" s="122" t="s">
        <v>229</v>
      </c>
      <c r="F177" s="123" t="s">
        <v>230</v>
      </c>
      <c r="G177" s="124" t="s">
        <v>152</v>
      </c>
      <c r="H177" s="125">
        <v>4.2469999999999999</v>
      </c>
      <c r="I177" s="126"/>
      <c r="J177" s="126">
        <f t="shared" ref="J177:J182" si="20">ROUND(I177*H177,2)</f>
        <v>0</v>
      </c>
      <c r="K177" s="127"/>
      <c r="L177" s="25"/>
      <c r="M177" s="128" t="s">
        <v>1</v>
      </c>
      <c r="N177" s="129" t="s">
        <v>41</v>
      </c>
      <c r="O177" s="130">
        <v>2.093</v>
      </c>
      <c r="P177" s="130">
        <f t="shared" ref="P177:P182" si="21">O177*H177</f>
        <v>8.8889709999999997</v>
      </c>
      <c r="Q177" s="130">
        <v>2.2968999999999999</v>
      </c>
      <c r="R177" s="130">
        <f t="shared" ref="R177:R182" si="22">Q177*H177</f>
        <v>9.7549342999999986</v>
      </c>
      <c r="S177" s="130">
        <v>0</v>
      </c>
      <c r="T177" s="131">
        <f t="shared" ref="T177:T182" si="23">S177*H177</f>
        <v>0</v>
      </c>
      <c r="AR177" s="132" t="s">
        <v>153</v>
      </c>
      <c r="AT177" s="132" t="s">
        <v>149</v>
      </c>
      <c r="AU177" s="132" t="s">
        <v>154</v>
      </c>
      <c r="AY177" s="13" t="s">
        <v>147</v>
      </c>
      <c r="BE177" s="133">
        <f t="shared" ref="BE177:BE182" si="24">IF(N177="základná",J177,0)</f>
        <v>0</v>
      </c>
      <c r="BF177" s="133">
        <f t="shared" ref="BF177:BF182" si="25">IF(N177="znížená",J177,0)</f>
        <v>0</v>
      </c>
      <c r="BG177" s="133">
        <f t="shared" ref="BG177:BG182" si="26">IF(N177="zákl. prenesená",J177,0)</f>
        <v>0</v>
      </c>
      <c r="BH177" s="133">
        <f t="shared" ref="BH177:BH182" si="27">IF(N177="zníž. prenesená",J177,0)</f>
        <v>0</v>
      </c>
      <c r="BI177" s="133">
        <f t="shared" ref="BI177:BI182" si="28">IF(N177="nulová",J177,0)</f>
        <v>0</v>
      </c>
      <c r="BJ177" s="13" t="s">
        <v>154</v>
      </c>
      <c r="BK177" s="133">
        <f t="shared" ref="BK177:BK182" si="29">ROUND(I177*H177,2)</f>
        <v>0</v>
      </c>
      <c r="BL177" s="13" t="s">
        <v>153</v>
      </c>
      <c r="BM177" s="132" t="s">
        <v>845</v>
      </c>
    </row>
    <row r="178" spans="2:65" s="1" customFormat="1" ht="26">
      <c r="B178" s="120"/>
      <c r="C178" s="121" t="s">
        <v>265</v>
      </c>
      <c r="D178" s="121" t="s">
        <v>149</v>
      </c>
      <c r="E178" s="122" t="s">
        <v>237</v>
      </c>
      <c r="F178" s="123" t="s">
        <v>238</v>
      </c>
      <c r="G178" s="124" t="s">
        <v>195</v>
      </c>
      <c r="H178" s="125">
        <v>2.5</v>
      </c>
      <c r="I178" s="126"/>
      <c r="J178" s="126">
        <f t="shared" si="20"/>
        <v>0</v>
      </c>
      <c r="K178" s="127"/>
      <c r="L178" s="25"/>
      <c r="M178" s="128" t="s">
        <v>1</v>
      </c>
      <c r="N178" s="129" t="s">
        <v>41</v>
      </c>
      <c r="O178" s="130">
        <v>0.83499999999999996</v>
      </c>
      <c r="P178" s="130">
        <f t="shared" si="21"/>
        <v>2.0874999999999999</v>
      </c>
      <c r="Q178" s="130">
        <v>4.3099999999999996E-3</v>
      </c>
      <c r="R178" s="130">
        <f t="shared" si="22"/>
        <v>1.0775E-2</v>
      </c>
      <c r="S178" s="130">
        <v>0</v>
      </c>
      <c r="T178" s="131">
        <f t="shared" si="23"/>
        <v>0</v>
      </c>
      <c r="AR178" s="132" t="s">
        <v>153</v>
      </c>
      <c r="AT178" s="132" t="s">
        <v>149</v>
      </c>
      <c r="AU178" s="132" t="s">
        <v>154</v>
      </c>
      <c r="AY178" s="13" t="s">
        <v>147</v>
      </c>
      <c r="BE178" s="133">
        <f t="shared" si="24"/>
        <v>0</v>
      </c>
      <c r="BF178" s="133">
        <f t="shared" si="25"/>
        <v>0</v>
      </c>
      <c r="BG178" s="133">
        <f t="shared" si="26"/>
        <v>0</v>
      </c>
      <c r="BH178" s="133">
        <f t="shared" si="27"/>
        <v>0</v>
      </c>
      <c r="BI178" s="133">
        <f t="shared" si="28"/>
        <v>0</v>
      </c>
      <c r="BJ178" s="13" t="s">
        <v>154</v>
      </c>
      <c r="BK178" s="133">
        <f t="shared" si="29"/>
        <v>0</v>
      </c>
      <c r="BL178" s="13" t="s">
        <v>153</v>
      </c>
      <c r="BM178" s="132" t="s">
        <v>846</v>
      </c>
    </row>
    <row r="179" spans="2:65" s="1" customFormat="1" ht="26">
      <c r="B179" s="120"/>
      <c r="C179" s="121" t="s">
        <v>269</v>
      </c>
      <c r="D179" s="121" t="s">
        <v>149</v>
      </c>
      <c r="E179" s="122" t="s">
        <v>241</v>
      </c>
      <c r="F179" s="123" t="s">
        <v>242</v>
      </c>
      <c r="G179" s="124" t="s">
        <v>195</v>
      </c>
      <c r="H179" s="125">
        <v>2.5</v>
      </c>
      <c r="I179" s="126"/>
      <c r="J179" s="126">
        <f t="shared" si="20"/>
        <v>0</v>
      </c>
      <c r="K179" s="127"/>
      <c r="L179" s="25"/>
      <c r="M179" s="128" t="s">
        <v>1</v>
      </c>
      <c r="N179" s="129" t="s">
        <v>41</v>
      </c>
      <c r="O179" s="130">
        <v>0.25900000000000001</v>
      </c>
      <c r="P179" s="130">
        <f t="shared" si="21"/>
        <v>0.64749999999999996</v>
      </c>
      <c r="Q179" s="130">
        <v>0</v>
      </c>
      <c r="R179" s="130">
        <f t="shared" si="22"/>
        <v>0</v>
      </c>
      <c r="S179" s="130">
        <v>0</v>
      </c>
      <c r="T179" s="131">
        <f t="shared" si="23"/>
        <v>0</v>
      </c>
      <c r="AR179" s="132" t="s">
        <v>153</v>
      </c>
      <c r="AT179" s="132" t="s">
        <v>149</v>
      </c>
      <c r="AU179" s="132" t="s">
        <v>154</v>
      </c>
      <c r="AY179" s="13" t="s">
        <v>147</v>
      </c>
      <c r="BE179" s="133">
        <f t="shared" si="24"/>
        <v>0</v>
      </c>
      <c r="BF179" s="133">
        <f t="shared" si="25"/>
        <v>0</v>
      </c>
      <c r="BG179" s="133">
        <f t="shared" si="26"/>
        <v>0</v>
      </c>
      <c r="BH179" s="133">
        <f t="shared" si="27"/>
        <v>0</v>
      </c>
      <c r="BI179" s="133">
        <f t="shared" si="28"/>
        <v>0</v>
      </c>
      <c r="BJ179" s="13" t="s">
        <v>154</v>
      </c>
      <c r="BK179" s="133">
        <f t="shared" si="29"/>
        <v>0</v>
      </c>
      <c r="BL179" s="13" t="s">
        <v>153</v>
      </c>
      <c r="BM179" s="132" t="s">
        <v>847</v>
      </c>
    </row>
    <row r="180" spans="2:65" s="1" customFormat="1" ht="26">
      <c r="B180" s="120"/>
      <c r="C180" s="121" t="s">
        <v>273</v>
      </c>
      <c r="D180" s="121" t="s">
        <v>149</v>
      </c>
      <c r="E180" s="122" t="s">
        <v>233</v>
      </c>
      <c r="F180" s="123" t="s">
        <v>234</v>
      </c>
      <c r="G180" s="124" t="s">
        <v>181</v>
      </c>
      <c r="H180" s="125">
        <v>0.255</v>
      </c>
      <c r="I180" s="126"/>
      <c r="J180" s="126">
        <f t="shared" si="20"/>
        <v>0</v>
      </c>
      <c r="K180" s="127"/>
      <c r="L180" s="25"/>
      <c r="M180" s="128" t="s">
        <v>1</v>
      </c>
      <c r="N180" s="129" t="s">
        <v>41</v>
      </c>
      <c r="O180" s="130">
        <v>40.198999999999998</v>
      </c>
      <c r="P180" s="130">
        <f t="shared" si="21"/>
        <v>10.250745</v>
      </c>
      <c r="Q180" s="130">
        <v>1.0165500000000001</v>
      </c>
      <c r="R180" s="130">
        <f t="shared" si="22"/>
        <v>0.25922025000000004</v>
      </c>
      <c r="S180" s="130">
        <v>0</v>
      </c>
      <c r="T180" s="131">
        <f t="shared" si="23"/>
        <v>0</v>
      </c>
      <c r="AR180" s="132" t="s">
        <v>153</v>
      </c>
      <c r="AT180" s="132" t="s">
        <v>149</v>
      </c>
      <c r="AU180" s="132" t="s">
        <v>154</v>
      </c>
      <c r="AY180" s="13" t="s">
        <v>147</v>
      </c>
      <c r="BE180" s="133">
        <f t="shared" si="24"/>
        <v>0</v>
      </c>
      <c r="BF180" s="133">
        <f t="shared" si="25"/>
        <v>0</v>
      </c>
      <c r="BG180" s="133">
        <f t="shared" si="26"/>
        <v>0</v>
      </c>
      <c r="BH180" s="133">
        <f t="shared" si="27"/>
        <v>0</v>
      </c>
      <c r="BI180" s="133">
        <f t="shared" si="28"/>
        <v>0</v>
      </c>
      <c r="BJ180" s="13" t="s">
        <v>154</v>
      </c>
      <c r="BK180" s="133">
        <f t="shared" si="29"/>
        <v>0</v>
      </c>
      <c r="BL180" s="13" t="s">
        <v>153</v>
      </c>
      <c r="BM180" s="132" t="s">
        <v>848</v>
      </c>
    </row>
    <row r="181" spans="2:65" s="1" customFormat="1" ht="13">
      <c r="B181" s="120"/>
      <c r="C181" s="121" t="s">
        <v>277</v>
      </c>
      <c r="D181" s="121" t="s">
        <v>149</v>
      </c>
      <c r="E181" s="122" t="s">
        <v>222</v>
      </c>
      <c r="F181" s="123" t="s">
        <v>223</v>
      </c>
      <c r="G181" s="124" t="s">
        <v>152</v>
      </c>
      <c r="H181" s="125">
        <v>5.2850000000000001</v>
      </c>
      <c r="I181" s="126"/>
      <c r="J181" s="126">
        <f t="shared" si="20"/>
        <v>0</v>
      </c>
      <c r="K181" s="127"/>
      <c r="L181" s="25"/>
      <c r="M181" s="128" t="s">
        <v>1</v>
      </c>
      <c r="N181" s="129" t="s">
        <v>41</v>
      </c>
      <c r="O181" s="130">
        <v>1.042</v>
      </c>
      <c r="P181" s="130">
        <f t="shared" si="21"/>
        <v>5.5069699999999999</v>
      </c>
      <c r="Q181" s="130">
        <v>2.0659999999999998</v>
      </c>
      <c r="R181" s="130">
        <f t="shared" si="22"/>
        <v>10.918809999999999</v>
      </c>
      <c r="S181" s="130">
        <v>0</v>
      </c>
      <c r="T181" s="131">
        <f t="shared" si="23"/>
        <v>0</v>
      </c>
      <c r="AR181" s="132" t="s">
        <v>153</v>
      </c>
      <c r="AT181" s="132" t="s">
        <v>149</v>
      </c>
      <c r="AU181" s="132" t="s">
        <v>154</v>
      </c>
      <c r="AY181" s="13" t="s">
        <v>147</v>
      </c>
      <c r="BE181" s="133">
        <f t="shared" si="24"/>
        <v>0</v>
      </c>
      <c r="BF181" s="133">
        <f t="shared" si="25"/>
        <v>0</v>
      </c>
      <c r="BG181" s="133">
        <f t="shared" si="26"/>
        <v>0</v>
      </c>
      <c r="BH181" s="133">
        <f t="shared" si="27"/>
        <v>0</v>
      </c>
      <c r="BI181" s="133">
        <f t="shared" si="28"/>
        <v>0</v>
      </c>
      <c r="BJ181" s="13" t="s">
        <v>154</v>
      </c>
      <c r="BK181" s="133">
        <f t="shared" si="29"/>
        <v>0</v>
      </c>
      <c r="BL181" s="13" t="s">
        <v>153</v>
      </c>
      <c r="BM181" s="132" t="s">
        <v>849</v>
      </c>
    </row>
    <row r="182" spans="2:65" s="1" customFormat="1" ht="24.25" customHeight="1">
      <c r="B182" s="120"/>
      <c r="C182" s="121" t="s">
        <v>281</v>
      </c>
      <c r="D182" s="121" t="s">
        <v>149</v>
      </c>
      <c r="E182" s="122" t="s">
        <v>226</v>
      </c>
      <c r="F182" s="123" t="s">
        <v>227</v>
      </c>
      <c r="G182" s="124" t="s">
        <v>152</v>
      </c>
      <c r="H182" s="125">
        <v>1.0569999999999999</v>
      </c>
      <c r="I182" s="126"/>
      <c r="J182" s="126">
        <f t="shared" si="20"/>
        <v>0</v>
      </c>
      <c r="K182" s="127"/>
      <c r="L182" s="25"/>
      <c r="M182" s="128" t="s">
        <v>1</v>
      </c>
      <c r="N182" s="129" t="s">
        <v>41</v>
      </c>
      <c r="O182" s="130">
        <v>0.90800000000000003</v>
      </c>
      <c r="P182" s="130">
        <f t="shared" si="21"/>
        <v>0.95975599999999994</v>
      </c>
      <c r="Q182" s="130">
        <v>2.0663999999999998</v>
      </c>
      <c r="R182" s="130">
        <f t="shared" si="22"/>
        <v>2.1841847999999997</v>
      </c>
      <c r="S182" s="130">
        <v>0</v>
      </c>
      <c r="T182" s="131">
        <f t="shared" si="23"/>
        <v>0</v>
      </c>
      <c r="AR182" s="132" t="s">
        <v>153</v>
      </c>
      <c r="AT182" s="132" t="s">
        <v>149</v>
      </c>
      <c r="AU182" s="132" t="s">
        <v>154</v>
      </c>
      <c r="AY182" s="13" t="s">
        <v>147</v>
      </c>
      <c r="BE182" s="133">
        <f t="shared" si="24"/>
        <v>0</v>
      </c>
      <c r="BF182" s="133">
        <f t="shared" si="25"/>
        <v>0</v>
      </c>
      <c r="BG182" s="133">
        <f t="shared" si="26"/>
        <v>0</v>
      </c>
      <c r="BH182" s="133">
        <f t="shared" si="27"/>
        <v>0</v>
      </c>
      <c r="BI182" s="133">
        <f t="shared" si="28"/>
        <v>0</v>
      </c>
      <c r="BJ182" s="13" t="s">
        <v>154</v>
      </c>
      <c r="BK182" s="133">
        <f t="shared" si="29"/>
        <v>0</v>
      </c>
      <c r="BL182" s="13" t="s">
        <v>153</v>
      </c>
      <c r="BM182" s="132" t="s">
        <v>850</v>
      </c>
    </row>
    <row r="183" spans="2:65" s="11" customFormat="1" ht="22.75" customHeight="1">
      <c r="B183" s="109"/>
      <c r="D183" s="110" t="s">
        <v>74</v>
      </c>
      <c r="E183" s="118" t="s">
        <v>170</v>
      </c>
      <c r="F183" s="118" t="s">
        <v>248</v>
      </c>
      <c r="J183" s="119">
        <f>BK183</f>
        <v>0</v>
      </c>
      <c r="L183" s="109"/>
      <c r="M183" s="113"/>
      <c r="P183" s="114">
        <f>SUM(P184:P198)</f>
        <v>760.88263635999988</v>
      </c>
      <c r="R183" s="114">
        <f>SUM(R184:R198)</f>
        <v>22.123447470000006</v>
      </c>
      <c r="T183" s="115">
        <f>SUM(T184:T198)</f>
        <v>0</v>
      </c>
      <c r="AR183" s="110" t="s">
        <v>83</v>
      </c>
      <c r="AT183" s="116" t="s">
        <v>74</v>
      </c>
      <c r="AU183" s="116" t="s">
        <v>83</v>
      </c>
      <c r="AY183" s="110" t="s">
        <v>147</v>
      </c>
      <c r="BK183" s="117">
        <f>SUM(BK184:BK198)</f>
        <v>0</v>
      </c>
    </row>
    <row r="184" spans="2:65" s="1" customFormat="1" ht="24.25" customHeight="1">
      <c r="B184" s="120"/>
      <c r="C184" s="121" t="s">
        <v>285</v>
      </c>
      <c r="D184" s="121" t="s">
        <v>149</v>
      </c>
      <c r="E184" s="122" t="s">
        <v>250</v>
      </c>
      <c r="F184" s="123" t="s">
        <v>251</v>
      </c>
      <c r="G184" s="124" t="s">
        <v>195</v>
      </c>
      <c r="H184" s="125">
        <v>20.145</v>
      </c>
      <c r="I184" s="126"/>
      <c r="J184" s="126">
        <f t="shared" ref="J184:J198" si="30">ROUND(I184*H184,2)</f>
        <v>0</v>
      </c>
      <c r="K184" s="127"/>
      <c r="L184" s="25"/>
      <c r="M184" s="128" t="s">
        <v>1</v>
      </c>
      <c r="N184" s="129" t="s">
        <v>41</v>
      </c>
      <c r="O184" s="130">
        <v>8.2000000000000003E-2</v>
      </c>
      <c r="P184" s="130">
        <f t="shared" ref="P184:P198" si="31">O184*H184</f>
        <v>1.6518900000000001</v>
      </c>
      <c r="Q184" s="130">
        <v>1.9000000000000001E-4</v>
      </c>
      <c r="R184" s="130">
        <f t="shared" ref="R184:R198" si="32">Q184*H184</f>
        <v>3.8275500000000003E-3</v>
      </c>
      <c r="S184" s="130">
        <v>0</v>
      </c>
      <c r="T184" s="131">
        <f t="shared" ref="T184:T198" si="33">S184*H184</f>
        <v>0</v>
      </c>
      <c r="AR184" s="132" t="s">
        <v>153</v>
      </c>
      <c r="AT184" s="132" t="s">
        <v>149</v>
      </c>
      <c r="AU184" s="132" t="s">
        <v>154</v>
      </c>
      <c r="AY184" s="13" t="s">
        <v>147</v>
      </c>
      <c r="BE184" s="133">
        <f t="shared" ref="BE184:BE198" si="34">IF(N184="základná",J184,0)</f>
        <v>0</v>
      </c>
      <c r="BF184" s="133">
        <f t="shared" ref="BF184:BF198" si="35">IF(N184="znížená",J184,0)</f>
        <v>0</v>
      </c>
      <c r="BG184" s="133">
        <f t="shared" ref="BG184:BG198" si="36">IF(N184="zákl. prenesená",J184,0)</f>
        <v>0</v>
      </c>
      <c r="BH184" s="133">
        <f t="shared" ref="BH184:BH198" si="37">IF(N184="zníž. prenesená",J184,0)</f>
        <v>0</v>
      </c>
      <c r="BI184" s="133">
        <f t="shared" ref="BI184:BI198" si="38">IF(N184="nulová",J184,0)</f>
        <v>0</v>
      </c>
      <c r="BJ184" s="13" t="s">
        <v>154</v>
      </c>
      <c r="BK184" s="133">
        <f t="shared" ref="BK184:BK198" si="39">ROUND(I184*H184,2)</f>
        <v>0</v>
      </c>
      <c r="BL184" s="13" t="s">
        <v>153</v>
      </c>
      <c r="BM184" s="132" t="s">
        <v>851</v>
      </c>
    </row>
    <row r="185" spans="2:65" s="1" customFormat="1" ht="24.25" customHeight="1">
      <c r="B185" s="120"/>
      <c r="C185" s="121" t="s">
        <v>289</v>
      </c>
      <c r="D185" s="121" t="s">
        <v>149</v>
      </c>
      <c r="E185" s="122" t="s">
        <v>258</v>
      </c>
      <c r="F185" s="123" t="s">
        <v>259</v>
      </c>
      <c r="G185" s="124" t="s">
        <v>195</v>
      </c>
      <c r="H185" s="125">
        <v>195.87200000000001</v>
      </c>
      <c r="I185" s="126"/>
      <c r="J185" s="126">
        <f t="shared" si="30"/>
        <v>0</v>
      </c>
      <c r="K185" s="127"/>
      <c r="L185" s="25"/>
      <c r="M185" s="128" t="s">
        <v>1</v>
      </c>
      <c r="N185" s="129" t="s">
        <v>41</v>
      </c>
      <c r="O185" s="130">
        <v>0.56299999999999994</v>
      </c>
      <c r="P185" s="130">
        <f t="shared" si="31"/>
        <v>110.275936</v>
      </c>
      <c r="Q185" s="130">
        <v>3.465E-2</v>
      </c>
      <c r="R185" s="130">
        <f t="shared" si="32"/>
        <v>6.7869648000000007</v>
      </c>
      <c r="S185" s="130">
        <v>0</v>
      </c>
      <c r="T185" s="131">
        <f t="shared" si="33"/>
        <v>0</v>
      </c>
      <c r="AR185" s="132" t="s">
        <v>153</v>
      </c>
      <c r="AT185" s="132" t="s">
        <v>149</v>
      </c>
      <c r="AU185" s="132" t="s">
        <v>154</v>
      </c>
      <c r="AY185" s="13" t="s">
        <v>147</v>
      </c>
      <c r="BE185" s="133">
        <f t="shared" si="34"/>
        <v>0</v>
      </c>
      <c r="BF185" s="133">
        <f t="shared" si="35"/>
        <v>0</v>
      </c>
      <c r="BG185" s="133">
        <f t="shared" si="36"/>
        <v>0</v>
      </c>
      <c r="BH185" s="133">
        <f t="shared" si="37"/>
        <v>0</v>
      </c>
      <c r="BI185" s="133">
        <f t="shared" si="38"/>
        <v>0</v>
      </c>
      <c r="BJ185" s="13" t="s">
        <v>154</v>
      </c>
      <c r="BK185" s="133">
        <f t="shared" si="39"/>
        <v>0</v>
      </c>
      <c r="BL185" s="13" t="s">
        <v>153</v>
      </c>
      <c r="BM185" s="132" t="s">
        <v>852</v>
      </c>
    </row>
    <row r="186" spans="2:65" s="1" customFormat="1" ht="24.25" customHeight="1">
      <c r="B186" s="120"/>
      <c r="C186" s="121" t="s">
        <v>293</v>
      </c>
      <c r="D186" s="121" t="s">
        <v>149</v>
      </c>
      <c r="E186" s="122" t="s">
        <v>262</v>
      </c>
      <c r="F186" s="123" t="s">
        <v>263</v>
      </c>
      <c r="G186" s="124" t="s">
        <v>195</v>
      </c>
      <c r="H186" s="125">
        <v>195.87200000000001</v>
      </c>
      <c r="I186" s="126"/>
      <c r="J186" s="126">
        <f t="shared" si="30"/>
        <v>0</v>
      </c>
      <c r="K186" s="127"/>
      <c r="L186" s="25"/>
      <c r="M186" s="128" t="s">
        <v>1</v>
      </c>
      <c r="N186" s="129" t="s">
        <v>41</v>
      </c>
      <c r="O186" s="130">
        <v>0.34738000000000002</v>
      </c>
      <c r="P186" s="130">
        <f t="shared" si="31"/>
        <v>68.042015360000008</v>
      </c>
      <c r="Q186" s="130">
        <v>6.7200000000000003E-3</v>
      </c>
      <c r="R186" s="130">
        <f t="shared" si="32"/>
        <v>1.3162598400000001</v>
      </c>
      <c r="S186" s="130">
        <v>0</v>
      </c>
      <c r="T186" s="131">
        <f t="shared" si="33"/>
        <v>0</v>
      </c>
      <c r="AR186" s="132" t="s">
        <v>153</v>
      </c>
      <c r="AT186" s="132" t="s">
        <v>149</v>
      </c>
      <c r="AU186" s="132" t="s">
        <v>154</v>
      </c>
      <c r="AY186" s="13" t="s">
        <v>147</v>
      </c>
      <c r="BE186" s="133">
        <f t="shared" si="34"/>
        <v>0</v>
      </c>
      <c r="BF186" s="133">
        <f t="shared" si="35"/>
        <v>0</v>
      </c>
      <c r="BG186" s="133">
        <f t="shared" si="36"/>
        <v>0</v>
      </c>
      <c r="BH186" s="133">
        <f t="shared" si="37"/>
        <v>0</v>
      </c>
      <c r="BI186" s="133">
        <f t="shared" si="38"/>
        <v>0</v>
      </c>
      <c r="BJ186" s="13" t="s">
        <v>154</v>
      </c>
      <c r="BK186" s="133">
        <f t="shared" si="39"/>
        <v>0</v>
      </c>
      <c r="BL186" s="13" t="s">
        <v>153</v>
      </c>
      <c r="BM186" s="132" t="s">
        <v>853</v>
      </c>
    </row>
    <row r="187" spans="2:65" s="1" customFormat="1" ht="24.25" customHeight="1">
      <c r="B187" s="120"/>
      <c r="C187" s="121" t="s">
        <v>298</v>
      </c>
      <c r="D187" s="121" t="s">
        <v>149</v>
      </c>
      <c r="E187" s="122" t="s">
        <v>254</v>
      </c>
      <c r="F187" s="123" t="s">
        <v>255</v>
      </c>
      <c r="G187" s="124" t="s">
        <v>195</v>
      </c>
      <c r="H187" s="125">
        <v>195.87200000000001</v>
      </c>
      <c r="I187" s="126"/>
      <c r="J187" s="126">
        <f t="shared" si="30"/>
        <v>0</v>
      </c>
      <c r="K187" s="127"/>
      <c r="L187" s="25"/>
      <c r="M187" s="128" t="s">
        <v>1</v>
      </c>
      <c r="N187" s="129" t="s">
        <v>41</v>
      </c>
      <c r="O187" s="130">
        <v>0.05</v>
      </c>
      <c r="P187" s="130">
        <f t="shared" si="31"/>
        <v>9.7936000000000014</v>
      </c>
      <c r="Q187" s="130">
        <v>6.9999999999999994E-5</v>
      </c>
      <c r="R187" s="130">
        <f t="shared" si="32"/>
        <v>1.3711039999999999E-2</v>
      </c>
      <c r="S187" s="130">
        <v>0</v>
      </c>
      <c r="T187" s="131">
        <f t="shared" si="33"/>
        <v>0</v>
      </c>
      <c r="AR187" s="132" t="s">
        <v>153</v>
      </c>
      <c r="AT187" s="132" t="s">
        <v>149</v>
      </c>
      <c r="AU187" s="132" t="s">
        <v>154</v>
      </c>
      <c r="AY187" s="13" t="s">
        <v>147</v>
      </c>
      <c r="BE187" s="133">
        <f t="shared" si="34"/>
        <v>0</v>
      </c>
      <c r="BF187" s="133">
        <f t="shared" si="35"/>
        <v>0</v>
      </c>
      <c r="BG187" s="133">
        <f t="shared" si="36"/>
        <v>0</v>
      </c>
      <c r="BH187" s="133">
        <f t="shared" si="37"/>
        <v>0</v>
      </c>
      <c r="BI187" s="133">
        <f t="shared" si="38"/>
        <v>0</v>
      </c>
      <c r="BJ187" s="13" t="s">
        <v>154</v>
      </c>
      <c r="BK187" s="133">
        <f t="shared" si="39"/>
        <v>0</v>
      </c>
      <c r="BL187" s="13" t="s">
        <v>153</v>
      </c>
      <c r="BM187" s="132" t="s">
        <v>854</v>
      </c>
    </row>
    <row r="188" spans="2:65" s="1" customFormat="1" ht="26">
      <c r="B188" s="120"/>
      <c r="C188" s="121" t="s">
        <v>302</v>
      </c>
      <c r="D188" s="121" t="s">
        <v>149</v>
      </c>
      <c r="E188" s="122" t="s">
        <v>266</v>
      </c>
      <c r="F188" s="123" t="s">
        <v>267</v>
      </c>
      <c r="G188" s="124" t="s">
        <v>195</v>
      </c>
      <c r="H188" s="125">
        <v>208.80099999999999</v>
      </c>
      <c r="I188" s="126"/>
      <c r="J188" s="126">
        <f t="shared" si="30"/>
        <v>0</v>
      </c>
      <c r="K188" s="127"/>
      <c r="L188" s="25"/>
      <c r="M188" s="128" t="s">
        <v>1</v>
      </c>
      <c r="N188" s="129" t="s">
        <v>41</v>
      </c>
      <c r="O188" s="130">
        <v>9.1999999999999998E-2</v>
      </c>
      <c r="P188" s="130">
        <f t="shared" si="31"/>
        <v>19.209691999999997</v>
      </c>
      <c r="Q188" s="130">
        <v>1.8000000000000001E-4</v>
      </c>
      <c r="R188" s="130">
        <f t="shared" si="32"/>
        <v>3.7584180000000002E-2</v>
      </c>
      <c r="S188" s="130">
        <v>0</v>
      </c>
      <c r="T188" s="131">
        <f t="shared" si="33"/>
        <v>0</v>
      </c>
      <c r="AR188" s="132" t="s">
        <v>153</v>
      </c>
      <c r="AT188" s="132" t="s">
        <v>149</v>
      </c>
      <c r="AU188" s="132" t="s">
        <v>154</v>
      </c>
      <c r="AY188" s="13" t="s">
        <v>147</v>
      </c>
      <c r="BE188" s="133">
        <f t="shared" si="34"/>
        <v>0</v>
      </c>
      <c r="BF188" s="133">
        <f t="shared" si="35"/>
        <v>0</v>
      </c>
      <c r="BG188" s="133">
        <f t="shared" si="36"/>
        <v>0</v>
      </c>
      <c r="BH188" s="133">
        <f t="shared" si="37"/>
        <v>0</v>
      </c>
      <c r="BI188" s="133">
        <f t="shared" si="38"/>
        <v>0</v>
      </c>
      <c r="BJ188" s="13" t="s">
        <v>154</v>
      </c>
      <c r="BK188" s="133">
        <f t="shared" si="39"/>
        <v>0</v>
      </c>
      <c r="BL188" s="13" t="s">
        <v>153</v>
      </c>
      <c r="BM188" s="132" t="s">
        <v>855</v>
      </c>
    </row>
    <row r="189" spans="2:65" s="1" customFormat="1" ht="24.25" customHeight="1">
      <c r="B189" s="120"/>
      <c r="C189" s="121" t="s">
        <v>306</v>
      </c>
      <c r="D189" s="121" t="s">
        <v>149</v>
      </c>
      <c r="E189" s="122" t="s">
        <v>270</v>
      </c>
      <c r="F189" s="123" t="s">
        <v>271</v>
      </c>
      <c r="G189" s="124" t="s">
        <v>195</v>
      </c>
      <c r="H189" s="125">
        <v>208.80099999999999</v>
      </c>
      <c r="I189" s="126"/>
      <c r="J189" s="126">
        <f t="shared" si="30"/>
        <v>0</v>
      </c>
      <c r="K189" s="127"/>
      <c r="L189" s="25"/>
      <c r="M189" s="128" t="s">
        <v>1</v>
      </c>
      <c r="N189" s="129" t="s">
        <v>41</v>
      </c>
      <c r="O189" s="130">
        <v>1.228</v>
      </c>
      <c r="P189" s="130">
        <f t="shared" si="31"/>
        <v>256.40762799999999</v>
      </c>
      <c r="Q189" s="130">
        <v>4.8300000000000001E-3</v>
      </c>
      <c r="R189" s="130">
        <f t="shared" si="32"/>
        <v>1.00850883</v>
      </c>
      <c r="S189" s="130">
        <v>0</v>
      </c>
      <c r="T189" s="131">
        <f t="shared" si="33"/>
        <v>0</v>
      </c>
      <c r="AR189" s="132" t="s">
        <v>153</v>
      </c>
      <c r="AT189" s="132" t="s">
        <v>149</v>
      </c>
      <c r="AU189" s="132" t="s">
        <v>154</v>
      </c>
      <c r="AY189" s="13" t="s">
        <v>147</v>
      </c>
      <c r="BE189" s="133">
        <f t="shared" si="34"/>
        <v>0</v>
      </c>
      <c r="BF189" s="133">
        <f t="shared" si="35"/>
        <v>0</v>
      </c>
      <c r="BG189" s="133">
        <f t="shared" si="36"/>
        <v>0</v>
      </c>
      <c r="BH189" s="133">
        <f t="shared" si="37"/>
        <v>0</v>
      </c>
      <c r="BI189" s="133">
        <f t="shared" si="38"/>
        <v>0</v>
      </c>
      <c r="BJ189" s="13" t="s">
        <v>154</v>
      </c>
      <c r="BK189" s="133">
        <f t="shared" si="39"/>
        <v>0</v>
      </c>
      <c r="BL189" s="13" t="s">
        <v>153</v>
      </c>
      <c r="BM189" s="132" t="s">
        <v>856</v>
      </c>
    </row>
    <row r="190" spans="2:65" s="1" customFormat="1" ht="24.25" customHeight="1">
      <c r="B190" s="120"/>
      <c r="C190" s="121" t="s">
        <v>310</v>
      </c>
      <c r="D190" s="121" t="s">
        <v>149</v>
      </c>
      <c r="E190" s="122" t="s">
        <v>274</v>
      </c>
      <c r="F190" s="123" t="s">
        <v>275</v>
      </c>
      <c r="G190" s="124" t="s">
        <v>195</v>
      </c>
      <c r="H190" s="125">
        <v>208.80099999999999</v>
      </c>
      <c r="I190" s="126"/>
      <c r="J190" s="126">
        <f t="shared" si="30"/>
        <v>0</v>
      </c>
      <c r="K190" s="127"/>
      <c r="L190" s="25"/>
      <c r="M190" s="128" t="s">
        <v>1</v>
      </c>
      <c r="N190" s="129" t="s">
        <v>41</v>
      </c>
      <c r="O190" s="130">
        <v>0.111</v>
      </c>
      <c r="P190" s="130">
        <f t="shared" si="31"/>
        <v>23.176911</v>
      </c>
      <c r="Q190" s="130">
        <v>4.15E-3</v>
      </c>
      <c r="R190" s="130">
        <f t="shared" si="32"/>
        <v>0.86652414999999994</v>
      </c>
      <c r="S190" s="130">
        <v>0</v>
      </c>
      <c r="T190" s="131">
        <f t="shared" si="33"/>
        <v>0</v>
      </c>
      <c r="AR190" s="132" t="s">
        <v>153</v>
      </c>
      <c r="AT190" s="132" t="s">
        <v>149</v>
      </c>
      <c r="AU190" s="132" t="s">
        <v>154</v>
      </c>
      <c r="AY190" s="13" t="s">
        <v>147</v>
      </c>
      <c r="BE190" s="133">
        <f t="shared" si="34"/>
        <v>0</v>
      </c>
      <c r="BF190" s="133">
        <f t="shared" si="35"/>
        <v>0</v>
      </c>
      <c r="BG190" s="133">
        <f t="shared" si="36"/>
        <v>0</v>
      </c>
      <c r="BH190" s="133">
        <f t="shared" si="37"/>
        <v>0</v>
      </c>
      <c r="BI190" s="133">
        <f t="shared" si="38"/>
        <v>0</v>
      </c>
      <c r="BJ190" s="13" t="s">
        <v>154</v>
      </c>
      <c r="BK190" s="133">
        <f t="shared" si="39"/>
        <v>0</v>
      </c>
      <c r="BL190" s="13" t="s">
        <v>153</v>
      </c>
      <c r="BM190" s="132" t="s">
        <v>857</v>
      </c>
    </row>
    <row r="191" spans="2:65" s="1" customFormat="1" ht="37.75" customHeight="1">
      <c r="B191" s="120"/>
      <c r="C191" s="121" t="s">
        <v>314</v>
      </c>
      <c r="D191" s="121" t="s">
        <v>149</v>
      </c>
      <c r="E191" s="122" t="s">
        <v>282</v>
      </c>
      <c r="F191" s="123" t="s">
        <v>283</v>
      </c>
      <c r="G191" s="124" t="s">
        <v>195</v>
      </c>
      <c r="H191" s="125">
        <v>33.5</v>
      </c>
      <c r="I191" s="126"/>
      <c r="J191" s="126">
        <f t="shared" si="30"/>
        <v>0</v>
      </c>
      <c r="K191" s="127"/>
      <c r="L191" s="25"/>
      <c r="M191" s="128" t="s">
        <v>1</v>
      </c>
      <c r="N191" s="129" t="s">
        <v>41</v>
      </c>
      <c r="O191" s="130">
        <v>0.92200000000000004</v>
      </c>
      <c r="P191" s="130">
        <f t="shared" si="31"/>
        <v>30.887</v>
      </c>
      <c r="Q191" s="130">
        <v>3.5049999999999998E-2</v>
      </c>
      <c r="R191" s="130">
        <f t="shared" si="32"/>
        <v>1.174175</v>
      </c>
      <c r="S191" s="130">
        <v>0</v>
      </c>
      <c r="T191" s="131">
        <f t="shared" si="33"/>
        <v>0</v>
      </c>
      <c r="AR191" s="132" t="s">
        <v>153</v>
      </c>
      <c r="AT191" s="132" t="s">
        <v>149</v>
      </c>
      <c r="AU191" s="132" t="s">
        <v>154</v>
      </c>
      <c r="AY191" s="13" t="s">
        <v>147</v>
      </c>
      <c r="BE191" s="133">
        <f t="shared" si="34"/>
        <v>0</v>
      </c>
      <c r="BF191" s="133">
        <f t="shared" si="35"/>
        <v>0</v>
      </c>
      <c r="BG191" s="133">
        <f t="shared" si="36"/>
        <v>0</v>
      </c>
      <c r="BH191" s="133">
        <f t="shared" si="37"/>
        <v>0</v>
      </c>
      <c r="BI191" s="133">
        <f t="shared" si="38"/>
        <v>0</v>
      </c>
      <c r="BJ191" s="13" t="s">
        <v>154</v>
      </c>
      <c r="BK191" s="133">
        <f t="shared" si="39"/>
        <v>0</v>
      </c>
      <c r="BL191" s="13" t="s">
        <v>153</v>
      </c>
      <c r="BM191" s="132" t="s">
        <v>858</v>
      </c>
    </row>
    <row r="192" spans="2:65" s="1" customFormat="1" ht="24.25" customHeight="1">
      <c r="B192" s="120"/>
      <c r="C192" s="121" t="s">
        <v>318</v>
      </c>
      <c r="D192" s="121" t="s">
        <v>149</v>
      </c>
      <c r="E192" s="122" t="s">
        <v>278</v>
      </c>
      <c r="F192" s="123" t="s">
        <v>279</v>
      </c>
      <c r="G192" s="124" t="s">
        <v>195</v>
      </c>
      <c r="H192" s="125">
        <v>108.92</v>
      </c>
      <c r="I192" s="126"/>
      <c r="J192" s="126">
        <f t="shared" si="30"/>
        <v>0</v>
      </c>
      <c r="K192" s="127"/>
      <c r="L192" s="25"/>
      <c r="M192" s="128" t="s">
        <v>1</v>
      </c>
      <c r="N192" s="129" t="s">
        <v>41</v>
      </c>
      <c r="O192" s="130">
        <v>0.91600000000000004</v>
      </c>
      <c r="P192" s="130">
        <f t="shared" si="31"/>
        <v>99.770720000000011</v>
      </c>
      <c r="Q192" s="130">
        <v>7.1470000000000006E-2</v>
      </c>
      <c r="R192" s="130">
        <f t="shared" si="32"/>
        <v>7.7845124000000006</v>
      </c>
      <c r="S192" s="130">
        <v>0</v>
      </c>
      <c r="T192" s="131">
        <f t="shared" si="33"/>
        <v>0</v>
      </c>
      <c r="AR192" s="132" t="s">
        <v>153</v>
      </c>
      <c r="AT192" s="132" t="s">
        <v>149</v>
      </c>
      <c r="AU192" s="132" t="s">
        <v>154</v>
      </c>
      <c r="AY192" s="13" t="s">
        <v>147</v>
      </c>
      <c r="BE192" s="133">
        <f t="shared" si="34"/>
        <v>0</v>
      </c>
      <c r="BF192" s="133">
        <f t="shared" si="35"/>
        <v>0</v>
      </c>
      <c r="BG192" s="133">
        <f t="shared" si="36"/>
        <v>0</v>
      </c>
      <c r="BH192" s="133">
        <f t="shared" si="37"/>
        <v>0</v>
      </c>
      <c r="BI192" s="133">
        <f t="shared" si="38"/>
        <v>0</v>
      </c>
      <c r="BJ192" s="13" t="s">
        <v>154</v>
      </c>
      <c r="BK192" s="133">
        <f t="shared" si="39"/>
        <v>0</v>
      </c>
      <c r="BL192" s="13" t="s">
        <v>153</v>
      </c>
      <c r="BM192" s="132" t="s">
        <v>859</v>
      </c>
    </row>
    <row r="193" spans="2:65" s="1" customFormat="1" ht="52">
      <c r="B193" s="120"/>
      <c r="C193" s="121" t="s">
        <v>322</v>
      </c>
      <c r="D193" s="121" t="s">
        <v>149</v>
      </c>
      <c r="E193" s="122" t="s">
        <v>860</v>
      </c>
      <c r="F193" s="123" t="s">
        <v>861</v>
      </c>
      <c r="G193" s="124" t="s">
        <v>195</v>
      </c>
      <c r="H193" s="125">
        <v>20.183</v>
      </c>
      <c r="I193" s="126"/>
      <c r="J193" s="126">
        <f t="shared" si="30"/>
        <v>0</v>
      </c>
      <c r="K193" s="127"/>
      <c r="L193" s="25"/>
      <c r="M193" s="128" t="s">
        <v>1</v>
      </c>
      <c r="N193" s="129" t="s">
        <v>41</v>
      </c>
      <c r="O193" s="130">
        <v>0.79400000000000004</v>
      </c>
      <c r="P193" s="130">
        <f t="shared" si="31"/>
        <v>16.025302</v>
      </c>
      <c r="Q193" s="130">
        <v>1.414E-2</v>
      </c>
      <c r="R193" s="130">
        <f t="shared" si="32"/>
        <v>0.28538762000000001</v>
      </c>
      <c r="S193" s="130">
        <v>0</v>
      </c>
      <c r="T193" s="131">
        <f t="shared" si="33"/>
        <v>0</v>
      </c>
      <c r="AR193" s="132" t="s">
        <v>153</v>
      </c>
      <c r="AT193" s="132" t="s">
        <v>149</v>
      </c>
      <c r="AU193" s="132" t="s">
        <v>154</v>
      </c>
      <c r="AY193" s="13" t="s">
        <v>147</v>
      </c>
      <c r="BE193" s="133">
        <f t="shared" si="34"/>
        <v>0</v>
      </c>
      <c r="BF193" s="133">
        <f t="shared" si="35"/>
        <v>0</v>
      </c>
      <c r="BG193" s="133">
        <f t="shared" si="36"/>
        <v>0</v>
      </c>
      <c r="BH193" s="133">
        <f t="shared" si="37"/>
        <v>0</v>
      </c>
      <c r="BI193" s="133">
        <f t="shared" si="38"/>
        <v>0</v>
      </c>
      <c r="BJ193" s="13" t="s">
        <v>154</v>
      </c>
      <c r="BK193" s="133">
        <f t="shared" si="39"/>
        <v>0</v>
      </c>
      <c r="BL193" s="13" t="s">
        <v>153</v>
      </c>
      <c r="BM193" s="132" t="s">
        <v>862</v>
      </c>
    </row>
    <row r="194" spans="2:65" s="1" customFormat="1" ht="52">
      <c r="B194" s="120"/>
      <c r="C194" s="121" t="s">
        <v>326</v>
      </c>
      <c r="D194" s="121" t="s">
        <v>149</v>
      </c>
      <c r="E194" s="122" t="s">
        <v>863</v>
      </c>
      <c r="F194" s="123" t="s">
        <v>864</v>
      </c>
      <c r="G194" s="124" t="s">
        <v>152</v>
      </c>
      <c r="H194" s="125">
        <v>20.183</v>
      </c>
      <c r="I194" s="126"/>
      <c r="J194" s="126">
        <f t="shared" si="30"/>
        <v>0</v>
      </c>
      <c r="K194" s="127"/>
      <c r="L194" s="25"/>
      <c r="M194" s="128" t="s">
        <v>1</v>
      </c>
      <c r="N194" s="129" t="s">
        <v>41</v>
      </c>
      <c r="O194" s="130">
        <v>0.79400000000000004</v>
      </c>
      <c r="P194" s="130">
        <f t="shared" si="31"/>
        <v>16.025302</v>
      </c>
      <c r="Q194" s="130">
        <v>1.5140000000000001E-2</v>
      </c>
      <c r="R194" s="130">
        <f t="shared" si="32"/>
        <v>0.30557062000000002</v>
      </c>
      <c r="S194" s="130">
        <v>0</v>
      </c>
      <c r="T194" s="131">
        <f t="shared" si="33"/>
        <v>0</v>
      </c>
      <c r="AR194" s="132" t="s">
        <v>153</v>
      </c>
      <c r="AT194" s="132" t="s">
        <v>149</v>
      </c>
      <c r="AU194" s="132" t="s">
        <v>154</v>
      </c>
      <c r="AY194" s="13" t="s">
        <v>147</v>
      </c>
      <c r="BE194" s="133">
        <f t="shared" si="34"/>
        <v>0</v>
      </c>
      <c r="BF194" s="133">
        <f t="shared" si="35"/>
        <v>0</v>
      </c>
      <c r="BG194" s="133">
        <f t="shared" si="36"/>
        <v>0</v>
      </c>
      <c r="BH194" s="133">
        <f t="shared" si="37"/>
        <v>0</v>
      </c>
      <c r="BI194" s="133">
        <f t="shared" si="38"/>
        <v>0</v>
      </c>
      <c r="BJ194" s="13" t="s">
        <v>154</v>
      </c>
      <c r="BK194" s="133">
        <f t="shared" si="39"/>
        <v>0</v>
      </c>
      <c r="BL194" s="13" t="s">
        <v>153</v>
      </c>
      <c r="BM194" s="132" t="s">
        <v>865</v>
      </c>
    </row>
    <row r="195" spans="2:65" s="1" customFormat="1" ht="24.25" customHeight="1">
      <c r="B195" s="120"/>
      <c r="C195" s="121" t="s">
        <v>330</v>
      </c>
      <c r="D195" s="121" t="s">
        <v>149</v>
      </c>
      <c r="E195" s="122" t="s">
        <v>866</v>
      </c>
      <c r="F195" s="123" t="s">
        <v>867</v>
      </c>
      <c r="G195" s="124" t="s">
        <v>2325</v>
      </c>
      <c r="H195" s="125">
        <v>111.316</v>
      </c>
      <c r="I195" s="126"/>
      <c r="J195" s="126">
        <f t="shared" si="30"/>
        <v>0</v>
      </c>
      <c r="K195" s="127"/>
      <c r="L195" s="25"/>
      <c r="M195" s="128" t="s">
        <v>1</v>
      </c>
      <c r="N195" s="129" t="s">
        <v>41</v>
      </c>
      <c r="O195" s="130">
        <v>0.91500000000000004</v>
      </c>
      <c r="P195" s="130">
        <f t="shared" si="31"/>
        <v>101.85414</v>
      </c>
      <c r="Q195" s="130">
        <v>2.009E-2</v>
      </c>
      <c r="R195" s="130">
        <f t="shared" si="32"/>
        <v>2.2363384399999999</v>
      </c>
      <c r="S195" s="130">
        <v>0</v>
      </c>
      <c r="T195" s="131">
        <f t="shared" si="33"/>
        <v>0</v>
      </c>
      <c r="AR195" s="132" t="s">
        <v>153</v>
      </c>
      <c r="AT195" s="132" t="s">
        <v>149</v>
      </c>
      <c r="AU195" s="132" t="s">
        <v>154</v>
      </c>
      <c r="AY195" s="13" t="s">
        <v>147</v>
      </c>
      <c r="BE195" s="133">
        <f t="shared" si="34"/>
        <v>0</v>
      </c>
      <c r="BF195" s="133">
        <f t="shared" si="35"/>
        <v>0</v>
      </c>
      <c r="BG195" s="133">
        <f t="shared" si="36"/>
        <v>0</v>
      </c>
      <c r="BH195" s="133">
        <f t="shared" si="37"/>
        <v>0</v>
      </c>
      <c r="BI195" s="133">
        <f t="shared" si="38"/>
        <v>0</v>
      </c>
      <c r="BJ195" s="13" t="s">
        <v>154</v>
      </c>
      <c r="BK195" s="133">
        <f t="shared" si="39"/>
        <v>0</v>
      </c>
      <c r="BL195" s="13" t="s">
        <v>153</v>
      </c>
      <c r="BM195" s="132" t="s">
        <v>868</v>
      </c>
    </row>
    <row r="196" spans="2:65" s="1" customFormat="1" ht="24.25" customHeight="1">
      <c r="B196" s="120"/>
      <c r="C196" s="121" t="s">
        <v>336</v>
      </c>
      <c r="D196" s="121" t="s">
        <v>149</v>
      </c>
      <c r="E196" s="122" t="s">
        <v>869</v>
      </c>
      <c r="F196" s="123" t="s">
        <v>870</v>
      </c>
      <c r="G196" s="124" t="s">
        <v>2326</v>
      </c>
      <c r="H196" s="125">
        <v>41.4</v>
      </c>
      <c r="I196" s="126"/>
      <c r="J196" s="126">
        <f t="shared" si="30"/>
        <v>0</v>
      </c>
      <c r="K196" s="127"/>
      <c r="L196" s="25"/>
      <c r="M196" s="128" t="s">
        <v>1</v>
      </c>
      <c r="N196" s="129" t="s">
        <v>41</v>
      </c>
      <c r="O196" s="130">
        <v>0.01</v>
      </c>
      <c r="P196" s="130">
        <f t="shared" si="31"/>
        <v>0.41399999999999998</v>
      </c>
      <c r="Q196" s="130">
        <v>0</v>
      </c>
      <c r="R196" s="130">
        <f t="shared" si="32"/>
        <v>0</v>
      </c>
      <c r="S196" s="130">
        <v>0</v>
      </c>
      <c r="T196" s="131">
        <f t="shared" si="33"/>
        <v>0</v>
      </c>
      <c r="AR196" s="132" t="s">
        <v>153</v>
      </c>
      <c r="AT196" s="132" t="s">
        <v>149</v>
      </c>
      <c r="AU196" s="132" t="s">
        <v>154</v>
      </c>
      <c r="AY196" s="13" t="s">
        <v>147</v>
      </c>
      <c r="BE196" s="133">
        <f t="shared" si="34"/>
        <v>0</v>
      </c>
      <c r="BF196" s="133">
        <f t="shared" si="35"/>
        <v>0</v>
      </c>
      <c r="BG196" s="133">
        <f t="shared" si="36"/>
        <v>0</v>
      </c>
      <c r="BH196" s="133">
        <f t="shared" si="37"/>
        <v>0</v>
      </c>
      <c r="BI196" s="133">
        <f t="shared" si="38"/>
        <v>0</v>
      </c>
      <c r="BJ196" s="13" t="s">
        <v>154</v>
      </c>
      <c r="BK196" s="133">
        <f t="shared" si="39"/>
        <v>0</v>
      </c>
      <c r="BL196" s="13" t="s">
        <v>153</v>
      </c>
      <c r="BM196" s="132" t="s">
        <v>871</v>
      </c>
    </row>
    <row r="197" spans="2:65" s="1" customFormat="1" ht="14.5" customHeight="1">
      <c r="B197" s="120"/>
      <c r="C197" s="134" t="s">
        <v>344</v>
      </c>
      <c r="D197" s="134" t="s">
        <v>198</v>
      </c>
      <c r="E197" s="135" t="s">
        <v>872</v>
      </c>
      <c r="F197" s="136" t="s">
        <v>873</v>
      </c>
      <c r="G197" s="124" t="s">
        <v>2327</v>
      </c>
      <c r="H197" s="138">
        <v>49.68</v>
      </c>
      <c r="I197" s="139"/>
      <c r="J197" s="139">
        <f t="shared" si="30"/>
        <v>0</v>
      </c>
      <c r="K197" s="140"/>
      <c r="L197" s="141"/>
      <c r="M197" s="142" t="s">
        <v>1</v>
      </c>
      <c r="N197" s="143" t="s">
        <v>41</v>
      </c>
      <c r="O197" s="130">
        <v>0</v>
      </c>
      <c r="P197" s="130">
        <f t="shared" si="31"/>
        <v>0</v>
      </c>
      <c r="Q197" s="130">
        <v>1E-4</v>
      </c>
      <c r="R197" s="130">
        <f t="shared" si="32"/>
        <v>4.9680000000000002E-3</v>
      </c>
      <c r="S197" s="130">
        <v>0</v>
      </c>
      <c r="T197" s="131">
        <f t="shared" si="33"/>
        <v>0</v>
      </c>
      <c r="AR197" s="132" t="s">
        <v>178</v>
      </c>
      <c r="AT197" s="132" t="s">
        <v>198</v>
      </c>
      <c r="AU197" s="132" t="s">
        <v>154</v>
      </c>
      <c r="AY197" s="13" t="s">
        <v>147</v>
      </c>
      <c r="BE197" s="133">
        <f t="shared" si="34"/>
        <v>0</v>
      </c>
      <c r="BF197" s="133">
        <f t="shared" si="35"/>
        <v>0</v>
      </c>
      <c r="BG197" s="133">
        <f t="shared" si="36"/>
        <v>0</v>
      </c>
      <c r="BH197" s="133">
        <f t="shared" si="37"/>
        <v>0</v>
      </c>
      <c r="BI197" s="133">
        <f t="shared" si="38"/>
        <v>0</v>
      </c>
      <c r="BJ197" s="13" t="s">
        <v>154</v>
      </c>
      <c r="BK197" s="133">
        <f t="shared" si="39"/>
        <v>0</v>
      </c>
      <c r="BL197" s="13" t="s">
        <v>153</v>
      </c>
      <c r="BM197" s="132" t="s">
        <v>874</v>
      </c>
    </row>
    <row r="198" spans="2:65" s="1" customFormat="1" ht="14.5" customHeight="1">
      <c r="B198" s="120"/>
      <c r="C198" s="121" t="s">
        <v>348</v>
      </c>
      <c r="D198" s="121" t="s">
        <v>149</v>
      </c>
      <c r="E198" s="122" t="s">
        <v>294</v>
      </c>
      <c r="F198" s="123" t="s">
        <v>295</v>
      </c>
      <c r="G198" s="124" t="s">
        <v>2328</v>
      </c>
      <c r="H198" s="125">
        <v>34.5</v>
      </c>
      <c r="I198" s="126"/>
      <c r="J198" s="126">
        <f t="shared" si="30"/>
        <v>0</v>
      </c>
      <c r="K198" s="127"/>
      <c r="L198" s="25"/>
      <c r="M198" s="128" t="s">
        <v>1</v>
      </c>
      <c r="N198" s="129" t="s">
        <v>41</v>
      </c>
      <c r="O198" s="130">
        <v>0.21299999999999999</v>
      </c>
      <c r="P198" s="130">
        <f t="shared" si="31"/>
        <v>7.3484999999999996</v>
      </c>
      <c r="Q198" s="130">
        <v>8.6700000000000006E-3</v>
      </c>
      <c r="R198" s="130">
        <f t="shared" si="32"/>
        <v>0.29911500000000002</v>
      </c>
      <c r="S198" s="130">
        <v>0</v>
      </c>
      <c r="T198" s="131">
        <f t="shared" si="33"/>
        <v>0</v>
      </c>
      <c r="AR198" s="132" t="s">
        <v>153</v>
      </c>
      <c r="AT198" s="132" t="s">
        <v>149</v>
      </c>
      <c r="AU198" s="132" t="s">
        <v>154</v>
      </c>
      <c r="AY198" s="13" t="s">
        <v>147</v>
      </c>
      <c r="BE198" s="133">
        <f t="shared" si="34"/>
        <v>0</v>
      </c>
      <c r="BF198" s="133">
        <f t="shared" si="35"/>
        <v>0</v>
      </c>
      <c r="BG198" s="133">
        <f t="shared" si="36"/>
        <v>0</v>
      </c>
      <c r="BH198" s="133">
        <f t="shared" si="37"/>
        <v>0</v>
      </c>
      <c r="BI198" s="133">
        <f t="shared" si="38"/>
        <v>0</v>
      </c>
      <c r="BJ198" s="13" t="s">
        <v>154</v>
      </c>
      <c r="BK198" s="133">
        <f t="shared" si="39"/>
        <v>0</v>
      </c>
      <c r="BL198" s="13" t="s">
        <v>153</v>
      </c>
      <c r="BM198" s="132" t="s">
        <v>875</v>
      </c>
    </row>
    <row r="199" spans="2:65" s="11" customFormat="1" ht="22.75" customHeight="1">
      <c r="B199" s="109"/>
      <c r="D199" s="110" t="s">
        <v>74</v>
      </c>
      <c r="E199" s="118" t="s">
        <v>184</v>
      </c>
      <c r="F199" s="118" t="s">
        <v>297</v>
      </c>
      <c r="J199" s="119">
        <f>BK199</f>
        <v>0</v>
      </c>
      <c r="L199" s="109"/>
      <c r="M199" s="113"/>
      <c r="P199" s="114">
        <f>SUM(P200:P208)</f>
        <v>92.780599999999993</v>
      </c>
      <c r="R199" s="114">
        <f>SUM(R200:R208)</f>
        <v>3.8408898700000003</v>
      </c>
      <c r="T199" s="115">
        <f>SUM(T200:T208)</f>
        <v>0</v>
      </c>
      <c r="AR199" s="110" t="s">
        <v>83</v>
      </c>
      <c r="AT199" s="116" t="s">
        <v>74</v>
      </c>
      <c r="AU199" s="116" t="s">
        <v>83</v>
      </c>
      <c r="AY199" s="110" t="s">
        <v>147</v>
      </c>
      <c r="BK199" s="117">
        <f>SUM(BK200:BK208)</f>
        <v>0</v>
      </c>
    </row>
    <row r="200" spans="2:65" s="1" customFormat="1" ht="24.25" customHeight="1">
      <c r="B200" s="120"/>
      <c r="C200" s="121" t="s">
        <v>352</v>
      </c>
      <c r="D200" s="121" t="s">
        <v>149</v>
      </c>
      <c r="E200" s="122" t="s">
        <v>299</v>
      </c>
      <c r="F200" s="123" t="s">
        <v>300</v>
      </c>
      <c r="G200" s="124" t="s">
        <v>195</v>
      </c>
      <c r="H200" s="125">
        <v>211.084</v>
      </c>
      <c r="I200" s="126"/>
      <c r="J200" s="126">
        <f t="shared" ref="J200:J208" si="40">ROUND(I200*H200,2)</f>
        <v>0</v>
      </c>
      <c r="K200" s="127"/>
      <c r="L200" s="25"/>
      <c r="M200" s="128" t="s">
        <v>1</v>
      </c>
      <c r="N200" s="129" t="s">
        <v>41</v>
      </c>
      <c r="O200" s="130">
        <v>7.6999999999999999E-2</v>
      </c>
      <c r="P200" s="130">
        <f t="shared" ref="P200:P208" si="41">O200*H200</f>
        <v>16.253468000000002</v>
      </c>
      <c r="Q200" s="130">
        <v>1.653E-2</v>
      </c>
      <c r="R200" s="130">
        <f t="shared" ref="R200:R208" si="42">Q200*H200</f>
        <v>3.4892185200000001</v>
      </c>
      <c r="S200" s="130">
        <v>0</v>
      </c>
      <c r="T200" s="131">
        <f t="shared" ref="T200:T208" si="43">S200*H200</f>
        <v>0</v>
      </c>
      <c r="AR200" s="132" t="s">
        <v>153</v>
      </c>
      <c r="AT200" s="132" t="s">
        <v>149</v>
      </c>
      <c r="AU200" s="132" t="s">
        <v>154</v>
      </c>
      <c r="AY200" s="13" t="s">
        <v>147</v>
      </c>
      <c r="BE200" s="133">
        <f t="shared" ref="BE200:BE208" si="44">IF(N200="základná",J200,0)</f>
        <v>0</v>
      </c>
      <c r="BF200" s="133">
        <f t="shared" ref="BF200:BF208" si="45">IF(N200="znížená",J200,0)</f>
        <v>0</v>
      </c>
      <c r="BG200" s="133">
        <f t="shared" ref="BG200:BG208" si="46">IF(N200="zákl. prenesená",J200,0)</f>
        <v>0</v>
      </c>
      <c r="BH200" s="133">
        <f t="shared" ref="BH200:BH208" si="47">IF(N200="zníž. prenesená",J200,0)</f>
        <v>0</v>
      </c>
      <c r="BI200" s="133">
        <f t="shared" ref="BI200:BI208" si="48">IF(N200="nulová",J200,0)</f>
        <v>0</v>
      </c>
      <c r="BJ200" s="13" t="s">
        <v>154</v>
      </c>
      <c r="BK200" s="133">
        <f t="shared" ref="BK200:BK208" si="49">ROUND(I200*H200,2)</f>
        <v>0</v>
      </c>
      <c r="BL200" s="13" t="s">
        <v>153</v>
      </c>
      <c r="BM200" s="132" t="s">
        <v>876</v>
      </c>
    </row>
    <row r="201" spans="2:65" s="1" customFormat="1" ht="24.25" customHeight="1">
      <c r="B201" s="120"/>
      <c r="C201" s="121" t="s">
        <v>357</v>
      </c>
      <c r="D201" s="121" t="s">
        <v>149</v>
      </c>
      <c r="E201" s="122" t="s">
        <v>307</v>
      </c>
      <c r="F201" s="123" t="s">
        <v>308</v>
      </c>
      <c r="G201" s="124" t="s">
        <v>195</v>
      </c>
      <c r="H201" s="125">
        <v>211.084</v>
      </c>
      <c r="I201" s="126"/>
      <c r="J201" s="126">
        <f t="shared" si="40"/>
        <v>0</v>
      </c>
      <c r="K201" s="127"/>
      <c r="L201" s="25"/>
      <c r="M201" s="128" t="s">
        <v>1</v>
      </c>
      <c r="N201" s="129" t="s">
        <v>41</v>
      </c>
      <c r="O201" s="130">
        <v>6.4000000000000001E-2</v>
      </c>
      <c r="P201" s="130">
        <f t="shared" si="41"/>
        <v>13.509376</v>
      </c>
      <c r="Q201" s="130">
        <v>0</v>
      </c>
      <c r="R201" s="130">
        <f t="shared" si="42"/>
        <v>0</v>
      </c>
      <c r="S201" s="130">
        <v>0</v>
      </c>
      <c r="T201" s="131">
        <f t="shared" si="43"/>
        <v>0</v>
      </c>
      <c r="AR201" s="132" t="s">
        <v>153</v>
      </c>
      <c r="AT201" s="132" t="s">
        <v>149</v>
      </c>
      <c r="AU201" s="132" t="s">
        <v>154</v>
      </c>
      <c r="AY201" s="13" t="s">
        <v>147</v>
      </c>
      <c r="BE201" s="133">
        <f t="shared" si="44"/>
        <v>0</v>
      </c>
      <c r="BF201" s="133">
        <f t="shared" si="45"/>
        <v>0</v>
      </c>
      <c r="BG201" s="133">
        <f t="shared" si="46"/>
        <v>0</v>
      </c>
      <c r="BH201" s="133">
        <f t="shared" si="47"/>
        <v>0</v>
      </c>
      <c r="BI201" s="133">
        <f t="shared" si="48"/>
        <v>0</v>
      </c>
      <c r="BJ201" s="13" t="s">
        <v>154</v>
      </c>
      <c r="BK201" s="133">
        <f t="shared" si="49"/>
        <v>0</v>
      </c>
      <c r="BL201" s="13" t="s">
        <v>153</v>
      </c>
      <c r="BM201" s="132" t="s">
        <v>877</v>
      </c>
    </row>
    <row r="202" spans="2:65" s="1" customFormat="1" ht="37.75" customHeight="1">
      <c r="B202" s="120"/>
      <c r="C202" s="121" t="s">
        <v>364</v>
      </c>
      <c r="D202" s="121" t="s">
        <v>149</v>
      </c>
      <c r="E202" s="122" t="s">
        <v>303</v>
      </c>
      <c r="F202" s="123" t="s">
        <v>304</v>
      </c>
      <c r="G202" s="124" t="s">
        <v>195</v>
      </c>
      <c r="H202" s="125">
        <v>422.16800000000001</v>
      </c>
      <c r="I202" s="126"/>
      <c r="J202" s="126">
        <f t="shared" si="40"/>
        <v>0</v>
      </c>
      <c r="K202" s="127"/>
      <c r="L202" s="25"/>
      <c r="M202" s="128" t="s">
        <v>1</v>
      </c>
      <c r="N202" s="129" t="s">
        <v>41</v>
      </c>
      <c r="O202" s="130">
        <v>2E-3</v>
      </c>
      <c r="P202" s="130">
        <f t="shared" si="41"/>
        <v>0.84433599999999998</v>
      </c>
      <c r="Q202" s="130">
        <v>0</v>
      </c>
      <c r="R202" s="130">
        <f t="shared" si="42"/>
        <v>0</v>
      </c>
      <c r="S202" s="130">
        <v>0</v>
      </c>
      <c r="T202" s="131">
        <f t="shared" si="43"/>
        <v>0</v>
      </c>
      <c r="AR202" s="132" t="s">
        <v>153</v>
      </c>
      <c r="AT202" s="132" t="s">
        <v>149</v>
      </c>
      <c r="AU202" s="132" t="s">
        <v>154</v>
      </c>
      <c r="AY202" s="13" t="s">
        <v>147</v>
      </c>
      <c r="BE202" s="133">
        <f t="shared" si="44"/>
        <v>0</v>
      </c>
      <c r="BF202" s="133">
        <f t="shared" si="45"/>
        <v>0</v>
      </c>
      <c r="BG202" s="133">
        <f t="shared" si="46"/>
        <v>0</v>
      </c>
      <c r="BH202" s="133">
        <f t="shared" si="47"/>
        <v>0</v>
      </c>
      <c r="BI202" s="133">
        <f t="shared" si="48"/>
        <v>0</v>
      </c>
      <c r="BJ202" s="13" t="s">
        <v>154</v>
      </c>
      <c r="BK202" s="133">
        <f t="shared" si="49"/>
        <v>0</v>
      </c>
      <c r="BL202" s="13" t="s">
        <v>153</v>
      </c>
      <c r="BM202" s="132" t="s">
        <v>878</v>
      </c>
    </row>
    <row r="203" spans="2:65" s="1" customFormat="1" ht="24.25" customHeight="1">
      <c r="B203" s="120"/>
      <c r="C203" s="121" t="s">
        <v>368</v>
      </c>
      <c r="D203" s="121" t="s">
        <v>149</v>
      </c>
      <c r="E203" s="122" t="s">
        <v>311</v>
      </c>
      <c r="F203" s="123" t="s">
        <v>312</v>
      </c>
      <c r="G203" s="124" t="s">
        <v>195</v>
      </c>
      <c r="H203" s="125">
        <v>203.04</v>
      </c>
      <c r="I203" s="126"/>
      <c r="J203" s="126">
        <f t="shared" si="40"/>
        <v>0</v>
      </c>
      <c r="K203" s="127"/>
      <c r="L203" s="25"/>
      <c r="M203" s="128" t="s">
        <v>1</v>
      </c>
      <c r="N203" s="129" t="s">
        <v>41</v>
      </c>
      <c r="O203" s="130">
        <v>9.9000000000000005E-2</v>
      </c>
      <c r="P203" s="130">
        <f t="shared" si="41"/>
        <v>20.100960000000001</v>
      </c>
      <c r="Q203" s="130">
        <v>1.5299999999999999E-3</v>
      </c>
      <c r="R203" s="130">
        <f t="shared" si="42"/>
        <v>0.31065119999999996</v>
      </c>
      <c r="S203" s="130">
        <v>0</v>
      </c>
      <c r="T203" s="131">
        <f t="shared" si="43"/>
        <v>0</v>
      </c>
      <c r="AR203" s="132" t="s">
        <v>153</v>
      </c>
      <c r="AT203" s="132" t="s">
        <v>149</v>
      </c>
      <c r="AU203" s="132" t="s">
        <v>154</v>
      </c>
      <c r="AY203" s="13" t="s">
        <v>147</v>
      </c>
      <c r="BE203" s="133">
        <f t="shared" si="44"/>
        <v>0</v>
      </c>
      <c r="BF203" s="133">
        <f t="shared" si="45"/>
        <v>0</v>
      </c>
      <c r="BG203" s="133">
        <f t="shared" si="46"/>
        <v>0</v>
      </c>
      <c r="BH203" s="133">
        <f t="shared" si="47"/>
        <v>0</v>
      </c>
      <c r="BI203" s="133">
        <f t="shared" si="48"/>
        <v>0</v>
      </c>
      <c r="BJ203" s="13" t="s">
        <v>154</v>
      </c>
      <c r="BK203" s="133">
        <f t="shared" si="49"/>
        <v>0</v>
      </c>
      <c r="BL203" s="13" t="s">
        <v>153</v>
      </c>
      <c r="BM203" s="132" t="s">
        <v>879</v>
      </c>
    </row>
    <row r="204" spans="2:65" s="1" customFormat="1" ht="14.5" customHeight="1">
      <c r="B204" s="120"/>
      <c r="C204" s="121" t="s">
        <v>371</v>
      </c>
      <c r="D204" s="121" t="s">
        <v>149</v>
      </c>
      <c r="E204" s="122" t="s">
        <v>315</v>
      </c>
      <c r="F204" s="123" t="s">
        <v>316</v>
      </c>
      <c r="G204" s="124" t="s">
        <v>195</v>
      </c>
      <c r="H204" s="125">
        <v>54.954999999999998</v>
      </c>
      <c r="I204" s="126"/>
      <c r="J204" s="126">
        <f t="shared" si="40"/>
        <v>0</v>
      </c>
      <c r="K204" s="127"/>
      <c r="L204" s="25"/>
      <c r="M204" s="128" t="s">
        <v>1</v>
      </c>
      <c r="N204" s="129" t="s">
        <v>41</v>
      </c>
      <c r="O204" s="130">
        <v>0.32400000000000001</v>
      </c>
      <c r="P204" s="130">
        <f t="shared" si="41"/>
        <v>17.805420000000002</v>
      </c>
      <c r="Q204" s="130">
        <v>5.0000000000000002E-5</v>
      </c>
      <c r="R204" s="130">
        <f t="shared" si="42"/>
        <v>2.7477500000000002E-3</v>
      </c>
      <c r="S204" s="130">
        <v>0</v>
      </c>
      <c r="T204" s="131">
        <f t="shared" si="43"/>
        <v>0</v>
      </c>
      <c r="AR204" s="132" t="s">
        <v>153</v>
      </c>
      <c r="AT204" s="132" t="s">
        <v>149</v>
      </c>
      <c r="AU204" s="132" t="s">
        <v>154</v>
      </c>
      <c r="AY204" s="13" t="s">
        <v>147</v>
      </c>
      <c r="BE204" s="133">
        <f t="shared" si="44"/>
        <v>0</v>
      </c>
      <c r="BF204" s="133">
        <f t="shared" si="45"/>
        <v>0</v>
      </c>
      <c r="BG204" s="133">
        <f t="shared" si="46"/>
        <v>0</v>
      </c>
      <c r="BH204" s="133">
        <f t="shared" si="47"/>
        <v>0</v>
      </c>
      <c r="BI204" s="133">
        <f t="shared" si="48"/>
        <v>0</v>
      </c>
      <c r="BJ204" s="13" t="s">
        <v>154</v>
      </c>
      <c r="BK204" s="133">
        <f t="shared" si="49"/>
        <v>0</v>
      </c>
      <c r="BL204" s="13" t="s">
        <v>153</v>
      </c>
      <c r="BM204" s="132" t="s">
        <v>880</v>
      </c>
    </row>
    <row r="205" spans="2:65" s="1" customFormat="1" ht="14.5" customHeight="1">
      <c r="B205" s="120"/>
      <c r="C205" s="121" t="s">
        <v>374</v>
      </c>
      <c r="D205" s="121" t="s">
        <v>149</v>
      </c>
      <c r="E205" s="122" t="s">
        <v>319</v>
      </c>
      <c r="F205" s="123" t="s">
        <v>320</v>
      </c>
      <c r="G205" s="124" t="s">
        <v>218</v>
      </c>
      <c r="H205" s="125">
        <v>39.909999999999997</v>
      </c>
      <c r="I205" s="126"/>
      <c r="J205" s="126">
        <f t="shared" si="40"/>
        <v>0</v>
      </c>
      <c r="K205" s="127"/>
      <c r="L205" s="25"/>
      <c r="M205" s="128" t="s">
        <v>1</v>
      </c>
      <c r="N205" s="129" t="s">
        <v>41</v>
      </c>
      <c r="O205" s="130">
        <v>0.188</v>
      </c>
      <c r="P205" s="130">
        <f t="shared" si="41"/>
        <v>7.5030799999999997</v>
      </c>
      <c r="Q205" s="130">
        <v>5.0000000000000001E-4</v>
      </c>
      <c r="R205" s="130">
        <f t="shared" si="42"/>
        <v>1.9954999999999997E-2</v>
      </c>
      <c r="S205" s="130">
        <v>0</v>
      </c>
      <c r="T205" s="131">
        <f t="shared" si="43"/>
        <v>0</v>
      </c>
      <c r="AR205" s="132" t="s">
        <v>153</v>
      </c>
      <c r="AT205" s="132" t="s">
        <v>149</v>
      </c>
      <c r="AU205" s="132" t="s">
        <v>154</v>
      </c>
      <c r="AY205" s="13" t="s">
        <v>147</v>
      </c>
      <c r="BE205" s="133">
        <f t="shared" si="44"/>
        <v>0</v>
      </c>
      <c r="BF205" s="133">
        <f t="shared" si="45"/>
        <v>0</v>
      </c>
      <c r="BG205" s="133">
        <f t="shared" si="46"/>
        <v>0</v>
      </c>
      <c r="BH205" s="133">
        <f t="shared" si="47"/>
        <v>0</v>
      </c>
      <c r="BI205" s="133">
        <f t="shared" si="48"/>
        <v>0</v>
      </c>
      <c r="BJ205" s="13" t="s">
        <v>154</v>
      </c>
      <c r="BK205" s="133">
        <f t="shared" si="49"/>
        <v>0</v>
      </c>
      <c r="BL205" s="13" t="s">
        <v>153</v>
      </c>
      <c r="BM205" s="132" t="s">
        <v>881</v>
      </c>
    </row>
    <row r="206" spans="2:65" s="1" customFormat="1" ht="26">
      <c r="B206" s="120"/>
      <c r="C206" s="121" t="s">
        <v>377</v>
      </c>
      <c r="D206" s="121" t="s">
        <v>149</v>
      </c>
      <c r="E206" s="122" t="s">
        <v>323</v>
      </c>
      <c r="F206" s="123" t="s">
        <v>324</v>
      </c>
      <c r="G206" s="124" t="s">
        <v>218</v>
      </c>
      <c r="H206" s="125">
        <v>54.03</v>
      </c>
      <c r="I206" s="126"/>
      <c r="J206" s="126">
        <f t="shared" si="40"/>
        <v>0</v>
      </c>
      <c r="K206" s="127"/>
      <c r="L206" s="25"/>
      <c r="M206" s="128" t="s">
        <v>1</v>
      </c>
      <c r="N206" s="129" t="s">
        <v>41</v>
      </c>
      <c r="O206" s="130">
        <v>9.4E-2</v>
      </c>
      <c r="P206" s="130">
        <f t="shared" si="41"/>
        <v>5.0788200000000003</v>
      </c>
      <c r="Q206" s="130">
        <v>2.3000000000000001E-4</v>
      </c>
      <c r="R206" s="130">
        <f t="shared" si="42"/>
        <v>1.2426900000000001E-2</v>
      </c>
      <c r="S206" s="130">
        <v>0</v>
      </c>
      <c r="T206" s="131">
        <f t="shared" si="43"/>
        <v>0</v>
      </c>
      <c r="AR206" s="132" t="s">
        <v>153</v>
      </c>
      <c r="AT206" s="132" t="s">
        <v>149</v>
      </c>
      <c r="AU206" s="132" t="s">
        <v>154</v>
      </c>
      <c r="AY206" s="13" t="s">
        <v>147</v>
      </c>
      <c r="BE206" s="133">
        <f t="shared" si="44"/>
        <v>0</v>
      </c>
      <c r="BF206" s="133">
        <f t="shared" si="45"/>
        <v>0</v>
      </c>
      <c r="BG206" s="133">
        <f t="shared" si="46"/>
        <v>0</v>
      </c>
      <c r="BH206" s="133">
        <f t="shared" si="47"/>
        <v>0</v>
      </c>
      <c r="BI206" s="133">
        <f t="shared" si="48"/>
        <v>0</v>
      </c>
      <c r="BJ206" s="13" t="s">
        <v>154</v>
      </c>
      <c r="BK206" s="133">
        <f t="shared" si="49"/>
        <v>0</v>
      </c>
      <c r="BL206" s="13" t="s">
        <v>153</v>
      </c>
      <c r="BM206" s="132" t="s">
        <v>882</v>
      </c>
    </row>
    <row r="207" spans="2:65" s="1" customFormat="1" ht="14.5" customHeight="1">
      <c r="B207" s="120"/>
      <c r="C207" s="121" t="s">
        <v>380</v>
      </c>
      <c r="D207" s="121" t="s">
        <v>149</v>
      </c>
      <c r="E207" s="122" t="s">
        <v>327</v>
      </c>
      <c r="F207" s="123" t="s">
        <v>328</v>
      </c>
      <c r="G207" s="124" t="s">
        <v>218</v>
      </c>
      <c r="H207" s="125">
        <v>70.28</v>
      </c>
      <c r="I207" s="126"/>
      <c r="J207" s="126">
        <f t="shared" si="40"/>
        <v>0</v>
      </c>
      <c r="K207" s="127"/>
      <c r="L207" s="25"/>
      <c r="M207" s="128" t="s">
        <v>1</v>
      </c>
      <c r="N207" s="129" t="s">
        <v>41</v>
      </c>
      <c r="O207" s="130">
        <v>9.4E-2</v>
      </c>
      <c r="P207" s="130">
        <f t="shared" si="41"/>
        <v>6.6063200000000002</v>
      </c>
      <c r="Q207" s="130">
        <v>3.0000000000000001E-5</v>
      </c>
      <c r="R207" s="130">
        <f t="shared" si="42"/>
        <v>2.1084000000000003E-3</v>
      </c>
      <c r="S207" s="130">
        <v>0</v>
      </c>
      <c r="T207" s="131">
        <f t="shared" si="43"/>
        <v>0</v>
      </c>
      <c r="AR207" s="132" t="s">
        <v>153</v>
      </c>
      <c r="AT207" s="132" t="s">
        <v>149</v>
      </c>
      <c r="AU207" s="132" t="s">
        <v>154</v>
      </c>
      <c r="AY207" s="13" t="s">
        <v>147</v>
      </c>
      <c r="BE207" s="133">
        <f t="shared" si="44"/>
        <v>0</v>
      </c>
      <c r="BF207" s="133">
        <f t="shared" si="45"/>
        <v>0</v>
      </c>
      <c r="BG207" s="133">
        <f t="shared" si="46"/>
        <v>0</v>
      </c>
      <c r="BH207" s="133">
        <f t="shared" si="47"/>
        <v>0</v>
      </c>
      <c r="BI207" s="133">
        <f t="shared" si="48"/>
        <v>0</v>
      </c>
      <c r="BJ207" s="13" t="s">
        <v>154</v>
      </c>
      <c r="BK207" s="133">
        <f t="shared" si="49"/>
        <v>0</v>
      </c>
      <c r="BL207" s="13" t="s">
        <v>153</v>
      </c>
      <c r="BM207" s="132" t="s">
        <v>883</v>
      </c>
    </row>
    <row r="208" spans="2:65" s="1" customFormat="1" ht="14.5" customHeight="1">
      <c r="B208" s="120"/>
      <c r="C208" s="121" t="s">
        <v>383</v>
      </c>
      <c r="D208" s="121" t="s">
        <v>149</v>
      </c>
      <c r="E208" s="122" t="s">
        <v>331</v>
      </c>
      <c r="F208" s="123" t="s">
        <v>332</v>
      </c>
      <c r="G208" s="124" t="s">
        <v>218</v>
      </c>
      <c r="H208" s="125">
        <v>54.03</v>
      </c>
      <c r="I208" s="126"/>
      <c r="J208" s="126">
        <f t="shared" si="40"/>
        <v>0</v>
      </c>
      <c r="K208" s="127"/>
      <c r="L208" s="25"/>
      <c r="M208" s="128" t="s">
        <v>1</v>
      </c>
      <c r="N208" s="129" t="s">
        <v>41</v>
      </c>
      <c r="O208" s="130">
        <v>9.4E-2</v>
      </c>
      <c r="P208" s="130">
        <f t="shared" si="41"/>
        <v>5.0788200000000003</v>
      </c>
      <c r="Q208" s="130">
        <v>6.9999999999999994E-5</v>
      </c>
      <c r="R208" s="130">
        <f t="shared" si="42"/>
        <v>3.7820999999999996E-3</v>
      </c>
      <c r="S208" s="130">
        <v>0</v>
      </c>
      <c r="T208" s="131">
        <f t="shared" si="43"/>
        <v>0</v>
      </c>
      <c r="AR208" s="132" t="s">
        <v>153</v>
      </c>
      <c r="AT208" s="132" t="s">
        <v>149</v>
      </c>
      <c r="AU208" s="132" t="s">
        <v>154</v>
      </c>
      <c r="AY208" s="13" t="s">
        <v>147</v>
      </c>
      <c r="BE208" s="133">
        <f t="shared" si="44"/>
        <v>0</v>
      </c>
      <c r="BF208" s="133">
        <f t="shared" si="45"/>
        <v>0</v>
      </c>
      <c r="BG208" s="133">
        <f t="shared" si="46"/>
        <v>0</v>
      </c>
      <c r="BH208" s="133">
        <f t="shared" si="47"/>
        <v>0</v>
      </c>
      <c r="BI208" s="133">
        <f t="shared" si="48"/>
        <v>0</v>
      </c>
      <c r="BJ208" s="13" t="s">
        <v>154</v>
      </c>
      <c r="BK208" s="133">
        <f t="shared" si="49"/>
        <v>0</v>
      </c>
      <c r="BL208" s="13" t="s">
        <v>153</v>
      </c>
      <c r="BM208" s="132" t="s">
        <v>884</v>
      </c>
    </row>
    <row r="209" spans="2:65" s="11" customFormat="1" ht="22.75" customHeight="1">
      <c r="B209" s="109"/>
      <c r="D209" s="110" t="s">
        <v>74</v>
      </c>
      <c r="E209" s="118" t="s">
        <v>334</v>
      </c>
      <c r="F209" s="118" t="s">
        <v>335</v>
      </c>
      <c r="J209" s="119">
        <f>BK209</f>
        <v>0</v>
      </c>
      <c r="L209" s="109"/>
      <c r="M209" s="113"/>
      <c r="P209" s="114">
        <f>P210</f>
        <v>139.03285</v>
      </c>
      <c r="R209" s="114">
        <f>R210</f>
        <v>0</v>
      </c>
      <c r="T209" s="115">
        <f>T210</f>
        <v>0</v>
      </c>
      <c r="AR209" s="110" t="s">
        <v>83</v>
      </c>
      <c r="AT209" s="116" t="s">
        <v>74</v>
      </c>
      <c r="AU209" s="116" t="s">
        <v>83</v>
      </c>
      <c r="AY209" s="110" t="s">
        <v>147</v>
      </c>
      <c r="BK209" s="117">
        <f>BK210</f>
        <v>0</v>
      </c>
    </row>
    <row r="210" spans="2:65" s="1" customFormat="1" ht="24.25" customHeight="1">
      <c r="B210" s="120"/>
      <c r="C210" s="121" t="s">
        <v>386</v>
      </c>
      <c r="D210" s="121" t="s">
        <v>149</v>
      </c>
      <c r="E210" s="122" t="s">
        <v>337</v>
      </c>
      <c r="F210" s="123" t="s">
        <v>338</v>
      </c>
      <c r="G210" s="124" t="s">
        <v>181</v>
      </c>
      <c r="H210" s="125">
        <v>154.82499999999999</v>
      </c>
      <c r="I210" s="126"/>
      <c r="J210" s="126">
        <f>ROUND(I210*H210,2)</f>
        <v>0</v>
      </c>
      <c r="K210" s="127"/>
      <c r="L210" s="25"/>
      <c r="M210" s="128" t="s">
        <v>1</v>
      </c>
      <c r="N210" s="129" t="s">
        <v>41</v>
      </c>
      <c r="O210" s="130">
        <v>0.89800000000000002</v>
      </c>
      <c r="P210" s="130">
        <f>O210*H210</f>
        <v>139.03285</v>
      </c>
      <c r="Q210" s="130">
        <v>0</v>
      </c>
      <c r="R210" s="130">
        <f>Q210*H210</f>
        <v>0</v>
      </c>
      <c r="S210" s="130">
        <v>0</v>
      </c>
      <c r="T210" s="131">
        <f>S210*H210</f>
        <v>0</v>
      </c>
      <c r="AR210" s="132" t="s">
        <v>153</v>
      </c>
      <c r="AT210" s="132" t="s">
        <v>149</v>
      </c>
      <c r="AU210" s="132" t="s">
        <v>154</v>
      </c>
      <c r="AY210" s="13" t="s">
        <v>147</v>
      </c>
      <c r="BE210" s="133">
        <f>IF(N210="základná",J210,0)</f>
        <v>0</v>
      </c>
      <c r="BF210" s="133">
        <f>IF(N210="znížená",J210,0)</f>
        <v>0</v>
      </c>
      <c r="BG210" s="133">
        <f>IF(N210="zákl. prenesená",J210,0)</f>
        <v>0</v>
      </c>
      <c r="BH210" s="133">
        <f>IF(N210="zníž. prenesená",J210,0)</f>
        <v>0</v>
      </c>
      <c r="BI210" s="133">
        <f>IF(N210="nulová",J210,0)</f>
        <v>0</v>
      </c>
      <c r="BJ210" s="13" t="s">
        <v>154</v>
      </c>
      <c r="BK210" s="133">
        <f>ROUND(I210*H210,2)</f>
        <v>0</v>
      </c>
      <c r="BL210" s="13" t="s">
        <v>153</v>
      </c>
      <c r="BM210" s="132" t="s">
        <v>885</v>
      </c>
    </row>
    <row r="211" spans="2:65" s="11" customFormat="1" ht="26" customHeight="1">
      <c r="B211" s="109"/>
      <c r="D211" s="110" t="s">
        <v>74</v>
      </c>
      <c r="E211" s="111" t="s">
        <v>340</v>
      </c>
      <c r="F211" s="111" t="s">
        <v>341</v>
      </c>
      <c r="J211" s="112">
        <f>J212+J217+J226+J240+J251+J258+J266+J290+J294+J298+J308+J314+J318+J322</f>
        <v>0</v>
      </c>
      <c r="L211" s="109"/>
      <c r="M211" s="113"/>
      <c r="P211" s="114">
        <f>P212+P217+P226+P240+P251+P258+P266+P290+P294+P298+P308+P314+P318+P322+P329</f>
        <v>1382.96984957</v>
      </c>
      <c r="R211" s="114">
        <f>R212+R217+R226+R240+R251+R258+R266+R290+R294+R298+R308+R314+R318+R322+R329</f>
        <v>41.017721520000009</v>
      </c>
      <c r="T211" s="115">
        <f>T212+T217+T226+T240+T251+T258+T266+T290+T294+T298+T308+T314+T318+T322+T329</f>
        <v>0</v>
      </c>
      <c r="AR211" s="110" t="s">
        <v>154</v>
      </c>
      <c r="AT211" s="116" t="s">
        <v>74</v>
      </c>
      <c r="AU211" s="116" t="s">
        <v>75</v>
      </c>
      <c r="AY211" s="110" t="s">
        <v>147</v>
      </c>
      <c r="BK211" s="117">
        <f>BK212+BK217+BK226+BK240+BK251+BK258+BK266+BK290+BK294+BK298+BK308+BK314+BK318+BK322+BK329</f>
        <v>0</v>
      </c>
    </row>
    <row r="212" spans="2:65" s="11" customFormat="1" ht="22.75" customHeight="1">
      <c r="B212" s="109"/>
      <c r="D212" s="110" t="s">
        <v>74</v>
      </c>
      <c r="E212" s="118" t="s">
        <v>342</v>
      </c>
      <c r="F212" s="118" t="s">
        <v>343</v>
      </c>
      <c r="J212" s="119">
        <f>BK212</f>
        <v>0</v>
      </c>
      <c r="L212" s="109"/>
      <c r="M212" s="113"/>
      <c r="P212" s="114">
        <f>SUM(P213:P216)</f>
        <v>8.7406199999999998</v>
      </c>
      <c r="R212" s="114">
        <f>SUM(R213:R216)</f>
        <v>0.11929620000000001</v>
      </c>
      <c r="T212" s="115">
        <f>SUM(T213:T216)</f>
        <v>0</v>
      </c>
      <c r="AR212" s="110" t="s">
        <v>154</v>
      </c>
      <c r="AT212" s="116" t="s">
        <v>74</v>
      </c>
      <c r="AU212" s="116" t="s">
        <v>83</v>
      </c>
      <c r="AY212" s="110" t="s">
        <v>147</v>
      </c>
      <c r="BK212" s="117">
        <f>SUM(BK213:BK216)</f>
        <v>0</v>
      </c>
    </row>
    <row r="213" spans="2:65" s="1" customFormat="1" ht="24.25" customHeight="1">
      <c r="B213" s="120"/>
      <c r="C213" s="121" t="s">
        <v>392</v>
      </c>
      <c r="D213" s="121" t="s">
        <v>149</v>
      </c>
      <c r="E213" s="122" t="s">
        <v>345</v>
      </c>
      <c r="F213" s="123" t="s">
        <v>346</v>
      </c>
      <c r="G213" s="124" t="s">
        <v>195</v>
      </c>
      <c r="H213" s="125">
        <v>48.804000000000002</v>
      </c>
      <c r="I213" s="126"/>
      <c r="J213" s="126">
        <f>ROUND(I213*H213,2)</f>
        <v>0</v>
      </c>
      <c r="K213" s="127"/>
      <c r="L213" s="25"/>
      <c r="M213" s="128" t="s">
        <v>1</v>
      </c>
      <c r="N213" s="129" t="s">
        <v>41</v>
      </c>
      <c r="O213" s="130">
        <v>0.13300000000000001</v>
      </c>
      <c r="P213" s="130">
        <f>O213*H213</f>
        <v>6.4909320000000008</v>
      </c>
      <c r="Q213" s="130">
        <v>1.08E-3</v>
      </c>
      <c r="R213" s="130">
        <f>Q213*H213</f>
        <v>5.2708320000000003E-2</v>
      </c>
      <c r="S213" s="130">
        <v>0</v>
      </c>
      <c r="T213" s="131">
        <f>S213*H213</f>
        <v>0</v>
      </c>
      <c r="AR213" s="132" t="s">
        <v>215</v>
      </c>
      <c r="AT213" s="132" t="s">
        <v>149</v>
      </c>
      <c r="AU213" s="132" t="s">
        <v>154</v>
      </c>
      <c r="AY213" s="13" t="s">
        <v>147</v>
      </c>
      <c r="BE213" s="133">
        <f>IF(N213="základná",J213,0)</f>
        <v>0</v>
      </c>
      <c r="BF213" s="133">
        <f>IF(N213="znížená",J213,0)</f>
        <v>0</v>
      </c>
      <c r="BG213" s="133">
        <f>IF(N213="zákl. prenesená",J213,0)</f>
        <v>0</v>
      </c>
      <c r="BH213" s="133">
        <f>IF(N213="zníž. prenesená",J213,0)</f>
        <v>0</v>
      </c>
      <c r="BI213" s="133">
        <f>IF(N213="nulová",J213,0)</f>
        <v>0</v>
      </c>
      <c r="BJ213" s="13" t="s">
        <v>154</v>
      </c>
      <c r="BK213" s="133">
        <f>ROUND(I213*H213,2)</f>
        <v>0</v>
      </c>
      <c r="BL213" s="13" t="s">
        <v>215</v>
      </c>
      <c r="BM213" s="132" t="s">
        <v>886</v>
      </c>
    </row>
    <row r="214" spans="2:65" s="1" customFormat="1" ht="24.25" customHeight="1">
      <c r="B214" s="120"/>
      <c r="C214" s="121" t="s">
        <v>396</v>
      </c>
      <c r="D214" s="121" t="s">
        <v>149</v>
      </c>
      <c r="E214" s="122" t="s">
        <v>887</v>
      </c>
      <c r="F214" s="123" t="s">
        <v>888</v>
      </c>
      <c r="G214" s="124" t="s">
        <v>195</v>
      </c>
      <c r="H214" s="125">
        <v>15.304</v>
      </c>
      <c r="I214" s="126"/>
      <c r="J214" s="126">
        <f>ROUND(I214*H214,2)</f>
        <v>0</v>
      </c>
      <c r="K214" s="127"/>
      <c r="L214" s="25"/>
      <c r="M214" s="128" t="s">
        <v>1</v>
      </c>
      <c r="N214" s="129" t="s">
        <v>41</v>
      </c>
      <c r="O214" s="130">
        <v>0.14699999999999999</v>
      </c>
      <c r="P214" s="130">
        <f>O214*H214</f>
        <v>2.2496879999999999</v>
      </c>
      <c r="Q214" s="130">
        <v>2.2000000000000001E-4</v>
      </c>
      <c r="R214" s="130">
        <f>Q214*H214</f>
        <v>3.36688E-3</v>
      </c>
      <c r="S214" s="130">
        <v>0</v>
      </c>
      <c r="T214" s="131">
        <f>S214*H214</f>
        <v>0</v>
      </c>
      <c r="AR214" s="132" t="s">
        <v>215</v>
      </c>
      <c r="AT214" s="132" t="s">
        <v>149</v>
      </c>
      <c r="AU214" s="132" t="s">
        <v>154</v>
      </c>
      <c r="AY214" s="13" t="s">
        <v>147</v>
      </c>
      <c r="BE214" s="133">
        <f>IF(N214="základná",J214,0)</f>
        <v>0</v>
      </c>
      <c r="BF214" s="133">
        <f>IF(N214="znížená",J214,0)</f>
        <v>0</v>
      </c>
      <c r="BG214" s="133">
        <f>IF(N214="zákl. prenesená",J214,0)</f>
        <v>0</v>
      </c>
      <c r="BH214" s="133">
        <f>IF(N214="zníž. prenesená",J214,0)</f>
        <v>0</v>
      </c>
      <c r="BI214" s="133">
        <f>IF(N214="nulová",J214,0)</f>
        <v>0</v>
      </c>
      <c r="BJ214" s="13" t="s">
        <v>154</v>
      </c>
      <c r="BK214" s="133">
        <f>ROUND(I214*H214,2)</f>
        <v>0</v>
      </c>
      <c r="BL214" s="13" t="s">
        <v>215</v>
      </c>
      <c r="BM214" s="132" t="s">
        <v>889</v>
      </c>
    </row>
    <row r="215" spans="2:65" s="1" customFormat="1" ht="37.75" customHeight="1">
      <c r="B215" s="120"/>
      <c r="C215" s="134" t="s">
        <v>400</v>
      </c>
      <c r="D215" s="134" t="s">
        <v>198</v>
      </c>
      <c r="E215" s="135" t="s">
        <v>890</v>
      </c>
      <c r="F215" s="136" t="s">
        <v>891</v>
      </c>
      <c r="G215" s="137" t="s">
        <v>355</v>
      </c>
      <c r="H215" s="138">
        <v>63.220999999999997</v>
      </c>
      <c r="I215" s="139"/>
      <c r="J215" s="139">
        <f>ROUND(I215*H215,2)</f>
        <v>0</v>
      </c>
      <c r="K215" s="140"/>
      <c r="L215" s="141"/>
      <c r="M215" s="142" t="s">
        <v>1</v>
      </c>
      <c r="N215" s="143" t="s">
        <v>41</v>
      </c>
      <c r="O215" s="130">
        <v>0</v>
      </c>
      <c r="P215" s="130">
        <f>O215*H215</f>
        <v>0</v>
      </c>
      <c r="Q215" s="130">
        <v>1E-3</v>
      </c>
      <c r="R215" s="130">
        <f>Q215*H215</f>
        <v>6.3220999999999999E-2</v>
      </c>
      <c r="S215" s="130">
        <v>0</v>
      </c>
      <c r="T215" s="131">
        <f>S215*H215</f>
        <v>0</v>
      </c>
      <c r="AR215" s="132" t="s">
        <v>269</v>
      </c>
      <c r="AT215" s="132" t="s">
        <v>198</v>
      </c>
      <c r="AU215" s="132" t="s">
        <v>154</v>
      </c>
      <c r="AY215" s="13" t="s">
        <v>147</v>
      </c>
      <c r="BE215" s="133">
        <f>IF(N215="základná",J215,0)</f>
        <v>0</v>
      </c>
      <c r="BF215" s="133">
        <f>IF(N215="znížená",J215,0)</f>
        <v>0</v>
      </c>
      <c r="BG215" s="133">
        <f>IF(N215="zákl. prenesená",J215,0)</f>
        <v>0</v>
      </c>
      <c r="BH215" s="133">
        <f>IF(N215="zníž. prenesená",J215,0)</f>
        <v>0</v>
      </c>
      <c r="BI215" s="133">
        <f>IF(N215="nulová",J215,0)</f>
        <v>0</v>
      </c>
      <c r="BJ215" s="13" t="s">
        <v>154</v>
      </c>
      <c r="BK215" s="133">
        <f>ROUND(I215*H215,2)</f>
        <v>0</v>
      </c>
      <c r="BL215" s="13" t="s">
        <v>215</v>
      </c>
      <c r="BM215" s="132" t="s">
        <v>892</v>
      </c>
    </row>
    <row r="216" spans="2:65" s="1" customFormat="1" ht="24.25" customHeight="1">
      <c r="B216" s="120"/>
      <c r="C216" s="121" t="s">
        <v>404</v>
      </c>
      <c r="D216" s="121" t="s">
        <v>149</v>
      </c>
      <c r="E216" s="122" t="s">
        <v>358</v>
      </c>
      <c r="F216" s="123" t="s">
        <v>359</v>
      </c>
      <c r="G216" s="124" t="s">
        <v>360</v>
      </c>
      <c r="H216" s="125"/>
      <c r="I216" s="126"/>
      <c r="J216" s="126">
        <f>ROUND(I216*H216,2)</f>
        <v>0</v>
      </c>
      <c r="K216" s="127"/>
      <c r="L216" s="25"/>
      <c r="M216" s="128" t="s">
        <v>1</v>
      </c>
      <c r="N216" s="129" t="s">
        <v>41</v>
      </c>
      <c r="O216" s="130">
        <v>0</v>
      </c>
      <c r="P216" s="130">
        <f>O216*H216</f>
        <v>0</v>
      </c>
      <c r="Q216" s="130">
        <v>0</v>
      </c>
      <c r="R216" s="130">
        <f>Q216*H216</f>
        <v>0</v>
      </c>
      <c r="S216" s="130">
        <v>0</v>
      </c>
      <c r="T216" s="131">
        <f>S216*H216</f>
        <v>0</v>
      </c>
      <c r="AR216" s="132" t="s">
        <v>215</v>
      </c>
      <c r="AT216" s="132" t="s">
        <v>149</v>
      </c>
      <c r="AU216" s="132" t="s">
        <v>154</v>
      </c>
      <c r="AY216" s="13" t="s">
        <v>147</v>
      </c>
      <c r="BE216" s="133">
        <f>IF(N216="základná",J216,0)</f>
        <v>0</v>
      </c>
      <c r="BF216" s="133">
        <f>IF(N216="znížená",J216,0)</f>
        <v>0</v>
      </c>
      <c r="BG216" s="133">
        <f>IF(N216="zákl. prenesená",J216,0)</f>
        <v>0</v>
      </c>
      <c r="BH216" s="133">
        <f>IF(N216="zníž. prenesená",J216,0)</f>
        <v>0</v>
      </c>
      <c r="BI216" s="133">
        <f>IF(N216="nulová",J216,0)</f>
        <v>0</v>
      </c>
      <c r="BJ216" s="13" t="s">
        <v>154</v>
      </c>
      <c r="BK216" s="133">
        <f>ROUND(I216*H216,2)</f>
        <v>0</v>
      </c>
      <c r="BL216" s="13" t="s">
        <v>215</v>
      </c>
      <c r="BM216" s="132" t="s">
        <v>893</v>
      </c>
    </row>
    <row r="217" spans="2:65" s="11" customFormat="1" ht="22.75" customHeight="1">
      <c r="B217" s="109"/>
      <c r="D217" s="110" t="s">
        <v>74</v>
      </c>
      <c r="E217" s="118" t="s">
        <v>362</v>
      </c>
      <c r="F217" s="118" t="s">
        <v>363</v>
      </c>
      <c r="J217" s="119">
        <f>BK217</f>
        <v>0</v>
      </c>
      <c r="L217" s="109"/>
      <c r="M217" s="113"/>
      <c r="P217" s="114">
        <f>SUM(P218:P225)</f>
        <v>57.955082000000004</v>
      </c>
      <c r="R217" s="114">
        <f>SUM(R218:R225)</f>
        <v>4.4876961099999999</v>
      </c>
      <c r="T217" s="115">
        <f>SUM(T218:T225)</f>
        <v>0</v>
      </c>
      <c r="AR217" s="110" t="s">
        <v>154</v>
      </c>
      <c r="AT217" s="116" t="s">
        <v>74</v>
      </c>
      <c r="AU217" s="116" t="s">
        <v>83</v>
      </c>
      <c r="AY217" s="110" t="s">
        <v>147</v>
      </c>
      <c r="BK217" s="117">
        <f>SUM(BK218:BK225)</f>
        <v>0</v>
      </c>
    </row>
    <row r="218" spans="2:65" s="1" customFormat="1" ht="24.25" customHeight="1">
      <c r="B218" s="120"/>
      <c r="C218" s="121" t="s">
        <v>408</v>
      </c>
      <c r="D218" s="121" t="s">
        <v>149</v>
      </c>
      <c r="E218" s="122" t="s">
        <v>365</v>
      </c>
      <c r="F218" s="123" t="s">
        <v>366</v>
      </c>
      <c r="G218" s="124" t="s">
        <v>195</v>
      </c>
      <c r="H218" s="125">
        <v>99.245999999999995</v>
      </c>
      <c r="I218" s="126"/>
      <c r="J218" s="126">
        <f t="shared" ref="J218:J225" si="50">ROUND(I218*H218,2)</f>
        <v>0</v>
      </c>
      <c r="K218" s="127"/>
      <c r="L218" s="25"/>
      <c r="M218" s="128" t="s">
        <v>1</v>
      </c>
      <c r="N218" s="129" t="s">
        <v>41</v>
      </c>
      <c r="O218" s="130">
        <v>0.122</v>
      </c>
      <c r="P218" s="130">
        <f t="shared" ref="P218:P225" si="51">O218*H218</f>
        <v>12.108011999999999</v>
      </c>
      <c r="Q218" s="130">
        <v>0</v>
      </c>
      <c r="R218" s="130">
        <f t="shared" ref="R218:R225" si="52">Q218*H218</f>
        <v>0</v>
      </c>
      <c r="S218" s="130">
        <v>0</v>
      </c>
      <c r="T218" s="131">
        <f t="shared" ref="T218:T225" si="53">S218*H218</f>
        <v>0</v>
      </c>
      <c r="AR218" s="132" t="s">
        <v>215</v>
      </c>
      <c r="AT218" s="132" t="s">
        <v>149</v>
      </c>
      <c r="AU218" s="132" t="s">
        <v>154</v>
      </c>
      <c r="AY218" s="13" t="s">
        <v>147</v>
      </c>
      <c r="BE218" s="133">
        <f t="shared" ref="BE218:BE225" si="54">IF(N218="základná",J218,0)</f>
        <v>0</v>
      </c>
      <c r="BF218" s="133">
        <f t="shared" ref="BF218:BF225" si="55">IF(N218="znížená",J218,0)</f>
        <v>0</v>
      </c>
      <c r="BG218" s="133">
        <f t="shared" ref="BG218:BG225" si="56">IF(N218="zákl. prenesená",J218,0)</f>
        <v>0</v>
      </c>
      <c r="BH218" s="133">
        <f t="shared" ref="BH218:BH225" si="57">IF(N218="zníž. prenesená",J218,0)</f>
        <v>0</v>
      </c>
      <c r="BI218" s="133">
        <f t="shared" ref="BI218:BI225" si="58">IF(N218="nulová",J218,0)</f>
        <v>0</v>
      </c>
      <c r="BJ218" s="13" t="s">
        <v>154</v>
      </c>
      <c r="BK218" s="133">
        <f t="shared" ref="BK218:BK225" si="59">ROUND(I218*H218,2)</f>
        <v>0</v>
      </c>
      <c r="BL218" s="13" t="s">
        <v>215</v>
      </c>
      <c r="BM218" s="132" t="s">
        <v>894</v>
      </c>
    </row>
    <row r="219" spans="2:65" s="1" customFormat="1" ht="24.25" customHeight="1">
      <c r="B219" s="120"/>
      <c r="C219" s="134">
        <v>66</v>
      </c>
      <c r="D219" s="134" t="s">
        <v>198</v>
      </c>
      <c r="E219" s="135" t="s">
        <v>369</v>
      </c>
      <c r="F219" s="136" t="s">
        <v>2316</v>
      </c>
      <c r="G219" s="137" t="s">
        <v>195</v>
      </c>
      <c r="H219" s="138">
        <v>99.245999999999995</v>
      </c>
      <c r="I219" s="139"/>
      <c r="J219" s="139">
        <f t="shared" si="50"/>
        <v>0</v>
      </c>
      <c r="K219" s="140"/>
      <c r="L219" s="141"/>
      <c r="M219" s="142" t="s">
        <v>1</v>
      </c>
      <c r="N219" s="143" t="s">
        <v>41</v>
      </c>
      <c r="O219" s="130">
        <v>0</v>
      </c>
      <c r="P219" s="130">
        <f t="shared" si="51"/>
        <v>0</v>
      </c>
      <c r="Q219" s="130">
        <v>3.5999999999999999E-3</v>
      </c>
      <c r="R219" s="130">
        <f t="shared" si="52"/>
        <v>0.35728559999999998</v>
      </c>
      <c r="S219" s="130">
        <v>0</v>
      </c>
      <c r="T219" s="131">
        <f t="shared" si="53"/>
        <v>0</v>
      </c>
      <c r="AR219" s="132" t="s">
        <v>269</v>
      </c>
      <c r="AT219" s="132" t="s">
        <v>198</v>
      </c>
      <c r="AU219" s="132" t="s">
        <v>154</v>
      </c>
      <c r="AY219" s="13" t="s">
        <v>147</v>
      </c>
      <c r="BE219" s="133">
        <f t="shared" si="54"/>
        <v>0</v>
      </c>
      <c r="BF219" s="133">
        <f t="shared" si="55"/>
        <v>0</v>
      </c>
      <c r="BG219" s="133">
        <f t="shared" si="56"/>
        <v>0</v>
      </c>
      <c r="BH219" s="133">
        <f t="shared" si="57"/>
        <v>0</v>
      </c>
      <c r="BI219" s="133">
        <f t="shared" si="58"/>
        <v>0</v>
      </c>
      <c r="BJ219" s="13" t="s">
        <v>154</v>
      </c>
      <c r="BK219" s="133">
        <f t="shared" si="59"/>
        <v>0</v>
      </c>
      <c r="BL219" s="13" t="s">
        <v>215</v>
      </c>
      <c r="BM219" s="132" t="s">
        <v>895</v>
      </c>
    </row>
    <row r="220" spans="2:65" s="1" customFormat="1" ht="39">
      <c r="B220" s="120"/>
      <c r="C220" s="121">
        <v>67</v>
      </c>
      <c r="D220" s="121" t="s">
        <v>149</v>
      </c>
      <c r="E220" s="122" t="s">
        <v>372</v>
      </c>
      <c r="F220" s="123" t="s">
        <v>2317</v>
      </c>
      <c r="G220" s="124" t="s">
        <v>152</v>
      </c>
      <c r="H220" s="125">
        <v>29.42</v>
      </c>
      <c r="I220" s="126"/>
      <c r="J220" s="126">
        <f t="shared" si="50"/>
        <v>0</v>
      </c>
      <c r="K220" s="127"/>
      <c r="L220" s="25"/>
      <c r="M220" s="128" t="s">
        <v>1</v>
      </c>
      <c r="N220" s="129" t="s">
        <v>41</v>
      </c>
      <c r="O220" s="130">
        <v>0.53800000000000003</v>
      </c>
      <c r="P220" s="130">
        <f t="shared" si="51"/>
        <v>15.827960000000003</v>
      </c>
      <c r="Q220" s="130">
        <v>0</v>
      </c>
      <c r="R220" s="130">
        <f t="shared" si="52"/>
        <v>0</v>
      </c>
      <c r="S220" s="130">
        <v>0</v>
      </c>
      <c r="T220" s="131">
        <f t="shared" si="53"/>
        <v>0</v>
      </c>
      <c r="AR220" s="132" t="s">
        <v>215</v>
      </c>
      <c r="AT220" s="132" t="s">
        <v>149</v>
      </c>
      <c r="AU220" s="132" t="s">
        <v>154</v>
      </c>
      <c r="AY220" s="13" t="s">
        <v>147</v>
      </c>
      <c r="BE220" s="133">
        <f t="shared" si="54"/>
        <v>0</v>
      </c>
      <c r="BF220" s="133">
        <f t="shared" si="55"/>
        <v>0</v>
      </c>
      <c r="BG220" s="133">
        <f t="shared" si="56"/>
        <v>0</v>
      </c>
      <c r="BH220" s="133">
        <f t="shared" si="57"/>
        <v>0</v>
      </c>
      <c r="BI220" s="133">
        <f t="shared" si="58"/>
        <v>0</v>
      </c>
      <c r="BJ220" s="13" t="s">
        <v>154</v>
      </c>
      <c r="BK220" s="133">
        <f t="shared" si="59"/>
        <v>0</v>
      </c>
      <c r="BL220" s="13" t="s">
        <v>215</v>
      </c>
      <c r="BM220" s="132" t="s">
        <v>896</v>
      </c>
    </row>
    <row r="221" spans="2:65" s="1" customFormat="1" ht="26">
      <c r="B221" s="120"/>
      <c r="C221" s="121">
        <v>68</v>
      </c>
      <c r="D221" s="134" t="s">
        <v>198</v>
      </c>
      <c r="E221" s="135" t="s">
        <v>375</v>
      </c>
      <c r="F221" s="136" t="s">
        <v>2318</v>
      </c>
      <c r="G221" s="137" t="s">
        <v>152</v>
      </c>
      <c r="H221" s="138">
        <v>32.362000000000002</v>
      </c>
      <c r="I221" s="139"/>
      <c r="J221" s="139">
        <f t="shared" si="50"/>
        <v>0</v>
      </c>
      <c r="K221" s="140"/>
      <c r="L221" s="141"/>
      <c r="M221" s="142" t="s">
        <v>1</v>
      </c>
      <c r="N221" s="143" t="s">
        <v>41</v>
      </c>
      <c r="O221" s="130">
        <v>0</v>
      </c>
      <c r="P221" s="130">
        <f t="shared" si="51"/>
        <v>0</v>
      </c>
      <c r="Q221" s="130">
        <v>1E-3</v>
      </c>
      <c r="R221" s="130">
        <f t="shared" si="52"/>
        <v>3.2362000000000002E-2</v>
      </c>
      <c r="S221" s="130">
        <v>0</v>
      </c>
      <c r="T221" s="131">
        <f t="shared" si="53"/>
        <v>0</v>
      </c>
      <c r="AR221" s="132" t="s">
        <v>269</v>
      </c>
      <c r="AT221" s="132" t="s">
        <v>198</v>
      </c>
      <c r="AU221" s="132" t="s">
        <v>154</v>
      </c>
      <c r="AY221" s="13" t="s">
        <v>147</v>
      </c>
      <c r="BE221" s="133">
        <f t="shared" si="54"/>
        <v>0</v>
      </c>
      <c r="BF221" s="133">
        <f t="shared" si="55"/>
        <v>0</v>
      </c>
      <c r="BG221" s="133">
        <f t="shared" si="56"/>
        <v>0</v>
      </c>
      <c r="BH221" s="133">
        <f t="shared" si="57"/>
        <v>0</v>
      </c>
      <c r="BI221" s="133">
        <f t="shared" si="58"/>
        <v>0</v>
      </c>
      <c r="BJ221" s="13" t="s">
        <v>154</v>
      </c>
      <c r="BK221" s="133">
        <f t="shared" si="59"/>
        <v>0</v>
      </c>
      <c r="BL221" s="13" t="s">
        <v>215</v>
      </c>
      <c r="BM221" s="132" t="s">
        <v>897</v>
      </c>
    </row>
    <row r="222" spans="2:65" s="1" customFormat="1" ht="52">
      <c r="B222" s="120"/>
      <c r="C222" s="134">
        <v>69</v>
      </c>
      <c r="D222" s="121" t="s">
        <v>149</v>
      </c>
      <c r="E222" s="122" t="s">
        <v>378</v>
      </c>
      <c r="F222" s="123" t="s">
        <v>2321</v>
      </c>
      <c r="G222" s="124" t="s">
        <v>195</v>
      </c>
      <c r="H222" s="125">
        <v>90.966999999999999</v>
      </c>
      <c r="I222" s="126"/>
      <c r="J222" s="126">
        <f t="shared" si="50"/>
        <v>0</v>
      </c>
      <c r="K222" s="127"/>
      <c r="L222" s="25"/>
      <c r="M222" s="128" t="s">
        <v>1</v>
      </c>
      <c r="N222" s="129" t="s">
        <v>41</v>
      </c>
      <c r="O222" s="130">
        <v>0.33</v>
      </c>
      <c r="P222" s="130">
        <f t="shared" si="51"/>
        <v>30.019110000000001</v>
      </c>
      <c r="Q222" s="130">
        <v>5.2999999999999998E-4</v>
      </c>
      <c r="R222" s="130">
        <f t="shared" si="52"/>
        <v>4.821251E-2</v>
      </c>
      <c r="S222" s="130">
        <v>0</v>
      </c>
      <c r="T222" s="131">
        <f t="shared" si="53"/>
        <v>0</v>
      </c>
      <c r="AR222" s="132" t="s">
        <v>215</v>
      </c>
      <c r="AT222" s="132" t="s">
        <v>149</v>
      </c>
      <c r="AU222" s="132" t="s">
        <v>154</v>
      </c>
      <c r="AY222" s="13" t="s">
        <v>147</v>
      </c>
      <c r="BE222" s="133">
        <f t="shared" si="54"/>
        <v>0</v>
      </c>
      <c r="BF222" s="133">
        <f t="shared" si="55"/>
        <v>0</v>
      </c>
      <c r="BG222" s="133">
        <f t="shared" si="56"/>
        <v>0</v>
      </c>
      <c r="BH222" s="133">
        <f t="shared" si="57"/>
        <v>0</v>
      </c>
      <c r="BI222" s="133">
        <f t="shared" si="58"/>
        <v>0</v>
      </c>
      <c r="BJ222" s="13" t="s">
        <v>154</v>
      </c>
      <c r="BK222" s="133">
        <f t="shared" si="59"/>
        <v>0</v>
      </c>
      <c r="BL222" s="13" t="s">
        <v>215</v>
      </c>
      <c r="BM222" s="132" t="s">
        <v>898</v>
      </c>
    </row>
    <row r="223" spans="2:65" s="1" customFormat="1" ht="24.25" customHeight="1">
      <c r="B223" s="120"/>
      <c r="C223" s="121">
        <v>70</v>
      </c>
      <c r="D223" s="134" t="s">
        <v>198</v>
      </c>
      <c r="E223" s="135" t="s">
        <v>381</v>
      </c>
      <c r="F223" s="136" t="s">
        <v>2322</v>
      </c>
      <c r="G223" s="137" t="s">
        <v>195</v>
      </c>
      <c r="H223" s="138">
        <v>95.515000000000001</v>
      </c>
      <c r="I223" s="139"/>
      <c r="J223" s="139">
        <f t="shared" si="50"/>
        <v>0</v>
      </c>
      <c r="K223" s="140"/>
      <c r="L223" s="141"/>
      <c r="M223" s="142" t="s">
        <v>1</v>
      </c>
      <c r="N223" s="143" t="s">
        <v>41</v>
      </c>
      <c r="O223" s="130">
        <v>0</v>
      </c>
      <c r="P223" s="130">
        <f t="shared" si="51"/>
        <v>0</v>
      </c>
      <c r="Q223" s="130">
        <v>2.8000000000000001E-2</v>
      </c>
      <c r="R223" s="130">
        <f t="shared" si="52"/>
        <v>2.67442</v>
      </c>
      <c r="S223" s="130">
        <v>0</v>
      </c>
      <c r="T223" s="131">
        <f t="shared" si="53"/>
        <v>0</v>
      </c>
      <c r="AR223" s="132" t="s">
        <v>269</v>
      </c>
      <c r="AT223" s="132" t="s">
        <v>198</v>
      </c>
      <c r="AU223" s="132" t="s">
        <v>154</v>
      </c>
      <c r="AY223" s="13" t="s">
        <v>147</v>
      </c>
      <c r="BE223" s="133">
        <f t="shared" si="54"/>
        <v>0</v>
      </c>
      <c r="BF223" s="133">
        <f t="shared" si="55"/>
        <v>0</v>
      </c>
      <c r="BG223" s="133">
        <f t="shared" si="56"/>
        <v>0</v>
      </c>
      <c r="BH223" s="133">
        <f t="shared" si="57"/>
        <v>0</v>
      </c>
      <c r="BI223" s="133">
        <f t="shared" si="58"/>
        <v>0</v>
      </c>
      <c r="BJ223" s="13" t="s">
        <v>154</v>
      </c>
      <c r="BK223" s="133">
        <f t="shared" si="59"/>
        <v>0</v>
      </c>
      <c r="BL223" s="13" t="s">
        <v>215</v>
      </c>
      <c r="BM223" s="132" t="s">
        <v>899</v>
      </c>
    </row>
    <row r="224" spans="2:65" s="1" customFormat="1" ht="24.25" customHeight="1">
      <c r="B224" s="120"/>
      <c r="C224" s="121">
        <v>71</v>
      </c>
      <c r="D224" s="134" t="s">
        <v>198</v>
      </c>
      <c r="E224" s="135" t="s">
        <v>384</v>
      </c>
      <c r="F224" s="136" t="s">
        <v>2323</v>
      </c>
      <c r="G224" s="137" t="s">
        <v>195</v>
      </c>
      <c r="H224" s="138">
        <v>95.515000000000001</v>
      </c>
      <c r="I224" s="139"/>
      <c r="J224" s="139">
        <f t="shared" si="50"/>
        <v>0</v>
      </c>
      <c r="K224" s="140"/>
      <c r="L224" s="141"/>
      <c r="M224" s="142" t="s">
        <v>1</v>
      </c>
      <c r="N224" s="143" t="s">
        <v>41</v>
      </c>
      <c r="O224" s="130">
        <v>0</v>
      </c>
      <c r="P224" s="130">
        <f t="shared" si="51"/>
        <v>0</v>
      </c>
      <c r="Q224" s="130">
        <v>1.44E-2</v>
      </c>
      <c r="R224" s="130">
        <f t="shared" si="52"/>
        <v>1.375416</v>
      </c>
      <c r="S224" s="130">
        <v>0</v>
      </c>
      <c r="T224" s="131">
        <f t="shared" si="53"/>
        <v>0</v>
      </c>
      <c r="AR224" s="132" t="s">
        <v>269</v>
      </c>
      <c r="AT224" s="132" t="s">
        <v>198</v>
      </c>
      <c r="AU224" s="132" t="s">
        <v>154</v>
      </c>
      <c r="AY224" s="13" t="s">
        <v>147</v>
      </c>
      <c r="BE224" s="133">
        <f t="shared" si="54"/>
        <v>0</v>
      </c>
      <c r="BF224" s="133">
        <f t="shared" si="55"/>
        <v>0</v>
      </c>
      <c r="BG224" s="133">
        <f t="shared" si="56"/>
        <v>0</v>
      </c>
      <c r="BH224" s="133">
        <f t="shared" si="57"/>
        <v>0</v>
      </c>
      <c r="BI224" s="133">
        <f t="shared" si="58"/>
        <v>0</v>
      </c>
      <c r="BJ224" s="13" t="s">
        <v>154</v>
      </c>
      <c r="BK224" s="133">
        <f t="shared" si="59"/>
        <v>0</v>
      </c>
      <c r="BL224" s="13" t="s">
        <v>215</v>
      </c>
      <c r="BM224" s="132" t="s">
        <v>900</v>
      </c>
    </row>
    <row r="225" spans="2:65" s="1" customFormat="1" ht="24.25" customHeight="1">
      <c r="B225" s="120"/>
      <c r="C225" s="134">
        <v>72</v>
      </c>
      <c r="D225" s="121" t="s">
        <v>149</v>
      </c>
      <c r="E225" s="122" t="s">
        <v>387</v>
      </c>
      <c r="F225" s="123" t="s">
        <v>388</v>
      </c>
      <c r="G225" s="124" t="s">
        <v>360</v>
      </c>
      <c r="H225" s="125"/>
      <c r="I225" s="126"/>
      <c r="J225" s="126">
        <f t="shared" si="50"/>
        <v>0</v>
      </c>
      <c r="K225" s="127"/>
      <c r="L225" s="25"/>
      <c r="M225" s="128" t="s">
        <v>1</v>
      </c>
      <c r="N225" s="129" t="s">
        <v>41</v>
      </c>
      <c r="O225" s="130">
        <v>0</v>
      </c>
      <c r="P225" s="130">
        <f t="shared" si="51"/>
        <v>0</v>
      </c>
      <c r="Q225" s="130">
        <v>0</v>
      </c>
      <c r="R225" s="130">
        <f t="shared" si="52"/>
        <v>0</v>
      </c>
      <c r="S225" s="130">
        <v>0</v>
      </c>
      <c r="T225" s="131">
        <f t="shared" si="53"/>
        <v>0</v>
      </c>
      <c r="AR225" s="132" t="s">
        <v>215</v>
      </c>
      <c r="AT225" s="132" t="s">
        <v>149</v>
      </c>
      <c r="AU225" s="132" t="s">
        <v>154</v>
      </c>
      <c r="AY225" s="13" t="s">
        <v>147</v>
      </c>
      <c r="BE225" s="133">
        <f t="shared" si="54"/>
        <v>0</v>
      </c>
      <c r="BF225" s="133">
        <f t="shared" si="55"/>
        <v>0</v>
      </c>
      <c r="BG225" s="133">
        <f t="shared" si="56"/>
        <v>0</v>
      </c>
      <c r="BH225" s="133">
        <f t="shared" si="57"/>
        <v>0</v>
      </c>
      <c r="BI225" s="133">
        <f t="shared" si="58"/>
        <v>0</v>
      </c>
      <c r="BJ225" s="13" t="s">
        <v>154</v>
      </c>
      <c r="BK225" s="133">
        <f t="shared" si="59"/>
        <v>0</v>
      </c>
      <c r="BL225" s="13" t="s">
        <v>215</v>
      </c>
      <c r="BM225" s="132" t="s">
        <v>901</v>
      </c>
    </row>
    <row r="226" spans="2:65" s="11" customFormat="1" ht="22.75" customHeight="1">
      <c r="B226" s="109"/>
      <c r="D226" s="110" t="s">
        <v>74</v>
      </c>
      <c r="E226" s="118" t="s">
        <v>390</v>
      </c>
      <c r="F226" s="118" t="s">
        <v>391</v>
      </c>
      <c r="J226" s="119">
        <f>BK226</f>
        <v>0</v>
      </c>
      <c r="L226" s="109"/>
      <c r="M226" s="113"/>
      <c r="P226" s="114">
        <f>SUM(P227:P239)</f>
        <v>252.21289999999999</v>
      </c>
      <c r="R226" s="114">
        <f>SUM(R227:R239)</f>
        <v>12.432655000000002</v>
      </c>
      <c r="T226" s="115">
        <f>SUM(T227:T239)</f>
        <v>0</v>
      </c>
      <c r="AR226" s="110" t="s">
        <v>154</v>
      </c>
      <c r="AT226" s="116" t="s">
        <v>74</v>
      </c>
      <c r="AU226" s="116" t="s">
        <v>83</v>
      </c>
      <c r="AY226" s="110" t="s">
        <v>147</v>
      </c>
      <c r="BK226" s="117">
        <f>SUM(BK227:BK239)</f>
        <v>0</v>
      </c>
    </row>
    <row r="227" spans="2:65" s="1" customFormat="1" ht="24.25" customHeight="1">
      <c r="B227" s="120"/>
      <c r="C227" s="121">
        <v>73</v>
      </c>
      <c r="D227" s="121" t="s">
        <v>149</v>
      </c>
      <c r="E227" s="122" t="s">
        <v>902</v>
      </c>
      <c r="F227" s="123" t="s">
        <v>2314</v>
      </c>
      <c r="G227" s="124" t="s">
        <v>218</v>
      </c>
      <c r="H227" s="125">
        <v>29.79</v>
      </c>
      <c r="I227" s="126"/>
      <c r="J227" s="126">
        <f t="shared" ref="J227:J239" si="60">ROUND(I227*H227,2)</f>
        <v>0</v>
      </c>
      <c r="K227" s="127"/>
      <c r="L227" s="25"/>
      <c r="M227" s="128" t="s">
        <v>1</v>
      </c>
      <c r="N227" s="129" t="s">
        <v>41</v>
      </c>
      <c r="O227" s="130">
        <v>0.24199999999999999</v>
      </c>
      <c r="P227" s="130">
        <f t="shared" ref="P227:P239" si="61">O227*H227</f>
        <v>7.2091799999999999</v>
      </c>
      <c r="Q227" s="130">
        <v>4.2000000000000002E-4</v>
      </c>
      <c r="R227" s="130">
        <f t="shared" ref="R227:R239" si="62">Q227*H227</f>
        <v>1.25118E-2</v>
      </c>
      <c r="S227" s="130">
        <v>0</v>
      </c>
      <c r="T227" s="131">
        <f t="shared" ref="T227:T239" si="63">S227*H227</f>
        <v>0</v>
      </c>
      <c r="AR227" s="132" t="s">
        <v>215</v>
      </c>
      <c r="AT227" s="132" t="s">
        <v>149</v>
      </c>
      <c r="AU227" s="132" t="s">
        <v>154</v>
      </c>
      <c r="AY227" s="13" t="s">
        <v>147</v>
      </c>
      <c r="BE227" s="133">
        <f t="shared" ref="BE227:BE239" si="64">IF(N227="základná",J227,0)</f>
        <v>0</v>
      </c>
      <c r="BF227" s="133">
        <f t="shared" ref="BF227:BF239" si="65">IF(N227="znížená",J227,0)</f>
        <v>0</v>
      </c>
      <c r="BG227" s="133">
        <f t="shared" ref="BG227:BG239" si="66">IF(N227="zákl. prenesená",J227,0)</f>
        <v>0</v>
      </c>
      <c r="BH227" s="133">
        <f t="shared" ref="BH227:BH239" si="67">IF(N227="zníž. prenesená",J227,0)</f>
        <v>0</v>
      </c>
      <c r="BI227" s="133">
        <f t="shared" ref="BI227:BI239" si="68">IF(N227="nulová",J227,0)</f>
        <v>0</v>
      </c>
      <c r="BJ227" s="13" t="s">
        <v>154</v>
      </c>
      <c r="BK227" s="133">
        <f t="shared" ref="BK227:BK239" si="69">ROUND(I227*H227,2)</f>
        <v>0</v>
      </c>
      <c r="BL227" s="13" t="s">
        <v>215</v>
      </c>
      <c r="BM227" s="132" t="s">
        <v>903</v>
      </c>
    </row>
    <row r="228" spans="2:65" s="1" customFormat="1" ht="26">
      <c r="B228" s="120"/>
      <c r="C228" s="134">
        <v>74</v>
      </c>
      <c r="D228" s="134" t="s">
        <v>198</v>
      </c>
      <c r="E228" s="135" t="s">
        <v>904</v>
      </c>
      <c r="F228" s="136" t="s">
        <v>2315</v>
      </c>
      <c r="G228" s="137" t="s">
        <v>152</v>
      </c>
      <c r="H228" s="138">
        <v>5.5869999999999997</v>
      </c>
      <c r="I228" s="139"/>
      <c r="J228" s="139">
        <f t="shared" si="60"/>
        <v>0</v>
      </c>
      <c r="K228" s="140"/>
      <c r="L228" s="141"/>
      <c r="M228" s="142" t="s">
        <v>1</v>
      </c>
      <c r="N228" s="143" t="s">
        <v>41</v>
      </c>
      <c r="O228" s="130">
        <v>0</v>
      </c>
      <c r="P228" s="130">
        <f t="shared" si="61"/>
        <v>0</v>
      </c>
      <c r="Q228" s="130">
        <v>0.55000000000000004</v>
      </c>
      <c r="R228" s="130">
        <f t="shared" si="62"/>
        <v>3.0728500000000003</v>
      </c>
      <c r="S228" s="130">
        <v>0</v>
      </c>
      <c r="T228" s="131">
        <f t="shared" si="63"/>
        <v>0</v>
      </c>
      <c r="AR228" s="132" t="s">
        <v>269</v>
      </c>
      <c r="AT228" s="132" t="s">
        <v>198</v>
      </c>
      <c r="AU228" s="132" t="s">
        <v>154</v>
      </c>
      <c r="AY228" s="13" t="s">
        <v>147</v>
      </c>
      <c r="BE228" s="133">
        <f t="shared" si="64"/>
        <v>0</v>
      </c>
      <c r="BF228" s="133">
        <f t="shared" si="65"/>
        <v>0</v>
      </c>
      <c r="BG228" s="133">
        <f t="shared" si="66"/>
        <v>0</v>
      </c>
      <c r="BH228" s="133">
        <f t="shared" si="67"/>
        <v>0</v>
      </c>
      <c r="BI228" s="133">
        <f t="shared" si="68"/>
        <v>0</v>
      </c>
      <c r="BJ228" s="13" t="s">
        <v>154</v>
      </c>
      <c r="BK228" s="133">
        <f t="shared" si="69"/>
        <v>0</v>
      </c>
      <c r="BL228" s="13" t="s">
        <v>215</v>
      </c>
      <c r="BM228" s="132" t="s">
        <v>905</v>
      </c>
    </row>
    <row r="229" spans="2:65" s="1" customFormat="1" ht="24.25" customHeight="1">
      <c r="B229" s="120"/>
      <c r="C229" s="121">
        <v>75</v>
      </c>
      <c r="D229" s="121" t="s">
        <v>149</v>
      </c>
      <c r="E229" s="122" t="s">
        <v>906</v>
      </c>
      <c r="F229" s="123" t="s">
        <v>907</v>
      </c>
      <c r="G229" s="124" t="s">
        <v>218</v>
      </c>
      <c r="H229" s="125">
        <v>127.5</v>
      </c>
      <c r="I229" s="126"/>
      <c r="J229" s="126">
        <f t="shared" si="60"/>
        <v>0</v>
      </c>
      <c r="K229" s="127"/>
      <c r="L229" s="25"/>
      <c r="M229" s="128" t="s">
        <v>1</v>
      </c>
      <c r="N229" s="129" t="s">
        <v>41</v>
      </c>
      <c r="O229" s="130">
        <v>0.21199999999999999</v>
      </c>
      <c r="P229" s="130">
        <f t="shared" si="61"/>
        <v>27.029999999999998</v>
      </c>
      <c r="Q229" s="130">
        <v>2.5999999999999998E-4</v>
      </c>
      <c r="R229" s="130">
        <f t="shared" si="62"/>
        <v>3.3149999999999999E-2</v>
      </c>
      <c r="S229" s="130">
        <v>0</v>
      </c>
      <c r="T229" s="131">
        <f t="shared" si="63"/>
        <v>0</v>
      </c>
      <c r="AR229" s="132" t="s">
        <v>215</v>
      </c>
      <c r="AT229" s="132" t="s">
        <v>149</v>
      </c>
      <c r="AU229" s="132" t="s">
        <v>154</v>
      </c>
      <c r="AY229" s="13" t="s">
        <v>147</v>
      </c>
      <c r="BE229" s="133">
        <f t="shared" si="64"/>
        <v>0</v>
      </c>
      <c r="BF229" s="133">
        <f t="shared" si="65"/>
        <v>0</v>
      </c>
      <c r="BG229" s="133">
        <f t="shared" si="66"/>
        <v>0</v>
      </c>
      <c r="BH229" s="133">
        <f t="shared" si="67"/>
        <v>0</v>
      </c>
      <c r="BI229" s="133">
        <f t="shared" si="68"/>
        <v>0</v>
      </c>
      <c r="BJ229" s="13" t="s">
        <v>154</v>
      </c>
      <c r="BK229" s="133">
        <f t="shared" si="69"/>
        <v>0</v>
      </c>
      <c r="BL229" s="13" t="s">
        <v>215</v>
      </c>
      <c r="BM229" s="132" t="s">
        <v>908</v>
      </c>
    </row>
    <row r="230" spans="2:65" s="1" customFormat="1" ht="24.25" customHeight="1">
      <c r="B230" s="120"/>
      <c r="C230" s="134">
        <v>76</v>
      </c>
      <c r="D230" s="134" t="s">
        <v>198</v>
      </c>
      <c r="E230" s="135" t="s">
        <v>909</v>
      </c>
      <c r="F230" s="136" t="s">
        <v>910</v>
      </c>
      <c r="G230" s="137" t="s">
        <v>152</v>
      </c>
      <c r="H230" s="138">
        <v>4.4050000000000002</v>
      </c>
      <c r="I230" s="139"/>
      <c r="J230" s="139">
        <f t="shared" si="60"/>
        <v>0</v>
      </c>
      <c r="K230" s="140"/>
      <c r="L230" s="141"/>
      <c r="M230" s="142" t="s">
        <v>1</v>
      </c>
      <c r="N230" s="143" t="s">
        <v>41</v>
      </c>
      <c r="O230" s="130">
        <v>0</v>
      </c>
      <c r="P230" s="130">
        <f t="shared" si="61"/>
        <v>0</v>
      </c>
      <c r="Q230" s="130">
        <v>0.55000000000000004</v>
      </c>
      <c r="R230" s="130">
        <f t="shared" si="62"/>
        <v>2.4227500000000002</v>
      </c>
      <c r="S230" s="130">
        <v>0</v>
      </c>
      <c r="T230" s="131">
        <f t="shared" si="63"/>
        <v>0</v>
      </c>
      <c r="AR230" s="132" t="s">
        <v>269</v>
      </c>
      <c r="AT230" s="132" t="s">
        <v>198</v>
      </c>
      <c r="AU230" s="132" t="s">
        <v>154</v>
      </c>
      <c r="AY230" s="13" t="s">
        <v>147</v>
      </c>
      <c r="BE230" s="133">
        <f t="shared" si="64"/>
        <v>0</v>
      </c>
      <c r="BF230" s="133">
        <f t="shared" si="65"/>
        <v>0</v>
      </c>
      <c r="BG230" s="133">
        <f t="shared" si="66"/>
        <v>0</v>
      </c>
      <c r="BH230" s="133">
        <f t="shared" si="67"/>
        <v>0</v>
      </c>
      <c r="BI230" s="133">
        <f t="shared" si="68"/>
        <v>0</v>
      </c>
      <c r="BJ230" s="13" t="s">
        <v>154</v>
      </c>
      <c r="BK230" s="133">
        <f t="shared" si="69"/>
        <v>0</v>
      </c>
      <c r="BL230" s="13" t="s">
        <v>215</v>
      </c>
      <c r="BM230" s="132" t="s">
        <v>911</v>
      </c>
    </row>
    <row r="231" spans="2:65" s="1" customFormat="1" ht="24.25" customHeight="1">
      <c r="B231" s="120"/>
      <c r="C231" s="121">
        <v>77</v>
      </c>
      <c r="D231" s="121" t="s">
        <v>149</v>
      </c>
      <c r="E231" s="122" t="s">
        <v>393</v>
      </c>
      <c r="F231" s="123" t="s">
        <v>394</v>
      </c>
      <c r="G231" s="124" t="s">
        <v>218</v>
      </c>
      <c r="H231" s="125">
        <v>374.3</v>
      </c>
      <c r="I231" s="126"/>
      <c r="J231" s="126">
        <f t="shared" si="60"/>
        <v>0</v>
      </c>
      <c r="K231" s="127"/>
      <c r="L231" s="461"/>
      <c r="M231" s="128" t="s">
        <v>1</v>
      </c>
      <c r="N231" s="129" t="s">
        <v>41</v>
      </c>
      <c r="O231" s="130">
        <v>0.39700000000000002</v>
      </c>
      <c r="P231" s="130">
        <f t="shared" si="61"/>
        <v>148.59710000000001</v>
      </c>
      <c r="Q231" s="130">
        <v>2.5999999999999998E-4</v>
      </c>
      <c r="R231" s="130">
        <f t="shared" si="62"/>
        <v>9.7317999999999988E-2</v>
      </c>
      <c r="S231" s="130">
        <v>0</v>
      </c>
      <c r="T231" s="131">
        <f t="shared" si="63"/>
        <v>0</v>
      </c>
      <c r="AR231" s="132" t="s">
        <v>215</v>
      </c>
      <c r="AT231" s="132" t="s">
        <v>149</v>
      </c>
      <c r="AU231" s="132" t="s">
        <v>154</v>
      </c>
      <c r="AY231" s="13" t="s">
        <v>147</v>
      </c>
      <c r="BE231" s="133">
        <f t="shared" si="64"/>
        <v>0</v>
      </c>
      <c r="BF231" s="133">
        <f t="shared" si="65"/>
        <v>0</v>
      </c>
      <c r="BG231" s="133">
        <f t="shared" si="66"/>
        <v>0</v>
      </c>
      <c r="BH231" s="133">
        <f t="shared" si="67"/>
        <v>0</v>
      </c>
      <c r="BI231" s="133">
        <f t="shared" si="68"/>
        <v>0</v>
      </c>
      <c r="BJ231" s="13" t="s">
        <v>154</v>
      </c>
      <c r="BK231" s="133">
        <f t="shared" si="69"/>
        <v>0</v>
      </c>
      <c r="BL231" s="13" t="s">
        <v>215</v>
      </c>
      <c r="BM231" s="132" t="s">
        <v>912</v>
      </c>
    </row>
    <row r="232" spans="2:65" s="1" customFormat="1" ht="24.25" customHeight="1">
      <c r="B232" s="120"/>
      <c r="C232" s="134">
        <v>78</v>
      </c>
      <c r="D232" s="134" t="s">
        <v>198</v>
      </c>
      <c r="E232" s="135" t="s">
        <v>397</v>
      </c>
      <c r="F232" s="136" t="s">
        <v>398</v>
      </c>
      <c r="G232" s="137" t="s">
        <v>152</v>
      </c>
      <c r="H232" s="138">
        <v>7.6580000000000004</v>
      </c>
      <c r="I232" s="139"/>
      <c r="J232" s="139">
        <f t="shared" si="60"/>
        <v>0</v>
      </c>
      <c r="K232" s="140"/>
      <c r="L232" s="460"/>
      <c r="M232" s="142" t="s">
        <v>1</v>
      </c>
      <c r="N232" s="143" t="s">
        <v>41</v>
      </c>
      <c r="O232" s="130">
        <v>0</v>
      </c>
      <c r="P232" s="130">
        <f t="shared" si="61"/>
        <v>0</v>
      </c>
      <c r="Q232" s="130">
        <v>0.55000000000000004</v>
      </c>
      <c r="R232" s="130">
        <f t="shared" si="62"/>
        <v>4.2119000000000009</v>
      </c>
      <c r="S232" s="130">
        <v>0</v>
      </c>
      <c r="T232" s="131">
        <f t="shared" si="63"/>
        <v>0</v>
      </c>
      <c r="AR232" s="132" t="s">
        <v>269</v>
      </c>
      <c r="AT232" s="132" t="s">
        <v>198</v>
      </c>
      <c r="AU232" s="132" t="s">
        <v>154</v>
      </c>
      <c r="AY232" s="13" t="s">
        <v>147</v>
      </c>
      <c r="BE232" s="133">
        <f t="shared" si="64"/>
        <v>0</v>
      </c>
      <c r="BF232" s="133">
        <f t="shared" si="65"/>
        <v>0</v>
      </c>
      <c r="BG232" s="133">
        <f t="shared" si="66"/>
        <v>0</v>
      </c>
      <c r="BH232" s="133">
        <f t="shared" si="67"/>
        <v>0</v>
      </c>
      <c r="BI232" s="133">
        <f t="shared" si="68"/>
        <v>0</v>
      </c>
      <c r="BJ232" s="13" t="s">
        <v>154</v>
      </c>
      <c r="BK232" s="133">
        <f t="shared" si="69"/>
        <v>0</v>
      </c>
      <c r="BL232" s="13" t="s">
        <v>215</v>
      </c>
      <c r="BM232" s="132" t="s">
        <v>913</v>
      </c>
    </row>
    <row r="233" spans="2:65" s="1" customFormat="1" ht="24.25" customHeight="1">
      <c r="B233" s="120"/>
      <c r="C233" s="121">
        <v>79</v>
      </c>
      <c r="D233" s="121" t="s">
        <v>149</v>
      </c>
      <c r="E233" s="122" t="s">
        <v>405</v>
      </c>
      <c r="F233" s="123" t="s">
        <v>406</v>
      </c>
      <c r="G233" s="124" t="s">
        <v>218</v>
      </c>
      <c r="H233" s="125">
        <v>600</v>
      </c>
      <c r="I233" s="126"/>
      <c r="J233" s="126">
        <f t="shared" si="60"/>
        <v>0</v>
      </c>
      <c r="K233" s="127"/>
      <c r="L233" s="25"/>
      <c r="M233" s="128" t="s">
        <v>1</v>
      </c>
      <c r="N233" s="129" t="s">
        <v>41</v>
      </c>
      <c r="O233" s="130">
        <v>4.5999999999999999E-2</v>
      </c>
      <c r="P233" s="130">
        <f t="shared" si="61"/>
        <v>27.599999999999998</v>
      </c>
      <c r="Q233" s="130">
        <v>0</v>
      </c>
      <c r="R233" s="130">
        <f t="shared" si="62"/>
        <v>0</v>
      </c>
      <c r="S233" s="130">
        <v>0</v>
      </c>
      <c r="T233" s="131">
        <f t="shared" si="63"/>
        <v>0</v>
      </c>
      <c r="AR233" s="132" t="s">
        <v>215</v>
      </c>
      <c r="AT233" s="132" t="s">
        <v>149</v>
      </c>
      <c r="AU233" s="132" t="s">
        <v>154</v>
      </c>
      <c r="AY233" s="13" t="s">
        <v>147</v>
      </c>
      <c r="BE233" s="133">
        <f t="shared" si="64"/>
        <v>0</v>
      </c>
      <c r="BF233" s="133">
        <f t="shared" si="65"/>
        <v>0</v>
      </c>
      <c r="BG233" s="133">
        <f t="shared" si="66"/>
        <v>0</v>
      </c>
      <c r="BH233" s="133">
        <f t="shared" si="67"/>
        <v>0</v>
      </c>
      <c r="BI233" s="133">
        <f t="shared" si="68"/>
        <v>0</v>
      </c>
      <c r="BJ233" s="13" t="s">
        <v>154</v>
      </c>
      <c r="BK233" s="133">
        <f t="shared" si="69"/>
        <v>0</v>
      </c>
      <c r="BL233" s="13" t="s">
        <v>215</v>
      </c>
      <c r="BM233" s="132" t="s">
        <v>914</v>
      </c>
    </row>
    <row r="234" spans="2:65" s="1" customFormat="1" ht="24.25" customHeight="1">
      <c r="B234" s="120"/>
      <c r="C234" s="134">
        <v>80</v>
      </c>
      <c r="D234" s="134" t="s">
        <v>198</v>
      </c>
      <c r="E234" s="135" t="s">
        <v>409</v>
      </c>
      <c r="F234" s="136" t="s">
        <v>410</v>
      </c>
      <c r="G234" s="137" t="s">
        <v>152</v>
      </c>
      <c r="H234" s="138">
        <v>1.4379999999999999</v>
      </c>
      <c r="I234" s="139"/>
      <c r="J234" s="139">
        <f t="shared" si="60"/>
        <v>0</v>
      </c>
      <c r="K234" s="140"/>
      <c r="L234" s="141"/>
      <c r="M234" s="142" t="s">
        <v>1</v>
      </c>
      <c r="N234" s="143" t="s">
        <v>41</v>
      </c>
      <c r="O234" s="130">
        <v>0</v>
      </c>
      <c r="P234" s="130">
        <f t="shared" si="61"/>
        <v>0</v>
      </c>
      <c r="Q234" s="130">
        <v>0.55000000000000004</v>
      </c>
      <c r="R234" s="130">
        <f t="shared" si="62"/>
        <v>0.79090000000000005</v>
      </c>
      <c r="S234" s="130">
        <v>0</v>
      </c>
      <c r="T234" s="131">
        <f t="shared" si="63"/>
        <v>0</v>
      </c>
      <c r="AR234" s="132" t="s">
        <v>269</v>
      </c>
      <c r="AT234" s="132" t="s">
        <v>198</v>
      </c>
      <c r="AU234" s="132" t="s">
        <v>154</v>
      </c>
      <c r="AY234" s="13" t="s">
        <v>147</v>
      </c>
      <c r="BE234" s="133">
        <f t="shared" si="64"/>
        <v>0</v>
      </c>
      <c r="BF234" s="133">
        <f t="shared" si="65"/>
        <v>0</v>
      </c>
      <c r="BG234" s="133">
        <f t="shared" si="66"/>
        <v>0</v>
      </c>
      <c r="BH234" s="133">
        <f t="shared" si="67"/>
        <v>0</v>
      </c>
      <c r="BI234" s="133">
        <f t="shared" si="68"/>
        <v>0</v>
      </c>
      <c r="BJ234" s="13" t="s">
        <v>154</v>
      </c>
      <c r="BK234" s="133">
        <f t="shared" si="69"/>
        <v>0</v>
      </c>
      <c r="BL234" s="13" t="s">
        <v>215</v>
      </c>
      <c r="BM234" s="132" t="s">
        <v>915</v>
      </c>
    </row>
    <row r="235" spans="2:65" s="1" customFormat="1" ht="14.5" customHeight="1">
      <c r="B235" s="120"/>
      <c r="C235" s="121">
        <v>81</v>
      </c>
      <c r="D235" s="121" t="s">
        <v>149</v>
      </c>
      <c r="E235" s="122" t="s">
        <v>413</v>
      </c>
      <c r="F235" s="123" t="s">
        <v>414</v>
      </c>
      <c r="G235" s="124" t="s">
        <v>218</v>
      </c>
      <c r="H235" s="125">
        <v>202</v>
      </c>
      <c r="I235" s="126"/>
      <c r="J235" s="126">
        <f t="shared" si="60"/>
        <v>0</v>
      </c>
      <c r="K235" s="127"/>
      <c r="L235" s="25"/>
      <c r="M235" s="128" t="s">
        <v>1</v>
      </c>
      <c r="N235" s="129" t="s">
        <v>41</v>
      </c>
      <c r="O235" s="130">
        <v>7.0000000000000007E-2</v>
      </c>
      <c r="P235" s="130">
        <f t="shared" si="61"/>
        <v>14.14</v>
      </c>
      <c r="Q235" s="130">
        <v>0</v>
      </c>
      <c r="R235" s="130">
        <f t="shared" si="62"/>
        <v>0</v>
      </c>
      <c r="S235" s="130">
        <v>0</v>
      </c>
      <c r="T235" s="131">
        <f t="shared" si="63"/>
        <v>0</v>
      </c>
      <c r="AR235" s="132" t="s">
        <v>215</v>
      </c>
      <c r="AT235" s="132" t="s">
        <v>149</v>
      </c>
      <c r="AU235" s="132" t="s">
        <v>154</v>
      </c>
      <c r="AY235" s="13" t="s">
        <v>147</v>
      </c>
      <c r="BE235" s="133">
        <f t="shared" si="64"/>
        <v>0</v>
      </c>
      <c r="BF235" s="133">
        <f t="shared" si="65"/>
        <v>0</v>
      </c>
      <c r="BG235" s="133">
        <f t="shared" si="66"/>
        <v>0</v>
      </c>
      <c r="BH235" s="133">
        <f t="shared" si="67"/>
        <v>0</v>
      </c>
      <c r="BI235" s="133">
        <f t="shared" si="68"/>
        <v>0</v>
      </c>
      <c r="BJ235" s="13" t="s">
        <v>154</v>
      </c>
      <c r="BK235" s="133">
        <f t="shared" si="69"/>
        <v>0</v>
      </c>
      <c r="BL235" s="13" t="s">
        <v>215</v>
      </c>
      <c r="BM235" s="132" t="s">
        <v>916</v>
      </c>
    </row>
    <row r="236" spans="2:65" s="1" customFormat="1" ht="24.25" customHeight="1">
      <c r="B236" s="120"/>
      <c r="C236" s="134">
        <v>82</v>
      </c>
      <c r="D236" s="134" t="s">
        <v>198</v>
      </c>
      <c r="E236" s="135" t="s">
        <v>409</v>
      </c>
      <c r="F236" s="136" t="s">
        <v>410</v>
      </c>
      <c r="G236" s="137" t="s">
        <v>152</v>
      </c>
      <c r="H236" s="138">
        <v>0.84599999999999997</v>
      </c>
      <c r="I236" s="139"/>
      <c r="J236" s="139">
        <f t="shared" si="60"/>
        <v>0</v>
      </c>
      <c r="K236" s="140"/>
      <c r="L236" s="141"/>
      <c r="M236" s="142" t="s">
        <v>1</v>
      </c>
      <c r="N236" s="143" t="s">
        <v>41</v>
      </c>
      <c r="O236" s="130">
        <v>0</v>
      </c>
      <c r="P236" s="130">
        <f t="shared" si="61"/>
        <v>0</v>
      </c>
      <c r="Q236" s="130">
        <v>0.55000000000000004</v>
      </c>
      <c r="R236" s="130">
        <f t="shared" si="62"/>
        <v>0.46530000000000005</v>
      </c>
      <c r="S236" s="130">
        <v>0</v>
      </c>
      <c r="T236" s="131">
        <f t="shared" si="63"/>
        <v>0</v>
      </c>
      <c r="AR236" s="132" t="s">
        <v>269</v>
      </c>
      <c r="AT236" s="132" t="s">
        <v>198</v>
      </c>
      <c r="AU236" s="132" t="s">
        <v>154</v>
      </c>
      <c r="AY236" s="13" t="s">
        <v>147</v>
      </c>
      <c r="BE236" s="133">
        <f t="shared" si="64"/>
        <v>0</v>
      </c>
      <c r="BF236" s="133">
        <f t="shared" si="65"/>
        <v>0</v>
      </c>
      <c r="BG236" s="133">
        <f t="shared" si="66"/>
        <v>0</v>
      </c>
      <c r="BH236" s="133">
        <f t="shared" si="67"/>
        <v>0</v>
      </c>
      <c r="BI236" s="133">
        <f t="shared" si="68"/>
        <v>0</v>
      </c>
      <c r="BJ236" s="13" t="s">
        <v>154</v>
      </c>
      <c r="BK236" s="133">
        <f t="shared" si="69"/>
        <v>0</v>
      </c>
      <c r="BL236" s="13" t="s">
        <v>215</v>
      </c>
      <c r="BM236" s="132" t="s">
        <v>917</v>
      </c>
    </row>
    <row r="237" spans="2:65" s="1" customFormat="1" ht="24.25" customHeight="1">
      <c r="B237" s="120"/>
      <c r="C237" s="121">
        <v>83</v>
      </c>
      <c r="D237" s="121" t="s">
        <v>149</v>
      </c>
      <c r="E237" s="122" t="s">
        <v>918</v>
      </c>
      <c r="F237" s="123" t="s">
        <v>919</v>
      </c>
      <c r="G237" s="124" t="s">
        <v>195</v>
      </c>
      <c r="H237" s="125">
        <v>55</v>
      </c>
      <c r="I237" s="126"/>
      <c r="J237" s="126">
        <f t="shared" si="60"/>
        <v>0</v>
      </c>
      <c r="K237" s="127"/>
      <c r="L237" s="25"/>
      <c r="M237" s="128" t="s">
        <v>1</v>
      </c>
      <c r="N237" s="129" t="s">
        <v>41</v>
      </c>
      <c r="O237" s="130">
        <v>0.245</v>
      </c>
      <c r="P237" s="130">
        <f t="shared" si="61"/>
        <v>13.475</v>
      </c>
      <c r="Q237" s="130">
        <v>1.174E-2</v>
      </c>
      <c r="R237" s="130">
        <f t="shared" si="62"/>
        <v>0.64570000000000005</v>
      </c>
      <c r="S237" s="130">
        <v>0</v>
      </c>
      <c r="T237" s="131">
        <f t="shared" si="63"/>
        <v>0</v>
      </c>
      <c r="AR237" s="132" t="s">
        <v>215</v>
      </c>
      <c r="AT237" s="132" t="s">
        <v>149</v>
      </c>
      <c r="AU237" s="132" t="s">
        <v>154</v>
      </c>
      <c r="AY237" s="13" t="s">
        <v>147</v>
      </c>
      <c r="BE237" s="133">
        <f t="shared" si="64"/>
        <v>0</v>
      </c>
      <c r="BF237" s="133">
        <f t="shared" si="65"/>
        <v>0</v>
      </c>
      <c r="BG237" s="133">
        <f t="shared" si="66"/>
        <v>0</v>
      </c>
      <c r="BH237" s="133">
        <f t="shared" si="67"/>
        <v>0</v>
      </c>
      <c r="BI237" s="133">
        <f t="shared" si="68"/>
        <v>0</v>
      </c>
      <c r="BJ237" s="13" t="s">
        <v>154</v>
      </c>
      <c r="BK237" s="133">
        <f t="shared" si="69"/>
        <v>0</v>
      </c>
      <c r="BL237" s="13" t="s">
        <v>215</v>
      </c>
      <c r="BM237" s="132" t="s">
        <v>920</v>
      </c>
    </row>
    <row r="238" spans="2:65" s="1" customFormat="1" ht="24.25" customHeight="1">
      <c r="B238" s="120"/>
      <c r="C238" s="134">
        <v>84</v>
      </c>
      <c r="D238" s="121" t="s">
        <v>149</v>
      </c>
      <c r="E238" s="122" t="s">
        <v>419</v>
      </c>
      <c r="F238" s="123" t="s">
        <v>420</v>
      </c>
      <c r="G238" s="124" t="s">
        <v>195</v>
      </c>
      <c r="H238" s="125">
        <v>66</v>
      </c>
      <c r="I238" s="126"/>
      <c r="J238" s="126">
        <f t="shared" si="60"/>
        <v>0</v>
      </c>
      <c r="K238" s="127"/>
      <c r="L238" s="25"/>
      <c r="M238" s="128" t="s">
        <v>1</v>
      </c>
      <c r="N238" s="129" t="s">
        <v>41</v>
      </c>
      <c r="O238" s="130">
        <v>0.21457000000000001</v>
      </c>
      <c r="P238" s="130">
        <f t="shared" si="61"/>
        <v>14.161620000000001</v>
      </c>
      <c r="Q238" s="130">
        <v>1.0307200000000001E-2</v>
      </c>
      <c r="R238" s="130">
        <f t="shared" si="62"/>
        <v>0.68027520000000008</v>
      </c>
      <c r="S238" s="130">
        <v>0</v>
      </c>
      <c r="T238" s="131">
        <f t="shared" si="63"/>
        <v>0</v>
      </c>
      <c r="AR238" s="132" t="s">
        <v>215</v>
      </c>
      <c r="AT238" s="132" t="s">
        <v>149</v>
      </c>
      <c r="AU238" s="132" t="s">
        <v>154</v>
      </c>
      <c r="AY238" s="13" t="s">
        <v>147</v>
      </c>
      <c r="BE238" s="133">
        <f t="shared" si="64"/>
        <v>0</v>
      </c>
      <c r="BF238" s="133">
        <f t="shared" si="65"/>
        <v>0</v>
      </c>
      <c r="BG238" s="133">
        <f t="shared" si="66"/>
        <v>0</v>
      </c>
      <c r="BH238" s="133">
        <f t="shared" si="67"/>
        <v>0</v>
      </c>
      <c r="BI238" s="133">
        <f t="shared" si="68"/>
        <v>0</v>
      </c>
      <c r="BJ238" s="13" t="s">
        <v>154</v>
      </c>
      <c r="BK238" s="133">
        <f t="shared" si="69"/>
        <v>0</v>
      </c>
      <c r="BL238" s="13" t="s">
        <v>215</v>
      </c>
      <c r="BM238" s="132" t="s">
        <v>921</v>
      </c>
    </row>
    <row r="239" spans="2:65" s="1" customFormat="1" ht="24.25" customHeight="1">
      <c r="B239" s="120"/>
      <c r="C239" s="121">
        <v>85</v>
      </c>
      <c r="D239" s="121" t="s">
        <v>149</v>
      </c>
      <c r="E239" s="122" t="s">
        <v>423</v>
      </c>
      <c r="F239" s="123" t="s">
        <v>424</v>
      </c>
      <c r="G239" s="124" t="s">
        <v>360</v>
      </c>
      <c r="H239" s="125"/>
      <c r="I239" s="126"/>
      <c r="J239" s="126">
        <f t="shared" si="60"/>
        <v>0</v>
      </c>
      <c r="K239" s="127"/>
      <c r="L239" s="25"/>
      <c r="M239" s="128" t="s">
        <v>1</v>
      </c>
      <c r="N239" s="129" t="s">
        <v>41</v>
      </c>
      <c r="O239" s="130">
        <v>0</v>
      </c>
      <c r="P239" s="130">
        <f t="shared" si="61"/>
        <v>0</v>
      </c>
      <c r="Q239" s="130">
        <v>0</v>
      </c>
      <c r="R239" s="130">
        <f t="shared" si="62"/>
        <v>0</v>
      </c>
      <c r="S239" s="130">
        <v>0</v>
      </c>
      <c r="T239" s="131">
        <f t="shared" si="63"/>
        <v>0</v>
      </c>
      <c r="AR239" s="132" t="s">
        <v>215</v>
      </c>
      <c r="AT239" s="132" t="s">
        <v>149</v>
      </c>
      <c r="AU239" s="132" t="s">
        <v>154</v>
      </c>
      <c r="AY239" s="13" t="s">
        <v>147</v>
      </c>
      <c r="BE239" s="133">
        <f t="shared" si="64"/>
        <v>0</v>
      </c>
      <c r="BF239" s="133">
        <f t="shared" si="65"/>
        <v>0</v>
      </c>
      <c r="BG239" s="133">
        <f t="shared" si="66"/>
        <v>0</v>
      </c>
      <c r="BH239" s="133">
        <f t="shared" si="67"/>
        <v>0</v>
      </c>
      <c r="BI239" s="133">
        <f t="shared" si="68"/>
        <v>0</v>
      </c>
      <c r="BJ239" s="13" t="s">
        <v>154</v>
      </c>
      <c r="BK239" s="133">
        <f t="shared" si="69"/>
        <v>0</v>
      </c>
      <c r="BL239" s="13" t="s">
        <v>215</v>
      </c>
      <c r="BM239" s="132" t="s">
        <v>922</v>
      </c>
    </row>
    <row r="240" spans="2:65" s="11" customFormat="1" ht="22.75" customHeight="1">
      <c r="B240" s="109"/>
      <c r="D240" s="110" t="s">
        <v>74</v>
      </c>
      <c r="E240" s="118" t="s">
        <v>426</v>
      </c>
      <c r="F240" s="118" t="s">
        <v>427</v>
      </c>
      <c r="J240" s="119">
        <f>BK240</f>
        <v>0</v>
      </c>
      <c r="L240" s="109"/>
      <c r="M240" s="113"/>
      <c r="P240" s="114">
        <f>SUM(P241:P250)</f>
        <v>392.965081</v>
      </c>
      <c r="R240" s="114">
        <f>SUM(R241:R250)</f>
        <v>10.428729320000002</v>
      </c>
      <c r="T240" s="115">
        <f>SUM(T241:T250)</f>
        <v>0</v>
      </c>
      <c r="AR240" s="110" t="s">
        <v>154</v>
      </c>
      <c r="AT240" s="116" t="s">
        <v>74</v>
      </c>
      <c r="AU240" s="116" t="s">
        <v>83</v>
      </c>
      <c r="AY240" s="110" t="s">
        <v>147</v>
      </c>
      <c r="BK240" s="117">
        <f>SUM(BK241:BK250)</f>
        <v>0</v>
      </c>
    </row>
    <row r="241" spans="2:65" s="1" customFormat="1" ht="37.75" customHeight="1">
      <c r="B241" s="120"/>
      <c r="C241" s="121">
        <v>86</v>
      </c>
      <c r="D241" s="121" t="s">
        <v>149</v>
      </c>
      <c r="E241" s="122" t="s">
        <v>429</v>
      </c>
      <c r="F241" s="123" t="s">
        <v>430</v>
      </c>
      <c r="G241" s="124" t="s">
        <v>195</v>
      </c>
      <c r="H241" s="125">
        <v>39.012</v>
      </c>
      <c r="I241" s="126"/>
      <c r="J241" s="126">
        <f t="shared" ref="J241:J250" si="70">ROUND(I241*H241,2)</f>
        <v>0</v>
      </c>
      <c r="K241" s="127"/>
      <c r="L241" s="25"/>
      <c r="M241" s="128" t="s">
        <v>1</v>
      </c>
      <c r="N241" s="129" t="s">
        <v>41</v>
      </c>
      <c r="O241" s="130">
        <v>1.4870000000000001</v>
      </c>
      <c r="P241" s="130">
        <f t="shared" ref="P241:P250" si="71">O241*H241</f>
        <v>58.010844000000006</v>
      </c>
      <c r="Q241" s="130">
        <v>5.4420000000000003E-2</v>
      </c>
      <c r="R241" s="130">
        <f t="shared" ref="R241:R250" si="72">Q241*H241</f>
        <v>2.1230330400000001</v>
      </c>
      <c r="S241" s="130">
        <v>0</v>
      </c>
      <c r="T241" s="131">
        <f t="shared" ref="T241:T250" si="73">S241*H241</f>
        <v>0</v>
      </c>
      <c r="AR241" s="132" t="s">
        <v>215</v>
      </c>
      <c r="AT241" s="132" t="s">
        <v>149</v>
      </c>
      <c r="AU241" s="132" t="s">
        <v>154</v>
      </c>
      <c r="AY241" s="13" t="s">
        <v>147</v>
      </c>
      <c r="BE241" s="133">
        <f t="shared" ref="BE241:BE250" si="74">IF(N241="základná",J241,0)</f>
        <v>0</v>
      </c>
      <c r="BF241" s="133">
        <f t="shared" ref="BF241:BF250" si="75">IF(N241="znížená",J241,0)</f>
        <v>0</v>
      </c>
      <c r="BG241" s="133">
        <f t="shared" ref="BG241:BG250" si="76">IF(N241="zákl. prenesená",J241,0)</f>
        <v>0</v>
      </c>
      <c r="BH241" s="133">
        <f t="shared" ref="BH241:BH250" si="77">IF(N241="zníž. prenesená",J241,0)</f>
        <v>0</v>
      </c>
      <c r="BI241" s="133">
        <f t="shared" ref="BI241:BI250" si="78">IF(N241="nulová",J241,0)</f>
        <v>0</v>
      </c>
      <c r="BJ241" s="13" t="s">
        <v>154</v>
      </c>
      <c r="BK241" s="133">
        <f t="shared" ref="BK241:BK250" si="79">ROUND(I241*H241,2)</f>
        <v>0</v>
      </c>
      <c r="BL241" s="13" t="s">
        <v>215</v>
      </c>
      <c r="BM241" s="132" t="s">
        <v>923</v>
      </c>
    </row>
    <row r="242" spans="2:65" s="1" customFormat="1" ht="37.75" customHeight="1">
      <c r="B242" s="120"/>
      <c r="C242" s="121">
        <v>87</v>
      </c>
      <c r="D242" s="121" t="s">
        <v>149</v>
      </c>
      <c r="E242" s="122" t="s">
        <v>433</v>
      </c>
      <c r="F242" s="123" t="s">
        <v>434</v>
      </c>
      <c r="G242" s="124" t="s">
        <v>195</v>
      </c>
      <c r="H242" s="125">
        <v>18</v>
      </c>
      <c r="I242" s="126"/>
      <c r="J242" s="126">
        <f t="shared" si="70"/>
        <v>0</v>
      </c>
      <c r="K242" s="127"/>
      <c r="L242" s="25"/>
      <c r="M242" s="128" t="s">
        <v>1</v>
      </c>
      <c r="N242" s="129" t="s">
        <v>41</v>
      </c>
      <c r="O242" s="130">
        <v>1.49</v>
      </c>
      <c r="P242" s="130">
        <f t="shared" si="71"/>
        <v>26.82</v>
      </c>
      <c r="Q242" s="130">
        <v>5.5789999999999999E-2</v>
      </c>
      <c r="R242" s="130">
        <f t="shared" si="72"/>
        <v>1.0042199999999999</v>
      </c>
      <c r="S242" s="130">
        <v>0</v>
      </c>
      <c r="T242" s="131">
        <f t="shared" si="73"/>
        <v>0</v>
      </c>
      <c r="AR242" s="132" t="s">
        <v>215</v>
      </c>
      <c r="AT242" s="132" t="s">
        <v>149</v>
      </c>
      <c r="AU242" s="132" t="s">
        <v>154</v>
      </c>
      <c r="AY242" s="13" t="s">
        <v>147</v>
      </c>
      <c r="BE242" s="133">
        <f t="shared" si="74"/>
        <v>0</v>
      </c>
      <c r="BF242" s="133">
        <f t="shared" si="75"/>
        <v>0</v>
      </c>
      <c r="BG242" s="133">
        <f t="shared" si="76"/>
        <v>0</v>
      </c>
      <c r="BH242" s="133">
        <f t="shared" si="77"/>
        <v>0</v>
      </c>
      <c r="BI242" s="133">
        <f t="shared" si="78"/>
        <v>0</v>
      </c>
      <c r="BJ242" s="13" t="s">
        <v>154</v>
      </c>
      <c r="BK242" s="133">
        <f t="shared" si="79"/>
        <v>0</v>
      </c>
      <c r="BL242" s="13" t="s">
        <v>215</v>
      </c>
      <c r="BM242" s="132" t="s">
        <v>924</v>
      </c>
    </row>
    <row r="243" spans="2:65" s="1" customFormat="1" ht="52">
      <c r="B243" s="120"/>
      <c r="C243" s="121">
        <v>88</v>
      </c>
      <c r="D243" s="121" t="s">
        <v>149</v>
      </c>
      <c r="E243" s="122" t="s">
        <v>925</v>
      </c>
      <c r="F243" s="123" t="s">
        <v>926</v>
      </c>
      <c r="G243" s="124" t="s">
        <v>195</v>
      </c>
      <c r="H243" s="125">
        <v>13.422000000000001</v>
      </c>
      <c r="I243" s="126"/>
      <c r="J243" s="126">
        <f t="shared" si="70"/>
        <v>0</v>
      </c>
      <c r="K243" s="127"/>
      <c r="L243" s="25"/>
      <c r="M243" s="128" t="s">
        <v>1</v>
      </c>
      <c r="N243" s="129" t="s">
        <v>41</v>
      </c>
      <c r="O243" s="130">
        <v>1.512</v>
      </c>
      <c r="P243" s="130">
        <f t="shared" si="71"/>
        <v>20.294064000000002</v>
      </c>
      <c r="Q243" s="130">
        <v>5.8069999999999997E-2</v>
      </c>
      <c r="R243" s="130">
        <f t="shared" si="72"/>
        <v>0.77941554000000002</v>
      </c>
      <c r="S243" s="130">
        <v>0</v>
      </c>
      <c r="T243" s="131">
        <f t="shared" si="73"/>
        <v>0</v>
      </c>
      <c r="AR243" s="132" t="s">
        <v>215</v>
      </c>
      <c r="AT243" s="132" t="s">
        <v>149</v>
      </c>
      <c r="AU243" s="132" t="s">
        <v>154</v>
      </c>
      <c r="AY243" s="13" t="s">
        <v>147</v>
      </c>
      <c r="BE243" s="133">
        <f t="shared" si="74"/>
        <v>0</v>
      </c>
      <c r="BF243" s="133">
        <f t="shared" si="75"/>
        <v>0</v>
      </c>
      <c r="BG243" s="133">
        <f t="shared" si="76"/>
        <v>0</v>
      </c>
      <c r="BH243" s="133">
        <f t="shared" si="77"/>
        <v>0</v>
      </c>
      <c r="BI243" s="133">
        <f t="shared" si="78"/>
        <v>0</v>
      </c>
      <c r="BJ243" s="13" t="s">
        <v>154</v>
      </c>
      <c r="BK243" s="133">
        <f t="shared" si="79"/>
        <v>0</v>
      </c>
      <c r="BL243" s="13" t="s">
        <v>215</v>
      </c>
      <c r="BM243" s="132" t="s">
        <v>927</v>
      </c>
    </row>
    <row r="244" spans="2:65" s="1" customFormat="1" ht="37.75" customHeight="1">
      <c r="B244" s="120"/>
      <c r="C244" s="121">
        <v>89</v>
      </c>
      <c r="D244" s="121" t="s">
        <v>149</v>
      </c>
      <c r="E244" s="122" t="s">
        <v>437</v>
      </c>
      <c r="F244" s="123" t="s">
        <v>438</v>
      </c>
      <c r="G244" s="124" t="s">
        <v>195</v>
      </c>
      <c r="H244" s="125">
        <v>7.117</v>
      </c>
      <c r="I244" s="126"/>
      <c r="J244" s="126">
        <f t="shared" si="70"/>
        <v>0</v>
      </c>
      <c r="K244" s="127"/>
      <c r="L244" s="25"/>
      <c r="M244" s="128" t="s">
        <v>1</v>
      </c>
      <c r="N244" s="129" t="s">
        <v>41</v>
      </c>
      <c r="O244" s="130">
        <v>1.371</v>
      </c>
      <c r="P244" s="130">
        <f t="shared" si="71"/>
        <v>9.7574070000000006</v>
      </c>
      <c r="Q244" s="130">
        <v>5.2650000000000002E-2</v>
      </c>
      <c r="R244" s="130">
        <f t="shared" si="72"/>
        <v>0.37471005000000002</v>
      </c>
      <c r="S244" s="130">
        <v>0</v>
      </c>
      <c r="T244" s="131">
        <f t="shared" si="73"/>
        <v>0</v>
      </c>
      <c r="AR244" s="132" t="s">
        <v>215</v>
      </c>
      <c r="AT244" s="132" t="s">
        <v>149</v>
      </c>
      <c r="AU244" s="132" t="s">
        <v>154</v>
      </c>
      <c r="AY244" s="13" t="s">
        <v>147</v>
      </c>
      <c r="BE244" s="133">
        <f t="shared" si="74"/>
        <v>0</v>
      </c>
      <c r="BF244" s="133">
        <f t="shared" si="75"/>
        <v>0</v>
      </c>
      <c r="BG244" s="133">
        <f t="shared" si="76"/>
        <v>0</v>
      </c>
      <c r="BH244" s="133">
        <f t="shared" si="77"/>
        <v>0</v>
      </c>
      <c r="BI244" s="133">
        <f t="shared" si="78"/>
        <v>0</v>
      </c>
      <c r="BJ244" s="13" t="s">
        <v>154</v>
      </c>
      <c r="BK244" s="133">
        <f t="shared" si="79"/>
        <v>0</v>
      </c>
      <c r="BL244" s="13" t="s">
        <v>215</v>
      </c>
      <c r="BM244" s="132" t="s">
        <v>928</v>
      </c>
    </row>
    <row r="245" spans="2:65" s="1" customFormat="1" ht="24.25" customHeight="1">
      <c r="B245" s="120"/>
      <c r="C245" s="121">
        <v>90</v>
      </c>
      <c r="D245" s="121" t="s">
        <v>149</v>
      </c>
      <c r="E245" s="122" t="s">
        <v>441</v>
      </c>
      <c r="F245" s="123" t="s">
        <v>442</v>
      </c>
      <c r="G245" s="124" t="s">
        <v>195</v>
      </c>
      <c r="H245" s="125">
        <v>6.42</v>
      </c>
      <c r="I245" s="126"/>
      <c r="J245" s="126">
        <f t="shared" si="70"/>
        <v>0</v>
      </c>
      <c r="K245" s="127"/>
      <c r="L245" s="25"/>
      <c r="M245" s="128" t="s">
        <v>1</v>
      </c>
      <c r="N245" s="129" t="s">
        <v>41</v>
      </c>
      <c r="O245" s="130">
        <v>1.268</v>
      </c>
      <c r="P245" s="130">
        <f t="shared" si="71"/>
        <v>8.1405600000000007</v>
      </c>
      <c r="Q245" s="130">
        <v>2.1520000000000001E-2</v>
      </c>
      <c r="R245" s="130">
        <f t="shared" si="72"/>
        <v>0.13815840000000001</v>
      </c>
      <c r="S245" s="130">
        <v>0</v>
      </c>
      <c r="T245" s="131">
        <f t="shared" si="73"/>
        <v>0</v>
      </c>
      <c r="AR245" s="132" t="s">
        <v>215</v>
      </c>
      <c r="AT245" s="132" t="s">
        <v>149</v>
      </c>
      <c r="AU245" s="132" t="s">
        <v>154</v>
      </c>
      <c r="AY245" s="13" t="s">
        <v>147</v>
      </c>
      <c r="BE245" s="133">
        <f t="shared" si="74"/>
        <v>0</v>
      </c>
      <c r="BF245" s="133">
        <f t="shared" si="75"/>
        <v>0</v>
      </c>
      <c r="BG245" s="133">
        <f t="shared" si="76"/>
        <v>0</v>
      </c>
      <c r="BH245" s="133">
        <f t="shared" si="77"/>
        <v>0</v>
      </c>
      <c r="BI245" s="133">
        <f t="shared" si="78"/>
        <v>0</v>
      </c>
      <c r="BJ245" s="13" t="s">
        <v>154</v>
      </c>
      <c r="BK245" s="133">
        <f t="shared" si="79"/>
        <v>0</v>
      </c>
      <c r="BL245" s="13" t="s">
        <v>215</v>
      </c>
      <c r="BM245" s="132" t="s">
        <v>929</v>
      </c>
    </row>
    <row r="246" spans="2:65" s="1" customFormat="1" ht="24.25" customHeight="1">
      <c r="B246" s="120"/>
      <c r="C246" s="121">
        <v>91</v>
      </c>
      <c r="D246" s="121" t="s">
        <v>149</v>
      </c>
      <c r="E246" s="122" t="s">
        <v>445</v>
      </c>
      <c r="F246" s="123" t="s">
        <v>446</v>
      </c>
      <c r="G246" s="124" t="s">
        <v>195</v>
      </c>
      <c r="H246" s="125">
        <v>9.2449999999999992</v>
      </c>
      <c r="I246" s="126"/>
      <c r="J246" s="126">
        <f t="shared" si="70"/>
        <v>0</v>
      </c>
      <c r="K246" s="127"/>
      <c r="L246" s="25"/>
      <c r="M246" s="128" t="s">
        <v>1</v>
      </c>
      <c r="N246" s="129" t="s">
        <v>41</v>
      </c>
      <c r="O246" s="130">
        <v>0.95499999999999996</v>
      </c>
      <c r="P246" s="130">
        <f t="shared" si="71"/>
        <v>8.828974999999998</v>
      </c>
      <c r="Q246" s="130">
        <v>1.2149999999999999E-2</v>
      </c>
      <c r="R246" s="130">
        <f t="shared" si="72"/>
        <v>0.11232674999999999</v>
      </c>
      <c r="S246" s="130">
        <v>0</v>
      </c>
      <c r="T246" s="131">
        <f t="shared" si="73"/>
        <v>0</v>
      </c>
      <c r="AR246" s="132" t="s">
        <v>215</v>
      </c>
      <c r="AT246" s="132" t="s">
        <v>149</v>
      </c>
      <c r="AU246" s="132" t="s">
        <v>154</v>
      </c>
      <c r="AY246" s="13" t="s">
        <v>147</v>
      </c>
      <c r="BE246" s="133">
        <f t="shared" si="74"/>
        <v>0</v>
      </c>
      <c r="BF246" s="133">
        <f t="shared" si="75"/>
        <v>0</v>
      </c>
      <c r="BG246" s="133">
        <f t="shared" si="76"/>
        <v>0</v>
      </c>
      <c r="BH246" s="133">
        <f t="shared" si="77"/>
        <v>0</v>
      </c>
      <c r="BI246" s="133">
        <f t="shared" si="78"/>
        <v>0</v>
      </c>
      <c r="BJ246" s="13" t="s">
        <v>154</v>
      </c>
      <c r="BK246" s="133">
        <f t="shared" si="79"/>
        <v>0</v>
      </c>
      <c r="BL246" s="13" t="s">
        <v>215</v>
      </c>
      <c r="BM246" s="132" t="s">
        <v>930</v>
      </c>
    </row>
    <row r="247" spans="2:65" s="1" customFormat="1" ht="24.25" customHeight="1">
      <c r="B247" s="120"/>
      <c r="C247" s="121">
        <v>92</v>
      </c>
      <c r="D247" s="121" t="s">
        <v>149</v>
      </c>
      <c r="E247" s="122" t="s">
        <v>449</v>
      </c>
      <c r="F247" s="123" t="s">
        <v>450</v>
      </c>
      <c r="G247" s="124" t="s">
        <v>195</v>
      </c>
      <c r="H247" s="125">
        <v>125.8</v>
      </c>
      <c r="I247" s="126"/>
      <c r="J247" s="126">
        <f t="shared" si="70"/>
        <v>0</v>
      </c>
      <c r="K247" s="127"/>
      <c r="L247" s="25"/>
      <c r="M247" s="128" t="s">
        <v>1</v>
      </c>
      <c r="N247" s="129" t="s">
        <v>41</v>
      </c>
      <c r="O247" s="130">
        <v>1.3009999999999999</v>
      </c>
      <c r="P247" s="130">
        <f t="shared" si="71"/>
        <v>163.66579999999999</v>
      </c>
      <c r="Q247" s="130">
        <v>2.1180000000000001E-2</v>
      </c>
      <c r="R247" s="130">
        <f t="shared" si="72"/>
        <v>2.664444</v>
      </c>
      <c r="S247" s="130">
        <v>0</v>
      </c>
      <c r="T247" s="131">
        <f t="shared" si="73"/>
        <v>0</v>
      </c>
      <c r="AR247" s="132" t="s">
        <v>215</v>
      </c>
      <c r="AT247" s="132" t="s">
        <v>149</v>
      </c>
      <c r="AU247" s="132" t="s">
        <v>154</v>
      </c>
      <c r="AY247" s="13" t="s">
        <v>147</v>
      </c>
      <c r="BE247" s="133">
        <f t="shared" si="74"/>
        <v>0</v>
      </c>
      <c r="BF247" s="133">
        <f t="shared" si="75"/>
        <v>0</v>
      </c>
      <c r="BG247" s="133">
        <f t="shared" si="76"/>
        <v>0</v>
      </c>
      <c r="BH247" s="133">
        <f t="shared" si="77"/>
        <v>0</v>
      </c>
      <c r="BI247" s="133">
        <f t="shared" si="78"/>
        <v>0</v>
      </c>
      <c r="BJ247" s="13" t="s">
        <v>154</v>
      </c>
      <c r="BK247" s="133">
        <f t="shared" si="79"/>
        <v>0</v>
      </c>
      <c r="BL247" s="13" t="s">
        <v>215</v>
      </c>
      <c r="BM247" s="132" t="s">
        <v>931</v>
      </c>
    </row>
    <row r="248" spans="2:65" s="1" customFormat="1" ht="24.25" customHeight="1">
      <c r="B248" s="120"/>
      <c r="C248" s="121">
        <v>93</v>
      </c>
      <c r="D248" s="121" t="s">
        <v>149</v>
      </c>
      <c r="E248" s="122" t="s">
        <v>457</v>
      </c>
      <c r="F248" s="123" t="s">
        <v>458</v>
      </c>
      <c r="G248" s="124" t="s">
        <v>195</v>
      </c>
      <c r="H248" s="125">
        <v>93.072999999999993</v>
      </c>
      <c r="I248" s="126"/>
      <c r="J248" s="126">
        <f t="shared" si="70"/>
        <v>0</v>
      </c>
      <c r="K248" s="127"/>
      <c r="L248" s="25"/>
      <c r="M248" s="128" t="s">
        <v>1</v>
      </c>
      <c r="N248" s="129" t="s">
        <v>41</v>
      </c>
      <c r="O248" s="130">
        <v>1.0469999999999999</v>
      </c>
      <c r="P248" s="130">
        <f t="shared" si="71"/>
        <v>97.44743099999998</v>
      </c>
      <c r="Q248" s="130">
        <v>8.4799999999999997E-3</v>
      </c>
      <c r="R248" s="130">
        <f t="shared" si="72"/>
        <v>0.78925903999999991</v>
      </c>
      <c r="S248" s="130">
        <v>0</v>
      </c>
      <c r="T248" s="131">
        <f t="shared" si="73"/>
        <v>0</v>
      </c>
      <c r="AR248" s="132" t="s">
        <v>215</v>
      </c>
      <c r="AT248" s="132" t="s">
        <v>149</v>
      </c>
      <c r="AU248" s="132" t="s">
        <v>154</v>
      </c>
      <c r="AY248" s="13" t="s">
        <v>147</v>
      </c>
      <c r="BE248" s="133">
        <f t="shared" si="74"/>
        <v>0</v>
      </c>
      <c r="BF248" s="133">
        <f t="shared" si="75"/>
        <v>0</v>
      </c>
      <c r="BG248" s="133">
        <f t="shared" si="76"/>
        <v>0</v>
      </c>
      <c r="BH248" s="133">
        <f t="shared" si="77"/>
        <v>0</v>
      </c>
      <c r="BI248" s="133">
        <f t="shared" si="78"/>
        <v>0</v>
      </c>
      <c r="BJ248" s="13" t="s">
        <v>154</v>
      </c>
      <c r="BK248" s="133">
        <f t="shared" si="79"/>
        <v>0</v>
      </c>
      <c r="BL248" s="13" t="s">
        <v>215</v>
      </c>
      <c r="BM248" s="132" t="s">
        <v>932</v>
      </c>
    </row>
    <row r="249" spans="2:65" s="1" customFormat="1" ht="24.25" customHeight="1">
      <c r="B249" s="120"/>
      <c r="C249" s="121">
        <v>94</v>
      </c>
      <c r="D249" s="134" t="s">
        <v>198</v>
      </c>
      <c r="E249" s="135" t="s">
        <v>461</v>
      </c>
      <c r="F249" s="136" t="s">
        <v>462</v>
      </c>
      <c r="G249" s="137" t="s">
        <v>195</v>
      </c>
      <c r="H249" s="138">
        <v>195.453</v>
      </c>
      <c r="I249" s="139"/>
      <c r="J249" s="139">
        <f t="shared" si="70"/>
        <v>0</v>
      </c>
      <c r="K249" s="140"/>
      <c r="L249" s="141"/>
      <c r="M249" s="142" t="s">
        <v>1</v>
      </c>
      <c r="N249" s="143" t="s">
        <v>41</v>
      </c>
      <c r="O249" s="130">
        <v>0</v>
      </c>
      <c r="P249" s="130">
        <f t="shared" si="71"/>
        <v>0</v>
      </c>
      <c r="Q249" s="130">
        <v>1.2500000000000001E-2</v>
      </c>
      <c r="R249" s="130">
        <f t="shared" si="72"/>
        <v>2.4431625000000001</v>
      </c>
      <c r="S249" s="130">
        <v>0</v>
      </c>
      <c r="T249" s="131">
        <f t="shared" si="73"/>
        <v>0</v>
      </c>
      <c r="AR249" s="132" t="s">
        <v>269</v>
      </c>
      <c r="AT249" s="132" t="s">
        <v>198</v>
      </c>
      <c r="AU249" s="132" t="s">
        <v>154</v>
      </c>
      <c r="AY249" s="13" t="s">
        <v>147</v>
      </c>
      <c r="BE249" s="133">
        <f t="shared" si="74"/>
        <v>0</v>
      </c>
      <c r="BF249" s="133">
        <f t="shared" si="75"/>
        <v>0</v>
      </c>
      <c r="BG249" s="133">
        <f t="shared" si="76"/>
        <v>0</v>
      </c>
      <c r="BH249" s="133">
        <f t="shared" si="77"/>
        <v>0</v>
      </c>
      <c r="BI249" s="133">
        <f t="shared" si="78"/>
        <v>0</v>
      </c>
      <c r="BJ249" s="13" t="s">
        <v>154</v>
      </c>
      <c r="BK249" s="133">
        <f t="shared" si="79"/>
        <v>0</v>
      </c>
      <c r="BL249" s="13" t="s">
        <v>215</v>
      </c>
      <c r="BM249" s="132" t="s">
        <v>933</v>
      </c>
    </row>
    <row r="250" spans="2:65" s="1" customFormat="1" ht="24.25" customHeight="1">
      <c r="B250" s="120"/>
      <c r="C250" s="121">
        <v>95</v>
      </c>
      <c r="D250" s="121" t="s">
        <v>149</v>
      </c>
      <c r="E250" s="122" t="s">
        <v>473</v>
      </c>
      <c r="F250" s="123" t="s">
        <v>474</v>
      </c>
      <c r="G250" s="124" t="s">
        <v>360</v>
      </c>
      <c r="H250" s="125"/>
      <c r="I250" s="126"/>
      <c r="J250" s="126">
        <f t="shared" si="70"/>
        <v>0</v>
      </c>
      <c r="K250" s="127"/>
      <c r="L250" s="25"/>
      <c r="M250" s="128" t="s">
        <v>1</v>
      </c>
      <c r="N250" s="129" t="s">
        <v>41</v>
      </c>
      <c r="O250" s="130">
        <v>0</v>
      </c>
      <c r="P250" s="130">
        <f t="shared" si="71"/>
        <v>0</v>
      </c>
      <c r="Q250" s="130">
        <v>0</v>
      </c>
      <c r="R250" s="130">
        <f t="shared" si="72"/>
        <v>0</v>
      </c>
      <c r="S250" s="130">
        <v>0</v>
      </c>
      <c r="T250" s="131">
        <f t="shared" si="73"/>
        <v>0</v>
      </c>
      <c r="AR250" s="132" t="s">
        <v>215</v>
      </c>
      <c r="AT250" s="132" t="s">
        <v>149</v>
      </c>
      <c r="AU250" s="132" t="s">
        <v>154</v>
      </c>
      <c r="AY250" s="13" t="s">
        <v>147</v>
      </c>
      <c r="BE250" s="133">
        <f t="shared" si="74"/>
        <v>0</v>
      </c>
      <c r="BF250" s="133">
        <f t="shared" si="75"/>
        <v>0</v>
      </c>
      <c r="BG250" s="133">
        <f t="shared" si="76"/>
        <v>0</v>
      </c>
      <c r="BH250" s="133">
        <f t="shared" si="77"/>
        <v>0</v>
      </c>
      <c r="BI250" s="133">
        <f t="shared" si="78"/>
        <v>0</v>
      </c>
      <c r="BJ250" s="13" t="s">
        <v>154</v>
      </c>
      <c r="BK250" s="133">
        <f t="shared" si="79"/>
        <v>0</v>
      </c>
      <c r="BL250" s="13" t="s">
        <v>215</v>
      </c>
      <c r="BM250" s="132" t="s">
        <v>934</v>
      </c>
    </row>
    <row r="251" spans="2:65" s="11" customFormat="1" ht="22.75" customHeight="1">
      <c r="B251" s="109"/>
      <c r="D251" s="110" t="s">
        <v>74</v>
      </c>
      <c r="E251" s="118" t="s">
        <v>476</v>
      </c>
      <c r="F251" s="118" t="s">
        <v>477</v>
      </c>
      <c r="J251" s="119">
        <f>BK251</f>
        <v>0</v>
      </c>
      <c r="L251" s="109"/>
      <c r="M251" s="113"/>
      <c r="P251" s="114">
        <f>SUM(P252:P257)</f>
        <v>60.079407000000003</v>
      </c>
      <c r="R251" s="114">
        <f>SUM(R252:R257)</f>
        <v>0.15688155999999998</v>
      </c>
      <c r="T251" s="115">
        <f>SUM(T252:T257)</f>
        <v>0</v>
      </c>
      <c r="AR251" s="110" t="s">
        <v>154</v>
      </c>
      <c r="AT251" s="116" t="s">
        <v>74</v>
      </c>
      <c r="AU251" s="116" t="s">
        <v>83</v>
      </c>
      <c r="AY251" s="110" t="s">
        <v>147</v>
      </c>
      <c r="BK251" s="117">
        <f>SUM(BK252:BK257)</f>
        <v>0</v>
      </c>
    </row>
    <row r="252" spans="2:65" s="1" customFormat="1" ht="24.25" customHeight="1">
      <c r="B252" s="120"/>
      <c r="C252" s="121">
        <v>96</v>
      </c>
      <c r="D252" s="121" t="s">
        <v>149</v>
      </c>
      <c r="E252" s="122" t="s">
        <v>495</v>
      </c>
      <c r="F252" s="123" t="s">
        <v>496</v>
      </c>
      <c r="G252" s="124" t="s">
        <v>218</v>
      </c>
      <c r="H252" s="125">
        <v>10.506</v>
      </c>
      <c r="I252" s="126"/>
      <c r="J252" s="126">
        <f t="shared" ref="J252:J257" si="80">ROUND(I252*H252,2)</f>
        <v>0</v>
      </c>
      <c r="K252" s="127"/>
      <c r="L252" s="25"/>
      <c r="M252" s="128" t="s">
        <v>1</v>
      </c>
      <c r="N252" s="129" t="s">
        <v>41</v>
      </c>
      <c r="O252" s="130">
        <v>0.86799999999999999</v>
      </c>
      <c r="P252" s="130">
        <f t="shared" ref="P252:P257" si="81">O252*H252</f>
        <v>9.1192080000000004</v>
      </c>
      <c r="Q252" s="130">
        <v>2.9399999999999999E-3</v>
      </c>
      <c r="R252" s="130">
        <f t="shared" ref="R252:R257" si="82">Q252*H252</f>
        <v>3.0887640000000001E-2</v>
      </c>
      <c r="S252" s="130">
        <v>0</v>
      </c>
      <c r="T252" s="131">
        <f t="shared" ref="T252:T257" si="83">S252*H252</f>
        <v>0</v>
      </c>
      <c r="AR252" s="132" t="s">
        <v>215</v>
      </c>
      <c r="AT252" s="132" t="s">
        <v>149</v>
      </c>
      <c r="AU252" s="132" t="s">
        <v>154</v>
      </c>
      <c r="AY252" s="13" t="s">
        <v>147</v>
      </c>
      <c r="BE252" s="133">
        <f t="shared" ref="BE252:BE257" si="84">IF(N252="základná",J252,0)</f>
        <v>0</v>
      </c>
      <c r="BF252" s="133">
        <f t="shared" ref="BF252:BF257" si="85">IF(N252="znížená",J252,0)</f>
        <v>0</v>
      </c>
      <c r="BG252" s="133">
        <f t="shared" ref="BG252:BG257" si="86">IF(N252="zákl. prenesená",J252,0)</f>
        <v>0</v>
      </c>
      <c r="BH252" s="133">
        <f t="shared" ref="BH252:BH257" si="87">IF(N252="zníž. prenesená",J252,0)</f>
        <v>0</v>
      </c>
      <c r="BI252" s="133">
        <f t="shared" ref="BI252:BI257" si="88">IF(N252="nulová",J252,0)</f>
        <v>0</v>
      </c>
      <c r="BJ252" s="13" t="s">
        <v>154</v>
      </c>
      <c r="BK252" s="133">
        <f t="shared" ref="BK252:BK257" si="89">ROUND(I252*H252,2)</f>
        <v>0</v>
      </c>
      <c r="BL252" s="13" t="s">
        <v>215</v>
      </c>
      <c r="BM252" s="132" t="s">
        <v>935</v>
      </c>
    </row>
    <row r="253" spans="2:65" s="1" customFormat="1" ht="24.25" customHeight="1">
      <c r="B253" s="120"/>
      <c r="C253" s="121">
        <v>97</v>
      </c>
      <c r="D253" s="121" t="s">
        <v>149</v>
      </c>
      <c r="E253" s="122" t="s">
        <v>479</v>
      </c>
      <c r="F253" s="123" t="s">
        <v>480</v>
      </c>
      <c r="G253" s="124" t="s">
        <v>218</v>
      </c>
      <c r="H253" s="125">
        <v>38.21</v>
      </c>
      <c r="I253" s="126"/>
      <c r="J253" s="126">
        <f t="shared" si="80"/>
        <v>0</v>
      </c>
      <c r="K253" s="127"/>
      <c r="L253" s="25"/>
      <c r="M253" s="128" t="s">
        <v>1</v>
      </c>
      <c r="N253" s="129" t="s">
        <v>41</v>
      </c>
      <c r="O253" s="130">
        <v>0.89500000000000002</v>
      </c>
      <c r="P253" s="130">
        <f t="shared" si="81"/>
        <v>34.197949999999999</v>
      </c>
      <c r="Q253" s="130">
        <v>2.0699999999999998E-3</v>
      </c>
      <c r="R253" s="130">
        <f t="shared" si="82"/>
        <v>7.909469999999999E-2</v>
      </c>
      <c r="S253" s="130">
        <v>0</v>
      </c>
      <c r="T253" s="131">
        <f t="shared" si="83"/>
        <v>0</v>
      </c>
      <c r="AR253" s="132" t="s">
        <v>215</v>
      </c>
      <c r="AT253" s="132" t="s">
        <v>149</v>
      </c>
      <c r="AU253" s="132" t="s">
        <v>154</v>
      </c>
      <c r="AY253" s="13" t="s">
        <v>147</v>
      </c>
      <c r="BE253" s="133">
        <f t="shared" si="84"/>
        <v>0</v>
      </c>
      <c r="BF253" s="133">
        <f t="shared" si="85"/>
        <v>0</v>
      </c>
      <c r="BG253" s="133">
        <f t="shared" si="86"/>
        <v>0</v>
      </c>
      <c r="BH253" s="133">
        <f t="shared" si="87"/>
        <v>0</v>
      </c>
      <c r="BI253" s="133">
        <f t="shared" si="88"/>
        <v>0</v>
      </c>
      <c r="BJ253" s="13" t="s">
        <v>154</v>
      </c>
      <c r="BK253" s="133">
        <f t="shared" si="89"/>
        <v>0</v>
      </c>
      <c r="BL253" s="13" t="s">
        <v>215</v>
      </c>
      <c r="BM253" s="132" t="s">
        <v>936</v>
      </c>
    </row>
    <row r="254" spans="2:65" s="1" customFormat="1" ht="24.25" customHeight="1">
      <c r="B254" s="120"/>
      <c r="C254" s="121">
        <v>98</v>
      </c>
      <c r="D254" s="121" t="s">
        <v>149</v>
      </c>
      <c r="E254" s="122" t="s">
        <v>483</v>
      </c>
      <c r="F254" s="123" t="s">
        <v>484</v>
      </c>
      <c r="G254" s="124" t="s">
        <v>247</v>
      </c>
      <c r="H254" s="125">
        <v>4</v>
      </c>
      <c r="I254" s="126"/>
      <c r="J254" s="126">
        <f t="shared" si="80"/>
        <v>0</v>
      </c>
      <c r="K254" s="127"/>
      <c r="L254" s="25"/>
      <c r="M254" s="128" t="s">
        <v>1</v>
      </c>
      <c r="N254" s="129" t="s">
        <v>41</v>
      </c>
      <c r="O254" s="130">
        <v>1.23525</v>
      </c>
      <c r="P254" s="130">
        <f t="shared" si="81"/>
        <v>4.9409999999999998</v>
      </c>
      <c r="Q254" s="130">
        <v>1.58E-3</v>
      </c>
      <c r="R254" s="130">
        <f t="shared" si="82"/>
        <v>6.3200000000000001E-3</v>
      </c>
      <c r="S254" s="130">
        <v>0</v>
      </c>
      <c r="T254" s="131">
        <f t="shared" si="83"/>
        <v>0</v>
      </c>
      <c r="AR254" s="132" t="s">
        <v>215</v>
      </c>
      <c r="AT254" s="132" t="s">
        <v>149</v>
      </c>
      <c r="AU254" s="132" t="s">
        <v>154</v>
      </c>
      <c r="AY254" s="13" t="s">
        <v>147</v>
      </c>
      <c r="BE254" s="133">
        <f t="shared" si="84"/>
        <v>0</v>
      </c>
      <c r="BF254" s="133">
        <f t="shared" si="85"/>
        <v>0</v>
      </c>
      <c r="BG254" s="133">
        <f t="shared" si="86"/>
        <v>0</v>
      </c>
      <c r="BH254" s="133">
        <f t="shared" si="87"/>
        <v>0</v>
      </c>
      <c r="BI254" s="133">
        <f t="shared" si="88"/>
        <v>0</v>
      </c>
      <c r="BJ254" s="13" t="s">
        <v>154</v>
      </c>
      <c r="BK254" s="133">
        <f t="shared" si="89"/>
        <v>0</v>
      </c>
      <c r="BL254" s="13" t="s">
        <v>215</v>
      </c>
      <c r="BM254" s="132" t="s">
        <v>937</v>
      </c>
    </row>
    <row r="255" spans="2:65" s="1" customFormat="1" ht="24.25" customHeight="1">
      <c r="B255" s="120"/>
      <c r="C255" s="121">
        <v>99</v>
      </c>
      <c r="D255" s="121" t="s">
        <v>149</v>
      </c>
      <c r="E255" s="122" t="s">
        <v>499</v>
      </c>
      <c r="F255" s="123" t="s">
        <v>500</v>
      </c>
      <c r="G255" s="124" t="s">
        <v>218</v>
      </c>
      <c r="H255" s="125">
        <v>7.14</v>
      </c>
      <c r="I255" s="126"/>
      <c r="J255" s="126">
        <f t="shared" si="80"/>
        <v>0</v>
      </c>
      <c r="K255" s="127"/>
      <c r="L255" s="25"/>
      <c r="M255" s="128" t="s">
        <v>1</v>
      </c>
      <c r="N255" s="129" t="s">
        <v>41</v>
      </c>
      <c r="O255" s="130">
        <v>0.39200000000000002</v>
      </c>
      <c r="P255" s="130">
        <f t="shared" si="81"/>
        <v>2.79888</v>
      </c>
      <c r="Q255" s="130">
        <v>1.81E-3</v>
      </c>
      <c r="R255" s="130">
        <f t="shared" si="82"/>
        <v>1.29234E-2</v>
      </c>
      <c r="S255" s="130">
        <v>0</v>
      </c>
      <c r="T255" s="131">
        <f t="shared" si="83"/>
        <v>0</v>
      </c>
      <c r="AR255" s="132" t="s">
        <v>215</v>
      </c>
      <c r="AT255" s="132" t="s">
        <v>149</v>
      </c>
      <c r="AU255" s="132" t="s">
        <v>154</v>
      </c>
      <c r="AY255" s="13" t="s">
        <v>147</v>
      </c>
      <c r="BE255" s="133">
        <f t="shared" si="84"/>
        <v>0</v>
      </c>
      <c r="BF255" s="133">
        <f t="shared" si="85"/>
        <v>0</v>
      </c>
      <c r="BG255" s="133">
        <f t="shared" si="86"/>
        <v>0</v>
      </c>
      <c r="BH255" s="133">
        <f t="shared" si="87"/>
        <v>0</v>
      </c>
      <c r="BI255" s="133">
        <f t="shared" si="88"/>
        <v>0</v>
      </c>
      <c r="BJ255" s="13" t="s">
        <v>154</v>
      </c>
      <c r="BK255" s="133">
        <f t="shared" si="89"/>
        <v>0</v>
      </c>
      <c r="BL255" s="13" t="s">
        <v>215</v>
      </c>
      <c r="BM255" s="132" t="s">
        <v>938</v>
      </c>
    </row>
    <row r="256" spans="2:65" s="1" customFormat="1" ht="24.25" customHeight="1">
      <c r="B256" s="120"/>
      <c r="C256" s="121">
        <v>100</v>
      </c>
      <c r="D256" s="121" t="s">
        <v>149</v>
      </c>
      <c r="E256" s="122" t="s">
        <v>487</v>
      </c>
      <c r="F256" s="123" t="s">
        <v>488</v>
      </c>
      <c r="G256" s="124" t="s">
        <v>218</v>
      </c>
      <c r="H256" s="125">
        <v>13.691000000000001</v>
      </c>
      <c r="I256" s="126"/>
      <c r="J256" s="126">
        <f t="shared" si="80"/>
        <v>0</v>
      </c>
      <c r="K256" s="127"/>
      <c r="L256" s="25"/>
      <c r="M256" s="128" t="s">
        <v>1</v>
      </c>
      <c r="N256" s="129" t="s">
        <v>41</v>
      </c>
      <c r="O256" s="130">
        <v>0.65900000000000003</v>
      </c>
      <c r="P256" s="130">
        <f t="shared" si="81"/>
        <v>9.0223690000000012</v>
      </c>
      <c r="Q256" s="130">
        <v>2.0200000000000001E-3</v>
      </c>
      <c r="R256" s="130">
        <f t="shared" si="82"/>
        <v>2.7655820000000001E-2</v>
      </c>
      <c r="S256" s="130">
        <v>0</v>
      </c>
      <c r="T256" s="131">
        <f t="shared" si="83"/>
        <v>0</v>
      </c>
      <c r="AR256" s="132" t="s">
        <v>215</v>
      </c>
      <c r="AT256" s="132" t="s">
        <v>149</v>
      </c>
      <c r="AU256" s="132" t="s">
        <v>154</v>
      </c>
      <c r="AY256" s="13" t="s">
        <v>147</v>
      </c>
      <c r="BE256" s="133">
        <f t="shared" si="84"/>
        <v>0</v>
      </c>
      <c r="BF256" s="133">
        <f t="shared" si="85"/>
        <v>0</v>
      </c>
      <c r="BG256" s="133">
        <f t="shared" si="86"/>
        <v>0</v>
      </c>
      <c r="BH256" s="133">
        <f t="shared" si="87"/>
        <v>0</v>
      </c>
      <c r="BI256" s="133">
        <f t="shared" si="88"/>
        <v>0</v>
      </c>
      <c r="BJ256" s="13" t="s">
        <v>154</v>
      </c>
      <c r="BK256" s="133">
        <f t="shared" si="89"/>
        <v>0</v>
      </c>
      <c r="BL256" s="13" t="s">
        <v>215</v>
      </c>
      <c r="BM256" s="132" t="s">
        <v>939</v>
      </c>
    </row>
    <row r="257" spans="2:65" s="1" customFormat="1" ht="24.25" customHeight="1">
      <c r="B257" s="120"/>
      <c r="C257" s="121">
        <v>101</v>
      </c>
      <c r="D257" s="121" t="s">
        <v>149</v>
      </c>
      <c r="E257" s="122" t="s">
        <v>503</v>
      </c>
      <c r="F257" s="123" t="s">
        <v>504</v>
      </c>
      <c r="G257" s="124" t="s">
        <v>360</v>
      </c>
      <c r="H257" s="125"/>
      <c r="I257" s="126"/>
      <c r="J257" s="126">
        <f t="shared" si="80"/>
        <v>0</v>
      </c>
      <c r="K257" s="127"/>
      <c r="L257" s="25"/>
      <c r="M257" s="128" t="s">
        <v>1</v>
      </c>
      <c r="N257" s="129" t="s">
        <v>41</v>
      </c>
      <c r="O257" s="130">
        <v>0</v>
      </c>
      <c r="P257" s="130">
        <f t="shared" si="81"/>
        <v>0</v>
      </c>
      <c r="Q257" s="130">
        <v>0</v>
      </c>
      <c r="R257" s="130">
        <f t="shared" si="82"/>
        <v>0</v>
      </c>
      <c r="S257" s="130">
        <v>0</v>
      </c>
      <c r="T257" s="131">
        <f t="shared" si="83"/>
        <v>0</v>
      </c>
      <c r="AR257" s="132" t="s">
        <v>215</v>
      </c>
      <c r="AT257" s="132" t="s">
        <v>149</v>
      </c>
      <c r="AU257" s="132" t="s">
        <v>154</v>
      </c>
      <c r="AY257" s="13" t="s">
        <v>147</v>
      </c>
      <c r="BE257" s="133">
        <f t="shared" si="84"/>
        <v>0</v>
      </c>
      <c r="BF257" s="133">
        <f t="shared" si="85"/>
        <v>0</v>
      </c>
      <c r="BG257" s="133">
        <f t="shared" si="86"/>
        <v>0</v>
      </c>
      <c r="BH257" s="133">
        <f t="shared" si="87"/>
        <v>0</v>
      </c>
      <c r="BI257" s="133">
        <f t="shared" si="88"/>
        <v>0</v>
      </c>
      <c r="BJ257" s="13" t="s">
        <v>154</v>
      </c>
      <c r="BK257" s="133">
        <f t="shared" si="89"/>
        <v>0</v>
      </c>
      <c r="BL257" s="13" t="s">
        <v>215</v>
      </c>
      <c r="BM257" s="132" t="s">
        <v>940</v>
      </c>
    </row>
    <row r="258" spans="2:65" s="11" customFormat="1" ht="22.75" customHeight="1">
      <c r="B258" s="109"/>
      <c r="D258" s="110" t="s">
        <v>74</v>
      </c>
      <c r="E258" s="118" t="s">
        <v>506</v>
      </c>
      <c r="F258" s="118" t="s">
        <v>507</v>
      </c>
      <c r="J258" s="119">
        <f>BK258</f>
        <v>0</v>
      </c>
      <c r="L258" s="109"/>
      <c r="M258" s="113"/>
      <c r="P258" s="114">
        <f>SUM(P259:P265)</f>
        <v>127.24666300000001</v>
      </c>
      <c r="R258" s="114">
        <f>SUM(R259:R265)</f>
        <v>5.0746912499999999</v>
      </c>
      <c r="T258" s="115">
        <f>SUM(T259:T265)</f>
        <v>0</v>
      </c>
      <c r="AR258" s="110" t="s">
        <v>154</v>
      </c>
      <c r="AT258" s="116" t="s">
        <v>74</v>
      </c>
      <c r="AU258" s="116" t="s">
        <v>83</v>
      </c>
      <c r="AY258" s="110" t="s">
        <v>147</v>
      </c>
      <c r="BK258" s="117">
        <f>SUM(BK259:BK265)</f>
        <v>0</v>
      </c>
    </row>
    <row r="259" spans="2:65" s="1" customFormat="1" ht="24.25" customHeight="1">
      <c r="B259" s="120"/>
      <c r="C259" s="121">
        <v>102</v>
      </c>
      <c r="D259" s="121" t="s">
        <v>149</v>
      </c>
      <c r="E259" s="122" t="s">
        <v>508</v>
      </c>
      <c r="F259" s="123" t="s">
        <v>509</v>
      </c>
      <c r="G259" s="124" t="s">
        <v>195</v>
      </c>
      <c r="H259" s="125">
        <v>107.41500000000001</v>
      </c>
      <c r="I259" s="126"/>
      <c r="J259" s="126">
        <f t="shared" ref="J259:J265" si="90">ROUND(I259*H259,2)</f>
        <v>0</v>
      </c>
      <c r="K259" s="127"/>
      <c r="L259" s="25"/>
      <c r="M259" s="128" t="s">
        <v>1</v>
      </c>
      <c r="N259" s="129" t="s">
        <v>41</v>
      </c>
      <c r="O259" s="130">
        <v>0.79700000000000004</v>
      </c>
      <c r="P259" s="130">
        <f t="shared" ref="P259:P265" si="91">O259*H259</f>
        <v>85.609755000000007</v>
      </c>
      <c r="Q259" s="130">
        <v>4.2959999999999998E-2</v>
      </c>
      <c r="R259" s="130">
        <f t="shared" ref="R259:R265" si="92">Q259*H259</f>
        <v>4.6145484000000003</v>
      </c>
      <c r="S259" s="130">
        <v>0</v>
      </c>
      <c r="T259" s="131">
        <f t="shared" ref="T259:T265" si="93">S259*H259</f>
        <v>0</v>
      </c>
      <c r="AR259" s="132" t="s">
        <v>215</v>
      </c>
      <c r="AT259" s="132" t="s">
        <v>149</v>
      </c>
      <c r="AU259" s="132" t="s">
        <v>154</v>
      </c>
      <c r="AY259" s="13" t="s">
        <v>147</v>
      </c>
      <c r="BE259" s="133">
        <f t="shared" ref="BE259:BE265" si="94">IF(N259="základná",J259,0)</f>
        <v>0</v>
      </c>
      <c r="BF259" s="133">
        <f t="shared" ref="BF259:BF265" si="95">IF(N259="znížená",J259,0)</f>
        <v>0</v>
      </c>
      <c r="BG259" s="133">
        <f t="shared" ref="BG259:BG265" si="96">IF(N259="zákl. prenesená",J259,0)</f>
        <v>0</v>
      </c>
      <c r="BH259" s="133">
        <f t="shared" ref="BH259:BH265" si="97">IF(N259="zníž. prenesená",J259,0)</f>
        <v>0</v>
      </c>
      <c r="BI259" s="133">
        <f t="shared" ref="BI259:BI265" si="98">IF(N259="nulová",J259,0)</f>
        <v>0</v>
      </c>
      <c r="BJ259" s="13" t="s">
        <v>154</v>
      </c>
      <c r="BK259" s="133">
        <f t="shared" ref="BK259:BK265" si="99">ROUND(I259*H259,2)</f>
        <v>0</v>
      </c>
      <c r="BL259" s="13" t="s">
        <v>215</v>
      </c>
      <c r="BM259" s="132" t="s">
        <v>941</v>
      </c>
    </row>
    <row r="260" spans="2:65" s="1" customFormat="1" ht="24.25" customHeight="1">
      <c r="B260" s="120"/>
      <c r="C260" s="121">
        <v>103</v>
      </c>
      <c r="D260" s="121" t="s">
        <v>149</v>
      </c>
      <c r="E260" s="122" t="s">
        <v>511</v>
      </c>
      <c r="F260" s="123" t="s">
        <v>512</v>
      </c>
      <c r="G260" s="124" t="s">
        <v>218</v>
      </c>
      <c r="H260" s="125">
        <v>17.600000000000001</v>
      </c>
      <c r="I260" s="126"/>
      <c r="J260" s="126">
        <f t="shared" si="90"/>
        <v>0</v>
      </c>
      <c r="K260" s="127"/>
      <c r="L260" s="25"/>
      <c r="M260" s="128" t="s">
        <v>1</v>
      </c>
      <c r="N260" s="129" t="s">
        <v>41</v>
      </c>
      <c r="O260" s="130">
        <v>0.71499999999999997</v>
      </c>
      <c r="P260" s="130">
        <f t="shared" si="91"/>
        <v>12.584</v>
      </c>
      <c r="Q260" s="130">
        <v>8.3800000000000003E-3</v>
      </c>
      <c r="R260" s="130">
        <f t="shared" si="92"/>
        <v>0.14748800000000001</v>
      </c>
      <c r="S260" s="130">
        <v>0</v>
      </c>
      <c r="T260" s="131">
        <f t="shared" si="93"/>
        <v>0</v>
      </c>
      <c r="AR260" s="132" t="s">
        <v>215</v>
      </c>
      <c r="AT260" s="132" t="s">
        <v>149</v>
      </c>
      <c r="AU260" s="132" t="s">
        <v>154</v>
      </c>
      <c r="AY260" s="13" t="s">
        <v>147</v>
      </c>
      <c r="BE260" s="133">
        <f t="shared" si="94"/>
        <v>0</v>
      </c>
      <c r="BF260" s="133">
        <f t="shared" si="95"/>
        <v>0</v>
      </c>
      <c r="BG260" s="133">
        <f t="shared" si="96"/>
        <v>0</v>
      </c>
      <c r="BH260" s="133">
        <f t="shared" si="97"/>
        <v>0</v>
      </c>
      <c r="BI260" s="133">
        <f t="shared" si="98"/>
        <v>0</v>
      </c>
      <c r="BJ260" s="13" t="s">
        <v>154</v>
      </c>
      <c r="BK260" s="133">
        <f t="shared" si="99"/>
        <v>0</v>
      </c>
      <c r="BL260" s="13" t="s">
        <v>215</v>
      </c>
      <c r="BM260" s="132" t="s">
        <v>942</v>
      </c>
    </row>
    <row r="261" spans="2:65" s="1" customFormat="1" ht="14.5" customHeight="1">
      <c r="B261" s="120"/>
      <c r="C261" s="121">
        <v>104</v>
      </c>
      <c r="D261" s="121" t="s">
        <v>149</v>
      </c>
      <c r="E261" s="122" t="s">
        <v>943</v>
      </c>
      <c r="F261" s="123" t="s">
        <v>944</v>
      </c>
      <c r="G261" s="124" t="s">
        <v>218</v>
      </c>
      <c r="H261" s="125">
        <v>10.4</v>
      </c>
      <c r="I261" s="126"/>
      <c r="J261" s="126">
        <f t="shared" si="90"/>
        <v>0</v>
      </c>
      <c r="K261" s="127"/>
      <c r="L261" s="25"/>
      <c r="M261" s="128" t="s">
        <v>1</v>
      </c>
      <c r="N261" s="129" t="s">
        <v>41</v>
      </c>
      <c r="O261" s="130">
        <v>0.28799999999999998</v>
      </c>
      <c r="P261" s="130">
        <f t="shared" si="91"/>
        <v>2.9952000000000001</v>
      </c>
      <c r="Q261" s="130">
        <v>1.0290000000000001E-2</v>
      </c>
      <c r="R261" s="130">
        <f t="shared" si="92"/>
        <v>0.10701600000000001</v>
      </c>
      <c r="S261" s="130">
        <v>0</v>
      </c>
      <c r="T261" s="131">
        <f t="shared" si="93"/>
        <v>0</v>
      </c>
      <c r="AR261" s="132" t="s">
        <v>215</v>
      </c>
      <c r="AT261" s="132" t="s">
        <v>149</v>
      </c>
      <c r="AU261" s="132" t="s">
        <v>154</v>
      </c>
      <c r="AY261" s="13" t="s">
        <v>147</v>
      </c>
      <c r="BE261" s="133">
        <f t="shared" si="94"/>
        <v>0</v>
      </c>
      <c r="BF261" s="133">
        <f t="shared" si="95"/>
        <v>0</v>
      </c>
      <c r="BG261" s="133">
        <f t="shared" si="96"/>
        <v>0</v>
      </c>
      <c r="BH261" s="133">
        <f t="shared" si="97"/>
        <v>0</v>
      </c>
      <c r="BI261" s="133">
        <f t="shared" si="98"/>
        <v>0</v>
      </c>
      <c r="BJ261" s="13" t="s">
        <v>154</v>
      </c>
      <c r="BK261" s="133">
        <f t="shared" si="99"/>
        <v>0</v>
      </c>
      <c r="BL261" s="13" t="s">
        <v>215</v>
      </c>
      <c r="BM261" s="132" t="s">
        <v>945</v>
      </c>
    </row>
    <row r="262" spans="2:65" s="1" customFormat="1" ht="24.25" customHeight="1">
      <c r="B262" s="120"/>
      <c r="C262" s="121">
        <v>105</v>
      </c>
      <c r="D262" s="121" t="s">
        <v>149</v>
      </c>
      <c r="E262" s="122" t="s">
        <v>515</v>
      </c>
      <c r="F262" s="123" t="s">
        <v>516</v>
      </c>
      <c r="G262" s="124" t="s">
        <v>218</v>
      </c>
      <c r="H262" s="125">
        <v>42.869</v>
      </c>
      <c r="I262" s="126"/>
      <c r="J262" s="126">
        <f t="shared" si="90"/>
        <v>0</v>
      </c>
      <c r="K262" s="127"/>
      <c r="L262" s="25"/>
      <c r="M262" s="128" t="s">
        <v>1</v>
      </c>
      <c r="N262" s="129" t="s">
        <v>41</v>
      </c>
      <c r="O262" s="130">
        <v>0.25600000000000001</v>
      </c>
      <c r="P262" s="130">
        <f t="shared" si="91"/>
        <v>10.974463999999999</v>
      </c>
      <c r="Q262" s="130">
        <v>3.5799999999999998E-3</v>
      </c>
      <c r="R262" s="130">
        <f t="shared" si="92"/>
        <v>0.15347101999999999</v>
      </c>
      <c r="S262" s="130">
        <v>0</v>
      </c>
      <c r="T262" s="131">
        <f t="shared" si="93"/>
        <v>0</v>
      </c>
      <c r="AR262" s="132" t="s">
        <v>215</v>
      </c>
      <c r="AT262" s="132" t="s">
        <v>149</v>
      </c>
      <c r="AU262" s="132" t="s">
        <v>154</v>
      </c>
      <c r="AY262" s="13" t="s">
        <v>147</v>
      </c>
      <c r="BE262" s="133">
        <f t="shared" si="94"/>
        <v>0</v>
      </c>
      <c r="BF262" s="133">
        <f t="shared" si="95"/>
        <v>0</v>
      </c>
      <c r="BG262" s="133">
        <f t="shared" si="96"/>
        <v>0</v>
      </c>
      <c r="BH262" s="133">
        <f t="shared" si="97"/>
        <v>0</v>
      </c>
      <c r="BI262" s="133">
        <f t="shared" si="98"/>
        <v>0</v>
      </c>
      <c r="BJ262" s="13" t="s">
        <v>154</v>
      </c>
      <c r="BK262" s="133">
        <f t="shared" si="99"/>
        <v>0</v>
      </c>
      <c r="BL262" s="13" t="s">
        <v>215</v>
      </c>
      <c r="BM262" s="132" t="s">
        <v>946</v>
      </c>
    </row>
    <row r="263" spans="2:65" s="1" customFormat="1" ht="14.5" customHeight="1">
      <c r="B263" s="120"/>
      <c r="C263" s="121">
        <v>106</v>
      </c>
      <c r="D263" s="121" t="s">
        <v>149</v>
      </c>
      <c r="E263" s="122" t="s">
        <v>519</v>
      </c>
      <c r="F263" s="123" t="s">
        <v>520</v>
      </c>
      <c r="G263" s="124" t="s">
        <v>218</v>
      </c>
      <c r="H263" s="125">
        <v>2.4529999999999998</v>
      </c>
      <c r="I263" s="126"/>
      <c r="J263" s="126">
        <f t="shared" si="90"/>
        <v>0</v>
      </c>
      <c r="K263" s="127"/>
      <c r="L263" s="25"/>
      <c r="M263" s="128" t="s">
        <v>1</v>
      </c>
      <c r="N263" s="129" t="s">
        <v>41</v>
      </c>
      <c r="O263" s="130">
        <v>0.68400000000000005</v>
      </c>
      <c r="P263" s="130">
        <f t="shared" si="91"/>
        <v>1.6778520000000001</v>
      </c>
      <c r="Q263" s="130">
        <v>2.3500000000000001E-3</v>
      </c>
      <c r="R263" s="130">
        <f t="shared" si="92"/>
        <v>5.7645500000000002E-3</v>
      </c>
      <c r="S263" s="130">
        <v>0</v>
      </c>
      <c r="T263" s="131">
        <f t="shared" si="93"/>
        <v>0</v>
      </c>
      <c r="AR263" s="132" t="s">
        <v>215</v>
      </c>
      <c r="AT263" s="132" t="s">
        <v>149</v>
      </c>
      <c r="AU263" s="132" t="s">
        <v>154</v>
      </c>
      <c r="AY263" s="13" t="s">
        <v>147</v>
      </c>
      <c r="BE263" s="133">
        <f t="shared" si="94"/>
        <v>0</v>
      </c>
      <c r="BF263" s="133">
        <f t="shared" si="95"/>
        <v>0</v>
      </c>
      <c r="BG263" s="133">
        <f t="shared" si="96"/>
        <v>0</v>
      </c>
      <c r="BH263" s="133">
        <f t="shared" si="97"/>
        <v>0</v>
      </c>
      <c r="BI263" s="133">
        <f t="shared" si="98"/>
        <v>0</v>
      </c>
      <c r="BJ263" s="13" t="s">
        <v>154</v>
      </c>
      <c r="BK263" s="133">
        <f t="shared" si="99"/>
        <v>0</v>
      </c>
      <c r="BL263" s="13" t="s">
        <v>215</v>
      </c>
      <c r="BM263" s="132" t="s">
        <v>947</v>
      </c>
    </row>
    <row r="264" spans="2:65" s="1" customFormat="1" ht="14.5" customHeight="1">
      <c r="B264" s="120"/>
      <c r="C264" s="121">
        <v>107</v>
      </c>
      <c r="D264" s="121" t="s">
        <v>149</v>
      </c>
      <c r="E264" s="122" t="s">
        <v>523</v>
      </c>
      <c r="F264" s="123" t="s">
        <v>524</v>
      </c>
      <c r="G264" s="124" t="s">
        <v>195</v>
      </c>
      <c r="H264" s="125">
        <v>128.898</v>
      </c>
      <c r="I264" s="126"/>
      <c r="J264" s="126">
        <f t="shared" si="90"/>
        <v>0</v>
      </c>
      <c r="K264" s="127"/>
      <c r="L264" s="25"/>
      <c r="M264" s="128" t="s">
        <v>1</v>
      </c>
      <c r="N264" s="129" t="s">
        <v>41</v>
      </c>
      <c r="O264" s="130">
        <v>0.104</v>
      </c>
      <c r="P264" s="130">
        <f t="shared" si="91"/>
        <v>13.405391999999999</v>
      </c>
      <c r="Q264" s="130">
        <v>3.6000000000000002E-4</v>
      </c>
      <c r="R264" s="130">
        <f t="shared" si="92"/>
        <v>4.6403279999999998E-2</v>
      </c>
      <c r="S264" s="130">
        <v>0</v>
      </c>
      <c r="T264" s="131">
        <f t="shared" si="93"/>
        <v>0</v>
      </c>
      <c r="AR264" s="132" t="s">
        <v>215</v>
      </c>
      <c r="AT264" s="132" t="s">
        <v>149</v>
      </c>
      <c r="AU264" s="132" t="s">
        <v>154</v>
      </c>
      <c r="AY264" s="13" t="s">
        <v>147</v>
      </c>
      <c r="BE264" s="133">
        <f t="shared" si="94"/>
        <v>0</v>
      </c>
      <c r="BF264" s="133">
        <f t="shared" si="95"/>
        <v>0</v>
      </c>
      <c r="BG264" s="133">
        <f t="shared" si="96"/>
        <v>0</v>
      </c>
      <c r="BH264" s="133">
        <f t="shared" si="97"/>
        <v>0</v>
      </c>
      <c r="BI264" s="133">
        <f t="shared" si="98"/>
        <v>0</v>
      </c>
      <c r="BJ264" s="13" t="s">
        <v>154</v>
      </c>
      <c r="BK264" s="133">
        <f t="shared" si="99"/>
        <v>0</v>
      </c>
      <c r="BL264" s="13" t="s">
        <v>215</v>
      </c>
      <c r="BM264" s="132" t="s">
        <v>948</v>
      </c>
    </row>
    <row r="265" spans="2:65" s="1" customFormat="1" ht="24.25" customHeight="1">
      <c r="B265" s="120"/>
      <c r="C265" s="121">
        <v>108</v>
      </c>
      <c r="D265" s="121" t="s">
        <v>149</v>
      </c>
      <c r="E265" s="122" t="s">
        <v>527</v>
      </c>
      <c r="F265" s="123" t="s">
        <v>528</v>
      </c>
      <c r="G265" s="124" t="s">
        <v>360</v>
      </c>
      <c r="H265" s="125"/>
      <c r="I265" s="126"/>
      <c r="J265" s="126">
        <f t="shared" si="90"/>
        <v>0</v>
      </c>
      <c r="K265" s="127"/>
      <c r="L265" s="25"/>
      <c r="M265" s="128" t="s">
        <v>1</v>
      </c>
      <c r="N265" s="129" t="s">
        <v>41</v>
      </c>
      <c r="O265" s="130">
        <v>0</v>
      </c>
      <c r="P265" s="130">
        <f t="shared" si="91"/>
        <v>0</v>
      </c>
      <c r="Q265" s="130">
        <v>0</v>
      </c>
      <c r="R265" s="130">
        <f t="shared" si="92"/>
        <v>0</v>
      </c>
      <c r="S265" s="130">
        <v>0</v>
      </c>
      <c r="T265" s="131">
        <f t="shared" si="93"/>
        <v>0</v>
      </c>
      <c r="AR265" s="132" t="s">
        <v>215</v>
      </c>
      <c r="AT265" s="132" t="s">
        <v>149</v>
      </c>
      <c r="AU265" s="132" t="s">
        <v>154</v>
      </c>
      <c r="AY265" s="13" t="s">
        <v>147</v>
      </c>
      <c r="BE265" s="133">
        <f t="shared" si="94"/>
        <v>0</v>
      </c>
      <c r="BF265" s="133">
        <f t="shared" si="95"/>
        <v>0</v>
      </c>
      <c r="BG265" s="133">
        <f t="shared" si="96"/>
        <v>0</v>
      </c>
      <c r="BH265" s="133">
        <f t="shared" si="97"/>
        <v>0</v>
      </c>
      <c r="BI265" s="133">
        <f t="shared" si="98"/>
        <v>0</v>
      </c>
      <c r="BJ265" s="13" t="s">
        <v>154</v>
      </c>
      <c r="BK265" s="133">
        <f t="shared" si="99"/>
        <v>0</v>
      </c>
      <c r="BL265" s="13" t="s">
        <v>215</v>
      </c>
      <c r="BM265" s="132" t="s">
        <v>949</v>
      </c>
    </row>
    <row r="266" spans="2:65" s="11" customFormat="1" ht="22.75" customHeight="1">
      <c r="B266" s="109"/>
      <c r="D266" s="110" t="s">
        <v>74</v>
      </c>
      <c r="E266" s="118" t="s">
        <v>530</v>
      </c>
      <c r="F266" s="118" t="s">
        <v>531</v>
      </c>
      <c r="J266" s="119">
        <f>BK266</f>
        <v>0</v>
      </c>
      <c r="L266" s="109"/>
      <c r="M266" s="113"/>
      <c r="P266" s="114">
        <f>SUM(P267:P289)</f>
        <v>86.751069999999999</v>
      </c>
      <c r="R266" s="114">
        <f>SUM(R267:R289)</f>
        <v>1.6885567999999997</v>
      </c>
      <c r="T266" s="115">
        <f>SUM(T267:T289)</f>
        <v>0</v>
      </c>
      <c r="AR266" s="110" t="s">
        <v>154</v>
      </c>
      <c r="AT266" s="116" t="s">
        <v>74</v>
      </c>
      <c r="AU266" s="116" t="s">
        <v>83</v>
      </c>
      <c r="AY266" s="110" t="s">
        <v>147</v>
      </c>
      <c r="BK266" s="117">
        <f>SUM(BK267:BK289)</f>
        <v>0</v>
      </c>
    </row>
    <row r="267" spans="2:65" s="1" customFormat="1" ht="14.5" customHeight="1">
      <c r="B267" s="120"/>
      <c r="C267" s="121">
        <v>109</v>
      </c>
      <c r="D267" s="121" t="s">
        <v>149</v>
      </c>
      <c r="E267" s="122" t="s">
        <v>533</v>
      </c>
      <c r="F267" s="123" t="s">
        <v>534</v>
      </c>
      <c r="G267" s="124" t="s">
        <v>218</v>
      </c>
      <c r="H267" s="125">
        <v>38.58</v>
      </c>
      <c r="I267" s="126"/>
      <c r="J267" s="126">
        <f t="shared" ref="J267:J289" si="100">ROUND(I267*H267,2)</f>
        <v>0</v>
      </c>
      <c r="K267" s="127"/>
      <c r="L267" s="25"/>
      <c r="M267" s="128" t="s">
        <v>1</v>
      </c>
      <c r="N267" s="129" t="s">
        <v>41</v>
      </c>
      <c r="O267" s="130">
        <v>0.36499999999999999</v>
      </c>
      <c r="P267" s="130">
        <f t="shared" ref="P267:P289" si="101">O267*H267</f>
        <v>14.0817</v>
      </c>
      <c r="Q267" s="130">
        <v>1.8000000000000001E-4</v>
      </c>
      <c r="R267" s="130">
        <f t="shared" ref="R267:R289" si="102">Q267*H267</f>
        <v>6.9443999999999999E-3</v>
      </c>
      <c r="S267" s="130">
        <v>0</v>
      </c>
      <c r="T267" s="131">
        <f t="shared" ref="T267:T289" si="103">S267*H267</f>
        <v>0</v>
      </c>
      <c r="AR267" s="132" t="s">
        <v>215</v>
      </c>
      <c r="AT267" s="132" t="s">
        <v>149</v>
      </c>
      <c r="AU267" s="132" t="s">
        <v>154</v>
      </c>
      <c r="AY267" s="13" t="s">
        <v>147</v>
      </c>
      <c r="BE267" s="133">
        <f t="shared" ref="BE267:BE289" si="104">IF(N267="základná",J267,0)</f>
        <v>0</v>
      </c>
      <c r="BF267" s="133">
        <f t="shared" ref="BF267:BF289" si="105">IF(N267="znížená",J267,0)</f>
        <v>0</v>
      </c>
      <c r="BG267" s="133">
        <f t="shared" ref="BG267:BG289" si="106">IF(N267="zákl. prenesená",J267,0)</f>
        <v>0</v>
      </c>
      <c r="BH267" s="133">
        <f t="shared" ref="BH267:BH289" si="107">IF(N267="zníž. prenesená",J267,0)</f>
        <v>0</v>
      </c>
      <c r="BI267" s="133">
        <f t="shared" ref="BI267:BI289" si="108">IF(N267="nulová",J267,0)</f>
        <v>0</v>
      </c>
      <c r="BJ267" s="13" t="s">
        <v>154</v>
      </c>
      <c r="BK267" s="133">
        <f t="shared" ref="BK267:BK289" si="109">ROUND(I267*H267,2)</f>
        <v>0</v>
      </c>
      <c r="BL267" s="13" t="s">
        <v>215</v>
      </c>
      <c r="BM267" s="132" t="s">
        <v>950</v>
      </c>
    </row>
    <row r="268" spans="2:65" s="1" customFormat="1" ht="24.25" customHeight="1">
      <c r="B268" s="120"/>
      <c r="C268" s="134">
        <v>110</v>
      </c>
      <c r="D268" s="134" t="s">
        <v>198</v>
      </c>
      <c r="E268" s="135" t="s">
        <v>951</v>
      </c>
      <c r="F268" s="136" t="s">
        <v>952</v>
      </c>
      <c r="G268" s="137" t="s">
        <v>247</v>
      </c>
      <c r="H268" s="138">
        <v>2</v>
      </c>
      <c r="I268" s="139"/>
      <c r="J268" s="139">
        <f t="shared" si="100"/>
        <v>0</v>
      </c>
      <c r="K268" s="140"/>
      <c r="L268" s="141"/>
      <c r="M268" s="142" t="s">
        <v>1</v>
      </c>
      <c r="N268" s="143" t="s">
        <v>41</v>
      </c>
      <c r="O268" s="130">
        <v>0</v>
      </c>
      <c r="P268" s="130">
        <f t="shared" si="101"/>
        <v>0</v>
      </c>
      <c r="Q268" s="130">
        <v>9.8000000000000004E-2</v>
      </c>
      <c r="R268" s="130">
        <f t="shared" si="102"/>
        <v>0.19600000000000001</v>
      </c>
      <c r="S268" s="130">
        <v>0</v>
      </c>
      <c r="T268" s="131">
        <f t="shared" si="103"/>
        <v>0</v>
      </c>
      <c r="AR268" s="132" t="s">
        <v>269</v>
      </c>
      <c r="AT268" s="132" t="s">
        <v>198</v>
      </c>
      <c r="AU268" s="132" t="s">
        <v>154</v>
      </c>
      <c r="AY268" s="13" t="s">
        <v>147</v>
      </c>
      <c r="BE268" s="133">
        <f t="shared" si="104"/>
        <v>0</v>
      </c>
      <c r="BF268" s="133">
        <f t="shared" si="105"/>
        <v>0</v>
      </c>
      <c r="BG268" s="133">
        <f t="shared" si="106"/>
        <v>0</v>
      </c>
      <c r="BH268" s="133">
        <f t="shared" si="107"/>
        <v>0</v>
      </c>
      <c r="BI268" s="133">
        <f t="shared" si="108"/>
        <v>0</v>
      </c>
      <c r="BJ268" s="13" t="s">
        <v>154</v>
      </c>
      <c r="BK268" s="133">
        <f t="shared" si="109"/>
        <v>0</v>
      </c>
      <c r="BL268" s="13" t="s">
        <v>215</v>
      </c>
      <c r="BM268" s="132" t="s">
        <v>953</v>
      </c>
    </row>
    <row r="269" spans="2:65" s="1" customFormat="1" ht="37.75" customHeight="1">
      <c r="B269" s="120"/>
      <c r="C269" s="121">
        <v>111</v>
      </c>
      <c r="D269" s="134" t="s">
        <v>198</v>
      </c>
      <c r="E269" s="135" t="s">
        <v>954</v>
      </c>
      <c r="F269" s="136" t="s">
        <v>955</v>
      </c>
      <c r="G269" s="137" t="s">
        <v>247</v>
      </c>
      <c r="H269" s="138">
        <v>1</v>
      </c>
      <c r="I269" s="139"/>
      <c r="J269" s="139">
        <f t="shared" si="100"/>
        <v>0</v>
      </c>
      <c r="K269" s="140"/>
      <c r="L269" s="141"/>
      <c r="M269" s="142" t="s">
        <v>1</v>
      </c>
      <c r="N269" s="143" t="s">
        <v>41</v>
      </c>
      <c r="O269" s="130">
        <v>0</v>
      </c>
      <c r="P269" s="130">
        <f t="shared" si="101"/>
        <v>0</v>
      </c>
      <c r="Q269" s="130">
        <v>0.13200000000000001</v>
      </c>
      <c r="R269" s="130">
        <f t="shared" si="102"/>
        <v>0.13200000000000001</v>
      </c>
      <c r="S269" s="130">
        <v>0</v>
      </c>
      <c r="T269" s="131">
        <f t="shared" si="103"/>
        <v>0</v>
      </c>
      <c r="AR269" s="132" t="s">
        <v>269</v>
      </c>
      <c r="AT269" s="132" t="s">
        <v>198</v>
      </c>
      <c r="AU269" s="132" t="s">
        <v>154</v>
      </c>
      <c r="AY269" s="13" t="s">
        <v>147</v>
      </c>
      <c r="BE269" s="133">
        <f t="shared" si="104"/>
        <v>0</v>
      </c>
      <c r="BF269" s="133">
        <f t="shared" si="105"/>
        <v>0</v>
      </c>
      <c r="BG269" s="133">
        <f t="shared" si="106"/>
        <v>0</v>
      </c>
      <c r="BH269" s="133">
        <f t="shared" si="107"/>
        <v>0</v>
      </c>
      <c r="BI269" s="133">
        <f t="shared" si="108"/>
        <v>0</v>
      </c>
      <c r="BJ269" s="13" t="s">
        <v>154</v>
      </c>
      <c r="BK269" s="133">
        <f t="shared" si="109"/>
        <v>0</v>
      </c>
      <c r="BL269" s="13" t="s">
        <v>215</v>
      </c>
      <c r="BM269" s="132" t="s">
        <v>956</v>
      </c>
    </row>
    <row r="270" spans="2:65" s="1" customFormat="1" ht="37.75" customHeight="1">
      <c r="B270" s="120"/>
      <c r="C270" s="134">
        <v>112</v>
      </c>
      <c r="D270" s="134" t="s">
        <v>198</v>
      </c>
      <c r="E270" s="135" t="s">
        <v>957</v>
      </c>
      <c r="F270" s="136" t="s">
        <v>958</v>
      </c>
      <c r="G270" s="137" t="s">
        <v>247</v>
      </c>
      <c r="H270" s="138">
        <v>1</v>
      </c>
      <c r="I270" s="139"/>
      <c r="J270" s="139">
        <f t="shared" si="100"/>
        <v>0</v>
      </c>
      <c r="K270" s="140"/>
      <c r="L270" s="141"/>
      <c r="M270" s="142" t="s">
        <v>1</v>
      </c>
      <c r="N270" s="143" t="s">
        <v>41</v>
      </c>
      <c r="O270" s="130">
        <v>0</v>
      </c>
      <c r="P270" s="130">
        <f t="shared" si="101"/>
        <v>0</v>
      </c>
      <c r="Q270" s="130">
        <v>2.4E-2</v>
      </c>
      <c r="R270" s="130">
        <f t="shared" si="102"/>
        <v>2.4E-2</v>
      </c>
      <c r="S270" s="130">
        <v>0</v>
      </c>
      <c r="T270" s="131">
        <f t="shared" si="103"/>
        <v>0</v>
      </c>
      <c r="AR270" s="132" t="s">
        <v>269</v>
      </c>
      <c r="AT270" s="132" t="s">
        <v>198</v>
      </c>
      <c r="AU270" s="132" t="s">
        <v>154</v>
      </c>
      <c r="AY270" s="13" t="s">
        <v>147</v>
      </c>
      <c r="BE270" s="133">
        <f t="shared" si="104"/>
        <v>0</v>
      </c>
      <c r="BF270" s="133">
        <f t="shared" si="105"/>
        <v>0</v>
      </c>
      <c r="BG270" s="133">
        <f t="shared" si="106"/>
        <v>0</v>
      </c>
      <c r="BH270" s="133">
        <f t="shared" si="107"/>
        <v>0</v>
      </c>
      <c r="BI270" s="133">
        <f t="shared" si="108"/>
        <v>0</v>
      </c>
      <c r="BJ270" s="13" t="s">
        <v>154</v>
      </c>
      <c r="BK270" s="133">
        <f t="shared" si="109"/>
        <v>0</v>
      </c>
      <c r="BL270" s="13" t="s">
        <v>215</v>
      </c>
      <c r="BM270" s="132" t="s">
        <v>959</v>
      </c>
    </row>
    <row r="271" spans="2:65" s="1" customFormat="1" ht="37.75" customHeight="1">
      <c r="B271" s="120"/>
      <c r="C271" s="121">
        <v>113</v>
      </c>
      <c r="D271" s="134" t="s">
        <v>198</v>
      </c>
      <c r="E271" s="135" t="s">
        <v>960</v>
      </c>
      <c r="F271" s="136" t="s">
        <v>961</v>
      </c>
      <c r="G271" s="137" t="s">
        <v>247</v>
      </c>
      <c r="H271" s="138">
        <v>1</v>
      </c>
      <c r="I271" s="139"/>
      <c r="J271" s="139">
        <f t="shared" si="100"/>
        <v>0</v>
      </c>
      <c r="K271" s="140"/>
      <c r="L271" s="141"/>
      <c r="M271" s="142" t="s">
        <v>1</v>
      </c>
      <c r="N271" s="143" t="s">
        <v>41</v>
      </c>
      <c r="O271" s="130">
        <v>0</v>
      </c>
      <c r="P271" s="130">
        <f t="shared" si="101"/>
        <v>0</v>
      </c>
      <c r="Q271" s="130">
        <v>0.14299999999999999</v>
      </c>
      <c r="R271" s="130">
        <f t="shared" si="102"/>
        <v>0.14299999999999999</v>
      </c>
      <c r="S271" s="130">
        <v>0</v>
      </c>
      <c r="T271" s="131">
        <f t="shared" si="103"/>
        <v>0</v>
      </c>
      <c r="AR271" s="132" t="s">
        <v>269</v>
      </c>
      <c r="AT271" s="132" t="s">
        <v>198</v>
      </c>
      <c r="AU271" s="132" t="s">
        <v>154</v>
      </c>
      <c r="AY271" s="13" t="s">
        <v>147</v>
      </c>
      <c r="BE271" s="133">
        <f t="shared" si="104"/>
        <v>0</v>
      </c>
      <c r="BF271" s="133">
        <f t="shared" si="105"/>
        <v>0</v>
      </c>
      <c r="BG271" s="133">
        <f t="shared" si="106"/>
        <v>0</v>
      </c>
      <c r="BH271" s="133">
        <f t="shared" si="107"/>
        <v>0</v>
      </c>
      <c r="BI271" s="133">
        <f t="shared" si="108"/>
        <v>0</v>
      </c>
      <c r="BJ271" s="13" t="s">
        <v>154</v>
      </c>
      <c r="BK271" s="133">
        <f t="shared" si="109"/>
        <v>0</v>
      </c>
      <c r="BL271" s="13" t="s">
        <v>215</v>
      </c>
      <c r="BM271" s="132" t="s">
        <v>962</v>
      </c>
    </row>
    <row r="272" spans="2:65" s="1" customFormat="1" ht="37.75" customHeight="1">
      <c r="B272" s="120"/>
      <c r="C272" s="134">
        <v>114</v>
      </c>
      <c r="D272" s="134" t="s">
        <v>198</v>
      </c>
      <c r="E272" s="135" t="s">
        <v>963</v>
      </c>
      <c r="F272" s="136" t="s">
        <v>964</v>
      </c>
      <c r="G272" s="137" t="s">
        <v>247</v>
      </c>
      <c r="H272" s="138">
        <v>1</v>
      </c>
      <c r="I272" s="139"/>
      <c r="J272" s="139">
        <f t="shared" si="100"/>
        <v>0</v>
      </c>
      <c r="K272" s="140"/>
      <c r="L272" s="141"/>
      <c r="M272" s="142" t="s">
        <v>1</v>
      </c>
      <c r="N272" s="143" t="s">
        <v>41</v>
      </c>
      <c r="O272" s="130">
        <v>0</v>
      </c>
      <c r="P272" s="130">
        <f t="shared" si="101"/>
        <v>0</v>
      </c>
      <c r="Q272" s="130">
        <v>0.13200000000000001</v>
      </c>
      <c r="R272" s="130">
        <f t="shared" si="102"/>
        <v>0.13200000000000001</v>
      </c>
      <c r="S272" s="130">
        <v>0</v>
      </c>
      <c r="T272" s="131">
        <f t="shared" si="103"/>
        <v>0</v>
      </c>
      <c r="AR272" s="132" t="s">
        <v>269</v>
      </c>
      <c r="AT272" s="132" t="s">
        <v>198</v>
      </c>
      <c r="AU272" s="132" t="s">
        <v>154</v>
      </c>
      <c r="AY272" s="13" t="s">
        <v>147</v>
      </c>
      <c r="BE272" s="133">
        <f t="shared" si="104"/>
        <v>0</v>
      </c>
      <c r="BF272" s="133">
        <f t="shared" si="105"/>
        <v>0</v>
      </c>
      <c r="BG272" s="133">
        <f t="shared" si="106"/>
        <v>0</v>
      </c>
      <c r="BH272" s="133">
        <f t="shared" si="107"/>
        <v>0</v>
      </c>
      <c r="BI272" s="133">
        <f t="shared" si="108"/>
        <v>0</v>
      </c>
      <c r="BJ272" s="13" t="s">
        <v>154</v>
      </c>
      <c r="BK272" s="133">
        <f t="shared" si="109"/>
        <v>0</v>
      </c>
      <c r="BL272" s="13" t="s">
        <v>215</v>
      </c>
      <c r="BM272" s="132" t="s">
        <v>965</v>
      </c>
    </row>
    <row r="273" spans="2:65" s="1" customFormat="1" ht="24.25" customHeight="1">
      <c r="B273" s="120"/>
      <c r="C273" s="121">
        <v>115</v>
      </c>
      <c r="D273" s="134" t="s">
        <v>198</v>
      </c>
      <c r="E273" s="135" t="s">
        <v>966</v>
      </c>
      <c r="F273" s="136" t="s">
        <v>967</v>
      </c>
      <c r="G273" s="137" t="s">
        <v>247</v>
      </c>
      <c r="H273" s="138">
        <v>3</v>
      </c>
      <c r="I273" s="139"/>
      <c r="J273" s="139">
        <f t="shared" si="100"/>
        <v>0</v>
      </c>
      <c r="K273" s="140"/>
      <c r="L273" s="141"/>
      <c r="M273" s="142" t="s">
        <v>1</v>
      </c>
      <c r="N273" s="143" t="s">
        <v>41</v>
      </c>
      <c r="O273" s="130">
        <v>0</v>
      </c>
      <c r="P273" s="130">
        <f t="shared" si="101"/>
        <v>0</v>
      </c>
      <c r="Q273" s="130">
        <v>8.4000000000000005E-2</v>
      </c>
      <c r="R273" s="130">
        <f t="shared" si="102"/>
        <v>0.252</v>
      </c>
      <c r="S273" s="130">
        <v>0</v>
      </c>
      <c r="T273" s="131">
        <f t="shared" si="103"/>
        <v>0</v>
      </c>
      <c r="AR273" s="132" t="s">
        <v>269</v>
      </c>
      <c r="AT273" s="132" t="s">
        <v>198</v>
      </c>
      <c r="AU273" s="132" t="s">
        <v>154</v>
      </c>
      <c r="AY273" s="13" t="s">
        <v>147</v>
      </c>
      <c r="BE273" s="133">
        <f t="shared" si="104"/>
        <v>0</v>
      </c>
      <c r="BF273" s="133">
        <f t="shared" si="105"/>
        <v>0</v>
      </c>
      <c r="BG273" s="133">
        <f t="shared" si="106"/>
        <v>0</v>
      </c>
      <c r="BH273" s="133">
        <f t="shared" si="107"/>
        <v>0</v>
      </c>
      <c r="BI273" s="133">
        <f t="shared" si="108"/>
        <v>0</v>
      </c>
      <c r="BJ273" s="13" t="s">
        <v>154</v>
      </c>
      <c r="BK273" s="133">
        <f t="shared" si="109"/>
        <v>0</v>
      </c>
      <c r="BL273" s="13" t="s">
        <v>215</v>
      </c>
      <c r="BM273" s="132" t="s">
        <v>968</v>
      </c>
    </row>
    <row r="274" spans="2:65" s="1" customFormat="1" ht="24.25" customHeight="1">
      <c r="B274" s="120"/>
      <c r="C274" s="134">
        <v>116</v>
      </c>
      <c r="D274" s="134" t="s">
        <v>198</v>
      </c>
      <c r="E274" s="135" t="s">
        <v>969</v>
      </c>
      <c r="F274" s="136" t="s">
        <v>970</v>
      </c>
      <c r="G274" s="137" t="s">
        <v>195</v>
      </c>
      <c r="H274" s="138">
        <v>0.8</v>
      </c>
      <c r="I274" s="139"/>
      <c r="J274" s="139">
        <f t="shared" si="100"/>
        <v>0</v>
      </c>
      <c r="K274" s="140"/>
      <c r="L274" s="141"/>
      <c r="M274" s="142" t="s">
        <v>1</v>
      </c>
      <c r="N274" s="143" t="s">
        <v>41</v>
      </c>
      <c r="O274" s="130">
        <v>0</v>
      </c>
      <c r="P274" s="130">
        <f t="shared" si="101"/>
        <v>0</v>
      </c>
      <c r="Q274" s="130">
        <v>4.6019999999999998E-2</v>
      </c>
      <c r="R274" s="130">
        <f t="shared" si="102"/>
        <v>3.6816000000000002E-2</v>
      </c>
      <c r="S274" s="130">
        <v>0</v>
      </c>
      <c r="T274" s="131">
        <f t="shared" si="103"/>
        <v>0</v>
      </c>
      <c r="AR274" s="132" t="s">
        <v>269</v>
      </c>
      <c r="AT274" s="132" t="s">
        <v>198</v>
      </c>
      <c r="AU274" s="132" t="s">
        <v>154</v>
      </c>
      <c r="AY274" s="13" t="s">
        <v>147</v>
      </c>
      <c r="BE274" s="133">
        <f t="shared" si="104"/>
        <v>0</v>
      </c>
      <c r="BF274" s="133">
        <f t="shared" si="105"/>
        <v>0</v>
      </c>
      <c r="BG274" s="133">
        <f t="shared" si="106"/>
        <v>0</v>
      </c>
      <c r="BH274" s="133">
        <f t="shared" si="107"/>
        <v>0</v>
      </c>
      <c r="BI274" s="133">
        <f t="shared" si="108"/>
        <v>0</v>
      </c>
      <c r="BJ274" s="13" t="s">
        <v>154</v>
      </c>
      <c r="BK274" s="133">
        <f t="shared" si="109"/>
        <v>0</v>
      </c>
      <c r="BL274" s="13" t="s">
        <v>215</v>
      </c>
      <c r="BM274" s="132" t="s">
        <v>971</v>
      </c>
    </row>
    <row r="275" spans="2:65" s="1" customFormat="1" ht="26">
      <c r="B275" s="120"/>
      <c r="C275" s="121">
        <v>117</v>
      </c>
      <c r="D275" s="121" t="s">
        <v>149</v>
      </c>
      <c r="E275" s="122" t="s">
        <v>552</v>
      </c>
      <c r="F275" s="123" t="s">
        <v>553</v>
      </c>
      <c r="G275" s="124" t="s">
        <v>218</v>
      </c>
      <c r="H275" s="125">
        <v>26.38</v>
      </c>
      <c r="I275" s="126"/>
      <c r="J275" s="126">
        <f t="shared" si="100"/>
        <v>0</v>
      </c>
      <c r="K275" s="127"/>
      <c r="L275" s="25"/>
      <c r="M275" s="128" t="s">
        <v>1</v>
      </c>
      <c r="N275" s="129" t="s">
        <v>41</v>
      </c>
      <c r="O275" s="130">
        <v>0.28100000000000003</v>
      </c>
      <c r="P275" s="130">
        <f t="shared" si="101"/>
        <v>7.4127800000000006</v>
      </c>
      <c r="Q275" s="130">
        <v>4.2000000000000002E-4</v>
      </c>
      <c r="R275" s="130">
        <f t="shared" si="102"/>
        <v>1.10796E-2</v>
      </c>
      <c r="S275" s="130">
        <v>0</v>
      </c>
      <c r="T275" s="131">
        <f t="shared" si="103"/>
        <v>0</v>
      </c>
      <c r="AR275" s="132" t="s">
        <v>215</v>
      </c>
      <c r="AT275" s="132" t="s">
        <v>149</v>
      </c>
      <c r="AU275" s="132" t="s">
        <v>154</v>
      </c>
      <c r="AY275" s="13" t="s">
        <v>147</v>
      </c>
      <c r="BE275" s="133">
        <f t="shared" si="104"/>
        <v>0</v>
      </c>
      <c r="BF275" s="133">
        <f t="shared" si="105"/>
        <v>0</v>
      </c>
      <c r="BG275" s="133">
        <f t="shared" si="106"/>
        <v>0</v>
      </c>
      <c r="BH275" s="133">
        <f t="shared" si="107"/>
        <v>0</v>
      </c>
      <c r="BI275" s="133">
        <f t="shared" si="108"/>
        <v>0</v>
      </c>
      <c r="BJ275" s="13" t="s">
        <v>154</v>
      </c>
      <c r="BK275" s="133">
        <f t="shared" si="109"/>
        <v>0</v>
      </c>
      <c r="BL275" s="13" t="s">
        <v>215</v>
      </c>
      <c r="BM275" s="132" t="s">
        <v>972</v>
      </c>
    </row>
    <row r="276" spans="2:65" s="1" customFormat="1" ht="52">
      <c r="B276" s="120"/>
      <c r="C276" s="134">
        <v>118</v>
      </c>
      <c r="D276" s="134" t="s">
        <v>198</v>
      </c>
      <c r="E276" s="135" t="s">
        <v>973</v>
      </c>
      <c r="F276" s="136" t="s">
        <v>974</v>
      </c>
      <c r="G276" s="137" t="s">
        <v>247</v>
      </c>
      <c r="H276" s="138">
        <v>3</v>
      </c>
      <c r="I276" s="139"/>
      <c r="J276" s="139">
        <f t="shared" si="100"/>
        <v>0</v>
      </c>
      <c r="K276" s="140"/>
      <c r="L276" s="141"/>
      <c r="M276" s="142" t="s">
        <v>1</v>
      </c>
      <c r="N276" s="143" t="s">
        <v>41</v>
      </c>
      <c r="O276" s="130">
        <v>0</v>
      </c>
      <c r="P276" s="130">
        <f t="shared" si="101"/>
        <v>0</v>
      </c>
      <c r="Q276" s="130">
        <v>3.7999999999999999E-2</v>
      </c>
      <c r="R276" s="130">
        <f t="shared" si="102"/>
        <v>0.11399999999999999</v>
      </c>
      <c r="S276" s="130">
        <v>0</v>
      </c>
      <c r="T276" s="131">
        <f t="shared" si="103"/>
        <v>0</v>
      </c>
      <c r="AR276" s="132" t="s">
        <v>269</v>
      </c>
      <c r="AT276" s="132" t="s">
        <v>198</v>
      </c>
      <c r="AU276" s="132" t="s">
        <v>154</v>
      </c>
      <c r="AY276" s="13" t="s">
        <v>147</v>
      </c>
      <c r="BE276" s="133">
        <f t="shared" si="104"/>
        <v>0</v>
      </c>
      <c r="BF276" s="133">
        <f t="shared" si="105"/>
        <v>0</v>
      </c>
      <c r="BG276" s="133">
        <f t="shared" si="106"/>
        <v>0</v>
      </c>
      <c r="BH276" s="133">
        <f t="shared" si="107"/>
        <v>0</v>
      </c>
      <c r="BI276" s="133">
        <f t="shared" si="108"/>
        <v>0</v>
      </c>
      <c r="BJ276" s="13" t="s">
        <v>154</v>
      </c>
      <c r="BK276" s="133">
        <f t="shared" si="109"/>
        <v>0</v>
      </c>
      <c r="BL276" s="13" t="s">
        <v>215</v>
      </c>
      <c r="BM276" s="132" t="s">
        <v>975</v>
      </c>
    </row>
    <row r="277" spans="2:65" s="1" customFormat="1" ht="37.75" customHeight="1">
      <c r="B277" s="120"/>
      <c r="C277" s="121">
        <v>119</v>
      </c>
      <c r="D277" s="134" t="s">
        <v>198</v>
      </c>
      <c r="E277" s="135" t="s">
        <v>976</v>
      </c>
      <c r="F277" s="136" t="s">
        <v>977</v>
      </c>
      <c r="G277" s="137" t="s">
        <v>247</v>
      </c>
      <c r="H277" s="138">
        <v>1</v>
      </c>
      <c r="I277" s="139"/>
      <c r="J277" s="139">
        <f t="shared" si="100"/>
        <v>0</v>
      </c>
      <c r="K277" s="140"/>
      <c r="L277" s="141"/>
      <c r="M277" s="142" t="s">
        <v>1</v>
      </c>
      <c r="N277" s="143" t="s">
        <v>41</v>
      </c>
      <c r="O277" s="130">
        <v>0</v>
      </c>
      <c r="P277" s="130">
        <f t="shared" si="101"/>
        <v>0</v>
      </c>
      <c r="Q277" s="130">
        <v>3.7999999999999999E-2</v>
      </c>
      <c r="R277" s="130">
        <f t="shared" si="102"/>
        <v>3.7999999999999999E-2</v>
      </c>
      <c r="S277" s="130">
        <v>0</v>
      </c>
      <c r="T277" s="131">
        <f t="shared" si="103"/>
        <v>0</v>
      </c>
      <c r="AR277" s="132" t="s">
        <v>269</v>
      </c>
      <c r="AT277" s="132" t="s">
        <v>198</v>
      </c>
      <c r="AU277" s="132" t="s">
        <v>154</v>
      </c>
      <c r="AY277" s="13" t="s">
        <v>147</v>
      </c>
      <c r="BE277" s="133">
        <f t="shared" si="104"/>
        <v>0</v>
      </c>
      <c r="BF277" s="133">
        <f t="shared" si="105"/>
        <v>0</v>
      </c>
      <c r="BG277" s="133">
        <f t="shared" si="106"/>
        <v>0</v>
      </c>
      <c r="BH277" s="133">
        <f t="shared" si="107"/>
        <v>0</v>
      </c>
      <c r="BI277" s="133">
        <f t="shared" si="108"/>
        <v>0</v>
      </c>
      <c r="BJ277" s="13" t="s">
        <v>154</v>
      </c>
      <c r="BK277" s="133">
        <f t="shared" si="109"/>
        <v>0</v>
      </c>
      <c r="BL277" s="13" t="s">
        <v>215</v>
      </c>
      <c r="BM277" s="132" t="s">
        <v>978</v>
      </c>
    </row>
    <row r="278" spans="2:65" s="1" customFormat="1" ht="37.75" customHeight="1">
      <c r="B278" s="120"/>
      <c r="C278" s="134">
        <v>120</v>
      </c>
      <c r="D278" s="121" t="s">
        <v>149</v>
      </c>
      <c r="E278" s="122" t="s">
        <v>596</v>
      </c>
      <c r="F278" s="123" t="s">
        <v>597</v>
      </c>
      <c r="G278" s="124" t="s">
        <v>247</v>
      </c>
      <c r="H278" s="125">
        <v>2</v>
      </c>
      <c r="I278" s="126"/>
      <c r="J278" s="126">
        <f t="shared" si="100"/>
        <v>0</v>
      </c>
      <c r="K278" s="127"/>
      <c r="L278" s="25"/>
      <c r="M278" s="128" t="s">
        <v>1</v>
      </c>
      <c r="N278" s="129" t="s">
        <v>41</v>
      </c>
      <c r="O278" s="130">
        <v>4.9091199999999997</v>
      </c>
      <c r="P278" s="130">
        <f t="shared" si="101"/>
        <v>9.8182399999999994</v>
      </c>
      <c r="Q278" s="130">
        <v>6.9999999999999994E-5</v>
      </c>
      <c r="R278" s="130">
        <f t="shared" si="102"/>
        <v>1.3999999999999999E-4</v>
      </c>
      <c r="S278" s="130">
        <v>0</v>
      </c>
      <c r="T278" s="131">
        <f t="shared" si="103"/>
        <v>0</v>
      </c>
      <c r="AR278" s="132" t="s">
        <v>215</v>
      </c>
      <c r="AT278" s="132" t="s">
        <v>149</v>
      </c>
      <c r="AU278" s="132" t="s">
        <v>154</v>
      </c>
      <c r="AY278" s="13" t="s">
        <v>147</v>
      </c>
      <c r="BE278" s="133">
        <f t="shared" si="104"/>
        <v>0</v>
      </c>
      <c r="BF278" s="133">
        <f t="shared" si="105"/>
        <v>0</v>
      </c>
      <c r="BG278" s="133">
        <f t="shared" si="106"/>
        <v>0</v>
      </c>
      <c r="BH278" s="133">
        <f t="shared" si="107"/>
        <v>0</v>
      </c>
      <c r="BI278" s="133">
        <f t="shared" si="108"/>
        <v>0</v>
      </c>
      <c r="BJ278" s="13" t="s">
        <v>154</v>
      </c>
      <c r="BK278" s="133">
        <f t="shared" si="109"/>
        <v>0</v>
      </c>
      <c r="BL278" s="13" t="s">
        <v>215</v>
      </c>
      <c r="BM278" s="132" t="s">
        <v>979</v>
      </c>
    </row>
    <row r="279" spans="2:65" s="1" customFormat="1" ht="24.25" customHeight="1">
      <c r="B279" s="120"/>
      <c r="C279" s="121">
        <v>121</v>
      </c>
      <c r="D279" s="134" t="s">
        <v>198</v>
      </c>
      <c r="E279" s="135" t="s">
        <v>600</v>
      </c>
      <c r="F279" s="136" t="s">
        <v>601</v>
      </c>
      <c r="G279" s="137" t="s">
        <v>247</v>
      </c>
      <c r="H279" s="138">
        <v>2</v>
      </c>
      <c r="I279" s="139"/>
      <c r="J279" s="139">
        <f t="shared" si="100"/>
        <v>0</v>
      </c>
      <c r="K279" s="140"/>
      <c r="L279" s="141"/>
      <c r="M279" s="142" t="s">
        <v>1</v>
      </c>
      <c r="N279" s="143" t="s">
        <v>41</v>
      </c>
      <c r="O279" s="130">
        <v>0</v>
      </c>
      <c r="P279" s="130">
        <f t="shared" si="101"/>
        <v>0</v>
      </c>
      <c r="Q279" s="130">
        <v>3.6420000000000001E-2</v>
      </c>
      <c r="R279" s="130">
        <f t="shared" si="102"/>
        <v>7.2840000000000002E-2</v>
      </c>
      <c r="S279" s="130">
        <v>0</v>
      </c>
      <c r="T279" s="131">
        <f t="shared" si="103"/>
        <v>0</v>
      </c>
      <c r="AR279" s="132" t="s">
        <v>269</v>
      </c>
      <c r="AT279" s="132" t="s">
        <v>198</v>
      </c>
      <c r="AU279" s="132" t="s">
        <v>154</v>
      </c>
      <c r="AY279" s="13" t="s">
        <v>147</v>
      </c>
      <c r="BE279" s="133">
        <f t="shared" si="104"/>
        <v>0</v>
      </c>
      <c r="BF279" s="133">
        <f t="shared" si="105"/>
        <v>0</v>
      </c>
      <c r="BG279" s="133">
        <f t="shared" si="106"/>
        <v>0</v>
      </c>
      <c r="BH279" s="133">
        <f t="shared" si="107"/>
        <v>0</v>
      </c>
      <c r="BI279" s="133">
        <f t="shared" si="108"/>
        <v>0</v>
      </c>
      <c r="BJ279" s="13" t="s">
        <v>154</v>
      </c>
      <c r="BK279" s="133">
        <f t="shared" si="109"/>
        <v>0</v>
      </c>
      <c r="BL279" s="13" t="s">
        <v>215</v>
      </c>
      <c r="BM279" s="132" t="s">
        <v>980</v>
      </c>
    </row>
    <row r="280" spans="2:65" s="1" customFormat="1" ht="37.75" customHeight="1">
      <c r="B280" s="120"/>
      <c r="C280" s="134">
        <v>122</v>
      </c>
      <c r="D280" s="134" t="s">
        <v>198</v>
      </c>
      <c r="E280" s="135" t="s">
        <v>604</v>
      </c>
      <c r="F280" s="136" t="s">
        <v>605</v>
      </c>
      <c r="G280" s="137" t="s">
        <v>247</v>
      </c>
      <c r="H280" s="138">
        <v>2</v>
      </c>
      <c r="I280" s="139"/>
      <c r="J280" s="139">
        <f t="shared" si="100"/>
        <v>0</v>
      </c>
      <c r="K280" s="140"/>
      <c r="L280" s="141"/>
      <c r="M280" s="142" t="s">
        <v>1</v>
      </c>
      <c r="N280" s="143" t="s">
        <v>41</v>
      </c>
      <c r="O280" s="130">
        <v>0</v>
      </c>
      <c r="P280" s="130">
        <f t="shared" si="101"/>
        <v>0</v>
      </c>
      <c r="Q280" s="130">
        <v>5.0000000000000001E-3</v>
      </c>
      <c r="R280" s="130">
        <f t="shared" si="102"/>
        <v>0.01</v>
      </c>
      <c r="S280" s="130">
        <v>0</v>
      </c>
      <c r="T280" s="131">
        <f t="shared" si="103"/>
        <v>0</v>
      </c>
      <c r="AR280" s="132" t="s">
        <v>269</v>
      </c>
      <c r="AT280" s="132" t="s">
        <v>198</v>
      </c>
      <c r="AU280" s="132" t="s">
        <v>154</v>
      </c>
      <c r="AY280" s="13" t="s">
        <v>147</v>
      </c>
      <c r="BE280" s="133">
        <f t="shared" si="104"/>
        <v>0</v>
      </c>
      <c r="BF280" s="133">
        <f t="shared" si="105"/>
        <v>0</v>
      </c>
      <c r="BG280" s="133">
        <f t="shared" si="106"/>
        <v>0</v>
      </c>
      <c r="BH280" s="133">
        <f t="shared" si="107"/>
        <v>0</v>
      </c>
      <c r="BI280" s="133">
        <f t="shared" si="108"/>
        <v>0</v>
      </c>
      <c r="BJ280" s="13" t="s">
        <v>154</v>
      </c>
      <c r="BK280" s="133">
        <f t="shared" si="109"/>
        <v>0</v>
      </c>
      <c r="BL280" s="13" t="s">
        <v>215</v>
      </c>
      <c r="BM280" s="132" t="s">
        <v>981</v>
      </c>
    </row>
    <row r="281" spans="2:65" s="1" customFormat="1" ht="24.25" customHeight="1">
      <c r="B281" s="120"/>
      <c r="C281" s="121">
        <v>123</v>
      </c>
      <c r="D281" s="134" t="s">
        <v>198</v>
      </c>
      <c r="E281" s="135" t="s">
        <v>608</v>
      </c>
      <c r="F281" s="136" t="s">
        <v>609</v>
      </c>
      <c r="G281" s="137" t="s">
        <v>247</v>
      </c>
      <c r="H281" s="138">
        <v>2</v>
      </c>
      <c r="I281" s="139"/>
      <c r="J281" s="139">
        <f t="shared" si="100"/>
        <v>0</v>
      </c>
      <c r="K281" s="140"/>
      <c r="L281" s="141"/>
      <c r="M281" s="142" t="s">
        <v>1</v>
      </c>
      <c r="N281" s="143" t="s">
        <v>41</v>
      </c>
      <c r="O281" s="130">
        <v>0</v>
      </c>
      <c r="P281" s="130">
        <f t="shared" si="101"/>
        <v>0</v>
      </c>
      <c r="Q281" s="130">
        <v>8.8000000000000003E-4</v>
      </c>
      <c r="R281" s="130">
        <f t="shared" si="102"/>
        <v>1.7600000000000001E-3</v>
      </c>
      <c r="S281" s="130">
        <v>0</v>
      </c>
      <c r="T281" s="131">
        <f t="shared" si="103"/>
        <v>0</v>
      </c>
      <c r="AR281" s="132" t="s">
        <v>269</v>
      </c>
      <c r="AT281" s="132" t="s">
        <v>198</v>
      </c>
      <c r="AU281" s="132" t="s">
        <v>154</v>
      </c>
      <c r="AY281" s="13" t="s">
        <v>147</v>
      </c>
      <c r="BE281" s="133">
        <f t="shared" si="104"/>
        <v>0</v>
      </c>
      <c r="BF281" s="133">
        <f t="shared" si="105"/>
        <v>0</v>
      </c>
      <c r="BG281" s="133">
        <f t="shared" si="106"/>
        <v>0</v>
      </c>
      <c r="BH281" s="133">
        <f t="shared" si="107"/>
        <v>0</v>
      </c>
      <c r="BI281" s="133">
        <f t="shared" si="108"/>
        <v>0</v>
      </c>
      <c r="BJ281" s="13" t="s">
        <v>154</v>
      </c>
      <c r="BK281" s="133">
        <f t="shared" si="109"/>
        <v>0</v>
      </c>
      <c r="BL281" s="13" t="s">
        <v>215</v>
      </c>
      <c r="BM281" s="132" t="s">
        <v>982</v>
      </c>
    </row>
    <row r="282" spans="2:65" s="1" customFormat="1" ht="24.25" customHeight="1">
      <c r="B282" s="120"/>
      <c r="C282" s="134">
        <v>124</v>
      </c>
      <c r="D282" s="121" t="s">
        <v>149</v>
      </c>
      <c r="E282" s="122" t="s">
        <v>576</v>
      </c>
      <c r="F282" s="123" t="s">
        <v>577</v>
      </c>
      <c r="G282" s="124" t="s">
        <v>247</v>
      </c>
      <c r="H282" s="125">
        <v>11</v>
      </c>
      <c r="I282" s="126"/>
      <c r="J282" s="126">
        <f t="shared" si="100"/>
        <v>0</v>
      </c>
      <c r="K282" s="127"/>
      <c r="L282" s="25"/>
      <c r="M282" s="128" t="s">
        <v>1</v>
      </c>
      <c r="N282" s="129" t="s">
        <v>41</v>
      </c>
      <c r="O282" s="130">
        <v>1.2250099999999999</v>
      </c>
      <c r="P282" s="130">
        <f t="shared" si="101"/>
        <v>13.475109999999999</v>
      </c>
      <c r="Q282" s="130">
        <v>0</v>
      </c>
      <c r="R282" s="130">
        <f t="shared" si="102"/>
        <v>0</v>
      </c>
      <c r="S282" s="130">
        <v>0</v>
      </c>
      <c r="T282" s="131">
        <f t="shared" si="103"/>
        <v>0</v>
      </c>
      <c r="AR282" s="132" t="s">
        <v>215</v>
      </c>
      <c r="AT282" s="132" t="s">
        <v>149</v>
      </c>
      <c r="AU282" s="132" t="s">
        <v>154</v>
      </c>
      <c r="AY282" s="13" t="s">
        <v>147</v>
      </c>
      <c r="BE282" s="133">
        <f t="shared" si="104"/>
        <v>0</v>
      </c>
      <c r="BF282" s="133">
        <f t="shared" si="105"/>
        <v>0</v>
      </c>
      <c r="BG282" s="133">
        <f t="shared" si="106"/>
        <v>0</v>
      </c>
      <c r="BH282" s="133">
        <f t="shared" si="107"/>
        <v>0</v>
      </c>
      <c r="BI282" s="133">
        <f t="shared" si="108"/>
        <v>0</v>
      </c>
      <c r="BJ282" s="13" t="s">
        <v>154</v>
      </c>
      <c r="BK282" s="133">
        <f t="shared" si="109"/>
        <v>0</v>
      </c>
      <c r="BL282" s="13" t="s">
        <v>215</v>
      </c>
      <c r="BM282" s="132" t="s">
        <v>983</v>
      </c>
    </row>
    <row r="283" spans="2:65" s="1" customFormat="1" ht="24.25" customHeight="1">
      <c r="B283" s="120"/>
      <c r="C283" s="121">
        <v>125</v>
      </c>
      <c r="D283" s="134" t="s">
        <v>198</v>
      </c>
      <c r="E283" s="135" t="s">
        <v>580</v>
      </c>
      <c r="F283" s="136" t="s">
        <v>581</v>
      </c>
      <c r="G283" s="137" t="s">
        <v>247</v>
      </c>
      <c r="H283" s="138">
        <v>11</v>
      </c>
      <c r="I283" s="139"/>
      <c r="J283" s="139">
        <f t="shared" si="100"/>
        <v>0</v>
      </c>
      <c r="K283" s="140"/>
      <c r="L283" s="141"/>
      <c r="M283" s="142" t="s">
        <v>1</v>
      </c>
      <c r="N283" s="143" t="s">
        <v>41</v>
      </c>
      <c r="O283" s="130">
        <v>0</v>
      </c>
      <c r="P283" s="130">
        <f t="shared" si="101"/>
        <v>0</v>
      </c>
      <c r="Q283" s="130">
        <v>1E-3</v>
      </c>
      <c r="R283" s="130">
        <f t="shared" si="102"/>
        <v>1.0999999999999999E-2</v>
      </c>
      <c r="S283" s="130">
        <v>0</v>
      </c>
      <c r="T283" s="131">
        <f t="shared" si="103"/>
        <v>0</v>
      </c>
      <c r="AR283" s="132" t="s">
        <v>269</v>
      </c>
      <c r="AT283" s="132" t="s">
        <v>198</v>
      </c>
      <c r="AU283" s="132" t="s">
        <v>154</v>
      </c>
      <c r="AY283" s="13" t="s">
        <v>147</v>
      </c>
      <c r="BE283" s="133">
        <f t="shared" si="104"/>
        <v>0</v>
      </c>
      <c r="BF283" s="133">
        <f t="shared" si="105"/>
        <v>0</v>
      </c>
      <c r="BG283" s="133">
        <f t="shared" si="106"/>
        <v>0</v>
      </c>
      <c r="BH283" s="133">
        <f t="shared" si="107"/>
        <v>0</v>
      </c>
      <c r="BI283" s="133">
        <f t="shared" si="108"/>
        <v>0</v>
      </c>
      <c r="BJ283" s="13" t="s">
        <v>154</v>
      </c>
      <c r="BK283" s="133">
        <f t="shared" si="109"/>
        <v>0</v>
      </c>
      <c r="BL283" s="13" t="s">
        <v>215</v>
      </c>
      <c r="BM283" s="132" t="s">
        <v>984</v>
      </c>
    </row>
    <row r="284" spans="2:65" s="1" customFormat="1" ht="24.25" customHeight="1">
      <c r="B284" s="120"/>
      <c r="C284" s="134">
        <v>126</v>
      </c>
      <c r="D284" s="134" t="s">
        <v>198</v>
      </c>
      <c r="E284" s="135" t="s">
        <v>584</v>
      </c>
      <c r="F284" s="136" t="s">
        <v>985</v>
      </c>
      <c r="G284" s="137" t="s">
        <v>247</v>
      </c>
      <c r="H284" s="138">
        <v>11</v>
      </c>
      <c r="I284" s="139"/>
      <c r="J284" s="139">
        <f t="shared" si="100"/>
        <v>0</v>
      </c>
      <c r="K284" s="140"/>
      <c r="L284" s="141"/>
      <c r="M284" s="142" t="s">
        <v>1</v>
      </c>
      <c r="N284" s="143" t="s">
        <v>41</v>
      </c>
      <c r="O284" s="130">
        <v>0</v>
      </c>
      <c r="P284" s="130">
        <f t="shared" si="101"/>
        <v>0</v>
      </c>
      <c r="Q284" s="130">
        <v>2.5000000000000001E-2</v>
      </c>
      <c r="R284" s="130">
        <f t="shared" si="102"/>
        <v>0.27500000000000002</v>
      </c>
      <c r="S284" s="130">
        <v>0</v>
      </c>
      <c r="T284" s="131">
        <f t="shared" si="103"/>
        <v>0</v>
      </c>
      <c r="AR284" s="132" t="s">
        <v>269</v>
      </c>
      <c r="AT284" s="132" t="s">
        <v>198</v>
      </c>
      <c r="AU284" s="132" t="s">
        <v>154</v>
      </c>
      <c r="AY284" s="13" t="s">
        <v>147</v>
      </c>
      <c r="BE284" s="133">
        <f t="shared" si="104"/>
        <v>0</v>
      </c>
      <c r="BF284" s="133">
        <f t="shared" si="105"/>
        <v>0</v>
      </c>
      <c r="BG284" s="133">
        <f t="shared" si="106"/>
        <v>0</v>
      </c>
      <c r="BH284" s="133">
        <f t="shared" si="107"/>
        <v>0</v>
      </c>
      <c r="BI284" s="133">
        <f t="shared" si="108"/>
        <v>0</v>
      </c>
      <c r="BJ284" s="13" t="s">
        <v>154</v>
      </c>
      <c r="BK284" s="133">
        <f t="shared" si="109"/>
        <v>0</v>
      </c>
      <c r="BL284" s="13" t="s">
        <v>215</v>
      </c>
      <c r="BM284" s="132" t="s">
        <v>986</v>
      </c>
    </row>
    <row r="285" spans="2:65" s="1" customFormat="1" ht="14.5" customHeight="1">
      <c r="B285" s="120"/>
      <c r="C285" s="121">
        <v>127</v>
      </c>
      <c r="D285" s="121" t="s">
        <v>149</v>
      </c>
      <c r="E285" s="122" t="s">
        <v>588</v>
      </c>
      <c r="F285" s="123" t="s">
        <v>589</v>
      </c>
      <c r="G285" s="124" t="s">
        <v>247</v>
      </c>
      <c r="H285" s="125">
        <v>11</v>
      </c>
      <c r="I285" s="126"/>
      <c r="J285" s="126">
        <f t="shared" si="100"/>
        <v>0</v>
      </c>
      <c r="K285" s="127"/>
      <c r="L285" s="25"/>
      <c r="M285" s="128" t="s">
        <v>1</v>
      </c>
      <c r="N285" s="129" t="s">
        <v>41</v>
      </c>
      <c r="O285" s="130">
        <v>3.0437599999999998</v>
      </c>
      <c r="P285" s="130">
        <f t="shared" si="101"/>
        <v>33.481359999999995</v>
      </c>
      <c r="Q285" s="130">
        <v>4.4999999999999999E-4</v>
      </c>
      <c r="R285" s="130">
        <f t="shared" si="102"/>
        <v>4.9499999999999995E-3</v>
      </c>
      <c r="S285" s="130">
        <v>0</v>
      </c>
      <c r="T285" s="131">
        <f t="shared" si="103"/>
        <v>0</v>
      </c>
      <c r="AR285" s="132" t="s">
        <v>215</v>
      </c>
      <c r="AT285" s="132" t="s">
        <v>149</v>
      </c>
      <c r="AU285" s="132" t="s">
        <v>154</v>
      </c>
      <c r="AY285" s="13" t="s">
        <v>147</v>
      </c>
      <c r="BE285" s="133">
        <f t="shared" si="104"/>
        <v>0</v>
      </c>
      <c r="BF285" s="133">
        <f t="shared" si="105"/>
        <v>0</v>
      </c>
      <c r="BG285" s="133">
        <f t="shared" si="106"/>
        <v>0</v>
      </c>
      <c r="BH285" s="133">
        <f t="shared" si="107"/>
        <v>0</v>
      </c>
      <c r="BI285" s="133">
        <f t="shared" si="108"/>
        <v>0</v>
      </c>
      <c r="BJ285" s="13" t="s">
        <v>154</v>
      </c>
      <c r="BK285" s="133">
        <f t="shared" si="109"/>
        <v>0</v>
      </c>
      <c r="BL285" s="13" t="s">
        <v>215</v>
      </c>
      <c r="BM285" s="132" t="s">
        <v>987</v>
      </c>
    </row>
    <row r="286" spans="2:65" s="1" customFormat="1" ht="37.75" customHeight="1">
      <c r="B286" s="120"/>
      <c r="C286" s="134">
        <v>128</v>
      </c>
      <c r="D286" s="134" t="s">
        <v>198</v>
      </c>
      <c r="E286" s="135" t="s">
        <v>592</v>
      </c>
      <c r="F286" s="136" t="s">
        <v>593</v>
      </c>
      <c r="G286" s="137" t="s">
        <v>247</v>
      </c>
      <c r="H286" s="138">
        <v>11</v>
      </c>
      <c r="I286" s="139"/>
      <c r="J286" s="139">
        <f t="shared" si="100"/>
        <v>0</v>
      </c>
      <c r="K286" s="140"/>
      <c r="L286" s="141"/>
      <c r="M286" s="142" t="s">
        <v>1</v>
      </c>
      <c r="N286" s="143" t="s">
        <v>41</v>
      </c>
      <c r="O286" s="130">
        <v>0</v>
      </c>
      <c r="P286" s="130">
        <f t="shared" si="101"/>
        <v>0</v>
      </c>
      <c r="Q286" s="130">
        <v>1.7999999999999999E-2</v>
      </c>
      <c r="R286" s="130">
        <f t="shared" si="102"/>
        <v>0.19799999999999998</v>
      </c>
      <c r="S286" s="130">
        <v>0</v>
      </c>
      <c r="T286" s="131">
        <f t="shared" si="103"/>
        <v>0</v>
      </c>
      <c r="AR286" s="132" t="s">
        <v>269</v>
      </c>
      <c r="AT286" s="132" t="s">
        <v>198</v>
      </c>
      <c r="AU286" s="132" t="s">
        <v>154</v>
      </c>
      <c r="AY286" s="13" t="s">
        <v>147</v>
      </c>
      <c r="BE286" s="133">
        <f t="shared" si="104"/>
        <v>0</v>
      </c>
      <c r="BF286" s="133">
        <f t="shared" si="105"/>
        <v>0</v>
      </c>
      <c r="BG286" s="133">
        <f t="shared" si="106"/>
        <v>0</v>
      </c>
      <c r="BH286" s="133">
        <f t="shared" si="107"/>
        <v>0</v>
      </c>
      <c r="BI286" s="133">
        <f t="shared" si="108"/>
        <v>0</v>
      </c>
      <c r="BJ286" s="13" t="s">
        <v>154</v>
      </c>
      <c r="BK286" s="133">
        <f t="shared" si="109"/>
        <v>0</v>
      </c>
      <c r="BL286" s="13" t="s">
        <v>215</v>
      </c>
      <c r="BM286" s="132" t="s">
        <v>988</v>
      </c>
    </row>
    <row r="287" spans="2:65" s="1" customFormat="1" ht="24.25" customHeight="1">
      <c r="B287" s="120"/>
      <c r="C287" s="121">
        <v>129</v>
      </c>
      <c r="D287" s="121" t="s">
        <v>149</v>
      </c>
      <c r="E287" s="122" t="s">
        <v>612</v>
      </c>
      <c r="F287" s="123" t="s">
        <v>613</v>
      </c>
      <c r="G287" s="124" t="s">
        <v>218</v>
      </c>
      <c r="H287" s="125">
        <v>8.14</v>
      </c>
      <c r="I287" s="126"/>
      <c r="J287" s="126">
        <f t="shared" si="100"/>
        <v>0</v>
      </c>
      <c r="K287" s="127"/>
      <c r="L287" s="25"/>
      <c r="M287" s="128" t="s">
        <v>1</v>
      </c>
      <c r="N287" s="129" t="s">
        <v>41</v>
      </c>
      <c r="O287" s="130">
        <v>1.042</v>
      </c>
      <c r="P287" s="130">
        <f t="shared" si="101"/>
        <v>8.4818800000000003</v>
      </c>
      <c r="Q287" s="130">
        <v>1.2E-4</v>
      </c>
      <c r="R287" s="130">
        <f t="shared" si="102"/>
        <v>9.7680000000000011E-4</v>
      </c>
      <c r="S287" s="130">
        <v>0</v>
      </c>
      <c r="T287" s="131">
        <f t="shared" si="103"/>
        <v>0</v>
      </c>
      <c r="AR287" s="132" t="s">
        <v>215</v>
      </c>
      <c r="AT287" s="132" t="s">
        <v>149</v>
      </c>
      <c r="AU287" s="132" t="s">
        <v>154</v>
      </c>
      <c r="AY287" s="13" t="s">
        <v>147</v>
      </c>
      <c r="BE287" s="133">
        <f t="shared" si="104"/>
        <v>0</v>
      </c>
      <c r="BF287" s="133">
        <f t="shared" si="105"/>
        <v>0</v>
      </c>
      <c r="BG287" s="133">
        <f t="shared" si="106"/>
        <v>0</v>
      </c>
      <c r="BH287" s="133">
        <f t="shared" si="107"/>
        <v>0</v>
      </c>
      <c r="BI287" s="133">
        <f t="shared" si="108"/>
        <v>0</v>
      </c>
      <c r="BJ287" s="13" t="s">
        <v>154</v>
      </c>
      <c r="BK287" s="133">
        <f t="shared" si="109"/>
        <v>0</v>
      </c>
      <c r="BL287" s="13" t="s">
        <v>215</v>
      </c>
      <c r="BM287" s="132" t="s">
        <v>989</v>
      </c>
    </row>
    <row r="288" spans="2:65" s="1" customFormat="1" ht="24.25" customHeight="1">
      <c r="B288" s="120"/>
      <c r="C288" s="134">
        <v>130</v>
      </c>
      <c r="D288" s="134" t="s">
        <v>198</v>
      </c>
      <c r="E288" s="135" t="s">
        <v>616</v>
      </c>
      <c r="F288" s="136" t="s">
        <v>617</v>
      </c>
      <c r="G288" s="137" t="s">
        <v>218</v>
      </c>
      <c r="H288" s="138">
        <v>8.5</v>
      </c>
      <c r="I288" s="139"/>
      <c r="J288" s="139">
        <f t="shared" si="100"/>
        <v>0</v>
      </c>
      <c r="K288" s="140"/>
      <c r="L288" s="141"/>
      <c r="M288" s="142" t="s">
        <v>1</v>
      </c>
      <c r="N288" s="143" t="s">
        <v>41</v>
      </c>
      <c r="O288" s="130">
        <v>0</v>
      </c>
      <c r="P288" s="130">
        <f t="shared" si="101"/>
        <v>0</v>
      </c>
      <c r="Q288" s="130">
        <v>3.3E-3</v>
      </c>
      <c r="R288" s="130">
        <f t="shared" si="102"/>
        <v>2.8049999999999999E-2</v>
      </c>
      <c r="S288" s="130">
        <v>0</v>
      </c>
      <c r="T288" s="131">
        <f t="shared" si="103"/>
        <v>0</v>
      </c>
      <c r="AR288" s="132" t="s">
        <v>269</v>
      </c>
      <c r="AT288" s="132" t="s">
        <v>198</v>
      </c>
      <c r="AU288" s="132" t="s">
        <v>154</v>
      </c>
      <c r="AY288" s="13" t="s">
        <v>147</v>
      </c>
      <c r="BE288" s="133">
        <f t="shared" si="104"/>
        <v>0</v>
      </c>
      <c r="BF288" s="133">
        <f t="shared" si="105"/>
        <v>0</v>
      </c>
      <c r="BG288" s="133">
        <f t="shared" si="106"/>
        <v>0</v>
      </c>
      <c r="BH288" s="133">
        <f t="shared" si="107"/>
        <v>0</v>
      </c>
      <c r="BI288" s="133">
        <f t="shared" si="108"/>
        <v>0</v>
      </c>
      <c r="BJ288" s="13" t="s">
        <v>154</v>
      </c>
      <c r="BK288" s="133">
        <f t="shared" si="109"/>
        <v>0</v>
      </c>
      <c r="BL288" s="13" t="s">
        <v>215</v>
      </c>
      <c r="BM288" s="132" t="s">
        <v>990</v>
      </c>
    </row>
    <row r="289" spans="2:65" s="1" customFormat="1" ht="24.25" customHeight="1">
      <c r="B289" s="120"/>
      <c r="C289" s="121">
        <v>131</v>
      </c>
      <c r="D289" s="121" t="s">
        <v>149</v>
      </c>
      <c r="E289" s="122" t="s">
        <v>620</v>
      </c>
      <c r="F289" s="123" t="s">
        <v>621</v>
      </c>
      <c r="G289" s="124" t="s">
        <v>360</v>
      </c>
      <c r="H289" s="125"/>
      <c r="I289" s="126"/>
      <c r="J289" s="126">
        <f t="shared" si="100"/>
        <v>0</v>
      </c>
      <c r="K289" s="127"/>
      <c r="L289" s="25"/>
      <c r="M289" s="128" t="s">
        <v>1</v>
      </c>
      <c r="N289" s="129" t="s">
        <v>41</v>
      </c>
      <c r="O289" s="130">
        <v>0</v>
      </c>
      <c r="P289" s="130">
        <f t="shared" si="101"/>
        <v>0</v>
      </c>
      <c r="Q289" s="130">
        <v>0</v>
      </c>
      <c r="R289" s="130">
        <f t="shared" si="102"/>
        <v>0</v>
      </c>
      <c r="S289" s="130">
        <v>0</v>
      </c>
      <c r="T289" s="131">
        <f t="shared" si="103"/>
        <v>0</v>
      </c>
      <c r="AR289" s="132" t="s">
        <v>215</v>
      </c>
      <c r="AT289" s="132" t="s">
        <v>149</v>
      </c>
      <c r="AU289" s="132" t="s">
        <v>154</v>
      </c>
      <c r="AY289" s="13" t="s">
        <v>147</v>
      </c>
      <c r="BE289" s="133">
        <f t="shared" si="104"/>
        <v>0</v>
      </c>
      <c r="BF289" s="133">
        <f t="shared" si="105"/>
        <v>0</v>
      </c>
      <c r="BG289" s="133">
        <f t="shared" si="106"/>
        <v>0</v>
      </c>
      <c r="BH289" s="133">
        <f t="shared" si="107"/>
        <v>0</v>
      </c>
      <c r="BI289" s="133">
        <f t="shared" si="108"/>
        <v>0</v>
      </c>
      <c r="BJ289" s="13" t="s">
        <v>154</v>
      </c>
      <c r="BK289" s="133">
        <f t="shared" si="109"/>
        <v>0</v>
      </c>
      <c r="BL289" s="13" t="s">
        <v>215</v>
      </c>
      <c r="BM289" s="132" t="s">
        <v>991</v>
      </c>
    </row>
    <row r="290" spans="2:65" s="11" customFormat="1" ht="22.75" customHeight="1">
      <c r="B290" s="109"/>
      <c r="D290" s="110" t="s">
        <v>74</v>
      </c>
      <c r="E290" s="118" t="s">
        <v>623</v>
      </c>
      <c r="F290" s="118" t="s">
        <v>624</v>
      </c>
      <c r="J290" s="119">
        <f>BK290</f>
        <v>0</v>
      </c>
      <c r="L290" s="109"/>
      <c r="M290" s="113"/>
      <c r="P290" s="114">
        <f>SUM(P291:P293)</f>
        <v>31.379963</v>
      </c>
      <c r="R290" s="114">
        <f>SUM(R291:R293)</f>
        <v>1.0261600000000001E-2</v>
      </c>
      <c r="T290" s="115">
        <f>SUM(T291:T293)</f>
        <v>0</v>
      </c>
      <c r="AR290" s="110" t="s">
        <v>154</v>
      </c>
      <c r="AT290" s="116" t="s">
        <v>74</v>
      </c>
      <c r="AU290" s="116" t="s">
        <v>83</v>
      </c>
      <c r="AY290" s="110" t="s">
        <v>147</v>
      </c>
      <c r="BK290" s="117">
        <f>SUM(BK291:BK293)</f>
        <v>0</v>
      </c>
    </row>
    <row r="291" spans="2:65" s="1" customFormat="1" ht="24.25" customHeight="1">
      <c r="B291" s="120"/>
      <c r="C291" s="121">
        <v>132</v>
      </c>
      <c r="D291" s="121" t="s">
        <v>149</v>
      </c>
      <c r="E291" s="122" t="s">
        <v>638</v>
      </c>
      <c r="F291" s="123" t="s">
        <v>639</v>
      </c>
      <c r="G291" s="124" t="s">
        <v>355</v>
      </c>
      <c r="H291" s="125">
        <v>205.232</v>
      </c>
      <c r="I291" s="126"/>
      <c r="J291" s="126">
        <f>ROUND(I291*H291,2)</f>
        <v>0</v>
      </c>
      <c r="K291" s="127"/>
      <c r="L291" s="25"/>
      <c r="M291" s="128" t="s">
        <v>1</v>
      </c>
      <c r="N291" s="129" t="s">
        <v>41</v>
      </c>
      <c r="O291" s="130">
        <v>9.9000000000000005E-2</v>
      </c>
      <c r="P291" s="130">
        <f>O291*H291</f>
        <v>20.317968</v>
      </c>
      <c r="Q291" s="130">
        <v>5.0000000000000002E-5</v>
      </c>
      <c r="R291" s="130">
        <f>Q291*H291</f>
        <v>1.0261600000000001E-2</v>
      </c>
      <c r="S291" s="130">
        <v>0</v>
      </c>
      <c r="T291" s="131">
        <f>S291*H291</f>
        <v>0</v>
      </c>
      <c r="AR291" s="132" t="s">
        <v>215</v>
      </c>
      <c r="AT291" s="132" t="s">
        <v>149</v>
      </c>
      <c r="AU291" s="132" t="s">
        <v>154</v>
      </c>
      <c r="AY291" s="13" t="s">
        <v>147</v>
      </c>
      <c r="BE291" s="133">
        <f>IF(N291="základná",J291,0)</f>
        <v>0</v>
      </c>
      <c r="BF291" s="133">
        <f>IF(N291="znížená",J291,0)</f>
        <v>0</v>
      </c>
      <c r="BG291" s="133">
        <f>IF(N291="zákl. prenesená",J291,0)</f>
        <v>0</v>
      </c>
      <c r="BH291" s="133">
        <f>IF(N291="zníž. prenesená",J291,0)</f>
        <v>0</v>
      </c>
      <c r="BI291" s="133">
        <f>IF(N291="nulová",J291,0)</f>
        <v>0</v>
      </c>
      <c r="BJ291" s="13" t="s">
        <v>154</v>
      </c>
      <c r="BK291" s="133">
        <f>ROUND(I291*H291,2)</f>
        <v>0</v>
      </c>
      <c r="BL291" s="13" t="s">
        <v>215</v>
      </c>
      <c r="BM291" s="132" t="s">
        <v>992</v>
      </c>
    </row>
    <row r="292" spans="2:65" s="1" customFormat="1" ht="24.25" customHeight="1">
      <c r="B292" s="120"/>
      <c r="C292" s="121">
        <v>133</v>
      </c>
      <c r="D292" s="121" t="s">
        <v>149</v>
      </c>
      <c r="E292" s="122" t="s">
        <v>634</v>
      </c>
      <c r="F292" s="123" t="s">
        <v>635</v>
      </c>
      <c r="G292" s="124" t="s">
        <v>355</v>
      </c>
      <c r="H292" s="125">
        <v>225.755</v>
      </c>
      <c r="I292" s="126"/>
      <c r="J292" s="126">
        <f>ROUND(I292*H292,2)</f>
        <v>0</v>
      </c>
      <c r="K292" s="127"/>
      <c r="L292" s="25"/>
      <c r="M292" s="128" t="s">
        <v>1</v>
      </c>
      <c r="N292" s="129" t="s">
        <v>41</v>
      </c>
      <c r="O292" s="130">
        <v>4.9000000000000002E-2</v>
      </c>
      <c r="P292" s="130">
        <f>O292*H292</f>
        <v>11.061995</v>
      </c>
      <c r="Q292" s="130">
        <v>0</v>
      </c>
      <c r="R292" s="130">
        <f>Q292*H292</f>
        <v>0</v>
      </c>
      <c r="S292" s="130">
        <v>0</v>
      </c>
      <c r="T292" s="131">
        <f>S292*H292</f>
        <v>0</v>
      </c>
      <c r="AR292" s="132" t="s">
        <v>215</v>
      </c>
      <c r="AT292" s="132" t="s">
        <v>149</v>
      </c>
      <c r="AU292" s="132" t="s">
        <v>154</v>
      </c>
      <c r="AY292" s="13" t="s">
        <v>147</v>
      </c>
      <c r="BE292" s="133">
        <f>IF(N292="základná",J292,0)</f>
        <v>0</v>
      </c>
      <c r="BF292" s="133">
        <f>IF(N292="znížená",J292,0)</f>
        <v>0</v>
      </c>
      <c r="BG292" s="133">
        <f>IF(N292="zákl. prenesená",J292,0)</f>
        <v>0</v>
      </c>
      <c r="BH292" s="133">
        <f>IF(N292="zníž. prenesená",J292,0)</f>
        <v>0</v>
      </c>
      <c r="BI292" s="133">
        <f>IF(N292="nulová",J292,0)</f>
        <v>0</v>
      </c>
      <c r="BJ292" s="13" t="s">
        <v>154</v>
      </c>
      <c r="BK292" s="133">
        <f>ROUND(I292*H292,2)</f>
        <v>0</v>
      </c>
      <c r="BL292" s="13" t="s">
        <v>215</v>
      </c>
      <c r="BM292" s="132" t="s">
        <v>993</v>
      </c>
    </row>
    <row r="293" spans="2:65" s="1" customFormat="1" ht="24.25" customHeight="1">
      <c r="B293" s="120"/>
      <c r="C293" s="121">
        <v>134</v>
      </c>
      <c r="D293" s="121" t="s">
        <v>149</v>
      </c>
      <c r="E293" s="122" t="s">
        <v>650</v>
      </c>
      <c r="F293" s="123" t="s">
        <v>651</v>
      </c>
      <c r="G293" s="124" t="s">
        <v>360</v>
      </c>
      <c r="H293" s="125"/>
      <c r="I293" s="126"/>
      <c r="J293" s="126">
        <f>ROUND(I293*H293,2)</f>
        <v>0</v>
      </c>
      <c r="K293" s="127"/>
      <c r="L293" s="25"/>
      <c r="M293" s="128" t="s">
        <v>1</v>
      </c>
      <c r="N293" s="129" t="s">
        <v>41</v>
      </c>
      <c r="O293" s="130">
        <v>0</v>
      </c>
      <c r="P293" s="130">
        <f>O293*H293</f>
        <v>0</v>
      </c>
      <c r="Q293" s="130">
        <v>0</v>
      </c>
      <c r="R293" s="130">
        <f>Q293*H293</f>
        <v>0</v>
      </c>
      <c r="S293" s="130">
        <v>0</v>
      </c>
      <c r="T293" s="131">
        <f>S293*H293</f>
        <v>0</v>
      </c>
      <c r="AR293" s="132" t="s">
        <v>215</v>
      </c>
      <c r="AT293" s="132" t="s">
        <v>149</v>
      </c>
      <c r="AU293" s="132" t="s">
        <v>154</v>
      </c>
      <c r="AY293" s="13" t="s">
        <v>147</v>
      </c>
      <c r="BE293" s="133">
        <f>IF(N293="základná",J293,0)</f>
        <v>0</v>
      </c>
      <c r="BF293" s="133">
        <f>IF(N293="znížená",J293,0)</f>
        <v>0</v>
      </c>
      <c r="BG293" s="133">
        <f>IF(N293="zákl. prenesená",J293,0)</f>
        <v>0</v>
      </c>
      <c r="BH293" s="133">
        <f>IF(N293="zníž. prenesená",J293,0)</f>
        <v>0</v>
      </c>
      <c r="BI293" s="133">
        <f>IF(N293="nulová",J293,0)</f>
        <v>0</v>
      </c>
      <c r="BJ293" s="13" t="s">
        <v>154</v>
      </c>
      <c r="BK293" s="133">
        <f>ROUND(I293*H293,2)</f>
        <v>0</v>
      </c>
      <c r="BL293" s="13" t="s">
        <v>215</v>
      </c>
      <c r="BM293" s="132" t="s">
        <v>994</v>
      </c>
    </row>
    <row r="294" spans="2:65" s="11" customFormat="1" ht="22.75" customHeight="1">
      <c r="B294" s="109"/>
      <c r="D294" s="110" t="s">
        <v>74</v>
      </c>
      <c r="E294" s="118" t="s">
        <v>653</v>
      </c>
      <c r="F294" s="118" t="s">
        <v>654</v>
      </c>
      <c r="J294" s="119">
        <f>BK294</f>
        <v>0</v>
      </c>
      <c r="L294" s="109"/>
      <c r="M294" s="113"/>
      <c r="P294" s="114">
        <f>SUM(P295:P297)</f>
        <v>24.597340000000003</v>
      </c>
      <c r="R294" s="114">
        <f>SUM(R295:R297)</f>
        <v>0.48219374000000004</v>
      </c>
      <c r="T294" s="115">
        <f>SUM(T295:T297)</f>
        <v>0</v>
      </c>
      <c r="AR294" s="110" t="s">
        <v>154</v>
      </c>
      <c r="AT294" s="116" t="s">
        <v>74</v>
      </c>
      <c r="AU294" s="116" t="s">
        <v>83</v>
      </c>
      <c r="AY294" s="110" t="s">
        <v>147</v>
      </c>
      <c r="BK294" s="117">
        <f>SUM(BK295:BK297)</f>
        <v>0</v>
      </c>
    </row>
    <row r="295" spans="2:65" s="1" customFormat="1" ht="24.25" customHeight="1">
      <c r="B295" s="120"/>
      <c r="C295" s="121">
        <v>135</v>
      </c>
      <c r="D295" s="121" t="s">
        <v>149</v>
      </c>
      <c r="E295" s="122" t="s">
        <v>656</v>
      </c>
      <c r="F295" s="123" t="s">
        <v>657</v>
      </c>
      <c r="G295" s="124" t="s">
        <v>195</v>
      </c>
      <c r="H295" s="125">
        <v>30.67</v>
      </c>
      <c r="I295" s="126"/>
      <c r="J295" s="126">
        <f>ROUND(I295*H295,2)</f>
        <v>0</v>
      </c>
      <c r="K295" s="127"/>
      <c r="L295" s="25"/>
      <c r="M295" s="128" t="s">
        <v>1</v>
      </c>
      <c r="N295" s="129" t="s">
        <v>41</v>
      </c>
      <c r="O295" s="130">
        <v>0.80200000000000005</v>
      </c>
      <c r="P295" s="130">
        <f>O295*H295</f>
        <v>24.597340000000003</v>
      </c>
      <c r="Q295" s="130">
        <v>3.2699999999999999E-3</v>
      </c>
      <c r="R295" s="130">
        <f>Q295*H295</f>
        <v>0.1002909</v>
      </c>
      <c r="S295" s="130">
        <v>0</v>
      </c>
      <c r="T295" s="131">
        <f>S295*H295</f>
        <v>0</v>
      </c>
      <c r="AR295" s="132" t="s">
        <v>215</v>
      </c>
      <c r="AT295" s="132" t="s">
        <v>149</v>
      </c>
      <c r="AU295" s="132" t="s">
        <v>154</v>
      </c>
      <c r="AY295" s="13" t="s">
        <v>147</v>
      </c>
      <c r="BE295" s="133">
        <f>IF(N295="základná",J295,0)</f>
        <v>0</v>
      </c>
      <c r="BF295" s="133">
        <f>IF(N295="znížená",J295,0)</f>
        <v>0</v>
      </c>
      <c r="BG295" s="133">
        <f>IF(N295="zákl. prenesená",J295,0)</f>
        <v>0</v>
      </c>
      <c r="BH295" s="133">
        <f>IF(N295="zníž. prenesená",J295,0)</f>
        <v>0</v>
      </c>
      <c r="BI295" s="133">
        <f>IF(N295="nulová",J295,0)</f>
        <v>0</v>
      </c>
      <c r="BJ295" s="13" t="s">
        <v>154</v>
      </c>
      <c r="BK295" s="133">
        <f>ROUND(I295*H295,2)</f>
        <v>0</v>
      </c>
      <c r="BL295" s="13" t="s">
        <v>215</v>
      </c>
      <c r="BM295" s="132" t="s">
        <v>995</v>
      </c>
    </row>
    <row r="296" spans="2:65" s="1" customFormat="1" ht="14.5" customHeight="1">
      <c r="B296" s="120"/>
      <c r="C296" s="134">
        <v>136</v>
      </c>
      <c r="D296" s="134" t="s">
        <v>198</v>
      </c>
      <c r="E296" s="135" t="s">
        <v>660</v>
      </c>
      <c r="F296" s="136" t="s">
        <v>661</v>
      </c>
      <c r="G296" s="137" t="s">
        <v>195</v>
      </c>
      <c r="H296" s="138">
        <v>33.737000000000002</v>
      </c>
      <c r="I296" s="139"/>
      <c r="J296" s="139">
        <f>ROUND(I296*H296,2)</f>
        <v>0</v>
      </c>
      <c r="K296" s="140"/>
      <c r="L296" s="141"/>
      <c r="M296" s="142" t="s">
        <v>1</v>
      </c>
      <c r="N296" s="143" t="s">
        <v>41</v>
      </c>
      <c r="O296" s="130">
        <v>0</v>
      </c>
      <c r="P296" s="130">
        <f>O296*H296</f>
        <v>0</v>
      </c>
      <c r="Q296" s="130">
        <v>1.132E-2</v>
      </c>
      <c r="R296" s="130">
        <f>Q296*H296</f>
        <v>0.38190284000000002</v>
      </c>
      <c r="S296" s="130">
        <v>0</v>
      </c>
      <c r="T296" s="131">
        <f>S296*H296</f>
        <v>0</v>
      </c>
      <c r="AR296" s="132" t="s">
        <v>269</v>
      </c>
      <c r="AT296" s="132" t="s">
        <v>198</v>
      </c>
      <c r="AU296" s="132" t="s">
        <v>154</v>
      </c>
      <c r="AY296" s="13" t="s">
        <v>147</v>
      </c>
      <c r="BE296" s="133">
        <f>IF(N296="základná",J296,0)</f>
        <v>0</v>
      </c>
      <c r="BF296" s="133">
        <f>IF(N296="znížená",J296,0)</f>
        <v>0</v>
      </c>
      <c r="BG296" s="133">
        <f>IF(N296="zákl. prenesená",J296,0)</f>
        <v>0</v>
      </c>
      <c r="BH296" s="133">
        <f>IF(N296="zníž. prenesená",J296,0)</f>
        <v>0</v>
      </c>
      <c r="BI296" s="133">
        <f>IF(N296="nulová",J296,0)</f>
        <v>0</v>
      </c>
      <c r="BJ296" s="13" t="s">
        <v>154</v>
      </c>
      <c r="BK296" s="133">
        <f>ROUND(I296*H296,2)</f>
        <v>0</v>
      </c>
      <c r="BL296" s="13" t="s">
        <v>215</v>
      </c>
      <c r="BM296" s="132" t="s">
        <v>996</v>
      </c>
    </row>
    <row r="297" spans="2:65" s="1" customFormat="1" ht="24.25" customHeight="1">
      <c r="B297" s="120"/>
      <c r="C297" s="121">
        <v>137</v>
      </c>
      <c r="D297" s="121" t="s">
        <v>149</v>
      </c>
      <c r="E297" s="122" t="s">
        <v>664</v>
      </c>
      <c r="F297" s="123" t="s">
        <v>665</v>
      </c>
      <c r="G297" s="124" t="s">
        <v>360</v>
      </c>
      <c r="H297" s="125"/>
      <c r="I297" s="126"/>
      <c r="J297" s="126">
        <f>ROUND(I297*H297,2)</f>
        <v>0</v>
      </c>
      <c r="K297" s="127"/>
      <c r="L297" s="25"/>
      <c r="M297" s="128" t="s">
        <v>1</v>
      </c>
      <c r="N297" s="129" t="s">
        <v>41</v>
      </c>
      <c r="O297" s="130">
        <v>0</v>
      </c>
      <c r="P297" s="130">
        <f>O297*H297</f>
        <v>0</v>
      </c>
      <c r="Q297" s="130">
        <v>0</v>
      </c>
      <c r="R297" s="130">
        <f>Q297*H297</f>
        <v>0</v>
      </c>
      <c r="S297" s="130">
        <v>0</v>
      </c>
      <c r="T297" s="131">
        <f>S297*H297</f>
        <v>0</v>
      </c>
      <c r="AR297" s="132" t="s">
        <v>215</v>
      </c>
      <c r="AT297" s="132" t="s">
        <v>149</v>
      </c>
      <c r="AU297" s="132" t="s">
        <v>154</v>
      </c>
      <c r="AY297" s="13" t="s">
        <v>147</v>
      </c>
      <c r="BE297" s="133">
        <f>IF(N297="základná",J297,0)</f>
        <v>0</v>
      </c>
      <c r="BF297" s="133">
        <f>IF(N297="znížená",J297,0)</f>
        <v>0</v>
      </c>
      <c r="BG297" s="133">
        <f>IF(N297="zákl. prenesená",J297,0)</f>
        <v>0</v>
      </c>
      <c r="BH297" s="133">
        <f>IF(N297="zníž. prenesená",J297,0)</f>
        <v>0</v>
      </c>
      <c r="BI297" s="133">
        <f>IF(N297="nulová",J297,0)</f>
        <v>0</v>
      </c>
      <c r="BJ297" s="13" t="s">
        <v>154</v>
      </c>
      <c r="BK297" s="133">
        <f>ROUND(I297*H297,2)</f>
        <v>0</v>
      </c>
      <c r="BL297" s="13" t="s">
        <v>215</v>
      </c>
      <c r="BM297" s="132" t="s">
        <v>997</v>
      </c>
    </row>
    <row r="298" spans="2:65" s="11" customFormat="1" ht="22.75" customHeight="1">
      <c r="B298" s="109"/>
      <c r="D298" s="110" t="s">
        <v>74</v>
      </c>
      <c r="E298" s="118" t="s">
        <v>667</v>
      </c>
      <c r="F298" s="118" t="s">
        <v>668</v>
      </c>
      <c r="J298" s="119">
        <f>BK298</f>
        <v>0</v>
      </c>
      <c r="L298" s="109"/>
      <c r="M298" s="113"/>
      <c r="P298" s="114">
        <f>SUM(P299:P307)</f>
        <v>77.111703800000001</v>
      </c>
      <c r="R298" s="114">
        <f>SUM(R299:R307)</f>
        <v>7.8535659999999993E-2</v>
      </c>
      <c r="T298" s="115">
        <f>SUM(T299:T307)</f>
        <v>0</v>
      </c>
      <c r="AR298" s="110" t="s">
        <v>154</v>
      </c>
      <c r="AT298" s="116" t="s">
        <v>74</v>
      </c>
      <c r="AU298" s="116" t="s">
        <v>83</v>
      </c>
      <c r="AY298" s="110" t="s">
        <v>147</v>
      </c>
      <c r="BK298" s="117">
        <f>SUM(BK299:BK307)</f>
        <v>0</v>
      </c>
    </row>
    <row r="299" spans="2:65" s="1" customFormat="1" ht="24.25" customHeight="1">
      <c r="B299" s="120"/>
      <c r="C299" s="121">
        <v>138</v>
      </c>
      <c r="D299" s="121" t="s">
        <v>149</v>
      </c>
      <c r="E299" s="122" t="s">
        <v>670</v>
      </c>
      <c r="F299" s="123" t="s">
        <v>671</v>
      </c>
      <c r="G299" s="124" t="s">
        <v>218</v>
      </c>
      <c r="H299" s="125">
        <v>57.25</v>
      </c>
      <c r="I299" s="126"/>
      <c r="J299" s="126">
        <f t="shared" ref="J299:J307" si="110">ROUND(I299*H299,2)</f>
        <v>0</v>
      </c>
      <c r="K299" s="127"/>
      <c r="L299" s="25"/>
      <c r="M299" s="128" t="s">
        <v>1</v>
      </c>
      <c r="N299" s="129" t="s">
        <v>41</v>
      </c>
      <c r="O299" s="130">
        <v>0.17499999999999999</v>
      </c>
      <c r="P299" s="130">
        <f t="shared" ref="P299:P307" si="111">O299*H299</f>
        <v>10.018749999999999</v>
      </c>
      <c r="Q299" s="130">
        <v>2.0000000000000002E-5</v>
      </c>
      <c r="R299" s="130">
        <f t="shared" ref="R299:R307" si="112">Q299*H299</f>
        <v>1.1450000000000002E-3</v>
      </c>
      <c r="S299" s="130">
        <v>0</v>
      </c>
      <c r="T299" s="131">
        <f t="shared" ref="T299:T307" si="113">S299*H299</f>
        <v>0</v>
      </c>
      <c r="AR299" s="132" t="s">
        <v>215</v>
      </c>
      <c r="AT299" s="132" t="s">
        <v>149</v>
      </c>
      <c r="AU299" s="132" t="s">
        <v>154</v>
      </c>
      <c r="AY299" s="13" t="s">
        <v>147</v>
      </c>
      <c r="BE299" s="133">
        <f t="shared" ref="BE299:BE307" si="114">IF(N299="základná",J299,0)</f>
        <v>0</v>
      </c>
      <c r="BF299" s="133">
        <f t="shared" ref="BF299:BF307" si="115">IF(N299="znížená",J299,0)</f>
        <v>0</v>
      </c>
      <c r="BG299" s="133">
        <f t="shared" ref="BG299:BG307" si="116">IF(N299="zákl. prenesená",J299,0)</f>
        <v>0</v>
      </c>
      <c r="BH299" s="133">
        <f t="shared" ref="BH299:BH307" si="117">IF(N299="zníž. prenesená",J299,0)</f>
        <v>0</v>
      </c>
      <c r="BI299" s="133">
        <f t="shared" ref="BI299:BI307" si="118">IF(N299="nulová",J299,0)</f>
        <v>0</v>
      </c>
      <c r="BJ299" s="13" t="s">
        <v>154</v>
      </c>
      <c r="BK299" s="133">
        <f t="shared" ref="BK299:BK307" si="119">ROUND(I299*H299,2)</f>
        <v>0</v>
      </c>
      <c r="BL299" s="13" t="s">
        <v>215</v>
      </c>
      <c r="BM299" s="132" t="s">
        <v>998</v>
      </c>
    </row>
    <row r="300" spans="2:65" s="1" customFormat="1" ht="37.75" customHeight="1">
      <c r="B300" s="120"/>
      <c r="C300" s="134">
        <v>139</v>
      </c>
      <c r="D300" s="134" t="s">
        <v>198</v>
      </c>
      <c r="E300" s="135" t="s">
        <v>674</v>
      </c>
      <c r="F300" s="136" t="s">
        <v>675</v>
      </c>
      <c r="G300" s="137" t="s">
        <v>218</v>
      </c>
      <c r="H300" s="138">
        <v>60</v>
      </c>
      <c r="I300" s="139"/>
      <c r="J300" s="139">
        <f t="shared" si="110"/>
        <v>0</v>
      </c>
      <c r="K300" s="140"/>
      <c r="L300" s="141"/>
      <c r="M300" s="142" t="s">
        <v>1</v>
      </c>
      <c r="N300" s="143" t="s">
        <v>41</v>
      </c>
      <c r="O300" s="130">
        <v>0</v>
      </c>
      <c r="P300" s="130">
        <f t="shared" si="111"/>
        <v>0</v>
      </c>
      <c r="Q300" s="130">
        <v>5.0000000000000001E-4</v>
      </c>
      <c r="R300" s="130">
        <f t="shared" si="112"/>
        <v>0.03</v>
      </c>
      <c r="S300" s="130">
        <v>0</v>
      </c>
      <c r="T300" s="131">
        <f t="shared" si="113"/>
        <v>0</v>
      </c>
      <c r="AR300" s="132" t="s">
        <v>269</v>
      </c>
      <c r="AT300" s="132" t="s">
        <v>198</v>
      </c>
      <c r="AU300" s="132" t="s">
        <v>154</v>
      </c>
      <c r="AY300" s="13" t="s">
        <v>147</v>
      </c>
      <c r="BE300" s="133">
        <f t="shared" si="114"/>
        <v>0</v>
      </c>
      <c r="BF300" s="133">
        <f t="shared" si="115"/>
        <v>0</v>
      </c>
      <c r="BG300" s="133">
        <f t="shared" si="116"/>
        <v>0</v>
      </c>
      <c r="BH300" s="133">
        <f t="shared" si="117"/>
        <v>0</v>
      </c>
      <c r="BI300" s="133">
        <f t="shared" si="118"/>
        <v>0</v>
      </c>
      <c r="BJ300" s="13" t="s">
        <v>154</v>
      </c>
      <c r="BK300" s="133">
        <f t="shared" si="119"/>
        <v>0</v>
      </c>
      <c r="BL300" s="13" t="s">
        <v>215</v>
      </c>
      <c r="BM300" s="132" t="s">
        <v>999</v>
      </c>
    </row>
    <row r="301" spans="2:65" s="1" customFormat="1" ht="14.5" customHeight="1">
      <c r="B301" s="120"/>
      <c r="C301" s="121">
        <v>140</v>
      </c>
      <c r="D301" s="121" t="s">
        <v>149</v>
      </c>
      <c r="E301" s="122" t="s">
        <v>678</v>
      </c>
      <c r="F301" s="123" t="s">
        <v>679</v>
      </c>
      <c r="G301" s="124" t="s">
        <v>195</v>
      </c>
      <c r="H301" s="125">
        <v>45.71</v>
      </c>
      <c r="I301" s="126"/>
      <c r="J301" s="126">
        <f t="shared" si="110"/>
        <v>0</v>
      </c>
      <c r="K301" s="127"/>
      <c r="L301" s="25"/>
      <c r="M301" s="128" t="s">
        <v>1</v>
      </c>
      <c r="N301" s="129" t="s">
        <v>41</v>
      </c>
      <c r="O301" s="130">
        <v>0.375</v>
      </c>
      <c r="P301" s="130">
        <f t="shared" si="111"/>
        <v>17.141249999999999</v>
      </c>
      <c r="Q301" s="130">
        <v>8.7000000000000001E-4</v>
      </c>
      <c r="R301" s="130">
        <f t="shared" si="112"/>
        <v>3.9767700000000003E-2</v>
      </c>
      <c r="S301" s="130">
        <v>0</v>
      </c>
      <c r="T301" s="131">
        <f t="shared" si="113"/>
        <v>0</v>
      </c>
      <c r="AR301" s="132" t="s">
        <v>215</v>
      </c>
      <c r="AT301" s="132" t="s">
        <v>149</v>
      </c>
      <c r="AU301" s="132" t="s">
        <v>154</v>
      </c>
      <c r="AY301" s="13" t="s">
        <v>147</v>
      </c>
      <c r="BE301" s="133">
        <f t="shared" si="114"/>
        <v>0</v>
      </c>
      <c r="BF301" s="133">
        <f t="shared" si="115"/>
        <v>0</v>
      </c>
      <c r="BG301" s="133">
        <f t="shared" si="116"/>
        <v>0</v>
      </c>
      <c r="BH301" s="133">
        <f t="shared" si="117"/>
        <v>0</v>
      </c>
      <c r="BI301" s="133">
        <f t="shared" si="118"/>
        <v>0</v>
      </c>
      <c r="BJ301" s="13" t="s">
        <v>154</v>
      </c>
      <c r="BK301" s="133">
        <f t="shared" si="119"/>
        <v>0</v>
      </c>
      <c r="BL301" s="13" t="s">
        <v>215</v>
      </c>
      <c r="BM301" s="132" t="s">
        <v>1000</v>
      </c>
    </row>
    <row r="302" spans="2:65" s="1" customFormat="1" ht="14.5" customHeight="1">
      <c r="B302" s="120"/>
      <c r="C302" s="134">
        <v>141</v>
      </c>
      <c r="D302" s="134" t="s">
        <v>198</v>
      </c>
      <c r="E302" s="135" t="s">
        <v>682</v>
      </c>
      <c r="F302" s="136" t="s">
        <v>683</v>
      </c>
      <c r="G302" s="137" t="s">
        <v>195</v>
      </c>
      <c r="H302" s="138">
        <v>46.624000000000002</v>
      </c>
      <c r="I302" s="139"/>
      <c r="J302" s="139">
        <f t="shared" si="110"/>
        <v>0</v>
      </c>
      <c r="K302" s="140"/>
      <c r="L302" s="141"/>
      <c r="M302" s="142" t="s">
        <v>1</v>
      </c>
      <c r="N302" s="143" t="s">
        <v>41</v>
      </c>
      <c r="O302" s="130">
        <v>0</v>
      </c>
      <c r="P302" s="130">
        <f t="shared" si="111"/>
        <v>0</v>
      </c>
      <c r="Q302" s="130">
        <v>0</v>
      </c>
      <c r="R302" s="130">
        <f t="shared" si="112"/>
        <v>0</v>
      </c>
      <c r="S302" s="130">
        <v>0</v>
      </c>
      <c r="T302" s="131">
        <f t="shared" si="113"/>
        <v>0</v>
      </c>
      <c r="AR302" s="132" t="s">
        <v>269</v>
      </c>
      <c r="AT302" s="132" t="s">
        <v>198</v>
      </c>
      <c r="AU302" s="132" t="s">
        <v>154</v>
      </c>
      <c r="AY302" s="13" t="s">
        <v>147</v>
      </c>
      <c r="BE302" s="133">
        <f t="shared" si="114"/>
        <v>0</v>
      </c>
      <c r="BF302" s="133">
        <f t="shared" si="115"/>
        <v>0</v>
      </c>
      <c r="BG302" s="133">
        <f t="shared" si="116"/>
        <v>0</v>
      </c>
      <c r="BH302" s="133">
        <f t="shared" si="117"/>
        <v>0</v>
      </c>
      <c r="BI302" s="133">
        <f t="shared" si="118"/>
        <v>0</v>
      </c>
      <c r="BJ302" s="13" t="s">
        <v>154</v>
      </c>
      <c r="BK302" s="133">
        <f t="shared" si="119"/>
        <v>0</v>
      </c>
      <c r="BL302" s="13" t="s">
        <v>215</v>
      </c>
      <c r="BM302" s="132" t="s">
        <v>1001</v>
      </c>
    </row>
    <row r="303" spans="2:65" s="1" customFormat="1" ht="24.25" customHeight="1">
      <c r="B303" s="120"/>
      <c r="C303" s="121">
        <v>142</v>
      </c>
      <c r="D303" s="121" t="s">
        <v>149</v>
      </c>
      <c r="E303" s="122" t="s">
        <v>686</v>
      </c>
      <c r="F303" s="123" t="s">
        <v>687</v>
      </c>
      <c r="G303" s="124" t="s">
        <v>195</v>
      </c>
      <c r="H303" s="125">
        <v>93.19</v>
      </c>
      <c r="I303" s="126"/>
      <c r="J303" s="126">
        <f t="shared" si="110"/>
        <v>0</v>
      </c>
      <c r="K303" s="127"/>
      <c r="L303" s="25"/>
      <c r="M303" s="128" t="s">
        <v>1</v>
      </c>
      <c r="N303" s="129" t="s">
        <v>41</v>
      </c>
      <c r="O303" s="130">
        <v>0.49199999999999999</v>
      </c>
      <c r="P303" s="130">
        <f t="shared" si="111"/>
        <v>45.84948</v>
      </c>
      <c r="Q303" s="130">
        <v>2.0000000000000002E-5</v>
      </c>
      <c r="R303" s="130">
        <f t="shared" si="112"/>
        <v>1.8638000000000001E-3</v>
      </c>
      <c r="S303" s="130">
        <v>0</v>
      </c>
      <c r="T303" s="131">
        <f t="shared" si="113"/>
        <v>0</v>
      </c>
      <c r="AR303" s="132" t="s">
        <v>215</v>
      </c>
      <c r="AT303" s="132" t="s">
        <v>149</v>
      </c>
      <c r="AU303" s="132" t="s">
        <v>154</v>
      </c>
      <c r="AY303" s="13" t="s">
        <v>147</v>
      </c>
      <c r="BE303" s="133">
        <f t="shared" si="114"/>
        <v>0</v>
      </c>
      <c r="BF303" s="133">
        <f t="shared" si="115"/>
        <v>0</v>
      </c>
      <c r="BG303" s="133">
        <f t="shared" si="116"/>
        <v>0</v>
      </c>
      <c r="BH303" s="133">
        <f t="shared" si="117"/>
        <v>0</v>
      </c>
      <c r="BI303" s="133">
        <f t="shared" si="118"/>
        <v>0</v>
      </c>
      <c r="BJ303" s="13" t="s">
        <v>154</v>
      </c>
      <c r="BK303" s="133">
        <f t="shared" si="119"/>
        <v>0</v>
      </c>
      <c r="BL303" s="13" t="s">
        <v>215</v>
      </c>
      <c r="BM303" s="132" t="s">
        <v>1002</v>
      </c>
    </row>
    <row r="304" spans="2:65" s="1" customFormat="1" ht="26">
      <c r="B304" s="120"/>
      <c r="C304" s="134">
        <v>143</v>
      </c>
      <c r="D304" s="134" t="s">
        <v>198</v>
      </c>
      <c r="E304" s="135" t="s">
        <v>690</v>
      </c>
      <c r="F304" s="136" t="s">
        <v>691</v>
      </c>
      <c r="G304" s="137" t="s">
        <v>195</v>
      </c>
      <c r="H304" s="138">
        <v>102.509</v>
      </c>
      <c r="I304" s="139"/>
      <c r="J304" s="139">
        <f t="shared" si="110"/>
        <v>0</v>
      </c>
      <c r="K304" s="140"/>
      <c r="L304" s="141"/>
      <c r="M304" s="142" t="s">
        <v>1</v>
      </c>
      <c r="N304" s="143" t="s">
        <v>41</v>
      </c>
      <c r="O304" s="130">
        <v>0</v>
      </c>
      <c r="P304" s="130">
        <f t="shared" si="111"/>
        <v>0</v>
      </c>
      <c r="Q304" s="130">
        <v>0</v>
      </c>
      <c r="R304" s="130">
        <f t="shared" si="112"/>
        <v>0</v>
      </c>
      <c r="S304" s="130">
        <v>0</v>
      </c>
      <c r="T304" s="131">
        <f t="shared" si="113"/>
        <v>0</v>
      </c>
      <c r="AR304" s="132" t="s">
        <v>269</v>
      </c>
      <c r="AT304" s="132" t="s">
        <v>198</v>
      </c>
      <c r="AU304" s="132" t="s">
        <v>154</v>
      </c>
      <c r="AY304" s="13" t="s">
        <v>147</v>
      </c>
      <c r="BE304" s="133">
        <f t="shared" si="114"/>
        <v>0</v>
      </c>
      <c r="BF304" s="133">
        <f t="shared" si="115"/>
        <v>0</v>
      </c>
      <c r="BG304" s="133">
        <f t="shared" si="116"/>
        <v>0</v>
      </c>
      <c r="BH304" s="133">
        <f t="shared" si="117"/>
        <v>0</v>
      </c>
      <c r="BI304" s="133">
        <f t="shared" si="118"/>
        <v>0</v>
      </c>
      <c r="BJ304" s="13" t="s">
        <v>154</v>
      </c>
      <c r="BK304" s="133">
        <f t="shared" si="119"/>
        <v>0</v>
      </c>
      <c r="BL304" s="13" t="s">
        <v>215</v>
      </c>
      <c r="BM304" s="132" t="s">
        <v>1003</v>
      </c>
    </row>
    <row r="305" spans="2:65" s="1" customFormat="1" ht="24.25" customHeight="1">
      <c r="B305" s="120"/>
      <c r="C305" s="121">
        <v>144</v>
      </c>
      <c r="D305" s="121" t="s">
        <v>149</v>
      </c>
      <c r="E305" s="122" t="s">
        <v>694</v>
      </c>
      <c r="F305" s="123" t="s">
        <v>695</v>
      </c>
      <c r="G305" s="124" t="s">
        <v>195</v>
      </c>
      <c r="H305" s="125">
        <v>93.19</v>
      </c>
      <c r="I305" s="126"/>
      <c r="J305" s="126">
        <f t="shared" si="110"/>
        <v>0</v>
      </c>
      <c r="K305" s="127"/>
      <c r="L305" s="25"/>
      <c r="M305" s="128" t="s">
        <v>1</v>
      </c>
      <c r="N305" s="129" t="s">
        <v>41</v>
      </c>
      <c r="O305" s="130">
        <v>4.4019999999999997E-2</v>
      </c>
      <c r="P305" s="130">
        <f t="shared" si="111"/>
        <v>4.1022238</v>
      </c>
      <c r="Q305" s="130">
        <v>0</v>
      </c>
      <c r="R305" s="130">
        <f t="shared" si="112"/>
        <v>0</v>
      </c>
      <c r="S305" s="130">
        <v>0</v>
      </c>
      <c r="T305" s="131">
        <f t="shared" si="113"/>
        <v>0</v>
      </c>
      <c r="AR305" s="132" t="s">
        <v>215</v>
      </c>
      <c r="AT305" s="132" t="s">
        <v>149</v>
      </c>
      <c r="AU305" s="132" t="s">
        <v>154</v>
      </c>
      <c r="AY305" s="13" t="s">
        <v>147</v>
      </c>
      <c r="BE305" s="133">
        <f t="shared" si="114"/>
        <v>0</v>
      </c>
      <c r="BF305" s="133">
        <f t="shared" si="115"/>
        <v>0</v>
      </c>
      <c r="BG305" s="133">
        <f t="shared" si="116"/>
        <v>0</v>
      </c>
      <c r="BH305" s="133">
        <f t="shared" si="117"/>
        <v>0</v>
      </c>
      <c r="BI305" s="133">
        <f t="shared" si="118"/>
        <v>0</v>
      </c>
      <c r="BJ305" s="13" t="s">
        <v>154</v>
      </c>
      <c r="BK305" s="133">
        <f t="shared" si="119"/>
        <v>0</v>
      </c>
      <c r="BL305" s="13" t="s">
        <v>215</v>
      </c>
      <c r="BM305" s="132" t="s">
        <v>1004</v>
      </c>
    </row>
    <row r="306" spans="2:65" s="1" customFormat="1" ht="24.25" customHeight="1">
      <c r="B306" s="120"/>
      <c r="C306" s="134">
        <v>145</v>
      </c>
      <c r="D306" s="134" t="s">
        <v>198</v>
      </c>
      <c r="E306" s="135" t="s">
        <v>698</v>
      </c>
      <c r="F306" s="136" t="s">
        <v>699</v>
      </c>
      <c r="G306" s="137" t="s">
        <v>195</v>
      </c>
      <c r="H306" s="138">
        <v>95.986000000000004</v>
      </c>
      <c r="I306" s="139"/>
      <c r="J306" s="139">
        <f t="shared" si="110"/>
        <v>0</v>
      </c>
      <c r="K306" s="140"/>
      <c r="L306" s="141"/>
      <c r="M306" s="142" t="s">
        <v>1</v>
      </c>
      <c r="N306" s="143" t="s">
        <v>41</v>
      </c>
      <c r="O306" s="130">
        <v>0</v>
      </c>
      <c r="P306" s="130">
        <f t="shared" si="111"/>
        <v>0</v>
      </c>
      <c r="Q306" s="130">
        <v>6.0000000000000002E-5</v>
      </c>
      <c r="R306" s="130">
        <f t="shared" si="112"/>
        <v>5.7591600000000001E-3</v>
      </c>
      <c r="S306" s="130">
        <v>0</v>
      </c>
      <c r="T306" s="131">
        <f t="shared" si="113"/>
        <v>0</v>
      </c>
      <c r="AR306" s="132" t="s">
        <v>269</v>
      </c>
      <c r="AT306" s="132" t="s">
        <v>198</v>
      </c>
      <c r="AU306" s="132" t="s">
        <v>154</v>
      </c>
      <c r="AY306" s="13" t="s">
        <v>147</v>
      </c>
      <c r="BE306" s="133">
        <f t="shared" si="114"/>
        <v>0</v>
      </c>
      <c r="BF306" s="133">
        <f t="shared" si="115"/>
        <v>0</v>
      </c>
      <c r="BG306" s="133">
        <f t="shared" si="116"/>
        <v>0</v>
      </c>
      <c r="BH306" s="133">
        <f t="shared" si="117"/>
        <v>0</v>
      </c>
      <c r="BI306" s="133">
        <f t="shared" si="118"/>
        <v>0</v>
      </c>
      <c r="BJ306" s="13" t="s">
        <v>154</v>
      </c>
      <c r="BK306" s="133">
        <f t="shared" si="119"/>
        <v>0</v>
      </c>
      <c r="BL306" s="13" t="s">
        <v>215</v>
      </c>
      <c r="BM306" s="132" t="s">
        <v>1005</v>
      </c>
    </row>
    <row r="307" spans="2:65" s="1" customFormat="1" ht="24.25" customHeight="1">
      <c r="B307" s="120"/>
      <c r="C307" s="121">
        <v>146</v>
      </c>
      <c r="D307" s="121" t="s">
        <v>149</v>
      </c>
      <c r="E307" s="122" t="s">
        <v>702</v>
      </c>
      <c r="F307" s="123" t="s">
        <v>703</v>
      </c>
      <c r="G307" s="124" t="s">
        <v>360</v>
      </c>
      <c r="H307" s="125"/>
      <c r="I307" s="126"/>
      <c r="J307" s="126">
        <f t="shared" si="110"/>
        <v>0</v>
      </c>
      <c r="K307" s="127"/>
      <c r="L307" s="25"/>
      <c r="M307" s="128" t="s">
        <v>1</v>
      </c>
      <c r="N307" s="129" t="s">
        <v>41</v>
      </c>
      <c r="O307" s="130">
        <v>0</v>
      </c>
      <c r="P307" s="130">
        <f t="shared" si="111"/>
        <v>0</v>
      </c>
      <c r="Q307" s="130">
        <v>0</v>
      </c>
      <c r="R307" s="130">
        <f t="shared" si="112"/>
        <v>0</v>
      </c>
      <c r="S307" s="130">
        <v>0</v>
      </c>
      <c r="T307" s="131">
        <f t="shared" si="113"/>
        <v>0</v>
      </c>
      <c r="AR307" s="132" t="s">
        <v>215</v>
      </c>
      <c r="AT307" s="132" t="s">
        <v>149</v>
      </c>
      <c r="AU307" s="132" t="s">
        <v>154</v>
      </c>
      <c r="AY307" s="13" t="s">
        <v>147</v>
      </c>
      <c r="BE307" s="133">
        <f t="shared" si="114"/>
        <v>0</v>
      </c>
      <c r="BF307" s="133">
        <f t="shared" si="115"/>
        <v>0</v>
      </c>
      <c r="BG307" s="133">
        <f t="shared" si="116"/>
        <v>0</v>
      </c>
      <c r="BH307" s="133">
        <f t="shared" si="117"/>
        <v>0</v>
      </c>
      <c r="BI307" s="133">
        <f t="shared" si="118"/>
        <v>0</v>
      </c>
      <c r="BJ307" s="13" t="s">
        <v>154</v>
      </c>
      <c r="BK307" s="133">
        <f t="shared" si="119"/>
        <v>0</v>
      </c>
      <c r="BL307" s="13" t="s">
        <v>215</v>
      </c>
      <c r="BM307" s="132" t="s">
        <v>1006</v>
      </c>
    </row>
    <row r="308" spans="2:65" s="11" customFormat="1" ht="22.75" customHeight="1">
      <c r="B308" s="109"/>
      <c r="D308" s="110" t="s">
        <v>74</v>
      </c>
      <c r="E308" s="118" t="s">
        <v>705</v>
      </c>
      <c r="F308" s="118" t="s">
        <v>706</v>
      </c>
      <c r="J308" s="119">
        <f>BK308</f>
        <v>0</v>
      </c>
      <c r="L308" s="109"/>
      <c r="M308" s="113"/>
      <c r="P308" s="114">
        <f>SUM(P309:P313)</f>
        <v>69.934697</v>
      </c>
      <c r="R308" s="114">
        <f>SUM(R309:R313)</f>
        <v>2.02913576</v>
      </c>
      <c r="T308" s="115">
        <f>SUM(T309:T313)</f>
        <v>0</v>
      </c>
      <c r="AR308" s="110" t="s">
        <v>154</v>
      </c>
      <c r="AT308" s="116" t="s">
        <v>74</v>
      </c>
      <c r="AU308" s="116" t="s">
        <v>83</v>
      </c>
      <c r="AY308" s="110" t="s">
        <v>147</v>
      </c>
      <c r="BK308" s="117">
        <f>SUM(BK309:BK313)</f>
        <v>0</v>
      </c>
    </row>
    <row r="309" spans="2:65" s="1" customFormat="1" ht="24.25" customHeight="1">
      <c r="B309" s="120"/>
      <c r="C309" s="121">
        <v>147</v>
      </c>
      <c r="D309" s="121" t="s">
        <v>149</v>
      </c>
      <c r="E309" s="122" t="s">
        <v>708</v>
      </c>
      <c r="F309" s="123" t="s">
        <v>709</v>
      </c>
      <c r="G309" s="124" t="s">
        <v>195</v>
      </c>
      <c r="H309" s="125">
        <v>51.758000000000003</v>
      </c>
      <c r="I309" s="126"/>
      <c r="J309" s="126">
        <f>ROUND(I309*H309,2)</f>
        <v>0</v>
      </c>
      <c r="K309" s="127"/>
      <c r="L309" s="25"/>
      <c r="M309" s="128" t="s">
        <v>1</v>
      </c>
      <c r="N309" s="129" t="s">
        <v>41</v>
      </c>
      <c r="O309" s="130">
        <v>0.94299999999999995</v>
      </c>
      <c r="P309" s="130">
        <f>O309*H309</f>
        <v>48.807794000000001</v>
      </c>
      <c r="Q309" s="130">
        <v>3.3500000000000001E-3</v>
      </c>
      <c r="R309" s="130">
        <f>Q309*H309</f>
        <v>0.17338930000000002</v>
      </c>
      <c r="S309" s="130">
        <v>0</v>
      </c>
      <c r="T309" s="131">
        <f>S309*H309</f>
        <v>0</v>
      </c>
      <c r="AR309" s="132" t="s">
        <v>215</v>
      </c>
      <c r="AT309" s="132" t="s">
        <v>149</v>
      </c>
      <c r="AU309" s="132" t="s">
        <v>154</v>
      </c>
      <c r="AY309" s="13" t="s">
        <v>147</v>
      </c>
      <c r="BE309" s="133">
        <f>IF(N309="základná",J309,0)</f>
        <v>0</v>
      </c>
      <c r="BF309" s="133">
        <f>IF(N309="znížená",J309,0)</f>
        <v>0</v>
      </c>
      <c r="BG309" s="133">
        <f>IF(N309="zákl. prenesená",J309,0)</f>
        <v>0</v>
      </c>
      <c r="BH309" s="133">
        <f>IF(N309="zníž. prenesená",J309,0)</f>
        <v>0</v>
      </c>
      <c r="BI309" s="133">
        <f>IF(N309="nulová",J309,0)</f>
        <v>0</v>
      </c>
      <c r="BJ309" s="13" t="s">
        <v>154</v>
      </c>
      <c r="BK309" s="133">
        <f>ROUND(I309*H309,2)</f>
        <v>0</v>
      </c>
      <c r="BL309" s="13" t="s">
        <v>215</v>
      </c>
      <c r="BM309" s="132" t="s">
        <v>1007</v>
      </c>
    </row>
    <row r="310" spans="2:65" s="1" customFormat="1" ht="24.25" customHeight="1">
      <c r="B310" s="120"/>
      <c r="C310" s="134">
        <v>148</v>
      </c>
      <c r="D310" s="134" t="s">
        <v>198</v>
      </c>
      <c r="E310" s="135" t="s">
        <v>712</v>
      </c>
      <c r="F310" s="136" t="s">
        <v>713</v>
      </c>
      <c r="G310" s="137" t="s">
        <v>195</v>
      </c>
      <c r="H310" s="138">
        <v>56.933999999999997</v>
      </c>
      <c r="I310" s="139"/>
      <c r="J310" s="139">
        <f>ROUND(I310*H310,2)</f>
        <v>0</v>
      </c>
      <c r="K310" s="140"/>
      <c r="L310" s="141"/>
      <c r="M310" s="142" t="s">
        <v>1</v>
      </c>
      <c r="N310" s="143" t="s">
        <v>41</v>
      </c>
      <c r="O310" s="130">
        <v>0</v>
      </c>
      <c r="P310" s="130">
        <f>O310*H310</f>
        <v>0</v>
      </c>
      <c r="Q310" s="130">
        <v>2.1000000000000001E-2</v>
      </c>
      <c r="R310" s="130">
        <f>Q310*H310</f>
        <v>1.195614</v>
      </c>
      <c r="S310" s="130">
        <v>0</v>
      </c>
      <c r="T310" s="131">
        <f>S310*H310</f>
        <v>0</v>
      </c>
      <c r="AR310" s="132" t="s">
        <v>269</v>
      </c>
      <c r="AT310" s="132" t="s">
        <v>198</v>
      </c>
      <c r="AU310" s="132" t="s">
        <v>154</v>
      </c>
      <c r="AY310" s="13" t="s">
        <v>147</v>
      </c>
      <c r="BE310" s="133">
        <f>IF(N310="základná",J310,0)</f>
        <v>0</v>
      </c>
      <c r="BF310" s="133">
        <f>IF(N310="znížená",J310,0)</f>
        <v>0</v>
      </c>
      <c r="BG310" s="133">
        <f>IF(N310="zákl. prenesená",J310,0)</f>
        <v>0</v>
      </c>
      <c r="BH310" s="133">
        <f>IF(N310="zníž. prenesená",J310,0)</f>
        <v>0</v>
      </c>
      <c r="BI310" s="133">
        <f>IF(N310="nulová",J310,0)</f>
        <v>0</v>
      </c>
      <c r="BJ310" s="13" t="s">
        <v>154</v>
      </c>
      <c r="BK310" s="133">
        <f>ROUND(I310*H310,2)</f>
        <v>0</v>
      </c>
      <c r="BL310" s="13" t="s">
        <v>215</v>
      </c>
      <c r="BM310" s="132" t="s">
        <v>1008</v>
      </c>
    </row>
    <row r="311" spans="2:65" s="1" customFormat="1" ht="37.75" customHeight="1">
      <c r="B311" s="120"/>
      <c r="C311" s="121">
        <v>149</v>
      </c>
      <c r="D311" s="121" t="s">
        <v>149</v>
      </c>
      <c r="E311" s="122" t="s">
        <v>1009</v>
      </c>
      <c r="F311" s="123" t="s">
        <v>1010</v>
      </c>
      <c r="G311" s="124" t="s">
        <v>195</v>
      </c>
      <c r="H311" s="125">
        <v>13.363</v>
      </c>
      <c r="I311" s="126"/>
      <c r="J311" s="126">
        <f>ROUND(I311*H311,2)</f>
        <v>0</v>
      </c>
      <c r="K311" s="127"/>
      <c r="L311" s="25"/>
      <c r="M311" s="128" t="s">
        <v>1</v>
      </c>
      <c r="N311" s="129" t="s">
        <v>41</v>
      </c>
      <c r="O311" s="130">
        <v>1.581</v>
      </c>
      <c r="P311" s="130">
        <f>O311*H311</f>
        <v>21.126902999999999</v>
      </c>
      <c r="Q311" s="130">
        <v>4.0419999999999998E-2</v>
      </c>
      <c r="R311" s="130">
        <f>Q311*H311</f>
        <v>0.54013245999999993</v>
      </c>
      <c r="S311" s="130">
        <v>0</v>
      </c>
      <c r="T311" s="131">
        <f>S311*H311</f>
        <v>0</v>
      </c>
      <c r="AR311" s="132" t="s">
        <v>215</v>
      </c>
      <c r="AT311" s="132" t="s">
        <v>149</v>
      </c>
      <c r="AU311" s="132" t="s">
        <v>154</v>
      </c>
      <c r="AY311" s="13" t="s">
        <v>147</v>
      </c>
      <c r="BE311" s="133">
        <f>IF(N311="základná",J311,0)</f>
        <v>0</v>
      </c>
      <c r="BF311" s="133">
        <f>IF(N311="znížená",J311,0)</f>
        <v>0</v>
      </c>
      <c r="BG311" s="133">
        <f>IF(N311="zákl. prenesená",J311,0)</f>
        <v>0</v>
      </c>
      <c r="BH311" s="133">
        <f>IF(N311="zníž. prenesená",J311,0)</f>
        <v>0</v>
      </c>
      <c r="BI311" s="133">
        <f>IF(N311="nulová",J311,0)</f>
        <v>0</v>
      </c>
      <c r="BJ311" s="13" t="s">
        <v>154</v>
      </c>
      <c r="BK311" s="133">
        <f>ROUND(I311*H311,2)</f>
        <v>0</v>
      </c>
      <c r="BL311" s="13" t="s">
        <v>215</v>
      </c>
      <c r="BM311" s="132" t="s">
        <v>1011</v>
      </c>
    </row>
    <row r="312" spans="2:65" s="1" customFormat="1" ht="24.25" customHeight="1">
      <c r="B312" s="120"/>
      <c r="C312" s="134">
        <v>150</v>
      </c>
      <c r="D312" s="134" t="s">
        <v>198</v>
      </c>
      <c r="E312" s="135" t="s">
        <v>1012</v>
      </c>
      <c r="F312" s="136" t="s">
        <v>1013</v>
      </c>
      <c r="G312" s="137" t="s">
        <v>247</v>
      </c>
      <c r="H312" s="138">
        <v>500</v>
      </c>
      <c r="I312" s="139"/>
      <c r="J312" s="139">
        <f>ROUND(I312*H312,2)</f>
        <v>0</v>
      </c>
      <c r="K312" s="140"/>
      <c r="L312" s="141"/>
      <c r="M312" s="142" t="s">
        <v>1</v>
      </c>
      <c r="N312" s="143" t="s">
        <v>41</v>
      </c>
      <c r="O312" s="130">
        <v>0</v>
      </c>
      <c r="P312" s="130">
        <f>O312*H312</f>
        <v>0</v>
      </c>
      <c r="Q312" s="130">
        <v>2.4000000000000001E-4</v>
      </c>
      <c r="R312" s="130">
        <f>Q312*H312</f>
        <v>0.12000000000000001</v>
      </c>
      <c r="S312" s="130">
        <v>0</v>
      </c>
      <c r="T312" s="131">
        <f>S312*H312</f>
        <v>0</v>
      </c>
      <c r="AR312" s="132" t="s">
        <v>269</v>
      </c>
      <c r="AT312" s="132" t="s">
        <v>198</v>
      </c>
      <c r="AU312" s="132" t="s">
        <v>154</v>
      </c>
      <c r="AY312" s="13" t="s">
        <v>147</v>
      </c>
      <c r="BE312" s="133">
        <f>IF(N312="základná",J312,0)</f>
        <v>0</v>
      </c>
      <c r="BF312" s="133">
        <f>IF(N312="znížená",J312,0)</f>
        <v>0</v>
      </c>
      <c r="BG312" s="133">
        <f>IF(N312="zákl. prenesená",J312,0)</f>
        <v>0</v>
      </c>
      <c r="BH312" s="133">
        <f>IF(N312="zníž. prenesená",J312,0)</f>
        <v>0</v>
      </c>
      <c r="BI312" s="133">
        <f>IF(N312="nulová",J312,0)</f>
        <v>0</v>
      </c>
      <c r="BJ312" s="13" t="s">
        <v>154</v>
      </c>
      <c r="BK312" s="133">
        <f>ROUND(I312*H312,2)</f>
        <v>0</v>
      </c>
      <c r="BL312" s="13" t="s">
        <v>215</v>
      </c>
      <c r="BM312" s="132" t="s">
        <v>1014</v>
      </c>
    </row>
    <row r="313" spans="2:65" s="1" customFormat="1" ht="24.25" customHeight="1">
      <c r="B313" s="120"/>
      <c r="C313" s="121">
        <v>151</v>
      </c>
      <c r="D313" s="121" t="s">
        <v>149</v>
      </c>
      <c r="E313" s="122" t="s">
        <v>716</v>
      </c>
      <c r="F313" s="123" t="s">
        <v>717</v>
      </c>
      <c r="G313" s="124" t="s">
        <v>360</v>
      </c>
      <c r="H313" s="125"/>
      <c r="I313" s="126"/>
      <c r="J313" s="126">
        <f>ROUND(I313*H313,2)</f>
        <v>0</v>
      </c>
      <c r="K313" s="127"/>
      <c r="L313" s="25"/>
      <c r="M313" s="128" t="s">
        <v>1</v>
      </c>
      <c r="N313" s="129" t="s">
        <v>41</v>
      </c>
      <c r="O313" s="130">
        <v>0</v>
      </c>
      <c r="P313" s="130">
        <f>O313*H313</f>
        <v>0</v>
      </c>
      <c r="Q313" s="130">
        <v>0</v>
      </c>
      <c r="R313" s="130">
        <f>Q313*H313</f>
        <v>0</v>
      </c>
      <c r="S313" s="130">
        <v>0</v>
      </c>
      <c r="T313" s="131">
        <f>S313*H313</f>
        <v>0</v>
      </c>
      <c r="AR313" s="132" t="s">
        <v>215</v>
      </c>
      <c r="AT313" s="132" t="s">
        <v>149</v>
      </c>
      <c r="AU313" s="132" t="s">
        <v>154</v>
      </c>
      <c r="AY313" s="13" t="s">
        <v>147</v>
      </c>
      <c r="BE313" s="133">
        <f>IF(N313="základná",J313,0)</f>
        <v>0</v>
      </c>
      <c r="BF313" s="133">
        <f>IF(N313="znížená",J313,0)</f>
        <v>0</v>
      </c>
      <c r="BG313" s="133">
        <f>IF(N313="zákl. prenesená",J313,0)</f>
        <v>0</v>
      </c>
      <c r="BH313" s="133">
        <f>IF(N313="zníž. prenesená",J313,0)</f>
        <v>0</v>
      </c>
      <c r="BI313" s="133">
        <f>IF(N313="nulová",J313,0)</f>
        <v>0</v>
      </c>
      <c r="BJ313" s="13" t="s">
        <v>154</v>
      </c>
      <c r="BK313" s="133">
        <f>ROUND(I313*H313,2)</f>
        <v>0</v>
      </c>
      <c r="BL313" s="13" t="s">
        <v>215</v>
      </c>
      <c r="BM313" s="132" t="s">
        <v>1015</v>
      </c>
    </row>
    <row r="314" spans="2:65" s="11" customFormat="1" ht="22.75" customHeight="1">
      <c r="B314" s="109"/>
      <c r="D314" s="110" t="s">
        <v>74</v>
      </c>
      <c r="E314" s="118" t="s">
        <v>719</v>
      </c>
      <c r="F314" s="118" t="s">
        <v>720</v>
      </c>
      <c r="J314" s="119">
        <f>BK314</f>
        <v>0</v>
      </c>
      <c r="L314" s="109"/>
      <c r="M314" s="113"/>
      <c r="P314" s="114">
        <f>SUM(P315:P317)</f>
        <v>41.559079999999994</v>
      </c>
      <c r="R314" s="114">
        <f>SUM(R315:R317)</f>
        <v>3.7372030999999999</v>
      </c>
      <c r="T314" s="115">
        <f>SUM(T315:T317)</f>
        <v>0</v>
      </c>
      <c r="AR314" s="110" t="s">
        <v>154</v>
      </c>
      <c r="AT314" s="116" t="s">
        <v>74</v>
      </c>
      <c r="AU314" s="116" t="s">
        <v>83</v>
      </c>
      <c r="AY314" s="110" t="s">
        <v>147</v>
      </c>
      <c r="BK314" s="117">
        <f>SUM(BK315:BK317)</f>
        <v>0</v>
      </c>
    </row>
    <row r="315" spans="2:65" s="1" customFormat="1" ht="24.25" customHeight="1">
      <c r="B315" s="120"/>
      <c r="C315" s="121">
        <v>152</v>
      </c>
      <c r="D315" s="121" t="s">
        <v>149</v>
      </c>
      <c r="E315" s="122" t="s">
        <v>722</v>
      </c>
      <c r="F315" s="123" t="s">
        <v>1016</v>
      </c>
      <c r="G315" s="124" t="s">
        <v>195</v>
      </c>
      <c r="H315" s="125">
        <v>28.31</v>
      </c>
      <c r="I315" s="126"/>
      <c r="J315" s="126">
        <f>ROUND(I315*H315,2)</f>
        <v>0</v>
      </c>
      <c r="K315" s="127"/>
      <c r="L315" s="25"/>
      <c r="M315" s="128" t="s">
        <v>1</v>
      </c>
      <c r="N315" s="129" t="s">
        <v>41</v>
      </c>
      <c r="O315" s="130">
        <v>1.468</v>
      </c>
      <c r="P315" s="130">
        <f>O315*H315</f>
        <v>41.559079999999994</v>
      </c>
      <c r="Q315" s="130">
        <v>7.0010000000000003E-2</v>
      </c>
      <c r="R315" s="130">
        <f>Q315*H315</f>
        <v>1.9819830999999999</v>
      </c>
      <c r="S315" s="130">
        <v>0</v>
      </c>
      <c r="T315" s="131">
        <f>S315*H315</f>
        <v>0</v>
      </c>
      <c r="AR315" s="132" t="s">
        <v>215</v>
      </c>
      <c r="AT315" s="132" t="s">
        <v>149</v>
      </c>
      <c r="AU315" s="132" t="s">
        <v>154</v>
      </c>
      <c r="AY315" s="13" t="s">
        <v>147</v>
      </c>
      <c r="BE315" s="133">
        <f>IF(N315="základná",J315,0)</f>
        <v>0</v>
      </c>
      <c r="BF315" s="133">
        <f>IF(N315="znížená",J315,0)</f>
        <v>0</v>
      </c>
      <c r="BG315" s="133">
        <f>IF(N315="zákl. prenesená",J315,0)</f>
        <v>0</v>
      </c>
      <c r="BH315" s="133">
        <f>IF(N315="zníž. prenesená",J315,0)</f>
        <v>0</v>
      </c>
      <c r="BI315" s="133">
        <f>IF(N315="nulová",J315,0)</f>
        <v>0</v>
      </c>
      <c r="BJ315" s="13" t="s">
        <v>154</v>
      </c>
      <c r="BK315" s="133">
        <f>ROUND(I315*H315,2)</f>
        <v>0</v>
      </c>
      <c r="BL315" s="13" t="s">
        <v>215</v>
      </c>
      <c r="BM315" s="132" t="s">
        <v>1017</v>
      </c>
    </row>
    <row r="316" spans="2:65" s="1" customFormat="1" ht="24.25" customHeight="1">
      <c r="B316" s="120"/>
      <c r="C316" s="134">
        <v>153</v>
      </c>
      <c r="D316" s="134" t="s">
        <v>198</v>
      </c>
      <c r="E316" s="135" t="s">
        <v>726</v>
      </c>
      <c r="F316" s="136" t="s">
        <v>727</v>
      </c>
      <c r="G316" s="137" t="s">
        <v>195</v>
      </c>
      <c r="H316" s="138">
        <v>28.31</v>
      </c>
      <c r="I316" s="139"/>
      <c r="J316" s="139">
        <f>ROUND(I316*H316,2)</f>
        <v>0</v>
      </c>
      <c r="K316" s="140"/>
      <c r="L316" s="141"/>
      <c r="M316" s="142" t="s">
        <v>1</v>
      </c>
      <c r="N316" s="143" t="s">
        <v>41</v>
      </c>
      <c r="O316" s="130">
        <v>0</v>
      </c>
      <c r="P316" s="130">
        <f>O316*H316</f>
        <v>0</v>
      </c>
      <c r="Q316" s="130">
        <v>6.2E-2</v>
      </c>
      <c r="R316" s="130">
        <f>Q316*H316</f>
        <v>1.75522</v>
      </c>
      <c r="S316" s="130">
        <v>0</v>
      </c>
      <c r="T316" s="131">
        <f>S316*H316</f>
        <v>0</v>
      </c>
      <c r="AR316" s="132" t="s">
        <v>269</v>
      </c>
      <c r="AT316" s="132" t="s">
        <v>198</v>
      </c>
      <c r="AU316" s="132" t="s">
        <v>154</v>
      </c>
      <c r="AY316" s="13" t="s">
        <v>147</v>
      </c>
      <c r="BE316" s="133">
        <f>IF(N316="základná",J316,0)</f>
        <v>0</v>
      </c>
      <c r="BF316" s="133">
        <f>IF(N316="znížená",J316,0)</f>
        <v>0</v>
      </c>
      <c r="BG316" s="133">
        <f>IF(N316="zákl. prenesená",J316,0)</f>
        <v>0</v>
      </c>
      <c r="BH316" s="133">
        <f>IF(N316="zníž. prenesená",J316,0)</f>
        <v>0</v>
      </c>
      <c r="BI316" s="133">
        <f>IF(N316="nulová",J316,0)</f>
        <v>0</v>
      </c>
      <c r="BJ316" s="13" t="s">
        <v>154</v>
      </c>
      <c r="BK316" s="133">
        <f>ROUND(I316*H316,2)</f>
        <v>0</v>
      </c>
      <c r="BL316" s="13" t="s">
        <v>215</v>
      </c>
      <c r="BM316" s="132" t="s">
        <v>1018</v>
      </c>
    </row>
    <row r="317" spans="2:65" s="1" customFormat="1" ht="24.25" customHeight="1">
      <c r="B317" s="120"/>
      <c r="C317" s="121">
        <v>154</v>
      </c>
      <c r="D317" s="121" t="s">
        <v>149</v>
      </c>
      <c r="E317" s="122" t="s">
        <v>730</v>
      </c>
      <c r="F317" s="123" t="s">
        <v>731</v>
      </c>
      <c r="G317" s="124" t="s">
        <v>360</v>
      </c>
      <c r="H317" s="125"/>
      <c r="I317" s="126"/>
      <c r="J317" s="126">
        <f>ROUND(I317*H317,2)</f>
        <v>0</v>
      </c>
      <c r="K317" s="127"/>
      <c r="L317" s="25"/>
      <c r="M317" s="128" t="s">
        <v>1</v>
      </c>
      <c r="N317" s="129" t="s">
        <v>41</v>
      </c>
      <c r="O317" s="130">
        <v>0</v>
      </c>
      <c r="P317" s="130">
        <f>O317*H317</f>
        <v>0</v>
      </c>
      <c r="Q317" s="130">
        <v>0</v>
      </c>
      <c r="R317" s="130">
        <f>Q317*H317</f>
        <v>0</v>
      </c>
      <c r="S317" s="130">
        <v>0</v>
      </c>
      <c r="T317" s="131">
        <f>S317*H317</f>
        <v>0</v>
      </c>
      <c r="AR317" s="132" t="s">
        <v>215</v>
      </c>
      <c r="AT317" s="132" t="s">
        <v>149</v>
      </c>
      <c r="AU317" s="132" t="s">
        <v>154</v>
      </c>
      <c r="AY317" s="13" t="s">
        <v>147</v>
      </c>
      <c r="BE317" s="133">
        <f>IF(N317="základná",J317,0)</f>
        <v>0</v>
      </c>
      <c r="BF317" s="133">
        <f>IF(N317="znížená",J317,0)</f>
        <v>0</v>
      </c>
      <c r="BG317" s="133">
        <f>IF(N317="zákl. prenesená",J317,0)</f>
        <v>0</v>
      </c>
      <c r="BH317" s="133">
        <f>IF(N317="zníž. prenesená",J317,0)</f>
        <v>0</v>
      </c>
      <c r="BI317" s="133">
        <f>IF(N317="nulová",J317,0)</f>
        <v>0</v>
      </c>
      <c r="BJ317" s="13" t="s">
        <v>154</v>
      </c>
      <c r="BK317" s="133">
        <f>ROUND(I317*H317,2)</f>
        <v>0</v>
      </c>
      <c r="BL317" s="13" t="s">
        <v>215</v>
      </c>
      <c r="BM317" s="132" t="s">
        <v>1019</v>
      </c>
    </row>
    <row r="318" spans="2:65" s="11" customFormat="1" ht="22.75" customHeight="1">
      <c r="B318" s="109"/>
      <c r="D318" s="110" t="s">
        <v>74</v>
      </c>
      <c r="E318" s="118" t="s">
        <v>733</v>
      </c>
      <c r="F318" s="118" t="s">
        <v>734</v>
      </c>
      <c r="J318" s="119">
        <f>BK318</f>
        <v>0</v>
      </c>
      <c r="L318" s="109"/>
      <c r="M318" s="113"/>
      <c r="P318" s="114">
        <f>SUM(P319:P321)</f>
        <v>88.223489999999998</v>
      </c>
      <c r="R318" s="114">
        <f>SUM(R319:R321)</f>
        <v>7.7326519999999996E-2</v>
      </c>
      <c r="T318" s="115">
        <f>SUM(T319:T321)</f>
        <v>0</v>
      </c>
      <c r="AR318" s="110" t="s">
        <v>154</v>
      </c>
      <c r="AT318" s="116" t="s">
        <v>74</v>
      </c>
      <c r="AU318" s="116" t="s">
        <v>83</v>
      </c>
      <c r="AY318" s="110" t="s">
        <v>147</v>
      </c>
      <c r="BK318" s="117">
        <f>SUM(BK319:BK321)</f>
        <v>0</v>
      </c>
    </row>
    <row r="319" spans="2:65" s="1" customFormat="1" ht="24.25" customHeight="1">
      <c r="B319" s="120"/>
      <c r="C319" s="121">
        <v>155</v>
      </c>
      <c r="D319" s="121" t="s">
        <v>149</v>
      </c>
      <c r="E319" s="122" t="s">
        <v>736</v>
      </c>
      <c r="F319" s="123" t="s">
        <v>737</v>
      </c>
      <c r="G319" s="124" t="s">
        <v>195</v>
      </c>
      <c r="H319" s="125">
        <v>7.1829999999999998</v>
      </c>
      <c r="I319" s="126"/>
      <c r="J319" s="126">
        <f>ROUND(I319*H319,2)</f>
        <v>0</v>
      </c>
      <c r="K319" s="127"/>
      <c r="L319" s="25"/>
      <c r="M319" s="128" t="s">
        <v>1</v>
      </c>
      <c r="N319" s="129" t="s">
        <v>41</v>
      </c>
      <c r="O319" s="130">
        <v>0.152</v>
      </c>
      <c r="P319" s="130">
        <f>O319*H319</f>
        <v>1.0918159999999999</v>
      </c>
      <c r="Q319" s="130">
        <v>8.8000000000000003E-4</v>
      </c>
      <c r="R319" s="130">
        <f>Q319*H319</f>
        <v>6.32104E-3</v>
      </c>
      <c r="S319" s="130">
        <v>0</v>
      </c>
      <c r="T319" s="131">
        <f>S319*H319</f>
        <v>0</v>
      </c>
      <c r="AR319" s="132" t="s">
        <v>215</v>
      </c>
      <c r="AT319" s="132" t="s">
        <v>149</v>
      </c>
      <c r="AU319" s="132" t="s">
        <v>154</v>
      </c>
      <c r="AY319" s="13" t="s">
        <v>147</v>
      </c>
      <c r="BE319" s="133">
        <f>IF(N319="základná",J319,0)</f>
        <v>0</v>
      </c>
      <c r="BF319" s="133">
        <f>IF(N319="znížená",J319,0)</f>
        <v>0</v>
      </c>
      <c r="BG319" s="133">
        <f>IF(N319="zákl. prenesená",J319,0)</f>
        <v>0</v>
      </c>
      <c r="BH319" s="133">
        <f>IF(N319="zníž. prenesená",J319,0)</f>
        <v>0</v>
      </c>
      <c r="BI319" s="133">
        <f>IF(N319="nulová",J319,0)</f>
        <v>0</v>
      </c>
      <c r="BJ319" s="13" t="s">
        <v>154</v>
      </c>
      <c r="BK319" s="133">
        <f>ROUND(I319*H319,2)</f>
        <v>0</v>
      </c>
      <c r="BL319" s="13" t="s">
        <v>215</v>
      </c>
      <c r="BM319" s="132" t="s">
        <v>1021</v>
      </c>
    </row>
    <row r="320" spans="2:65" s="1" customFormat="1" ht="37.75" customHeight="1">
      <c r="B320" s="120"/>
      <c r="C320" s="121">
        <v>156</v>
      </c>
      <c r="D320" s="121" t="s">
        <v>149</v>
      </c>
      <c r="E320" s="122" t="s">
        <v>740</v>
      </c>
      <c r="F320" s="123" t="s">
        <v>741</v>
      </c>
      <c r="G320" s="124" t="s">
        <v>195</v>
      </c>
      <c r="H320" s="125">
        <v>350.57400000000001</v>
      </c>
      <c r="I320" s="126"/>
      <c r="J320" s="126">
        <f>ROUND(I320*H320,2)</f>
        <v>0</v>
      </c>
      <c r="K320" s="127"/>
      <c r="L320" s="25"/>
      <c r="M320" s="128" t="s">
        <v>1</v>
      </c>
      <c r="N320" s="129" t="s">
        <v>41</v>
      </c>
      <c r="O320" s="130">
        <v>0.18099999999999999</v>
      </c>
      <c r="P320" s="130">
        <f>O320*H320</f>
        <v>63.453893999999998</v>
      </c>
      <c r="Q320" s="130">
        <v>2.0000000000000002E-5</v>
      </c>
      <c r="R320" s="130">
        <f>Q320*H320</f>
        <v>7.0114800000000005E-3</v>
      </c>
      <c r="S320" s="130">
        <v>0</v>
      </c>
      <c r="T320" s="131">
        <f>S320*H320</f>
        <v>0</v>
      </c>
      <c r="AR320" s="132" t="s">
        <v>215</v>
      </c>
      <c r="AT320" s="132" t="s">
        <v>149</v>
      </c>
      <c r="AU320" s="132" t="s">
        <v>154</v>
      </c>
      <c r="AY320" s="13" t="s">
        <v>147</v>
      </c>
      <c r="BE320" s="133">
        <f>IF(N320="základná",J320,0)</f>
        <v>0</v>
      </c>
      <c r="BF320" s="133">
        <f>IF(N320="znížená",J320,0)</f>
        <v>0</v>
      </c>
      <c r="BG320" s="133">
        <f>IF(N320="zákl. prenesená",J320,0)</f>
        <v>0</v>
      </c>
      <c r="BH320" s="133">
        <f>IF(N320="zníž. prenesená",J320,0)</f>
        <v>0</v>
      </c>
      <c r="BI320" s="133">
        <f>IF(N320="nulová",J320,0)</f>
        <v>0</v>
      </c>
      <c r="BJ320" s="13" t="s">
        <v>154</v>
      </c>
      <c r="BK320" s="133">
        <f>ROUND(I320*H320,2)</f>
        <v>0</v>
      </c>
      <c r="BL320" s="13" t="s">
        <v>215</v>
      </c>
      <c r="BM320" s="132" t="s">
        <v>1023</v>
      </c>
    </row>
    <row r="321" spans="2:65" s="1" customFormat="1" ht="14.5" customHeight="1">
      <c r="B321" s="120"/>
      <c r="C321" s="121">
        <v>157</v>
      </c>
      <c r="D321" s="121" t="s">
        <v>149</v>
      </c>
      <c r="E321" s="122" t="s">
        <v>744</v>
      </c>
      <c r="F321" s="123" t="s">
        <v>745</v>
      </c>
      <c r="G321" s="124" t="s">
        <v>195</v>
      </c>
      <c r="H321" s="125">
        <v>45.71</v>
      </c>
      <c r="I321" s="126"/>
      <c r="J321" s="126">
        <f>ROUND(I321*H321,2)</f>
        <v>0</v>
      </c>
      <c r="K321" s="127"/>
      <c r="L321" s="25"/>
      <c r="M321" s="128" t="s">
        <v>1</v>
      </c>
      <c r="N321" s="129" t="s">
        <v>41</v>
      </c>
      <c r="O321" s="130">
        <v>0.51800000000000002</v>
      </c>
      <c r="P321" s="130">
        <f>O321*H321</f>
        <v>23.677780000000002</v>
      </c>
      <c r="Q321" s="130">
        <v>1.4E-3</v>
      </c>
      <c r="R321" s="130">
        <f>Q321*H321</f>
        <v>6.3993999999999995E-2</v>
      </c>
      <c r="S321" s="130">
        <v>0</v>
      </c>
      <c r="T321" s="131">
        <f>S321*H321</f>
        <v>0</v>
      </c>
      <c r="AR321" s="132" t="s">
        <v>215</v>
      </c>
      <c r="AT321" s="132" t="s">
        <v>149</v>
      </c>
      <c r="AU321" s="132" t="s">
        <v>154</v>
      </c>
      <c r="AY321" s="13" t="s">
        <v>147</v>
      </c>
      <c r="BE321" s="133">
        <f>IF(N321="základná",J321,0)</f>
        <v>0</v>
      </c>
      <c r="BF321" s="133">
        <f>IF(N321="znížená",J321,0)</f>
        <v>0</v>
      </c>
      <c r="BG321" s="133">
        <f>IF(N321="zákl. prenesená",J321,0)</f>
        <v>0</v>
      </c>
      <c r="BH321" s="133">
        <f>IF(N321="zníž. prenesená",J321,0)</f>
        <v>0</v>
      </c>
      <c r="BI321" s="133">
        <f>IF(N321="nulová",J321,0)</f>
        <v>0</v>
      </c>
      <c r="BJ321" s="13" t="s">
        <v>154</v>
      </c>
      <c r="BK321" s="133">
        <f>ROUND(I321*H321,2)</f>
        <v>0</v>
      </c>
      <c r="BL321" s="13" t="s">
        <v>215</v>
      </c>
      <c r="BM321" s="132" t="s">
        <v>1025</v>
      </c>
    </row>
    <row r="322" spans="2:65" s="11" customFormat="1" ht="22.75" customHeight="1">
      <c r="B322" s="109"/>
      <c r="D322" s="110" t="s">
        <v>74</v>
      </c>
      <c r="E322" s="118" t="s">
        <v>747</v>
      </c>
      <c r="F322" s="118" t="s">
        <v>748</v>
      </c>
      <c r="J322" s="119">
        <f>BK322</f>
        <v>0</v>
      </c>
      <c r="L322" s="109"/>
      <c r="M322" s="113"/>
      <c r="P322" s="114">
        <f>SUM(P323:P328)</f>
        <v>64.212752770000009</v>
      </c>
      <c r="R322" s="114">
        <f>SUM(R323:R328)</f>
        <v>0.2145589</v>
      </c>
      <c r="T322" s="115">
        <f>SUM(T323:T328)</f>
        <v>0</v>
      </c>
      <c r="AR322" s="110" t="s">
        <v>154</v>
      </c>
      <c r="AT322" s="116" t="s">
        <v>74</v>
      </c>
      <c r="AU322" s="116" t="s">
        <v>83</v>
      </c>
      <c r="AY322" s="110" t="s">
        <v>147</v>
      </c>
      <c r="BK322" s="117">
        <f>SUM(BK323:BK328)</f>
        <v>0</v>
      </c>
    </row>
    <row r="323" spans="2:65" s="1" customFormat="1" ht="24.25" customHeight="1">
      <c r="B323" s="120"/>
      <c r="C323" s="121">
        <v>158</v>
      </c>
      <c r="D323" s="121" t="s">
        <v>149</v>
      </c>
      <c r="E323" s="122" t="s">
        <v>750</v>
      </c>
      <c r="F323" s="123" t="s">
        <v>751</v>
      </c>
      <c r="G323" s="124" t="s">
        <v>195</v>
      </c>
      <c r="H323" s="125">
        <v>384.613</v>
      </c>
      <c r="I323" s="126"/>
      <c r="J323" s="126">
        <f t="shared" ref="J323:J328" si="120">ROUND(I323*H323,2)</f>
        <v>0</v>
      </c>
      <c r="K323" s="127"/>
      <c r="L323" s="25"/>
      <c r="M323" s="128" t="s">
        <v>1</v>
      </c>
      <c r="N323" s="129" t="s">
        <v>41</v>
      </c>
      <c r="O323" s="130">
        <v>0.03</v>
      </c>
      <c r="P323" s="130">
        <f t="shared" ref="P323:P328" si="121">O323*H323</f>
        <v>11.53839</v>
      </c>
      <c r="Q323" s="130">
        <v>1E-4</v>
      </c>
      <c r="R323" s="130">
        <f t="shared" ref="R323:R328" si="122">Q323*H323</f>
        <v>3.8461300000000004E-2</v>
      </c>
      <c r="S323" s="130">
        <v>0</v>
      </c>
      <c r="T323" s="131">
        <f t="shared" ref="T323:T328" si="123">S323*H323</f>
        <v>0</v>
      </c>
      <c r="AR323" s="132" t="s">
        <v>215</v>
      </c>
      <c r="AT323" s="132" t="s">
        <v>149</v>
      </c>
      <c r="AU323" s="132" t="s">
        <v>154</v>
      </c>
      <c r="AY323" s="13" t="s">
        <v>147</v>
      </c>
      <c r="BE323" s="133">
        <f t="shared" ref="BE323:BE328" si="124">IF(N323="základná",J323,0)</f>
        <v>0</v>
      </c>
      <c r="BF323" s="133">
        <f t="shared" ref="BF323:BF328" si="125">IF(N323="znížená",J323,0)</f>
        <v>0</v>
      </c>
      <c r="BG323" s="133">
        <f t="shared" ref="BG323:BG328" si="126">IF(N323="zákl. prenesená",J323,0)</f>
        <v>0</v>
      </c>
      <c r="BH323" s="133">
        <f t="shared" ref="BH323:BH328" si="127">IF(N323="zníž. prenesená",J323,0)</f>
        <v>0</v>
      </c>
      <c r="BI323" s="133">
        <f t="shared" ref="BI323:BI328" si="128">IF(N323="nulová",J323,0)</f>
        <v>0</v>
      </c>
      <c r="BJ323" s="13" t="s">
        <v>154</v>
      </c>
      <c r="BK323" s="133">
        <f t="shared" ref="BK323:BK328" si="129">ROUND(I323*H323,2)</f>
        <v>0</v>
      </c>
      <c r="BL323" s="13" t="s">
        <v>215</v>
      </c>
      <c r="BM323" s="132" t="s">
        <v>1027</v>
      </c>
    </row>
    <row r="324" spans="2:65" s="1" customFormat="1" ht="24.25" customHeight="1">
      <c r="B324" s="120"/>
      <c r="C324" s="121">
        <v>159</v>
      </c>
      <c r="D324" s="121" t="s">
        <v>149</v>
      </c>
      <c r="E324" s="122" t="s">
        <v>754</v>
      </c>
      <c r="F324" s="123" t="s">
        <v>755</v>
      </c>
      <c r="G324" s="124" t="s">
        <v>195</v>
      </c>
      <c r="H324" s="125">
        <v>384.613</v>
      </c>
      <c r="I324" s="126"/>
      <c r="J324" s="126">
        <f t="shared" si="120"/>
        <v>0</v>
      </c>
      <c r="K324" s="127"/>
      <c r="L324" s="25"/>
      <c r="M324" s="128" t="s">
        <v>1</v>
      </c>
      <c r="N324" s="129" t="s">
        <v>41</v>
      </c>
      <c r="O324" s="130">
        <v>8.3000000000000001E-3</v>
      </c>
      <c r="P324" s="130">
        <f t="shared" si="121"/>
        <v>3.1922879000000002</v>
      </c>
      <c r="Q324" s="130">
        <v>0</v>
      </c>
      <c r="R324" s="130">
        <f t="shared" si="122"/>
        <v>0</v>
      </c>
      <c r="S324" s="130">
        <v>0</v>
      </c>
      <c r="T324" s="131">
        <f t="shared" si="123"/>
        <v>0</v>
      </c>
      <c r="AR324" s="132" t="s">
        <v>215</v>
      </c>
      <c r="AT324" s="132" t="s">
        <v>149</v>
      </c>
      <c r="AU324" s="132" t="s">
        <v>154</v>
      </c>
      <c r="AY324" s="13" t="s">
        <v>147</v>
      </c>
      <c r="BE324" s="133">
        <f t="shared" si="124"/>
        <v>0</v>
      </c>
      <c r="BF324" s="133">
        <f t="shared" si="125"/>
        <v>0</v>
      </c>
      <c r="BG324" s="133">
        <f t="shared" si="126"/>
        <v>0</v>
      </c>
      <c r="BH324" s="133">
        <f t="shared" si="127"/>
        <v>0</v>
      </c>
      <c r="BI324" s="133">
        <f t="shared" si="128"/>
        <v>0</v>
      </c>
      <c r="BJ324" s="13" t="s">
        <v>154</v>
      </c>
      <c r="BK324" s="133">
        <f t="shared" si="129"/>
        <v>0</v>
      </c>
      <c r="BL324" s="13" t="s">
        <v>215</v>
      </c>
      <c r="BM324" s="132" t="s">
        <v>1029</v>
      </c>
    </row>
    <row r="325" spans="2:65" s="1" customFormat="1" ht="24.25" customHeight="1">
      <c r="B325" s="120"/>
      <c r="C325" s="121">
        <v>160</v>
      </c>
      <c r="D325" s="121" t="s">
        <v>149</v>
      </c>
      <c r="E325" s="122" t="s">
        <v>758</v>
      </c>
      <c r="F325" s="123" t="s">
        <v>759</v>
      </c>
      <c r="G325" s="124" t="s">
        <v>195</v>
      </c>
      <c r="H325" s="125">
        <v>384.613</v>
      </c>
      <c r="I325" s="126"/>
      <c r="J325" s="126">
        <f t="shared" si="120"/>
        <v>0</v>
      </c>
      <c r="K325" s="127"/>
      <c r="L325" s="25"/>
      <c r="M325" s="128" t="s">
        <v>1</v>
      </c>
      <c r="N325" s="129" t="s">
        <v>41</v>
      </c>
      <c r="O325" s="130">
        <v>1.023E-2</v>
      </c>
      <c r="P325" s="130">
        <f t="shared" si="121"/>
        <v>3.9345909899999998</v>
      </c>
      <c r="Q325" s="130">
        <v>3.0000000000000001E-5</v>
      </c>
      <c r="R325" s="130">
        <f t="shared" si="122"/>
        <v>1.1538390000000001E-2</v>
      </c>
      <c r="S325" s="130">
        <v>0</v>
      </c>
      <c r="T325" s="131">
        <f t="shared" si="123"/>
        <v>0</v>
      </c>
      <c r="AR325" s="132" t="s">
        <v>215</v>
      </c>
      <c r="AT325" s="132" t="s">
        <v>149</v>
      </c>
      <c r="AU325" s="132" t="s">
        <v>154</v>
      </c>
      <c r="AY325" s="13" t="s">
        <v>147</v>
      </c>
      <c r="BE325" s="133">
        <f t="shared" si="124"/>
        <v>0</v>
      </c>
      <c r="BF325" s="133">
        <f t="shared" si="125"/>
        <v>0</v>
      </c>
      <c r="BG325" s="133">
        <f t="shared" si="126"/>
        <v>0</v>
      </c>
      <c r="BH325" s="133">
        <f t="shared" si="127"/>
        <v>0</v>
      </c>
      <c r="BI325" s="133">
        <f t="shared" si="128"/>
        <v>0</v>
      </c>
      <c r="BJ325" s="13" t="s">
        <v>154</v>
      </c>
      <c r="BK325" s="133">
        <f t="shared" si="129"/>
        <v>0</v>
      </c>
      <c r="BL325" s="13" t="s">
        <v>215</v>
      </c>
      <c r="BM325" s="132" t="s">
        <v>1031</v>
      </c>
    </row>
    <row r="326" spans="2:65" s="1" customFormat="1" ht="14.5" customHeight="1">
      <c r="B326" s="120"/>
      <c r="C326" s="121">
        <v>161</v>
      </c>
      <c r="D326" s="121" t="s">
        <v>149</v>
      </c>
      <c r="E326" s="122" t="s">
        <v>762</v>
      </c>
      <c r="F326" s="123" t="s">
        <v>763</v>
      </c>
      <c r="G326" s="124" t="s">
        <v>195</v>
      </c>
      <c r="H326" s="125">
        <v>20.145</v>
      </c>
      <c r="I326" s="126"/>
      <c r="J326" s="126">
        <f t="shared" si="120"/>
        <v>0</v>
      </c>
      <c r="K326" s="127"/>
      <c r="L326" s="25"/>
      <c r="M326" s="128" t="s">
        <v>1</v>
      </c>
      <c r="N326" s="129" t="s">
        <v>41</v>
      </c>
      <c r="O326" s="130">
        <v>4.4999999999999998E-2</v>
      </c>
      <c r="P326" s="130">
        <f t="shared" si="121"/>
        <v>0.90652499999999991</v>
      </c>
      <c r="Q326" s="130">
        <v>1.4999999999999999E-4</v>
      </c>
      <c r="R326" s="130">
        <f t="shared" si="122"/>
        <v>3.0217499999999997E-3</v>
      </c>
      <c r="S326" s="130">
        <v>0</v>
      </c>
      <c r="T326" s="131">
        <f t="shared" si="123"/>
        <v>0</v>
      </c>
      <c r="AR326" s="132" t="s">
        <v>215</v>
      </c>
      <c r="AT326" s="132" t="s">
        <v>149</v>
      </c>
      <c r="AU326" s="132" t="s">
        <v>154</v>
      </c>
      <c r="AY326" s="13" t="s">
        <v>147</v>
      </c>
      <c r="BE326" s="133">
        <f t="shared" si="124"/>
        <v>0</v>
      </c>
      <c r="BF326" s="133">
        <f t="shared" si="125"/>
        <v>0</v>
      </c>
      <c r="BG326" s="133">
        <f t="shared" si="126"/>
        <v>0</v>
      </c>
      <c r="BH326" s="133">
        <f t="shared" si="127"/>
        <v>0</v>
      </c>
      <c r="BI326" s="133">
        <f t="shared" si="128"/>
        <v>0</v>
      </c>
      <c r="BJ326" s="13" t="s">
        <v>154</v>
      </c>
      <c r="BK326" s="133">
        <f t="shared" si="129"/>
        <v>0</v>
      </c>
      <c r="BL326" s="13" t="s">
        <v>215</v>
      </c>
      <c r="BM326" s="132" t="s">
        <v>1033</v>
      </c>
    </row>
    <row r="327" spans="2:65" s="1" customFormat="1" ht="24.25" customHeight="1">
      <c r="B327" s="120"/>
      <c r="C327" s="121">
        <v>162</v>
      </c>
      <c r="D327" s="121" t="s">
        <v>149</v>
      </c>
      <c r="E327" s="122" t="s">
        <v>766</v>
      </c>
      <c r="F327" s="123" t="s">
        <v>767</v>
      </c>
      <c r="G327" s="124" t="s">
        <v>195</v>
      </c>
      <c r="H327" s="125">
        <v>203</v>
      </c>
      <c r="I327" s="126"/>
      <c r="J327" s="126">
        <f t="shared" si="120"/>
        <v>0</v>
      </c>
      <c r="K327" s="127"/>
      <c r="L327" s="25"/>
      <c r="M327" s="128" t="s">
        <v>1</v>
      </c>
      <c r="N327" s="129" t="s">
        <v>41</v>
      </c>
      <c r="O327" s="130">
        <v>6.5000000000000002E-2</v>
      </c>
      <c r="P327" s="130">
        <f t="shared" si="121"/>
        <v>13.195</v>
      </c>
      <c r="Q327" s="130">
        <v>0</v>
      </c>
      <c r="R327" s="130">
        <f t="shared" si="122"/>
        <v>0</v>
      </c>
      <c r="S327" s="130">
        <v>0</v>
      </c>
      <c r="T327" s="131">
        <f t="shared" si="123"/>
        <v>0</v>
      </c>
      <c r="AR327" s="132" t="s">
        <v>215</v>
      </c>
      <c r="AT327" s="132" t="s">
        <v>149</v>
      </c>
      <c r="AU327" s="132" t="s">
        <v>154</v>
      </c>
      <c r="AY327" s="13" t="s">
        <v>147</v>
      </c>
      <c r="BE327" s="133">
        <f t="shared" si="124"/>
        <v>0</v>
      </c>
      <c r="BF327" s="133">
        <f t="shared" si="125"/>
        <v>0</v>
      </c>
      <c r="BG327" s="133">
        <f t="shared" si="126"/>
        <v>0</v>
      </c>
      <c r="BH327" s="133">
        <f t="shared" si="127"/>
        <v>0</v>
      </c>
      <c r="BI327" s="133">
        <f t="shared" si="128"/>
        <v>0</v>
      </c>
      <c r="BJ327" s="13" t="s">
        <v>154</v>
      </c>
      <c r="BK327" s="133">
        <f t="shared" si="129"/>
        <v>0</v>
      </c>
      <c r="BL327" s="13" t="s">
        <v>215</v>
      </c>
      <c r="BM327" s="132" t="s">
        <v>1035</v>
      </c>
    </row>
    <row r="328" spans="2:65" s="1" customFormat="1" ht="24.25" customHeight="1">
      <c r="B328" s="120"/>
      <c r="C328" s="121">
        <v>163</v>
      </c>
      <c r="D328" s="121" t="s">
        <v>149</v>
      </c>
      <c r="E328" s="122" t="s">
        <v>770</v>
      </c>
      <c r="F328" s="123" t="s">
        <v>771</v>
      </c>
      <c r="G328" s="124" t="s">
        <v>195</v>
      </c>
      <c r="H328" s="125">
        <v>384.613</v>
      </c>
      <c r="I328" s="126"/>
      <c r="J328" s="126">
        <f t="shared" si="120"/>
        <v>0</v>
      </c>
      <c r="K328" s="127"/>
      <c r="L328" s="25"/>
      <c r="M328" s="128" t="s">
        <v>1</v>
      </c>
      <c r="N328" s="129" t="s">
        <v>41</v>
      </c>
      <c r="O328" s="130">
        <v>8.1759999999999999E-2</v>
      </c>
      <c r="P328" s="130">
        <f t="shared" si="121"/>
        <v>31.445958879999999</v>
      </c>
      <c r="Q328" s="130">
        <v>4.2000000000000002E-4</v>
      </c>
      <c r="R328" s="130">
        <f t="shared" si="122"/>
        <v>0.16153745999999999</v>
      </c>
      <c r="S328" s="130">
        <v>0</v>
      </c>
      <c r="T328" s="131">
        <f t="shared" si="123"/>
        <v>0</v>
      </c>
      <c r="AR328" s="132" t="s">
        <v>215</v>
      </c>
      <c r="AT328" s="132" t="s">
        <v>149</v>
      </c>
      <c r="AU328" s="132" t="s">
        <v>154</v>
      </c>
      <c r="AY328" s="13" t="s">
        <v>147</v>
      </c>
      <c r="BE328" s="133">
        <f t="shared" si="124"/>
        <v>0</v>
      </c>
      <c r="BF328" s="133">
        <f t="shared" si="125"/>
        <v>0</v>
      </c>
      <c r="BG328" s="133">
        <f t="shared" si="126"/>
        <v>0</v>
      </c>
      <c r="BH328" s="133">
        <f t="shared" si="127"/>
        <v>0</v>
      </c>
      <c r="BI328" s="133">
        <f t="shared" si="128"/>
        <v>0</v>
      </c>
      <c r="BJ328" s="13" t="s">
        <v>154</v>
      </c>
      <c r="BK328" s="133">
        <f t="shared" si="129"/>
        <v>0</v>
      </c>
      <c r="BL328" s="13" t="s">
        <v>215</v>
      </c>
      <c r="BM328" s="132" t="s">
        <v>1037</v>
      </c>
    </row>
    <row r="329" spans="2:65" s="11" customFormat="1" ht="22.75" hidden="1" customHeight="1">
      <c r="B329" s="109"/>
      <c r="D329" s="110" t="s">
        <v>74</v>
      </c>
      <c r="E329" s="118" t="s">
        <v>773</v>
      </c>
      <c r="F329" s="118" t="s">
        <v>774</v>
      </c>
      <c r="J329" s="119">
        <f>BK329</f>
        <v>0</v>
      </c>
      <c r="L329" s="109"/>
      <c r="M329" s="113"/>
      <c r="P329" s="114">
        <f>SUM(P330:P333)</f>
        <v>0</v>
      </c>
      <c r="R329" s="114">
        <f>SUM(R330:R333)</f>
        <v>0</v>
      </c>
      <c r="T329" s="115">
        <f>SUM(T330:T333)</f>
        <v>0</v>
      </c>
      <c r="AR329" s="110" t="s">
        <v>154</v>
      </c>
      <c r="AT329" s="116" t="s">
        <v>74</v>
      </c>
      <c r="AU329" s="116" t="s">
        <v>83</v>
      </c>
      <c r="AY329" s="110" t="s">
        <v>147</v>
      </c>
      <c r="BK329" s="117">
        <f>SUM(BK330:BK333)</f>
        <v>0</v>
      </c>
    </row>
    <row r="330" spans="2:65" s="1" customFormat="1" ht="24.25" hidden="1" customHeight="1">
      <c r="B330" s="120"/>
      <c r="C330" s="121" t="s">
        <v>1038</v>
      </c>
      <c r="D330" s="121" t="s">
        <v>149</v>
      </c>
      <c r="E330" s="122" t="s">
        <v>1039</v>
      </c>
      <c r="F330" s="123" t="s">
        <v>1040</v>
      </c>
      <c r="G330" s="124" t="s">
        <v>776</v>
      </c>
      <c r="H330" s="125">
        <v>1</v>
      </c>
      <c r="I330" s="126">
        <v>0</v>
      </c>
      <c r="J330" s="126">
        <f>ROUND(I330*H330,2)</f>
        <v>0</v>
      </c>
      <c r="K330" s="127"/>
      <c r="L330" s="25"/>
      <c r="M330" s="128" t="s">
        <v>1</v>
      </c>
      <c r="N330" s="129" t="s">
        <v>41</v>
      </c>
      <c r="O330" s="130">
        <v>0</v>
      </c>
      <c r="P330" s="130">
        <f>O330*H330</f>
        <v>0</v>
      </c>
      <c r="Q330" s="130">
        <v>0</v>
      </c>
      <c r="R330" s="130">
        <f>Q330*H330</f>
        <v>0</v>
      </c>
      <c r="S330" s="130">
        <v>0</v>
      </c>
      <c r="T330" s="131">
        <f>S330*H330</f>
        <v>0</v>
      </c>
      <c r="AR330" s="132" t="s">
        <v>153</v>
      </c>
      <c r="AT330" s="132" t="s">
        <v>149</v>
      </c>
      <c r="AU330" s="132" t="s">
        <v>154</v>
      </c>
      <c r="AY330" s="13" t="s">
        <v>147</v>
      </c>
      <c r="BE330" s="133">
        <f>IF(N330="základná",J330,0)</f>
        <v>0</v>
      </c>
      <c r="BF330" s="133">
        <f>IF(N330="znížená",J330,0)</f>
        <v>0</v>
      </c>
      <c r="BG330" s="133">
        <f>IF(N330="zákl. prenesená",J330,0)</f>
        <v>0</v>
      </c>
      <c r="BH330" s="133">
        <f>IF(N330="zníž. prenesená",J330,0)</f>
        <v>0</v>
      </c>
      <c r="BI330" s="133">
        <f>IF(N330="nulová",J330,0)</f>
        <v>0</v>
      </c>
      <c r="BJ330" s="13" t="s">
        <v>154</v>
      </c>
      <c r="BK330" s="133">
        <f>ROUND(I330*H330,2)</f>
        <v>0</v>
      </c>
      <c r="BL330" s="13" t="s">
        <v>153</v>
      </c>
      <c r="BM330" s="132" t="s">
        <v>1041</v>
      </c>
    </row>
    <row r="331" spans="2:65" s="1" customFormat="1" ht="24.25" hidden="1" customHeight="1">
      <c r="B331" s="120"/>
      <c r="C331" s="121" t="s">
        <v>1042</v>
      </c>
      <c r="D331" s="121" t="s">
        <v>149</v>
      </c>
      <c r="E331" s="122" t="s">
        <v>1043</v>
      </c>
      <c r="F331" s="123" t="s">
        <v>1044</v>
      </c>
      <c r="G331" s="124" t="s">
        <v>776</v>
      </c>
      <c r="H331" s="125">
        <v>1</v>
      </c>
      <c r="I331" s="126">
        <v>0</v>
      </c>
      <c r="J331" s="126">
        <f>ROUND(I331*H331,2)</f>
        <v>0</v>
      </c>
      <c r="K331" s="127"/>
      <c r="L331" s="25"/>
      <c r="M331" s="128" t="s">
        <v>1</v>
      </c>
      <c r="N331" s="129" t="s">
        <v>41</v>
      </c>
      <c r="O331" s="130">
        <v>0</v>
      </c>
      <c r="P331" s="130">
        <f>O331*H331</f>
        <v>0</v>
      </c>
      <c r="Q331" s="130">
        <v>0</v>
      </c>
      <c r="R331" s="130">
        <f>Q331*H331</f>
        <v>0</v>
      </c>
      <c r="S331" s="130">
        <v>0</v>
      </c>
      <c r="T331" s="131">
        <f>S331*H331</f>
        <v>0</v>
      </c>
      <c r="AR331" s="132" t="s">
        <v>153</v>
      </c>
      <c r="AT331" s="132" t="s">
        <v>149</v>
      </c>
      <c r="AU331" s="132" t="s">
        <v>154</v>
      </c>
      <c r="AY331" s="13" t="s">
        <v>147</v>
      </c>
      <c r="BE331" s="133">
        <f>IF(N331="základná",J331,0)</f>
        <v>0</v>
      </c>
      <c r="BF331" s="133">
        <f>IF(N331="znížená",J331,0)</f>
        <v>0</v>
      </c>
      <c r="BG331" s="133">
        <f>IF(N331="zákl. prenesená",J331,0)</f>
        <v>0</v>
      </c>
      <c r="BH331" s="133">
        <f>IF(N331="zníž. prenesená",J331,0)</f>
        <v>0</v>
      </c>
      <c r="BI331" s="133">
        <f>IF(N331="nulová",J331,0)</f>
        <v>0</v>
      </c>
      <c r="BJ331" s="13" t="s">
        <v>154</v>
      </c>
      <c r="BK331" s="133">
        <f>ROUND(I331*H331,2)</f>
        <v>0</v>
      </c>
      <c r="BL331" s="13" t="s">
        <v>153</v>
      </c>
      <c r="BM331" s="132" t="s">
        <v>1045</v>
      </c>
    </row>
    <row r="332" spans="2:65" s="1" customFormat="1" ht="24.25" hidden="1" customHeight="1">
      <c r="B332" s="120"/>
      <c r="C332" s="121" t="s">
        <v>1046</v>
      </c>
      <c r="D332" s="121" t="s">
        <v>149</v>
      </c>
      <c r="E332" s="122" t="s">
        <v>1047</v>
      </c>
      <c r="F332" s="123" t="s">
        <v>1048</v>
      </c>
      <c r="G332" s="124" t="s">
        <v>776</v>
      </c>
      <c r="H332" s="125">
        <v>1</v>
      </c>
      <c r="I332" s="126">
        <v>0</v>
      </c>
      <c r="J332" s="126">
        <f>ROUND(I332*H332,2)</f>
        <v>0</v>
      </c>
      <c r="K332" s="127"/>
      <c r="L332" s="25"/>
      <c r="M332" s="128" t="s">
        <v>1</v>
      </c>
      <c r="N332" s="129" t="s">
        <v>41</v>
      </c>
      <c r="O332" s="130">
        <v>0</v>
      </c>
      <c r="P332" s="130">
        <f>O332*H332</f>
        <v>0</v>
      </c>
      <c r="Q332" s="130">
        <v>0</v>
      </c>
      <c r="R332" s="130">
        <f>Q332*H332</f>
        <v>0</v>
      </c>
      <c r="S332" s="130">
        <v>0</v>
      </c>
      <c r="T332" s="131">
        <f>S332*H332</f>
        <v>0</v>
      </c>
      <c r="AR332" s="132" t="s">
        <v>153</v>
      </c>
      <c r="AT332" s="132" t="s">
        <v>149</v>
      </c>
      <c r="AU332" s="132" t="s">
        <v>154</v>
      </c>
      <c r="AY332" s="13" t="s">
        <v>147</v>
      </c>
      <c r="BE332" s="133">
        <f>IF(N332="základná",J332,0)</f>
        <v>0</v>
      </c>
      <c r="BF332" s="133">
        <f>IF(N332="znížená",J332,0)</f>
        <v>0</v>
      </c>
      <c r="BG332" s="133">
        <f>IF(N332="zákl. prenesená",J332,0)</f>
        <v>0</v>
      </c>
      <c r="BH332" s="133">
        <f>IF(N332="zníž. prenesená",J332,0)</f>
        <v>0</v>
      </c>
      <c r="BI332" s="133">
        <f>IF(N332="nulová",J332,0)</f>
        <v>0</v>
      </c>
      <c r="BJ332" s="13" t="s">
        <v>154</v>
      </c>
      <c r="BK332" s="133">
        <f>ROUND(I332*H332,2)</f>
        <v>0</v>
      </c>
      <c r="BL332" s="13" t="s">
        <v>153</v>
      </c>
      <c r="BM332" s="132" t="s">
        <v>1049</v>
      </c>
    </row>
    <row r="333" spans="2:65" s="1" customFormat="1" ht="14.5" hidden="1" customHeight="1">
      <c r="B333" s="120"/>
      <c r="C333" s="121" t="s">
        <v>1050</v>
      </c>
      <c r="D333" s="121" t="s">
        <v>149</v>
      </c>
      <c r="E333" s="122" t="s">
        <v>1051</v>
      </c>
      <c r="F333" s="123" t="s">
        <v>1052</v>
      </c>
      <c r="G333" s="124" t="s">
        <v>776</v>
      </c>
      <c r="H333" s="125">
        <v>1</v>
      </c>
      <c r="I333" s="126">
        <v>0</v>
      </c>
      <c r="J333" s="126">
        <f>ROUND(I333*H333,2)</f>
        <v>0</v>
      </c>
      <c r="K333" s="127"/>
      <c r="L333" s="25"/>
      <c r="M333" s="144" t="s">
        <v>1</v>
      </c>
      <c r="N333" s="145" t="s">
        <v>41</v>
      </c>
      <c r="O333" s="146">
        <v>0</v>
      </c>
      <c r="P333" s="146">
        <f>O333*H333</f>
        <v>0</v>
      </c>
      <c r="Q333" s="146">
        <v>0</v>
      </c>
      <c r="R333" s="146">
        <f>Q333*H333</f>
        <v>0</v>
      </c>
      <c r="S333" s="146">
        <v>0</v>
      </c>
      <c r="T333" s="147">
        <f>S333*H333</f>
        <v>0</v>
      </c>
      <c r="AR333" s="132" t="s">
        <v>153</v>
      </c>
      <c r="AT333" s="132" t="s">
        <v>149</v>
      </c>
      <c r="AU333" s="132" t="s">
        <v>154</v>
      </c>
      <c r="AY333" s="13" t="s">
        <v>147</v>
      </c>
      <c r="BE333" s="133">
        <f>IF(N333="základná",J333,0)</f>
        <v>0</v>
      </c>
      <c r="BF333" s="133">
        <f>IF(N333="znížená",J333,0)</f>
        <v>0</v>
      </c>
      <c r="BG333" s="133">
        <f>IF(N333="zákl. prenesená",J333,0)</f>
        <v>0</v>
      </c>
      <c r="BH333" s="133">
        <f>IF(N333="zníž. prenesená",J333,0)</f>
        <v>0</v>
      </c>
      <c r="BI333" s="133">
        <f>IF(N333="nulová",J333,0)</f>
        <v>0</v>
      </c>
      <c r="BJ333" s="13" t="s">
        <v>154</v>
      </c>
      <c r="BK333" s="133">
        <f>ROUND(I333*H333,2)</f>
        <v>0</v>
      </c>
      <c r="BL333" s="13" t="s">
        <v>153</v>
      </c>
      <c r="BM333" s="132" t="s">
        <v>1053</v>
      </c>
    </row>
    <row r="334" spans="2:65" s="1" customFormat="1" ht="7" customHeight="1">
      <c r="B334" s="37"/>
      <c r="C334" s="38"/>
      <c r="D334" s="38"/>
      <c r="E334" s="38"/>
      <c r="F334" s="38"/>
      <c r="G334" s="38"/>
      <c r="H334" s="38"/>
      <c r="I334" s="38"/>
      <c r="J334" s="38"/>
      <c r="K334" s="38"/>
      <c r="L334" s="25"/>
    </row>
  </sheetData>
  <autoFilter ref="C140:K333" xr:uid="{00000000-0009-0000-0000-000008000000}"/>
  <mergeCells count="8">
    <mergeCell ref="E131:H131"/>
    <mergeCell ref="E133:H133"/>
    <mergeCell ref="L2:V2"/>
    <mergeCell ref="E7:H7"/>
    <mergeCell ref="E9:H9"/>
    <mergeCell ref="E27:H27"/>
    <mergeCell ref="E85:H85"/>
    <mergeCell ref="E87:H87"/>
  </mergeCells>
  <phoneticPr fontId="0" type="noConversion"/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A5E2E797F8B574FB9FCD2D7515D79A9" ma:contentTypeVersion="13" ma:contentTypeDescription="Umožňuje vytvoriť nový dokument." ma:contentTypeScope="" ma:versionID="f9d3c391566eb54c72edbca8c4728650">
  <xsd:schema xmlns:xsd="http://www.w3.org/2001/XMLSchema" xmlns:xs="http://www.w3.org/2001/XMLSchema" xmlns:p="http://schemas.microsoft.com/office/2006/metadata/properties" xmlns:ns2="edcf0ff6-4ad5-4024-a3b9-5fb58e035e2a" xmlns:ns3="0100f25a-e9d7-4098-9493-e61bb0d50cd9" targetNamespace="http://schemas.microsoft.com/office/2006/metadata/properties" ma:root="true" ma:fieldsID="73d3770b3a27b949e2ec4dc434c7d2ab" ns2:_="" ns3:_="">
    <xsd:import namespace="edcf0ff6-4ad5-4024-a3b9-5fb58e035e2a"/>
    <xsd:import namespace="0100f25a-e9d7-4098-9493-e61bb0d50c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f0ff6-4ad5-4024-a3b9-5fb58e035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2" nillable="true" ma:displayName="Stav odhlásenia" ma:internalName="Stav_x0020_odhl_x00e1_senia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a" ma:readOnly="false" ma:fieldId="{5cf76f15-5ced-4ddc-b409-7134ff3c332f}" ma:taxonomyMulti="true" ma:sspId="96c700ab-a209-4231-a316-fc82b0d673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0f25a-e9d7-4098-9493-e61bb0d50cd9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940bbc2-0d23-416e-bfab-f730326401bc}" ma:internalName="TaxCatchAll" ma:showField="CatchAllData" ma:web="0100f25a-e9d7-4098-9493-e61bb0d50c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edcf0ff6-4ad5-4024-a3b9-5fb58e035e2a" xsi:nil="true"/>
    <TaxCatchAll xmlns="0100f25a-e9d7-4098-9493-e61bb0d50cd9" xsi:nil="true"/>
    <lcf76f155ced4ddcb4097134ff3c332f xmlns="edcf0ff6-4ad5-4024-a3b9-5fb58e035e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44F81D4-816A-47F4-AC77-AD4B3CC04E88}"/>
</file>

<file path=customXml/itemProps2.xml><?xml version="1.0" encoding="utf-8"?>
<ds:datastoreItem xmlns:ds="http://schemas.openxmlformats.org/officeDocument/2006/customXml" ds:itemID="{4D3881F0-DE02-455E-A5A7-F33DF92EBDEB}"/>
</file>

<file path=customXml/itemProps3.xml><?xml version="1.0" encoding="utf-8"?>
<ds:datastoreItem xmlns:ds="http://schemas.openxmlformats.org/officeDocument/2006/customXml" ds:itemID="{2D31AF6D-E8AC-4B90-8E04-96C8C1E4A335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Hárky</vt:lpstr>
      </vt:variant>
      <vt:variant>
        <vt:i4>18</vt:i4>
      </vt:variant>
      <vt:variant>
        <vt:lpstr>Pomenované rozsahy</vt:lpstr>
      </vt:variant>
      <vt:variant>
        <vt:i4>12</vt:i4>
      </vt:variant>
    </vt:vector>
  </HeadingPairs>
  <TitlesOfParts>
    <vt:vector size="30" baseType="lpstr">
      <vt:lpstr>Rekapitulácia stavby</vt:lpstr>
      <vt:lpstr>SO01 - Centrum kultúrneho...</vt:lpstr>
      <vt:lpstr>SO01 - Búracie práce</vt:lpstr>
      <vt:lpstr>SO01 - Zdravotechnika</vt:lpstr>
      <vt:lpstr>SO01 - Vykurovanie</vt:lpstr>
      <vt:lpstr>SO01 - Vetranie</vt:lpstr>
      <vt:lpstr>SO01 - Chladenie</vt:lpstr>
      <vt:lpstr>SO01 - Elektroinštalácie</vt:lpstr>
      <vt:lpstr>SO02 - Komunitný dom s ľu...</vt:lpstr>
      <vt:lpstr>SO02 - Búracie práce</vt:lpstr>
      <vt:lpstr>SO02 - Zdravotechnika</vt:lpstr>
      <vt:lpstr>SO02 - Vykurovanie</vt:lpstr>
      <vt:lpstr>SO02 - Vetranie</vt:lpstr>
      <vt:lpstr>SO02 - Chladenie</vt:lpstr>
      <vt:lpstr>SO02 - Elektroinštalácie</vt:lpstr>
      <vt:lpstr>SO05 - Rekonštrukcia vodov.</vt:lpstr>
      <vt:lpstr>SO08 - Kanalizačná prípojka</vt:lpstr>
      <vt:lpstr>SO09 - Prípojka NN K</vt:lpstr>
      <vt:lpstr>'Rekapitulácia stavby'!Názvy_tlače</vt:lpstr>
      <vt:lpstr>'SO01 - Búracie práce'!Názvy_tlače</vt:lpstr>
      <vt:lpstr>'SO01 - Centrum kultúrneho...'!Názvy_tlače</vt:lpstr>
      <vt:lpstr>'SO02 - Búracie práce'!Názvy_tlače</vt:lpstr>
      <vt:lpstr>'SO02 - Komunitný dom s ľu...'!Názvy_tlače</vt:lpstr>
      <vt:lpstr>'SO09 - Prípojka NN K'!Názvy_tlače</vt:lpstr>
      <vt:lpstr>'Rekapitulácia stavby'!Oblasť_tlače</vt:lpstr>
      <vt:lpstr>'SO01 - Búracie práce'!Oblasť_tlače</vt:lpstr>
      <vt:lpstr>'SO01 - Centrum kultúrneho...'!Oblasť_tlače</vt:lpstr>
      <vt:lpstr>'SO02 - Búracie práce'!Oblasť_tlače</vt:lpstr>
      <vt:lpstr>'SO02 - Komunitný dom s ľu...'!Oblasť_tlače</vt:lpstr>
      <vt:lpstr>'SO09 - Prípojka NN 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2025-08-01T12:16:50Z</dcterms:created>
  <dcterms:modified xsi:type="dcterms:W3CDTF">2025-11-05T20:24:17Z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0x0101005A5E2E797F8B574FB9FCD2D7515D79A9</vt:lpwstr>
  </property>
</Properties>
</file>