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beata_fulneckova_zdielanesluzby_sk/Documents/h/JOSEPHINE a eFORMS 2025/DNS/DNS_BBSK_SD/DNS_SD_V_39_kat_1_GAS_BB/komplet/"/>
    </mc:Choice>
  </mc:AlternateContent>
  <xr:revisionPtr revIDLastSave="0" documentId="8_{9C08C7CD-0644-4B74-AF8D-E0F287C45B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ácia stavby" sheetId="1" r:id="rId1"/>
    <sheet name="1 - Strecha teločvične" sheetId="2" r:id="rId2"/>
    <sheet name="2 - Strecha sály" sheetId="3" r:id="rId3"/>
  </sheets>
  <definedNames>
    <definedName name="_xlnm._FilterDatabase" localSheetId="1" hidden="1">'1 - Strecha teločvične'!$C$126:$K$271</definedName>
    <definedName name="_xlnm._FilterDatabase" localSheetId="2" hidden="1">'2 - Strecha sály'!$C$125:$K$214</definedName>
    <definedName name="_xlnm.Print_Titles" localSheetId="1">'1 - Strecha teločvične'!$126:$126</definedName>
    <definedName name="_xlnm.Print_Titles" localSheetId="2">'2 - Strecha sály'!$125:$125</definedName>
    <definedName name="_xlnm.Print_Titles" localSheetId="0">'Rekapitulácia stavby'!$92:$92</definedName>
    <definedName name="_xlnm.Print_Area" localSheetId="1">'1 - Strecha teločvične'!$C$4:$J$76,'1 - Strecha teločvične'!$C$82:$J$108,'1 - Strecha teločvične'!$C$114:$J$271</definedName>
    <definedName name="_xlnm.Print_Area" localSheetId="2">'2 - Strecha sály'!$C$4:$J$76,'2 - Strecha sály'!$C$82:$J$107,'2 - Strecha sály'!$C$113:$J$214</definedName>
    <definedName name="_xlnm.Print_Area" localSheetId="0">'Rekapitulácia stavby'!$D$4:$AO$76,'Rekapitulácia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/>
  <c r="J35" i="3"/>
  <c r="AX96" i="1"/>
  <c r="BI214" i="3"/>
  <c r="BH214" i="3"/>
  <c r="BG214" i="3"/>
  <c r="BE214" i="3"/>
  <c r="T214" i="3"/>
  <c r="R214" i="3"/>
  <c r="P214" i="3"/>
  <c r="BI211" i="3"/>
  <c r="BH211" i="3"/>
  <c r="BG211" i="3"/>
  <c r="BE211" i="3"/>
  <c r="T211" i="3"/>
  <c r="R211" i="3"/>
  <c r="P211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0" i="3"/>
  <c r="BH200" i="3"/>
  <c r="BG200" i="3"/>
  <c r="BE200" i="3"/>
  <c r="T200" i="3"/>
  <c r="R200" i="3"/>
  <c r="P200" i="3"/>
  <c r="BI198" i="3"/>
  <c r="BH198" i="3"/>
  <c r="BG198" i="3"/>
  <c r="BE198" i="3"/>
  <c r="T198" i="3"/>
  <c r="R198" i="3"/>
  <c r="P198" i="3"/>
  <c r="BI196" i="3"/>
  <c r="BH196" i="3"/>
  <c r="BG196" i="3"/>
  <c r="BE196" i="3"/>
  <c r="T196" i="3"/>
  <c r="R196" i="3"/>
  <c r="P196" i="3"/>
  <c r="BI194" i="3"/>
  <c r="BH194" i="3"/>
  <c r="BG194" i="3"/>
  <c r="BE194" i="3"/>
  <c r="T194" i="3"/>
  <c r="R194" i="3"/>
  <c r="P194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4" i="3"/>
  <c r="BH184" i="3"/>
  <c r="BG184" i="3"/>
  <c r="BE184" i="3"/>
  <c r="T184" i="3"/>
  <c r="R184" i="3"/>
  <c r="P184" i="3"/>
  <c r="BI181" i="3"/>
  <c r="BH181" i="3"/>
  <c r="BG181" i="3"/>
  <c r="BE181" i="3"/>
  <c r="T181" i="3"/>
  <c r="R181" i="3"/>
  <c r="P181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6" i="3"/>
  <c r="BH176" i="3"/>
  <c r="BG176" i="3"/>
  <c r="BE176" i="3"/>
  <c r="T176" i="3"/>
  <c r="R176" i="3"/>
  <c r="P176" i="3"/>
  <c r="BI171" i="3"/>
  <c r="BH171" i="3"/>
  <c r="BG171" i="3"/>
  <c r="BE171" i="3"/>
  <c r="T171" i="3"/>
  <c r="R171" i="3"/>
  <c r="P171" i="3"/>
  <c r="BI169" i="3"/>
  <c r="BH169" i="3"/>
  <c r="BG169" i="3"/>
  <c r="BE169" i="3"/>
  <c r="T169" i="3"/>
  <c r="R169" i="3"/>
  <c r="P169" i="3"/>
  <c r="BI167" i="3"/>
  <c r="BH167" i="3"/>
  <c r="BG167" i="3"/>
  <c r="BE167" i="3"/>
  <c r="T167" i="3"/>
  <c r="R167" i="3"/>
  <c r="P167" i="3"/>
  <c r="BI162" i="3"/>
  <c r="BH162" i="3"/>
  <c r="BG162" i="3"/>
  <c r="BE162" i="3"/>
  <c r="T162" i="3"/>
  <c r="R162" i="3"/>
  <c r="P162" i="3"/>
  <c r="BI159" i="3"/>
  <c r="BH159" i="3"/>
  <c r="BG159" i="3"/>
  <c r="BE159" i="3"/>
  <c r="T159" i="3"/>
  <c r="T158" i="3"/>
  <c r="R159" i="3"/>
  <c r="R158" i="3" s="1"/>
  <c r="P159" i="3"/>
  <c r="P158" i="3" s="1"/>
  <c r="BI157" i="3"/>
  <c r="BH157" i="3"/>
  <c r="BG157" i="3"/>
  <c r="BE157" i="3"/>
  <c r="T157" i="3"/>
  <c r="R157" i="3"/>
  <c r="P157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6" i="3"/>
  <c r="BH146" i="3"/>
  <c r="BG146" i="3"/>
  <c r="BE146" i="3"/>
  <c r="T146" i="3"/>
  <c r="R146" i="3"/>
  <c r="P146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29" i="3"/>
  <c r="BH129" i="3"/>
  <c r="BG129" i="3"/>
  <c r="BE129" i="3"/>
  <c r="T129" i="3"/>
  <c r="R129" i="3"/>
  <c r="P129" i="3"/>
  <c r="F120" i="3"/>
  <c r="E118" i="3"/>
  <c r="F89" i="3"/>
  <c r="E87" i="3"/>
  <c r="J24" i="3"/>
  <c r="E24" i="3"/>
  <c r="J123" i="3" s="1"/>
  <c r="J23" i="3"/>
  <c r="J21" i="3"/>
  <c r="E21" i="3"/>
  <c r="J122" i="3"/>
  <c r="J20" i="3"/>
  <c r="J18" i="3"/>
  <c r="E18" i="3"/>
  <c r="F123" i="3"/>
  <c r="J17" i="3"/>
  <c r="J15" i="3"/>
  <c r="E15" i="3"/>
  <c r="F122" i="3"/>
  <c r="J14" i="3"/>
  <c r="J12" i="3"/>
  <c r="J120" i="3" s="1"/>
  <c r="E7" i="3"/>
  <c r="E116" i="3" s="1"/>
  <c r="J37" i="2"/>
  <c r="J36" i="2"/>
  <c r="AY95" i="1"/>
  <c r="J35" i="2"/>
  <c r="AX95" i="1"/>
  <c r="BI271" i="2"/>
  <c r="BH271" i="2"/>
  <c r="BG271" i="2"/>
  <c r="BE271" i="2"/>
  <c r="T271" i="2"/>
  <c r="R271" i="2"/>
  <c r="P271" i="2"/>
  <c r="BI268" i="2"/>
  <c r="BH268" i="2"/>
  <c r="BG268" i="2"/>
  <c r="BE268" i="2"/>
  <c r="T268" i="2"/>
  <c r="R268" i="2"/>
  <c r="P268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57" i="2"/>
  <c r="BH257" i="2"/>
  <c r="BG257" i="2"/>
  <c r="BE257" i="2"/>
  <c r="T257" i="2"/>
  <c r="R257" i="2"/>
  <c r="P257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1" i="2"/>
  <c r="BH251" i="2"/>
  <c r="BG251" i="2"/>
  <c r="BE251" i="2"/>
  <c r="T251" i="2"/>
  <c r="R251" i="2"/>
  <c r="P251" i="2"/>
  <c r="BI249" i="2"/>
  <c r="BH249" i="2"/>
  <c r="BG249" i="2"/>
  <c r="BE249" i="2"/>
  <c r="T249" i="2"/>
  <c r="R249" i="2"/>
  <c r="P249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6" i="2"/>
  <c r="BH236" i="2"/>
  <c r="BG236" i="2"/>
  <c r="BE236" i="2"/>
  <c r="T236" i="2"/>
  <c r="R236" i="2"/>
  <c r="P236" i="2"/>
  <c r="BI234" i="2"/>
  <c r="BH234" i="2"/>
  <c r="BG234" i="2"/>
  <c r="BE234" i="2"/>
  <c r="T234" i="2"/>
  <c r="R234" i="2"/>
  <c r="P234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1" i="2"/>
  <c r="BH221" i="2"/>
  <c r="BG221" i="2"/>
  <c r="BE221" i="2"/>
  <c r="T221" i="2"/>
  <c r="R221" i="2"/>
  <c r="P221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09" i="2"/>
  <c r="BH209" i="2"/>
  <c r="BG209" i="2"/>
  <c r="BE209" i="2"/>
  <c r="T209" i="2"/>
  <c r="R209" i="2"/>
  <c r="P209" i="2"/>
  <c r="BI207" i="2"/>
  <c r="BH207" i="2"/>
  <c r="BG207" i="2"/>
  <c r="BE207" i="2"/>
  <c r="T207" i="2"/>
  <c r="R207" i="2"/>
  <c r="P207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6" i="2"/>
  <c r="BH196" i="2"/>
  <c r="BG196" i="2"/>
  <c r="BE196" i="2"/>
  <c r="T196" i="2"/>
  <c r="R196" i="2"/>
  <c r="P196" i="2"/>
  <c r="BI190" i="2"/>
  <c r="BH190" i="2"/>
  <c r="BG190" i="2"/>
  <c r="BE190" i="2"/>
  <c r="T190" i="2"/>
  <c r="R190" i="2"/>
  <c r="P190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76" i="2"/>
  <c r="BH176" i="2"/>
  <c r="BG176" i="2"/>
  <c r="BE176" i="2"/>
  <c r="T176" i="2"/>
  <c r="R176" i="2"/>
  <c r="P176" i="2"/>
  <c r="BI174" i="2"/>
  <c r="BH174" i="2"/>
  <c r="BG174" i="2"/>
  <c r="BE174" i="2"/>
  <c r="T174" i="2"/>
  <c r="R174" i="2"/>
  <c r="P174" i="2"/>
  <c r="BI172" i="2"/>
  <c r="BH172" i="2"/>
  <c r="BG172" i="2"/>
  <c r="BE172" i="2"/>
  <c r="T172" i="2"/>
  <c r="R172" i="2"/>
  <c r="P172" i="2"/>
  <c r="BI169" i="2"/>
  <c r="BH169" i="2"/>
  <c r="BG169" i="2"/>
  <c r="BE169" i="2"/>
  <c r="T169" i="2"/>
  <c r="T168" i="2"/>
  <c r="R169" i="2"/>
  <c r="R168" i="2"/>
  <c r="P169" i="2"/>
  <c r="P168" i="2" s="1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6" i="2"/>
  <c r="BH136" i="2"/>
  <c r="BG136" i="2"/>
  <c r="BE136" i="2"/>
  <c r="T136" i="2"/>
  <c r="R136" i="2"/>
  <c r="P136" i="2"/>
  <c r="BI130" i="2"/>
  <c r="BH130" i="2"/>
  <c r="BG130" i="2"/>
  <c r="BE130" i="2"/>
  <c r="T130" i="2"/>
  <c r="R130" i="2"/>
  <c r="P130" i="2"/>
  <c r="F121" i="2"/>
  <c r="E119" i="2"/>
  <c r="F89" i="2"/>
  <c r="E87" i="2"/>
  <c r="J24" i="2"/>
  <c r="E24" i="2"/>
  <c r="J124" i="2" s="1"/>
  <c r="J23" i="2"/>
  <c r="J21" i="2"/>
  <c r="E21" i="2"/>
  <c r="J123" i="2" s="1"/>
  <c r="J20" i="2"/>
  <c r="J18" i="2"/>
  <c r="E18" i="2"/>
  <c r="F124" i="2"/>
  <c r="J17" i="2"/>
  <c r="J15" i="2"/>
  <c r="E15" i="2"/>
  <c r="F91" i="2"/>
  <c r="J14" i="2"/>
  <c r="J12" i="2"/>
  <c r="J121" i="2" s="1"/>
  <c r="E7" i="2"/>
  <c r="E117" i="2"/>
  <c r="L90" i="1"/>
  <c r="AM90" i="1"/>
  <c r="AM89" i="1"/>
  <c r="L89" i="1"/>
  <c r="AM87" i="1"/>
  <c r="L87" i="1"/>
  <c r="L85" i="1"/>
  <c r="L84" i="1"/>
  <c r="J271" i="2"/>
  <c r="BK265" i="2"/>
  <c r="BK263" i="2"/>
  <c r="BK255" i="2"/>
  <c r="J253" i="2"/>
  <c r="J249" i="2"/>
  <c r="J246" i="2"/>
  <c r="J244" i="2"/>
  <c r="J242" i="2"/>
  <c r="BK240" i="2"/>
  <c r="J238" i="2"/>
  <c r="BK234" i="2"/>
  <c r="J231" i="2"/>
  <c r="BK229" i="2"/>
  <c r="J226" i="2"/>
  <c r="BK223" i="2"/>
  <c r="BK215" i="2"/>
  <c r="J212" i="2"/>
  <c r="J207" i="2"/>
  <c r="J204" i="2"/>
  <c r="J200" i="2"/>
  <c r="J198" i="2"/>
  <c r="J190" i="2"/>
  <c r="J186" i="2"/>
  <c r="BK184" i="2"/>
  <c r="BK176" i="2"/>
  <c r="J172" i="2"/>
  <c r="BK167" i="2"/>
  <c r="BK164" i="2"/>
  <c r="J161" i="2"/>
  <c r="J158" i="2"/>
  <c r="J155" i="2"/>
  <c r="J147" i="2"/>
  <c r="J139" i="2"/>
  <c r="BK136" i="2"/>
  <c r="BK271" i="2"/>
  <c r="J266" i="2"/>
  <c r="J264" i="2"/>
  <c r="BK257" i="2"/>
  <c r="J254" i="2"/>
  <c r="BK251" i="2"/>
  <c r="J247" i="2"/>
  <c r="J245" i="2"/>
  <c r="BK243" i="2"/>
  <c r="J241" i="2"/>
  <c r="BK239" i="2"/>
  <c r="BK236" i="2"/>
  <c r="BK232" i="2"/>
  <c r="J230" i="2"/>
  <c r="J227" i="2"/>
  <c r="BK224" i="2"/>
  <c r="BK221" i="2"/>
  <c r="BK214" i="2"/>
  <c r="BK209" i="2"/>
  <c r="BK205" i="2"/>
  <c r="BK202" i="2"/>
  <c r="BK199" i="2"/>
  <c r="BK196" i="2"/>
  <c r="BK188" i="2"/>
  <c r="J185" i="2"/>
  <c r="J183" i="2"/>
  <c r="BK174" i="2"/>
  <c r="J169" i="2"/>
  <c r="J166" i="2"/>
  <c r="BK163" i="2"/>
  <c r="J160" i="2"/>
  <c r="BK157" i="2"/>
  <c r="J148" i="2"/>
  <c r="J145" i="2"/>
  <c r="BK138" i="2"/>
  <c r="BK130" i="2"/>
  <c r="BK214" i="3"/>
  <c r="BK211" i="3"/>
  <c r="BK209" i="3"/>
  <c r="J208" i="3"/>
  <c r="BK207" i="3"/>
  <c r="BK200" i="3"/>
  <c r="J198" i="3"/>
  <c r="BK194" i="3"/>
  <c r="J191" i="3"/>
  <c r="J188" i="3"/>
  <c r="J184" i="3"/>
  <c r="J179" i="3"/>
  <c r="BK176" i="3"/>
  <c r="BK169" i="3"/>
  <c r="BK162" i="3"/>
  <c r="J157" i="3"/>
  <c r="BK154" i="3"/>
  <c r="BK152" i="3"/>
  <c r="BK151" i="3"/>
  <c r="BK148" i="3"/>
  <c r="J140" i="3"/>
  <c r="BK138" i="3"/>
  <c r="BK133" i="3"/>
  <c r="BK208" i="3"/>
  <c r="BK206" i="3"/>
  <c r="BK198" i="3"/>
  <c r="J194" i="3"/>
  <c r="BK191" i="3"/>
  <c r="BK189" i="3"/>
  <c r="BK187" i="3"/>
  <c r="J181" i="3"/>
  <c r="BK178" i="3"/>
  <c r="J171" i="3"/>
  <c r="BK167" i="3"/>
  <c r="BK159" i="3"/>
  <c r="BK155" i="3"/>
  <c r="BK149" i="3"/>
  <c r="J146" i="3"/>
  <c r="J139" i="3"/>
  <c r="J134" i="3"/>
  <c r="J129" i="3"/>
  <c r="BK268" i="2"/>
  <c r="BK266" i="2"/>
  <c r="BK264" i="2"/>
  <c r="J257" i="2"/>
  <c r="BK254" i="2"/>
  <c r="J251" i="2"/>
  <c r="BK247" i="2"/>
  <c r="BK245" i="2"/>
  <c r="J243" i="2"/>
  <c r="BK241" i="2"/>
  <c r="J239" i="2"/>
  <c r="J236" i="2"/>
  <c r="J232" i="2"/>
  <c r="BK230" i="2"/>
  <c r="BK227" i="2"/>
  <c r="J224" i="2"/>
  <c r="J221" i="2"/>
  <c r="J214" i="2"/>
  <c r="J209" i="2"/>
  <c r="J205" i="2"/>
  <c r="J202" i="2"/>
  <c r="J199" i="2"/>
  <c r="J196" i="2"/>
  <c r="J188" i="2"/>
  <c r="BK185" i="2"/>
  <c r="BK183" i="2"/>
  <c r="J174" i="2"/>
  <c r="BK169" i="2"/>
  <c r="BK166" i="2"/>
  <c r="J163" i="2"/>
  <c r="BK160" i="2"/>
  <c r="J157" i="2"/>
  <c r="BK148" i="2"/>
  <c r="BK145" i="2"/>
  <c r="J138" i="2"/>
  <c r="J130" i="2"/>
  <c r="J268" i="2"/>
  <c r="J265" i="2"/>
  <c r="J263" i="2"/>
  <c r="J255" i="2"/>
  <c r="BK253" i="2"/>
  <c r="BK249" i="2"/>
  <c r="BK246" i="2"/>
  <c r="BK244" i="2"/>
  <c r="BK242" i="2"/>
  <c r="J240" i="2"/>
  <c r="BK238" i="2"/>
  <c r="J234" i="2"/>
  <c r="BK231" i="2"/>
  <c r="J229" i="2"/>
  <c r="BK226" i="2"/>
  <c r="J223" i="2"/>
  <c r="J215" i="2"/>
  <c r="BK212" i="2"/>
  <c r="BK207" i="2"/>
  <c r="BK204" i="2"/>
  <c r="BK200" i="2"/>
  <c r="BK198" i="2"/>
  <c r="BK190" i="2"/>
  <c r="BK186" i="2"/>
  <c r="J184" i="2"/>
  <c r="J176" i="2"/>
  <c r="BK172" i="2"/>
  <c r="J167" i="2"/>
  <c r="J164" i="2"/>
  <c r="BK161" i="2"/>
  <c r="BK158" i="2"/>
  <c r="BK155" i="2"/>
  <c r="BK147" i="2"/>
  <c r="BK139" i="2"/>
  <c r="J136" i="2"/>
  <c r="AS94" i="1"/>
  <c r="J206" i="3"/>
  <c r="J196" i="3"/>
  <c r="BK192" i="3"/>
  <c r="BK190" i="3"/>
  <c r="J189" i="3"/>
  <c r="J187" i="3"/>
  <c r="BK181" i="3"/>
  <c r="J178" i="3"/>
  <c r="BK171" i="3"/>
  <c r="J167" i="3"/>
  <c r="J159" i="3"/>
  <c r="J155" i="3"/>
  <c r="J154" i="3"/>
  <c r="J152" i="3"/>
  <c r="J149" i="3"/>
  <c r="BK146" i="3"/>
  <c r="BK139" i="3"/>
  <c r="BK134" i="3"/>
  <c r="BK129" i="3"/>
  <c r="J214" i="3"/>
  <c r="J211" i="3"/>
  <c r="J209" i="3"/>
  <c r="J207" i="3"/>
  <c r="J200" i="3"/>
  <c r="BK196" i="3"/>
  <c r="J192" i="3"/>
  <c r="J190" i="3"/>
  <c r="BK188" i="3"/>
  <c r="BK184" i="3"/>
  <c r="BK179" i="3"/>
  <c r="J176" i="3"/>
  <c r="J169" i="3"/>
  <c r="J162" i="3"/>
  <c r="BK157" i="3"/>
  <c r="J151" i="3"/>
  <c r="J148" i="3"/>
  <c r="BK140" i="3"/>
  <c r="J138" i="3"/>
  <c r="J133" i="3"/>
  <c r="P129" i="2" l="1"/>
  <c r="P128" i="2"/>
  <c r="R129" i="2"/>
  <c r="R128" i="2"/>
  <c r="BK171" i="2"/>
  <c r="J171" i="2"/>
  <c r="J101" i="2"/>
  <c r="R171" i="2"/>
  <c r="BK201" i="2"/>
  <c r="J201" i="2"/>
  <c r="J102" i="2"/>
  <c r="R201" i="2"/>
  <c r="BK208" i="2"/>
  <c r="J208" i="2"/>
  <c r="J103" i="2"/>
  <c r="R208" i="2"/>
  <c r="BK233" i="2"/>
  <c r="J233" i="2"/>
  <c r="J104" i="2"/>
  <c r="R233" i="2"/>
  <c r="BK248" i="2"/>
  <c r="J248" i="2"/>
  <c r="J105" i="2"/>
  <c r="R248" i="2"/>
  <c r="BK256" i="2"/>
  <c r="J256" i="2"/>
  <c r="J106" i="2"/>
  <c r="R256" i="2"/>
  <c r="BK267" i="2"/>
  <c r="J267" i="2"/>
  <c r="J107" i="2"/>
  <c r="T267" i="2"/>
  <c r="BK128" i="3"/>
  <c r="R128" i="3"/>
  <c r="R127" i="3"/>
  <c r="BK161" i="3"/>
  <c r="J161" i="3"/>
  <c r="J101" i="3"/>
  <c r="P161" i="3"/>
  <c r="T161" i="3"/>
  <c r="P170" i="3"/>
  <c r="T170" i="3"/>
  <c r="P180" i="3"/>
  <c r="T180" i="3"/>
  <c r="R193" i="3"/>
  <c r="BK199" i="3"/>
  <c r="J199" i="3" s="1"/>
  <c r="J105" i="3" s="1"/>
  <c r="R199" i="3"/>
  <c r="BK210" i="3"/>
  <c r="J210" i="3"/>
  <c r="J106" i="3"/>
  <c r="R210" i="3"/>
  <c r="BK129" i="2"/>
  <c r="J129" i="2" s="1"/>
  <c r="J98" i="2" s="1"/>
  <c r="T129" i="2"/>
  <c r="T128" i="2"/>
  <c r="P171" i="2"/>
  <c r="T171" i="2"/>
  <c r="P201" i="2"/>
  <c r="T201" i="2"/>
  <c r="P208" i="2"/>
  <c r="T208" i="2"/>
  <c r="P233" i="2"/>
  <c r="T233" i="2"/>
  <c r="P248" i="2"/>
  <c r="T248" i="2"/>
  <c r="P256" i="2"/>
  <c r="T256" i="2"/>
  <c r="P267" i="2"/>
  <c r="R267" i="2"/>
  <c r="P128" i="3"/>
  <c r="P127" i="3"/>
  <c r="T128" i="3"/>
  <c r="T127" i="3"/>
  <c r="R161" i="3"/>
  <c r="BK170" i="3"/>
  <c r="J170" i="3"/>
  <c r="J102" i="3"/>
  <c r="R170" i="3"/>
  <c r="BK180" i="3"/>
  <c r="J180" i="3" s="1"/>
  <c r="J103" i="3" s="1"/>
  <c r="R180" i="3"/>
  <c r="BK193" i="3"/>
  <c r="J193" i="3" s="1"/>
  <c r="J104" i="3" s="1"/>
  <c r="P193" i="3"/>
  <c r="T193" i="3"/>
  <c r="P199" i="3"/>
  <c r="T199" i="3"/>
  <c r="P210" i="3"/>
  <c r="T210" i="3"/>
  <c r="BK168" i="2"/>
  <c r="J168" i="2"/>
  <c r="J99" i="2"/>
  <c r="BK158" i="3"/>
  <c r="J158" i="3" s="1"/>
  <c r="J99" i="3" s="1"/>
  <c r="J89" i="3"/>
  <c r="J91" i="3"/>
  <c r="J92" i="3"/>
  <c r="BF129" i="3"/>
  <c r="BF133" i="3"/>
  <c r="BF134" i="3"/>
  <c r="BF138" i="3"/>
  <c r="BF146" i="3"/>
  <c r="BF149" i="3"/>
  <c r="BF154" i="3"/>
  <c r="BF157" i="3"/>
  <c r="BF167" i="3"/>
  <c r="BF171" i="3"/>
  <c r="BF178" i="3"/>
  <c r="BF179" i="3"/>
  <c r="BF187" i="3"/>
  <c r="BF188" i="3"/>
  <c r="BF191" i="3"/>
  <c r="BF196" i="3"/>
  <c r="BF206" i="3"/>
  <c r="BF211" i="3"/>
  <c r="BF214" i="3"/>
  <c r="E85" i="3"/>
  <c r="F91" i="3"/>
  <c r="F92" i="3"/>
  <c r="BF139" i="3"/>
  <c r="BF140" i="3"/>
  <c r="BF148" i="3"/>
  <c r="BF151" i="3"/>
  <c r="BF152" i="3"/>
  <c r="BF155" i="3"/>
  <c r="BF159" i="3"/>
  <c r="BF162" i="3"/>
  <c r="BF169" i="3"/>
  <c r="BF176" i="3"/>
  <c r="BF181" i="3"/>
  <c r="BF184" i="3"/>
  <c r="BF189" i="3"/>
  <c r="BF190" i="3"/>
  <c r="BF192" i="3"/>
  <c r="BF194" i="3"/>
  <c r="BF198" i="3"/>
  <c r="BF200" i="3"/>
  <c r="BF207" i="3"/>
  <c r="BF208" i="3"/>
  <c r="BF209" i="3"/>
  <c r="E85" i="2"/>
  <c r="J89" i="2"/>
  <c r="J91" i="2"/>
  <c r="F92" i="2"/>
  <c r="F123" i="2"/>
  <c r="BF130" i="2"/>
  <c r="BF139" i="2"/>
  <c r="BF147" i="2"/>
  <c r="BF157" i="2"/>
  <c r="BF158" i="2"/>
  <c r="BF163" i="2"/>
  <c r="BF164" i="2"/>
  <c r="BF166" i="2"/>
  <c r="BF167" i="2"/>
  <c r="BF174" i="2"/>
  <c r="BF176" i="2"/>
  <c r="BF185" i="2"/>
  <c r="BF188" i="2"/>
  <c r="BF190" i="2"/>
  <c r="BF196" i="2"/>
  <c r="BF200" i="2"/>
  <c r="BF214" i="2"/>
  <c r="BF221" i="2"/>
  <c r="BF226" i="2"/>
  <c r="BF227" i="2"/>
  <c r="BF229" i="2"/>
  <c r="BF236" i="2"/>
  <c r="BF239" i="2"/>
  <c r="BF240" i="2"/>
  <c r="BF242" i="2"/>
  <c r="BF246" i="2"/>
  <c r="BF253" i="2"/>
  <c r="BF254" i="2"/>
  <c r="BF255" i="2"/>
  <c r="BF257" i="2"/>
  <c r="BF263" i="2"/>
  <c r="BF264" i="2"/>
  <c r="BF265" i="2"/>
  <c r="BF266" i="2"/>
  <c r="BF271" i="2"/>
  <c r="J92" i="2"/>
  <c r="BF136" i="2"/>
  <c r="BF138" i="2"/>
  <c r="BF145" i="2"/>
  <c r="BF148" i="2"/>
  <c r="BF155" i="2"/>
  <c r="BF160" i="2"/>
  <c r="BF161" i="2"/>
  <c r="BF169" i="2"/>
  <c r="BF172" i="2"/>
  <c r="BF183" i="2"/>
  <c r="BF184" i="2"/>
  <c r="BF186" i="2"/>
  <c r="BF198" i="2"/>
  <c r="BF199" i="2"/>
  <c r="BF202" i="2"/>
  <c r="BF204" i="2"/>
  <c r="BF205" i="2"/>
  <c r="BF207" i="2"/>
  <c r="BF209" i="2"/>
  <c r="BF212" i="2"/>
  <c r="BF215" i="2"/>
  <c r="BF223" i="2"/>
  <c r="BF224" i="2"/>
  <c r="BF230" i="2"/>
  <c r="BF231" i="2"/>
  <c r="BF232" i="2"/>
  <c r="BF234" i="2"/>
  <c r="BF238" i="2"/>
  <c r="BF241" i="2"/>
  <c r="BF243" i="2"/>
  <c r="BF244" i="2"/>
  <c r="BF245" i="2"/>
  <c r="BF247" i="2"/>
  <c r="BF249" i="2"/>
  <c r="BF251" i="2"/>
  <c r="BF268" i="2"/>
  <c r="F33" i="2"/>
  <c r="AZ95" i="1" s="1"/>
  <c r="F35" i="2"/>
  <c r="BB95" i="1"/>
  <c r="F36" i="2"/>
  <c r="BC95" i="1"/>
  <c r="F33" i="3"/>
  <c r="AZ96" i="1" s="1"/>
  <c r="F35" i="3"/>
  <c r="BB96" i="1"/>
  <c r="F37" i="3"/>
  <c r="BD96" i="1"/>
  <c r="J33" i="2"/>
  <c r="AV95" i="1" s="1"/>
  <c r="F37" i="2"/>
  <c r="BD95" i="1"/>
  <c r="J33" i="3"/>
  <c r="AV96" i="1" s="1"/>
  <c r="F36" i="3"/>
  <c r="BC96" i="1"/>
  <c r="T170" i="2" l="1"/>
  <c r="T127" i="2"/>
  <c r="T160" i="3"/>
  <c r="T126" i="3"/>
  <c r="BK127" i="3"/>
  <c r="J127" i="3"/>
  <c r="J97" i="3" s="1"/>
  <c r="R170" i="2"/>
  <c r="R127" i="2"/>
  <c r="R160" i="3"/>
  <c r="R126" i="3" s="1"/>
  <c r="P170" i="2"/>
  <c r="P127" i="2" s="1"/>
  <c r="AU95" i="1" s="1"/>
  <c r="BK128" i="2"/>
  <c r="J128" i="2"/>
  <c r="J97" i="2"/>
  <c r="P160" i="3"/>
  <c r="P126" i="3"/>
  <c r="AU96" i="1" s="1"/>
  <c r="J128" i="3"/>
  <c r="J98" i="3"/>
  <c r="BK170" i="2"/>
  <c r="J170" i="2"/>
  <c r="J100" i="2"/>
  <c r="BK160" i="3"/>
  <c r="J160" i="3"/>
  <c r="J100" i="3"/>
  <c r="F34" i="2"/>
  <c r="BA95" i="1" s="1"/>
  <c r="BB94" i="1"/>
  <c r="W31" i="1"/>
  <c r="AZ94" i="1"/>
  <c r="AV94" i="1"/>
  <c r="AK29" i="1"/>
  <c r="BD94" i="1"/>
  <c r="W33" i="1" s="1"/>
  <c r="J34" i="3"/>
  <c r="AW96" i="1" s="1"/>
  <c r="AT96" i="1" s="1"/>
  <c r="J34" i="2"/>
  <c r="AW95" i="1" s="1"/>
  <c r="AT95" i="1" s="1"/>
  <c r="BC94" i="1"/>
  <c r="W32" i="1"/>
  <c r="F34" i="3"/>
  <c r="BA96" i="1" s="1"/>
  <c r="BK127" i="2" l="1"/>
  <c r="J127" i="2"/>
  <c r="J96" i="2" s="1"/>
  <c r="BK126" i="3"/>
  <c r="J126" i="3" s="1"/>
  <c r="J30" i="3" s="1"/>
  <c r="AG96" i="1" s="1"/>
  <c r="AU94" i="1"/>
  <c r="BA94" i="1"/>
  <c r="W30" i="1"/>
  <c r="W29" i="1"/>
  <c r="AY94" i="1"/>
  <c r="AX94" i="1"/>
  <c r="J39" i="3" l="1"/>
  <c r="J96" i="3"/>
  <c r="AN96" i="1"/>
  <c r="J30" i="2"/>
  <c r="AG95" i="1"/>
  <c r="AG94" i="1"/>
  <c r="AK26" i="1"/>
  <c r="AW94" i="1"/>
  <c r="AK30" i="1"/>
  <c r="AK35" i="1"/>
  <c r="J39" i="2" l="1"/>
  <c r="AN95" i="1"/>
  <c r="AT94" i="1"/>
  <c r="AN94" i="1" s="1"/>
</calcChain>
</file>

<file path=xl/sharedStrings.xml><?xml version="1.0" encoding="utf-8"?>
<sst xmlns="http://schemas.openxmlformats.org/spreadsheetml/2006/main" count="2969" uniqueCount="535">
  <si>
    <t>Export Komplet</t>
  </si>
  <si>
    <t/>
  </si>
  <si>
    <t>2.0</t>
  </si>
  <si>
    <t>False</t>
  </si>
  <si>
    <t>{3b0f3db6-7cb7-4ddd-85ce-195da459caf4}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</si>
  <si>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</si>
  <si>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</si>
  <si>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</si>
  <si>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</si>
  <si>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</si>
  <si>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</si>
  <si>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</si>
  <si>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20240512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</si>
  <si>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</si>
  <si>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</si>
  <si>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Zníženie energetickej náročnosti IV.etapa</t>
  </si>
  <si>
    <t>JKSO:</t>
  </si>
  <si>
    <t>KS:</t>
  </si>
  <si>
    <t>Miesto:</t>
  </si>
  <si>
    <t xml:space="preserve"> </t>
  </si>
  <si>
    <t>Dátum:</t>
  </si>
  <si>
    <t>9. 9. 2024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</si>
  <si>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</si>
  <si>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</si>
  <si>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</si>
  <si>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</si>
  <si>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</si>
  <si>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</si>
  <si>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</si>
  <si>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</si>
  <si>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</si>
  <si>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</si>
  <si>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</si>
  <si>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</si>
  <si>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</si>
  <si>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</si>
  <si>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</si>
  <si>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</si>
  <si>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</si>
  <si>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</si>
  <si>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</si>
  <si>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</si>
  <si>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</si>
  <si>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</si>
  <si>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</si>
  <si>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</si>
  <si>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</si>
  <si>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</si>
  <si>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</si>
  <si>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</si>
  <si>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</si>
  <si>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</si>
  <si>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</si>
  <si>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</si>
  <si>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</si>
  <si>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</si>
  <si>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</si>
  <si>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</si>
  <si>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</si>
  <si>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</si>
  <si>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</si>
  <si>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</si>
  <si>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</si>
  <si>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</si>
  <si>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</si>
  <si>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</si>
  <si>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</si>
  <si>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</si>
  <si>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</si>
  <si>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</si>
  <si>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</si>
  <si>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</si>
  <si>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</si>
  <si>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</si>
  <si>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</si>
  <si>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</si>
  <si>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</si>
  <si>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</si>
  <si>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Strecha teločvične</t>
  </si>
  <si>
    <t>STA</t>
  </si>
  <si>
    <t>{27dea02e-7fc5-4133-9b44-61701db296f2}</t>
  </si>
  <si>
    <t>2</t>
  </si>
  <si>
    <t>Strecha sály</t>
  </si>
  <si>
    <t>{1941b5f5-4496-445b-bb6a-30867036ec6f}</t>
  </si>
  <si>
    <t>KRYCÍ LIST ROZPOČTU</t>
  </si>
  <si>
    <t>Objekt:</t>
  </si>
  <si>
    <t>1 - Strecha teločvične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</si>
  <si>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</si>
  <si>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</si>
  <si>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</si>
  <si>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</si>
  <si>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</si>
  <si>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</si>
  <si>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</si>
  <si>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</si>
  <si>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</si>
  <si>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striech, povlakové krytiny</t>
  </si>
  <si>
    <t xml:space="preserve">    713 - Izolácie tepelné</t>
  </si>
  <si>
    <t xml:space="preserve">    762 - Konštrukcie tesárske</t>
  </si>
  <si>
    <t xml:space="preserve">    764 - Konštrukcie klampiarske</t>
  </si>
  <si>
    <t xml:space="preserve">    767 - Konštrukcie doplnkové kovové</t>
  </si>
  <si>
    <t xml:space="preserve">    783 - Nátery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</si>
  <si>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</si>
  <si>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</si>
  <si>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</si>
  <si>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</si>
  <si>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</si>
  <si>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</si>
  <si>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</si>
  <si>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</si>
  <si>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</si>
  <si>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</si>
  <si>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</si>
  <si>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</si>
  <si>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</si>
  <si>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</si>
  <si>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</si>
  <si>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</si>
  <si>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</si>
  <si>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</si>
  <si>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</si>
  <si>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943943221.S</t>
  </si>
  <si>
    <t>Montáž lešenia priestorového ľahkého bez podláh pri zaťaženie do 2 kPa, výšky do 10 m</t>
  </si>
  <si>
    <t>m3</t>
  </si>
  <si>
    <t>4</t>
  </si>
  <si>
    <t>269873387</t>
  </si>
  <si>
    <t>VV</t>
  </si>
  <si>
    <t>25,0*1,0*7,95</t>
  </si>
  <si>
    <t>35,7*1,0*4,6</t>
  </si>
  <si>
    <t>9,45*1,0*4,6</t>
  </si>
  <si>
    <t>4,5*1,0*7,95+35,7*1,0*7,95</t>
  </si>
  <si>
    <t>Súčet</t>
  </si>
  <si>
    <t>943943292.S</t>
  </si>
  <si>
    <t>Príplatok za prvý a každý ďalší i začatý mesiac používania lešenia priestorového ľahkého bez podláh výšky do 10 m a nad 10 do 22 m</t>
  </si>
  <si>
    <t>-1264333129</t>
  </si>
  <si>
    <t>726,03*2</t>
  </si>
  <si>
    <t>3</t>
  </si>
  <si>
    <t>943943821.S</t>
  </si>
  <si>
    <t>Demontáž lešenia priestorového ľahkého bez podláh pri zaťažení do 2 kPa, výšky do 10 m</t>
  </si>
  <si>
    <t>1298433125</t>
  </si>
  <si>
    <t>943955021.S</t>
  </si>
  <si>
    <t>Montáž lešeňovej podlahy s priečnikmi alebo pozdĺžnikmi výšky do do 10 m</t>
  </si>
  <si>
    <t>m2</t>
  </si>
  <si>
    <t>2084645505</t>
  </si>
  <si>
    <t>25,0*1,0*5</t>
  </si>
  <si>
    <t>35,7*1,0*3</t>
  </si>
  <si>
    <t>9,45*1,0*3</t>
  </si>
  <si>
    <t>4,5*1,0*5+35,7*1,0*5</t>
  </si>
  <si>
    <t>5</t>
  </si>
  <si>
    <t>943955191.S</t>
  </si>
  <si>
    <t>Príplatok za prvý a každý i začatý mesiac použitia lešeňovej podlahy pre všetky výšky do 40 m</t>
  </si>
  <si>
    <t>-604878487</t>
  </si>
  <si>
    <t>461,45*2</t>
  </si>
  <si>
    <t>6</t>
  </si>
  <si>
    <t>943955821.S</t>
  </si>
  <si>
    <t>Demontáž lešeňovej podlahy s priečnikmi alebo pozdľžnikmi výšky do 10 m</t>
  </si>
  <si>
    <t>-223409469</t>
  </si>
  <si>
    <t>7</t>
  </si>
  <si>
    <t>952901114.S</t>
  </si>
  <si>
    <t>Vyčistenie budov pri výške podlaží nad 4 m</t>
  </si>
  <si>
    <t>1412549512</t>
  </si>
  <si>
    <t>spodné strechy</t>
  </si>
  <si>
    <t>25,0*1,5</t>
  </si>
  <si>
    <t>35,7*1,5</t>
  </si>
  <si>
    <t>9,45*1,5</t>
  </si>
  <si>
    <t>4,5*1,5+35,7*1,5</t>
  </si>
  <si>
    <t>8</t>
  </si>
  <si>
    <t>976071111.R</t>
  </si>
  <si>
    <t>Odstránenie fasádneho-atikového azbestocementového panelu,  -0,04800t</t>
  </si>
  <si>
    <t>m</t>
  </si>
  <si>
    <t>1636076801</t>
  </si>
  <si>
    <t>36,00*2+28,2*2</t>
  </si>
  <si>
    <t>979011111.S</t>
  </si>
  <si>
    <t>Zvislá doprava sutiny a vybúraných hmôt za prvé podlažie nad alebo pod základným podlažím</t>
  </si>
  <si>
    <t>t</t>
  </si>
  <si>
    <t>712242570</t>
  </si>
  <si>
    <t>10</t>
  </si>
  <si>
    <t>979011121.S</t>
  </si>
  <si>
    <t>Zvislá doprava sutiny a vybúraných hmôt za každé ďalšie podlažie</t>
  </si>
  <si>
    <t>839041434</t>
  </si>
  <si>
    <t>58,609*5</t>
  </si>
  <si>
    <t>11</t>
  </si>
  <si>
    <t>979081111.S</t>
  </si>
  <si>
    <t>Odvoz sutiny a vybúraných hmôt na skládku do 1 km</t>
  </si>
  <si>
    <t>1793143948</t>
  </si>
  <si>
    <t>12</t>
  </si>
  <si>
    <t>979081121.S</t>
  </si>
  <si>
    <t>Odvoz sutiny a vybúraných hmôt na skládku za každý ďalší 1 km</t>
  </si>
  <si>
    <t>-1561814873</t>
  </si>
  <si>
    <t>58,609*19</t>
  </si>
  <si>
    <t>13</t>
  </si>
  <si>
    <t>979082111.S</t>
  </si>
  <si>
    <t>Vnútrostavenisková doprava sutiny a vybúraných hmôt do 10 m</t>
  </si>
  <si>
    <t>-2015621469</t>
  </si>
  <si>
    <t>14</t>
  </si>
  <si>
    <t>979082121.S</t>
  </si>
  <si>
    <t>Vnútrostavenisková doprava sutiny a vybúraných hmôt za každých ďalších 5 m</t>
  </si>
  <si>
    <t>-617797470</t>
  </si>
  <si>
    <t>58,609*10</t>
  </si>
  <si>
    <t>15</t>
  </si>
  <si>
    <t>979089012.S</t>
  </si>
  <si>
    <t>Poplatok za skládku - betón, tehly, dlaždice (17 01) ostatné</t>
  </si>
  <si>
    <t>-1657718158</t>
  </si>
  <si>
    <t>16</t>
  </si>
  <si>
    <t>979089411.S</t>
  </si>
  <si>
    <t>Poplatok za skládku - izolačné materiály a materiály obsahujúce azbest (17 06 ), nebezpečné</t>
  </si>
  <si>
    <t>1438489135</t>
  </si>
  <si>
    <t>99</t>
  </si>
  <si>
    <t>Presun hmôt HSV</t>
  </si>
  <si>
    <t>17</t>
  </si>
  <si>
    <t>999281111.S</t>
  </si>
  <si>
    <t>Presun hmôt pre opravy a údržbu objektov vrátane vonkajších plášťov výšky do 25 m</t>
  </si>
  <si>
    <t>-316298713</t>
  </si>
  <si>
    <t>PSV</t>
  </si>
  <si>
    <t>Práce a dodávky PSV</t>
  </si>
  <si>
    <t>712</t>
  </si>
  <si>
    <t>Izolácie striech, povlakové krytiny</t>
  </si>
  <si>
    <t>18</t>
  </si>
  <si>
    <t>712290010.S</t>
  </si>
  <si>
    <t>Zhotovenie parozábrany pre strechy ploché do 10°</t>
  </si>
  <si>
    <t>-335324384</t>
  </si>
  <si>
    <t>35,7*27</t>
  </si>
  <si>
    <t>19</t>
  </si>
  <si>
    <t>M</t>
  </si>
  <si>
    <t>283230007350.S</t>
  </si>
  <si>
    <t>Parozábrana hr. 0,2 mm, š. 2 m, materiál na báze PO - modifikovaný PE</t>
  </si>
  <si>
    <t>32</t>
  </si>
  <si>
    <t>141506567</t>
  </si>
  <si>
    <t>963,9*1,15 'Prepočítané koeficientom množstva</t>
  </si>
  <si>
    <t>712300831.R</t>
  </si>
  <si>
    <t xml:space="preserve">Odstránenie povlakovej krytiny na strechách plochých 10° jednovrstvovej,  -0,00600t - dodatočná asfaltová krytina </t>
  </si>
  <si>
    <t>170800589</t>
  </si>
  <si>
    <t>strecha</t>
  </si>
  <si>
    <t>35,7*27,00</t>
  </si>
  <si>
    <t>vytiahnutá izolácia k panelom</t>
  </si>
  <si>
    <t>35,7*2*0,2</t>
  </si>
  <si>
    <t>27,00*2*0,2</t>
  </si>
  <si>
    <t>21</t>
  </si>
  <si>
    <t>712300833.S</t>
  </si>
  <si>
    <t>Odstránenie povlakovej krytiny na strechách plochých 10° viacvrstvovej,  -0,01400t</t>
  </si>
  <si>
    <t>973637634</t>
  </si>
  <si>
    <t>22</t>
  </si>
  <si>
    <t>712300841.S</t>
  </si>
  <si>
    <t>Odstránenie povlakovej krytiny na strechách plochých do 10° machu,  -0,00200t</t>
  </si>
  <si>
    <t>1527569847</t>
  </si>
  <si>
    <t>23</t>
  </si>
  <si>
    <t>712370070.S</t>
  </si>
  <si>
    <t>Zhotovenie povlakovej krytiny striech plochých do 10° PVC-P fóliou upevnenou prikotvením so zvarením spoju</t>
  </si>
  <si>
    <t>-1416155667</t>
  </si>
  <si>
    <t>24</t>
  </si>
  <si>
    <t>283220002000</t>
  </si>
  <si>
    <t>Hydroizolačná fólia PVC-P FATRAFOL 810, hr. 1,5 mm, š. 1,3 m, izolácia plochých striech, farba sivá, FATRA IZOLFA</t>
  </si>
  <si>
    <t>-1192786406</t>
  </si>
  <si>
    <t>25</t>
  </si>
  <si>
    <t>311970001500.S</t>
  </si>
  <si>
    <t>Vrut do dĺžky 150 mm na upevnenie do kombi dosiek</t>
  </si>
  <si>
    <t>ks</t>
  </si>
  <si>
    <t>-817592986</t>
  </si>
  <si>
    <t>963,9*8 'Prepočítané koeficientom množstva</t>
  </si>
  <si>
    <t>26</t>
  </si>
  <si>
    <t>712990040.S</t>
  </si>
  <si>
    <t>Položenie geotextílie vodorovne alebo zvislo na strechy ploché do 10°</t>
  </si>
  <si>
    <t>131326012</t>
  </si>
  <si>
    <t>27</t>
  </si>
  <si>
    <t>693110004500.S</t>
  </si>
  <si>
    <t>Geotextília polypropylénová netkaná 300 g/m2</t>
  </si>
  <si>
    <t>1844942055</t>
  </si>
  <si>
    <t>165,525*1,15 'Prepočítané koeficientom množstva</t>
  </si>
  <si>
    <t>28</t>
  </si>
  <si>
    <t>998712202.S</t>
  </si>
  <si>
    <t>Presun hmôt pre izoláciu povlakovej krytiny v objektoch výšky nad 6 do 12 m</t>
  </si>
  <si>
    <t>%</t>
  </si>
  <si>
    <t>1232623044</t>
  </si>
  <si>
    <t>29</t>
  </si>
  <si>
    <t>998712294.S</t>
  </si>
  <si>
    <t>Izolácia z povlak.krytín, prípl.za presun nad vymedz. najväčšiu dopravnú vzdialenosť do 1000 m</t>
  </si>
  <si>
    <t>-407096632</t>
  </si>
  <si>
    <t>30</t>
  </si>
  <si>
    <t>998712299.S</t>
  </si>
  <si>
    <t>Izolácia z povlak.krytín, prípl.za presun nad vymedz. najväčšiu dopr.vzdial.za k.ď.i začatých 1000 m</t>
  </si>
  <si>
    <t>-2017549091</t>
  </si>
  <si>
    <t>713</t>
  </si>
  <si>
    <t>Izolácie tepelné</t>
  </si>
  <si>
    <t>31</t>
  </si>
  <si>
    <t>713000041.S</t>
  </si>
  <si>
    <t>Odstránenie nadstresnej tepelnej izolácie striech plochých kladenej voľne z vláknitých materiálov hr. nad 10 cm -0,018t</t>
  </si>
  <si>
    <t>379975819</t>
  </si>
  <si>
    <t>713141250.S</t>
  </si>
  <si>
    <t>Montáž tepelnej izolácie striech plochých do 10° minerálnou vlnou, dvojvrstvová kladenými voľne</t>
  </si>
  <si>
    <t>408006427</t>
  </si>
  <si>
    <t>33</t>
  </si>
  <si>
    <t>283750004245.S</t>
  </si>
  <si>
    <t>Doska PIR PUREN FD-L 100mm</t>
  </si>
  <si>
    <t>-1889050678</t>
  </si>
  <si>
    <t>963,9*2,1 'Prepočítané koeficientom množstva</t>
  </si>
  <si>
    <t>34</t>
  </si>
  <si>
    <t>998713202.S</t>
  </si>
  <si>
    <t>Presun hmôt pre izolácie tepelné v objektoch výšky nad 6 m do 12 m</t>
  </si>
  <si>
    <t>230418206</t>
  </si>
  <si>
    <t>762</t>
  </si>
  <si>
    <t>Konštrukcie tesárske</t>
  </si>
  <si>
    <t>35</t>
  </si>
  <si>
    <t>762332130.S</t>
  </si>
  <si>
    <t>Montáž viazaných konštrukcií krovov striech z reziva priemernej plochy 224 - 288 cm2</t>
  </si>
  <si>
    <t>882317530</t>
  </si>
  <si>
    <t>pri odkvape</t>
  </si>
  <si>
    <t>35,7*2</t>
  </si>
  <si>
    <t>36</t>
  </si>
  <si>
    <t>605120002900.S</t>
  </si>
  <si>
    <t>Hranoly z mäkkého reziva neopracované hranené akosť I</t>
  </si>
  <si>
    <t>272656430</t>
  </si>
  <si>
    <t>71,4*0,03168 'Prepočítané koeficientom množstva</t>
  </si>
  <si>
    <t>37</t>
  </si>
  <si>
    <t>762395000.S</t>
  </si>
  <si>
    <t>Spojovacie prostriedky pre viazané konštrukcie krovov, debnenie a laťovanie, nadstrešné konštr., spádové kliny - svorky, dosky, klince, pásová oceľ, vruty</t>
  </si>
  <si>
    <t>-1175251342</t>
  </si>
  <si>
    <t>38</t>
  </si>
  <si>
    <t>762512245.S</t>
  </si>
  <si>
    <t>Položenie podláh na drevený podklad z drevotrieskových dosiek priskrutkovaním - podklad pod lešenie</t>
  </si>
  <si>
    <t>9599503</t>
  </si>
  <si>
    <t>39</t>
  </si>
  <si>
    <t>607260000400.S</t>
  </si>
  <si>
    <t>Doska OSB nebrúsená hr. 22 mm</t>
  </si>
  <si>
    <t>-304484216</t>
  </si>
  <si>
    <t>165,525*1,08 'Prepočítané koeficientom množstva</t>
  </si>
  <si>
    <t>40</t>
  </si>
  <si>
    <t>762595000.R</t>
  </si>
  <si>
    <t>Spojovacie a ochranné prostriedky - klince, skrutky</t>
  </si>
  <si>
    <t>súb.</t>
  </si>
  <si>
    <t>686595324</t>
  </si>
  <si>
    <t>41</t>
  </si>
  <si>
    <t>762811811.S</t>
  </si>
  <si>
    <t>Demontáž záklopov stropov vrchných, zapustených z hrubých dosiek hr. do 32 mm, -0,01400 t</t>
  </si>
  <si>
    <t>379817751</t>
  </si>
  <si>
    <t>42</t>
  </si>
  <si>
    <t>762812370.S</t>
  </si>
  <si>
    <t>Montáž záklopu vrchné na pero a drážku, polodrážku</t>
  </si>
  <si>
    <t>678104460</t>
  </si>
  <si>
    <t>43</t>
  </si>
  <si>
    <t>2003889702</t>
  </si>
  <si>
    <t>963,9*1,05 'Prepočítané koeficientom množstva</t>
  </si>
  <si>
    <t>44</t>
  </si>
  <si>
    <t>762895000.S</t>
  </si>
  <si>
    <t>Spojovacie prostriedky pre záklop, stropnice, podbíjanie - klince, svorky</t>
  </si>
  <si>
    <t>301183659</t>
  </si>
  <si>
    <t>45</t>
  </si>
  <si>
    <t>998762202.S</t>
  </si>
  <si>
    <t>Presun hmôt pre konštrukcie tesárske v objektoch výšky do 12 m</t>
  </si>
  <si>
    <t>-1157096091</t>
  </si>
  <si>
    <t>46</t>
  </si>
  <si>
    <t>998762294.S</t>
  </si>
  <si>
    <t>Konštrukcie tesárske, prípl.za presun nad vymedzenú najväčšiu dopravnú vzdialenosť do 1000 m</t>
  </si>
  <si>
    <t>771793365</t>
  </si>
  <si>
    <t>47</t>
  </si>
  <si>
    <t>998762299.S</t>
  </si>
  <si>
    <t>Konštrukcie tesárske, prípl.za presun za každých ďalších i začatých 1000 m a nad 1000 m</t>
  </si>
  <si>
    <t>623272039</t>
  </si>
  <si>
    <t>764</t>
  </si>
  <si>
    <t>Konštrukcie klampiarske</t>
  </si>
  <si>
    <t>48</t>
  </si>
  <si>
    <t>764323420.S</t>
  </si>
  <si>
    <t>Oplechovanie z pozinkovaného farbeného PZf plechu, odkvapov na strechách s lepenkovou krytinou r.š. 250 mm</t>
  </si>
  <si>
    <t>152457807</t>
  </si>
  <si>
    <t>49</t>
  </si>
  <si>
    <t>764351836.S</t>
  </si>
  <si>
    <t>Demontáž háka so sklonom žľabu do 30°  -0,00009t</t>
  </si>
  <si>
    <t>-128732157</t>
  </si>
  <si>
    <t>50</t>
  </si>
  <si>
    <t>764352427.S</t>
  </si>
  <si>
    <t>Žľaby z pozinkovaného farbeného PZf plechu, pododkvapové polkruhové r.š. 330 mm</t>
  </si>
  <si>
    <t>2013110661</t>
  </si>
  <si>
    <t>51</t>
  </si>
  <si>
    <t>764352810.S</t>
  </si>
  <si>
    <t>Demontáž žľabov pododkvapových polkruhových so sklonom do 30st. rš 330 mm,  -0,00330t</t>
  </si>
  <si>
    <t>266167949</t>
  </si>
  <si>
    <t>52</t>
  </si>
  <si>
    <t>764358404.S</t>
  </si>
  <si>
    <t>Hák pre medzistrešné alebo zaatikové žľaby z farbeného PZ plechu r.š. 1400 mm</t>
  </si>
  <si>
    <t>-1398826019</t>
  </si>
  <si>
    <t>53</t>
  </si>
  <si>
    <t>764359413.S</t>
  </si>
  <si>
    <t>Kotlík kónický z pozinkovaného farbeného PZf plechu, pre rúry s priemerom od 125 do 150 mm</t>
  </si>
  <si>
    <t>983156729</t>
  </si>
  <si>
    <t>54</t>
  </si>
  <si>
    <t>764359499.R</t>
  </si>
  <si>
    <t>Dopojenie nového kotlíka s pôvodnou zvodovou rúrou</t>
  </si>
  <si>
    <t>772999741</t>
  </si>
  <si>
    <t>55</t>
  </si>
  <si>
    <t>764359810.S</t>
  </si>
  <si>
    <t>Demontáž kotlíka kónického, so sklonom žľabu do 30st.,  -0,00110t</t>
  </si>
  <si>
    <t>-688263488</t>
  </si>
  <si>
    <t>56</t>
  </si>
  <si>
    <t>764391420.S</t>
  </si>
  <si>
    <t>Záveterná lišta z pozinkovaného farbeného PZf plechu, r.š. 330 mm</t>
  </si>
  <si>
    <t>33762365</t>
  </si>
  <si>
    <t>57</t>
  </si>
  <si>
    <t>998764202.S</t>
  </si>
  <si>
    <t>Presun hmôt pre konštrukcie klampiarske v objektoch výšky nad 6 do 12 m</t>
  </si>
  <si>
    <t>1193593791</t>
  </si>
  <si>
    <t>58</t>
  </si>
  <si>
    <t>998764294.S</t>
  </si>
  <si>
    <t>Konštrukcie klampiarske, prípl.za presun nad vymedz. najväč. dopr. vzdial. do 1000m</t>
  </si>
  <si>
    <t>633006979</t>
  </si>
  <si>
    <t>59</t>
  </si>
  <si>
    <t>998764299.S</t>
  </si>
  <si>
    <t>Konštrukcie klampiarske, prípl.za presun za každých ďalších i začatých 1000 m nad 1</t>
  </si>
  <si>
    <t>1034076680</t>
  </si>
  <si>
    <t>767</t>
  </si>
  <si>
    <t>Konštrukcie doplnkové kovové</t>
  </si>
  <si>
    <t>60</t>
  </si>
  <si>
    <t>767411112.R</t>
  </si>
  <si>
    <t>Montáž atikových panelov na OK nitovaním podľa TS</t>
  </si>
  <si>
    <t>102648536</t>
  </si>
  <si>
    <t>(36,00*2+28,2*2)*2,3</t>
  </si>
  <si>
    <t>61</t>
  </si>
  <si>
    <t>553250000900.R</t>
  </si>
  <si>
    <t>Kompaktný panel Fundermax Exterior 0085 NT white</t>
  </si>
  <si>
    <t>-1110399877</t>
  </si>
  <si>
    <t>295,32*1,05 'Prepočítané koeficientom množstva</t>
  </si>
  <si>
    <t>62</t>
  </si>
  <si>
    <t>998767202.S</t>
  </si>
  <si>
    <t>Presun hmôt pre kovové stavebné doplnkové konštrukcie v objektoch výšky nad 6 do 12 m</t>
  </si>
  <si>
    <t>1473572362</t>
  </si>
  <si>
    <t>63</t>
  </si>
  <si>
    <t>998767294.S</t>
  </si>
  <si>
    <t>Kovové stav.dopln.konštr., prípl.za presun nad najväčšiu dopr. vzdial. do 1000 m</t>
  </si>
  <si>
    <t>-1587562835</t>
  </si>
  <si>
    <t>64</t>
  </si>
  <si>
    <t>998767299.S</t>
  </si>
  <si>
    <t>Kovové stav.dopln.konštr., prípl.za presun za k. ď. i začatých 1000 m nad 1000 m</t>
  </si>
  <si>
    <t>66853047</t>
  </si>
  <si>
    <t>783</t>
  </si>
  <si>
    <t>Nátery</t>
  </si>
  <si>
    <t>65</t>
  </si>
  <si>
    <t>783101812.S</t>
  </si>
  <si>
    <t>Odstránenie starých náterov z oceľových konštrukcií ťažkých A oceľovou kefou</t>
  </si>
  <si>
    <t>1111807255</t>
  </si>
  <si>
    <t>L 100x100</t>
  </si>
  <si>
    <t>(0,1*4)*3*(36*2+28,2*2)</t>
  </si>
  <si>
    <t>oceľový nosný trám</t>
  </si>
  <si>
    <t>(0,1*4)*2,3*86</t>
  </si>
  <si>
    <t>66</t>
  </si>
  <si>
    <t>783122510.S</t>
  </si>
  <si>
    <t>Nátery oceľ.konštr. syntetické na vzduchu schnúce ťažkých A dvojnás. 1x s emailovaním - 105μm</t>
  </si>
  <si>
    <t>1246555318</t>
  </si>
  <si>
    <t>67</t>
  </si>
  <si>
    <t>783122511.R</t>
  </si>
  <si>
    <t>Príplatok za pracnosť</t>
  </si>
  <si>
    <t>-1298808736</t>
  </si>
  <si>
    <t>68</t>
  </si>
  <si>
    <t>783903811.S</t>
  </si>
  <si>
    <t>Ostatné práce odmastenie chemickými rozpúšťadlami</t>
  </si>
  <si>
    <t>1072736760</t>
  </si>
  <si>
    <t>69</t>
  </si>
  <si>
    <t>783904811.S</t>
  </si>
  <si>
    <t>Ostatné práce odmastenie chemickými odhrdzavenie kovových konštrukcií</t>
  </si>
  <si>
    <t>1413962588</t>
  </si>
  <si>
    <t>HZS</t>
  </si>
  <si>
    <t>Hodinové zúčtovacie sadzby</t>
  </si>
  <si>
    <t>70</t>
  </si>
  <si>
    <t>HZS000211.S</t>
  </si>
  <si>
    <t>Stavebno montážne práce menej náročne, pomocné alebo manipulačné (Tr. 1) v rozsahu viac 4 a menej ako 8 hodínn</t>
  </si>
  <si>
    <t>hod</t>
  </si>
  <si>
    <t>512</t>
  </si>
  <si>
    <t>1822151336</t>
  </si>
  <si>
    <t>vykonanie kontroly zvodov</t>
  </si>
  <si>
    <t>71</t>
  </si>
  <si>
    <t>HZS000212.R</t>
  </si>
  <si>
    <t>Vypracovanie správy pre likvidáciu azbestových výrobov vrátane rozhodnutí OU ŽP, RUVZ</t>
  </si>
  <si>
    <t>súb</t>
  </si>
  <si>
    <t>-1253127456</t>
  </si>
  <si>
    <t>2 - Strecha sály</t>
  </si>
  <si>
    <t>-2076443816</t>
  </si>
  <si>
    <t>24,00*1,0*4,75</t>
  </si>
  <si>
    <t>(27,6-4,5)*1,0*4,75</t>
  </si>
  <si>
    <t>-170646189</t>
  </si>
  <si>
    <t>43376674</t>
  </si>
  <si>
    <t>24,00*1,0*3</t>
  </si>
  <si>
    <t>(27,6-4,5)*1,0*3</t>
  </si>
  <si>
    <t>-2060059872</t>
  </si>
  <si>
    <t>949942101.S</t>
  </si>
  <si>
    <t>Hydraulická zdvíhacia plošina vrátane obsluhy inštalovaná na automobilovom podvozku výšky zdvihu do 27 m</t>
  </si>
  <si>
    <t>-1557229775</t>
  </si>
  <si>
    <t>1270760755</t>
  </si>
  <si>
    <t>24,00*1,5</t>
  </si>
  <si>
    <t>(27,6-4,5)*1,5</t>
  </si>
  <si>
    <t>Medzisúčet</t>
  </si>
  <si>
    <t>1699567847</t>
  </si>
  <si>
    <t>27,6*2+24,00*2</t>
  </si>
  <si>
    <t>422215089</t>
  </si>
  <si>
    <t>1945873973</t>
  </si>
  <si>
    <t>5,119*5</t>
  </si>
  <si>
    <t>-1733012069</t>
  </si>
  <si>
    <t>-441898499</t>
  </si>
  <si>
    <t>5,119*19</t>
  </si>
  <si>
    <t>-1868887519</t>
  </si>
  <si>
    <t>1939773436</t>
  </si>
  <si>
    <t>5,119*10</t>
  </si>
  <si>
    <t>1024431266</t>
  </si>
  <si>
    <t>-1632337558</t>
  </si>
  <si>
    <t>653315027</t>
  </si>
  <si>
    <t>podklad - ochranná vrstva pod lešenie</t>
  </si>
  <si>
    <t>-1063785161</t>
  </si>
  <si>
    <t>70,65*1,15 'Prepočítané koeficientom množstva</t>
  </si>
  <si>
    <t>-1642828592</t>
  </si>
  <si>
    <t>Položenie podláh pod PVC na drevený podklad z drevotrieskových dosiek priskrutkovaním</t>
  </si>
  <si>
    <t>593702559</t>
  </si>
  <si>
    <t>988990849</t>
  </si>
  <si>
    <t>70,65*1,08 'Prepočítané koeficientom množstva</t>
  </si>
  <si>
    <t>238350987</t>
  </si>
  <si>
    <t>-1137810605</t>
  </si>
  <si>
    <t>547515481</t>
  </si>
  <si>
    <t>24,00*2/1,5</t>
  </si>
  <si>
    <t>-1534080940</t>
  </si>
  <si>
    <t>24,00*2</t>
  </si>
  <si>
    <t>1144527760</t>
  </si>
  <si>
    <t>-1079662791</t>
  </si>
  <si>
    <t>-1502512426</t>
  </si>
  <si>
    <t>-2100374621</t>
  </si>
  <si>
    <t>972265049</t>
  </si>
  <si>
    <t>-242357455</t>
  </si>
  <si>
    <t>-17218721</t>
  </si>
  <si>
    <t>(27,6*2+24,00*2)*2,3</t>
  </si>
  <si>
    <t>-1931373436</t>
  </si>
  <si>
    <t>237,36*1,05 'Prepočítané koeficientom množstva</t>
  </si>
  <si>
    <t>1343076196</t>
  </si>
  <si>
    <t>-745406497</t>
  </si>
  <si>
    <t>(0,1*4)*3*(27,6*2+24,00*2)</t>
  </si>
  <si>
    <t>(0,1*4)*2,3*69</t>
  </si>
  <si>
    <t>1056952416</t>
  </si>
  <si>
    <t>1345411813</t>
  </si>
  <si>
    <t>-971417182</t>
  </si>
  <si>
    <t>1172729554</t>
  </si>
  <si>
    <t>-411059715</t>
  </si>
  <si>
    <t>-1445049633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</si>
</sst>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166" fontId="32" fillId="0" borderId="0" xfId="0" applyNumberFormat="1" applyFont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2" fillId="0" borderId="19" xfId="0" applyNumberFormat="1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166" fontId="32" fillId="0" borderId="20" xfId="0" applyNumberFormat="1" applyFont="1" applyBorder="1" applyAlignment="1">
      <alignment vertical="center"/>
    </xf>
    <xf numFmtId="4" fontId="32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167" fontId="27" fillId="0" borderId="0" xfId="0" applyNumberFormat="1" applyFont="1"/>
    <xf numFmtId="166" fontId="35" fillId="0" borderId="12" xfId="0" applyNumberFormat="1" applyFont="1" applyBorder="1"/>
    <xf numFmtId="166" fontId="35" fillId="0" borderId="13" xfId="0" applyNumberFormat="1" applyFont="1" applyBorder="1"/>
    <xf numFmtId="167" fontId="36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167" fontId="38" fillId="3" borderId="22" xfId="0" applyNumberFormat="1" applyFont="1" applyFill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right" vertical="center"/>
    </xf>
    <xf numFmtId="0" fontId="25" fillId="5" borderId="8" xfId="0" applyFont="1" applyFill="1" applyBorder="1" applyAlignment="1">
      <alignment horizontal="left" vertical="center"/>
    </xf>
    <xf numFmtId="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238" t="s">
        <v>5</v>
      </c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4.9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6</v>
      </c>
    </row>
    <row r="5" spans="1:74" ht="12" customHeight="1">
      <c r="B5" s="20"/>
      <c r="D5" s="24" t="s">
        <v>11</v>
      </c>
      <c r="K5" s="200" t="s">
        <v>12</v>
      </c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R5" s="20"/>
      <c r="BE5" s="197" t="s">
        <v>13</v>
      </c>
      <c r="BS5" s="17" t="s">
        <v>6</v>
      </c>
    </row>
    <row r="6" spans="1:74" ht="36.950000000000003" customHeight="1">
      <c r="B6" s="20"/>
      <c r="D6" s="26" t="s">
        <v>14</v>
      </c>
      <c r="K6" s="202" t="s">
        <v>15</v>
      </c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R6" s="20"/>
      <c r="BE6" s="198"/>
      <c r="BS6" s="17" t="s">
        <v>6</v>
      </c>
    </row>
    <row r="7" spans="1:74" ht="12" customHeight="1">
      <c r="B7" s="20"/>
      <c r="D7" s="27" t="s">
        <v>16</v>
      </c>
      <c r="K7" s="25" t="s">
        <v>1</v>
      </c>
      <c r="AK7" s="27" t="s">
        <v>17</v>
      </c>
      <c r="AN7" s="25" t="s">
        <v>1</v>
      </c>
      <c r="AR7" s="20"/>
      <c r="BE7" s="198"/>
      <c r="BS7" s="17" t="s">
        <v>6</v>
      </c>
    </row>
    <row r="8" spans="1:74" ht="12" customHeight="1">
      <c r="B8" s="20"/>
      <c r="D8" s="27" t="s">
        <v>18</v>
      </c>
      <c r="K8" s="25" t="s">
        <v>19</v>
      </c>
      <c r="AK8" s="27" t="s">
        <v>20</v>
      </c>
      <c r="AN8" s="28" t="s">
        <v>21</v>
      </c>
      <c r="AR8" s="20"/>
      <c r="BE8" s="198"/>
      <c r="BS8" s="17" t="s">
        <v>6</v>
      </c>
    </row>
    <row r="9" spans="1:74" ht="14.45" customHeight="1">
      <c r="B9" s="20"/>
      <c r="AR9" s="20"/>
      <c r="BE9" s="198"/>
      <c r="BS9" s="17" t="s">
        <v>6</v>
      </c>
    </row>
    <row r="10" spans="1:74" ht="12" customHeight="1">
      <c r="B10" s="20"/>
      <c r="D10" s="27" t="s">
        <v>22</v>
      </c>
      <c r="AK10" s="27" t="s">
        <v>23</v>
      </c>
      <c r="AN10" s="25" t="s">
        <v>1</v>
      </c>
      <c r="AR10" s="20"/>
      <c r="BE10" s="198"/>
      <c r="BS10" s="17" t="s">
        <v>6</v>
      </c>
    </row>
    <row r="11" spans="1:74" ht="18.399999999999999" customHeight="1">
      <c r="B11" s="20"/>
      <c r="E11" s="25" t="s">
        <v>19</v>
      </c>
      <c r="AK11" s="27" t="s">
        <v>24</v>
      </c>
      <c r="AN11" s="25" t="s">
        <v>1</v>
      </c>
      <c r="AR11" s="20"/>
      <c r="BE11" s="198"/>
      <c r="BS11" s="17" t="s">
        <v>6</v>
      </c>
    </row>
    <row r="12" spans="1:74" ht="6.95" customHeight="1">
      <c r="B12" s="20"/>
      <c r="AR12" s="20"/>
      <c r="BE12" s="198"/>
      <c r="BS12" s="17" t="s">
        <v>6</v>
      </c>
    </row>
    <row r="13" spans="1:74" ht="12" customHeight="1">
      <c r="B13" s="20"/>
      <c r="D13" s="27" t="s">
        <v>25</v>
      </c>
      <c r="AK13" s="27" t="s">
        <v>23</v>
      </c>
      <c r="AN13" s="29" t="s">
        <v>26</v>
      </c>
      <c r="AR13" s="20"/>
      <c r="BE13" s="198"/>
      <c r="BS13" s="17" t="s">
        <v>6</v>
      </c>
    </row>
    <row r="14" spans="1:74" ht="12.75">
      <c r="B14" s="20"/>
      <c r="E14" s="203" t="s">
        <v>26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7" t="s">
        <v>24</v>
      </c>
      <c r="AN14" s="29" t="s">
        <v>26</v>
      </c>
      <c r="AR14" s="20"/>
      <c r="BE14" s="198"/>
      <c r="BS14" s="17" t="s">
        <v>6</v>
      </c>
    </row>
    <row r="15" spans="1:74" ht="6.95" customHeight="1">
      <c r="B15" s="20"/>
      <c r="AR15" s="20"/>
      <c r="BE15" s="198"/>
      <c r="BS15" s="17" t="s">
        <v>3</v>
      </c>
    </row>
    <row r="16" spans="1:74" ht="12" customHeight="1">
      <c r="B16" s="20"/>
      <c r="D16" s="27" t="s">
        <v>27</v>
      </c>
      <c r="AK16" s="27" t="s">
        <v>23</v>
      </c>
      <c r="AN16" s="25" t="s">
        <v>1</v>
      </c>
      <c r="AR16" s="20"/>
      <c r="BE16" s="198"/>
      <c r="BS16" s="17" t="s">
        <v>3</v>
      </c>
    </row>
    <row r="17" spans="2:71" ht="18.399999999999999" customHeight="1">
      <c r="B17" s="20"/>
      <c r="E17" s="25" t="s">
        <v>19</v>
      </c>
      <c r="AK17" s="27" t="s">
        <v>24</v>
      </c>
      <c r="AN17" s="25" t="s">
        <v>1</v>
      </c>
      <c r="AR17" s="20"/>
      <c r="BE17" s="198"/>
      <c r="BS17" s="17" t="s">
        <v>28</v>
      </c>
    </row>
    <row r="18" spans="2:71" ht="6.95" customHeight="1">
      <c r="B18" s="20"/>
      <c r="AR18" s="20"/>
      <c r="BE18" s="198"/>
      <c r="BS18" s="17" t="s">
        <v>29</v>
      </c>
    </row>
    <row r="19" spans="2:71" ht="12" customHeight="1">
      <c r="B19" s="20"/>
      <c r="D19" s="27" t="s">
        <v>30</v>
      </c>
      <c r="AK19" s="27" t="s">
        <v>23</v>
      </c>
      <c r="AN19" s="25" t="s">
        <v>1</v>
      </c>
      <c r="AR19" s="20"/>
      <c r="BE19" s="198"/>
      <c r="BS19" s="17" t="s">
        <v>29</v>
      </c>
    </row>
    <row r="20" spans="2:71" ht="18.399999999999999" customHeight="1">
      <c r="B20" s="20"/>
      <c r="E20" s="25" t="s">
        <v>19</v>
      </c>
      <c r="AK20" s="27" t="s">
        <v>24</v>
      </c>
      <c r="AN20" s="25" t="s">
        <v>1</v>
      </c>
      <c r="AR20" s="20"/>
      <c r="BE20" s="198"/>
      <c r="BS20" s="17" t="s">
        <v>28</v>
      </c>
    </row>
    <row r="21" spans="2:71" ht="6.95" customHeight="1">
      <c r="B21" s="20"/>
      <c r="AR21" s="20"/>
      <c r="BE21" s="198"/>
    </row>
    <row r="22" spans="2:71" ht="12" customHeight="1">
      <c r="B22" s="20"/>
      <c r="D22" s="27" t="s">
        <v>31</v>
      </c>
      <c r="AR22" s="20"/>
      <c r="BE22" s="198"/>
    </row>
    <row r="23" spans="2:71" ht="16.5" customHeight="1">
      <c r="B23" s="20"/>
      <c r="E23" s="205" t="s">
        <v>1</v>
      </c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R23" s="20"/>
      <c r="BE23" s="198"/>
    </row>
    <row r="24" spans="2:71" ht="6.95" customHeight="1">
      <c r="B24" s="20"/>
      <c r="AR24" s="20"/>
      <c r="BE24" s="198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198"/>
    </row>
    <row r="26" spans="2:71" s="1" customFormat="1" ht="25.9" customHeight="1">
      <c r="B26" s="32"/>
      <c r="D26" s="33" t="s">
        <v>32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06">
        <f>ROUND(AG94,2)</f>
        <v>0</v>
      </c>
      <c r="AL26" s="207"/>
      <c r="AM26" s="207"/>
      <c r="AN26" s="207"/>
      <c r="AO26" s="207"/>
      <c r="AR26" s="32"/>
      <c r="BE26" s="198"/>
    </row>
    <row r="27" spans="2:71" s="1" customFormat="1" ht="6.95" customHeight="1">
      <c r="B27" s="32"/>
      <c r="AR27" s="32"/>
      <c r="BE27" s="198"/>
    </row>
    <row r="28" spans="2:71" s="1" customFormat="1" ht="12.75">
      <c r="B28" s="32"/>
      <c r="L28" s="208" t="s">
        <v>33</v>
      </c>
      <c r="M28" s="208"/>
      <c r="N28" s="208"/>
      <c r="O28" s="208"/>
      <c r="P28" s="208"/>
      <c r="W28" s="208" t="s">
        <v>34</v>
      </c>
      <c r="X28" s="208"/>
      <c r="Y28" s="208"/>
      <c r="Z28" s="208"/>
      <c r="AA28" s="208"/>
      <c r="AB28" s="208"/>
      <c r="AC28" s="208"/>
      <c r="AD28" s="208"/>
      <c r="AE28" s="208"/>
      <c r="AK28" s="208" t="s">
        <v>35</v>
      </c>
      <c r="AL28" s="208"/>
      <c r="AM28" s="208"/>
      <c r="AN28" s="208"/>
      <c r="AO28" s="208"/>
      <c r="AR28" s="32"/>
      <c r="BE28" s="198"/>
    </row>
    <row r="29" spans="2:71" s="2" customFormat="1" ht="14.45" customHeight="1">
      <c r="B29" s="36"/>
      <c r="D29" s="27" t="s">
        <v>36</v>
      </c>
      <c r="F29" s="37" t="s">
        <v>37</v>
      </c>
      <c r="L29" s="211">
        <v>0.2</v>
      </c>
      <c r="M29" s="210"/>
      <c r="N29" s="210"/>
      <c r="O29" s="210"/>
      <c r="P29" s="210"/>
      <c r="Q29" s="38"/>
      <c r="R29" s="38"/>
      <c r="S29" s="38"/>
      <c r="T29" s="38"/>
      <c r="U29" s="38"/>
      <c r="V29" s="38"/>
      <c r="W29" s="209">
        <f>ROUND(AZ94, 2)</f>
        <v>0</v>
      </c>
      <c r="X29" s="210"/>
      <c r="Y29" s="210"/>
      <c r="Z29" s="210"/>
      <c r="AA29" s="210"/>
      <c r="AB29" s="210"/>
      <c r="AC29" s="210"/>
      <c r="AD29" s="210"/>
      <c r="AE29" s="210"/>
      <c r="AF29" s="38"/>
      <c r="AG29" s="38"/>
      <c r="AH29" s="38"/>
      <c r="AI29" s="38"/>
      <c r="AJ29" s="38"/>
      <c r="AK29" s="209">
        <f>ROUND(AV94, 2)</f>
        <v>0</v>
      </c>
      <c r="AL29" s="210"/>
      <c r="AM29" s="210"/>
      <c r="AN29" s="210"/>
      <c r="AO29" s="210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199"/>
    </row>
    <row r="30" spans="2:71" s="2" customFormat="1" ht="14.45" customHeight="1">
      <c r="B30" s="36"/>
      <c r="F30" s="37" t="s">
        <v>38</v>
      </c>
      <c r="L30" s="211">
        <v>0.2</v>
      </c>
      <c r="M30" s="210"/>
      <c r="N30" s="210"/>
      <c r="O30" s="210"/>
      <c r="P30" s="210"/>
      <c r="Q30" s="38"/>
      <c r="R30" s="38"/>
      <c r="S30" s="38"/>
      <c r="T30" s="38"/>
      <c r="U30" s="38"/>
      <c r="V30" s="38"/>
      <c r="W30" s="209">
        <f>ROUND(BA94, 2)</f>
        <v>0</v>
      </c>
      <c r="X30" s="210"/>
      <c r="Y30" s="210"/>
      <c r="Z30" s="210"/>
      <c r="AA30" s="210"/>
      <c r="AB30" s="210"/>
      <c r="AC30" s="210"/>
      <c r="AD30" s="210"/>
      <c r="AE30" s="210"/>
      <c r="AF30" s="38"/>
      <c r="AG30" s="38"/>
      <c r="AH30" s="38"/>
      <c r="AI30" s="38"/>
      <c r="AJ30" s="38"/>
      <c r="AK30" s="209">
        <f>ROUND(AW94, 2)</f>
        <v>0</v>
      </c>
      <c r="AL30" s="210"/>
      <c r="AM30" s="210"/>
      <c r="AN30" s="210"/>
      <c r="AO30" s="210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199"/>
    </row>
    <row r="31" spans="2:71" s="2" customFormat="1" ht="14.45" hidden="1" customHeight="1">
      <c r="B31" s="36"/>
      <c r="F31" s="27" t="s">
        <v>39</v>
      </c>
      <c r="L31" s="214">
        <v>0.2</v>
      </c>
      <c r="M31" s="213"/>
      <c r="N31" s="213"/>
      <c r="O31" s="213"/>
      <c r="P31" s="213"/>
      <c r="W31" s="212">
        <f>ROUND(BB94, 2)</f>
        <v>0</v>
      </c>
      <c r="X31" s="213"/>
      <c r="Y31" s="213"/>
      <c r="Z31" s="213"/>
      <c r="AA31" s="213"/>
      <c r="AB31" s="213"/>
      <c r="AC31" s="213"/>
      <c r="AD31" s="213"/>
      <c r="AE31" s="213"/>
      <c r="AK31" s="212">
        <v>0</v>
      </c>
      <c r="AL31" s="213"/>
      <c r="AM31" s="213"/>
      <c r="AN31" s="213"/>
      <c r="AO31" s="213"/>
      <c r="AR31" s="36"/>
      <c r="BE31" s="199"/>
    </row>
    <row r="32" spans="2:71" s="2" customFormat="1" ht="14.45" hidden="1" customHeight="1">
      <c r="B32" s="36"/>
      <c r="F32" s="27" t="s">
        <v>40</v>
      </c>
      <c r="L32" s="214">
        <v>0.2</v>
      </c>
      <c r="M32" s="213"/>
      <c r="N32" s="213"/>
      <c r="O32" s="213"/>
      <c r="P32" s="213"/>
      <c r="W32" s="212">
        <f>ROUND(BC94, 2)</f>
        <v>0</v>
      </c>
      <c r="X32" s="213"/>
      <c r="Y32" s="213"/>
      <c r="Z32" s="213"/>
      <c r="AA32" s="213"/>
      <c r="AB32" s="213"/>
      <c r="AC32" s="213"/>
      <c r="AD32" s="213"/>
      <c r="AE32" s="213"/>
      <c r="AK32" s="212">
        <v>0</v>
      </c>
      <c r="AL32" s="213"/>
      <c r="AM32" s="213"/>
      <c r="AN32" s="213"/>
      <c r="AO32" s="213"/>
      <c r="AR32" s="36"/>
      <c r="BE32" s="199"/>
    </row>
    <row r="33" spans="2:57" s="2" customFormat="1" ht="14.45" hidden="1" customHeight="1">
      <c r="B33" s="36"/>
      <c r="F33" s="37" t="s">
        <v>41</v>
      </c>
      <c r="L33" s="211">
        <v>0</v>
      </c>
      <c r="M33" s="210"/>
      <c r="N33" s="210"/>
      <c r="O33" s="210"/>
      <c r="P33" s="210"/>
      <c r="Q33" s="38"/>
      <c r="R33" s="38"/>
      <c r="S33" s="38"/>
      <c r="T33" s="38"/>
      <c r="U33" s="38"/>
      <c r="V33" s="38"/>
      <c r="W33" s="209">
        <f>ROUND(BD94, 2)</f>
        <v>0</v>
      </c>
      <c r="X33" s="210"/>
      <c r="Y33" s="210"/>
      <c r="Z33" s="210"/>
      <c r="AA33" s="210"/>
      <c r="AB33" s="210"/>
      <c r="AC33" s="210"/>
      <c r="AD33" s="210"/>
      <c r="AE33" s="210"/>
      <c r="AF33" s="38"/>
      <c r="AG33" s="38"/>
      <c r="AH33" s="38"/>
      <c r="AI33" s="38"/>
      <c r="AJ33" s="38"/>
      <c r="AK33" s="209">
        <v>0</v>
      </c>
      <c r="AL33" s="210"/>
      <c r="AM33" s="210"/>
      <c r="AN33" s="210"/>
      <c r="AO33" s="210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199"/>
    </row>
    <row r="34" spans="2:57" s="1" customFormat="1" ht="6.95" customHeight="1">
      <c r="B34" s="32"/>
      <c r="AR34" s="32"/>
      <c r="BE34" s="198"/>
    </row>
    <row r="35" spans="2:57" s="1" customFormat="1" ht="25.9" customHeight="1">
      <c r="B35" s="32"/>
      <c r="C35" s="40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43</v>
      </c>
      <c r="U35" s="42"/>
      <c r="V35" s="42"/>
      <c r="W35" s="42"/>
      <c r="X35" s="215" t="s">
        <v>44</v>
      </c>
      <c r="Y35" s="216"/>
      <c r="Z35" s="216"/>
      <c r="AA35" s="216"/>
      <c r="AB35" s="216"/>
      <c r="AC35" s="42"/>
      <c r="AD35" s="42"/>
      <c r="AE35" s="42"/>
      <c r="AF35" s="42"/>
      <c r="AG35" s="42"/>
      <c r="AH35" s="42"/>
      <c r="AI35" s="42"/>
      <c r="AJ35" s="42"/>
      <c r="AK35" s="217">
        <f>SUM(AK26:AK33)</f>
        <v>0</v>
      </c>
      <c r="AL35" s="216"/>
      <c r="AM35" s="216"/>
      <c r="AN35" s="216"/>
      <c r="AO35" s="218"/>
      <c r="AP35" s="40"/>
      <c r="AQ35" s="40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4" t="s">
        <v>45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46</v>
      </c>
      <c r="AI49" s="45"/>
      <c r="AJ49" s="45"/>
      <c r="AK49" s="45"/>
      <c r="AL49" s="45"/>
      <c r="AM49" s="45"/>
      <c r="AN49" s="45"/>
      <c r="AO49" s="45"/>
      <c r="AR49" s="32"/>
    </row>
    <row r="50" spans="2:44" ht="11.25">
      <c r="B50" s="20"/>
      <c r="AR50" s="20"/>
    </row>
    <row r="51" spans="2:44" ht="11.25">
      <c r="B51" s="20"/>
      <c r="AR51" s="20"/>
    </row>
    <row r="52" spans="2:44" ht="11.25">
      <c r="B52" s="20"/>
      <c r="AR52" s="20"/>
    </row>
    <row r="53" spans="2:44" ht="11.25">
      <c r="B53" s="20"/>
      <c r="AR53" s="20"/>
    </row>
    <row r="54" spans="2:44" ht="11.25">
      <c r="B54" s="20"/>
      <c r="AR54" s="20"/>
    </row>
    <row r="55" spans="2:44" ht="11.25">
      <c r="B55" s="20"/>
      <c r="AR55" s="20"/>
    </row>
    <row r="56" spans="2:44" ht="11.25">
      <c r="B56" s="20"/>
      <c r="AR56" s="20"/>
    </row>
    <row r="57" spans="2:44" ht="11.25">
      <c r="B57" s="20"/>
      <c r="AR57" s="20"/>
    </row>
    <row r="58" spans="2:44" ht="11.25">
      <c r="B58" s="20"/>
      <c r="AR58" s="20"/>
    </row>
    <row r="59" spans="2:44" ht="11.25">
      <c r="B59" s="20"/>
      <c r="AR59" s="20"/>
    </row>
    <row r="60" spans="2:44" s="1" customFormat="1" ht="12.75">
      <c r="B60" s="32"/>
      <c r="D60" s="46" t="s">
        <v>47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48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47</v>
      </c>
      <c r="AI60" s="34"/>
      <c r="AJ60" s="34"/>
      <c r="AK60" s="34"/>
      <c r="AL60" s="34"/>
      <c r="AM60" s="46" t="s">
        <v>48</v>
      </c>
      <c r="AN60" s="34"/>
      <c r="AO60" s="34"/>
      <c r="AR60" s="32"/>
    </row>
    <row r="61" spans="2:44" ht="11.25">
      <c r="B61" s="20"/>
      <c r="AR61" s="20"/>
    </row>
    <row r="62" spans="2:44" ht="11.25">
      <c r="B62" s="20"/>
      <c r="AR62" s="20"/>
    </row>
    <row r="63" spans="2:44" ht="11.25">
      <c r="B63" s="20"/>
      <c r="AR63" s="20"/>
    </row>
    <row r="64" spans="2:44" s="1" customFormat="1" ht="12.75">
      <c r="B64" s="32"/>
      <c r="D64" s="44" t="s">
        <v>49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50</v>
      </c>
      <c r="AI64" s="45"/>
      <c r="AJ64" s="45"/>
      <c r="AK64" s="45"/>
      <c r="AL64" s="45"/>
      <c r="AM64" s="45"/>
      <c r="AN64" s="45"/>
      <c r="AO64" s="45"/>
      <c r="AR64" s="32"/>
    </row>
    <row r="65" spans="2:44" ht="11.25">
      <c r="B65" s="20"/>
      <c r="AR65" s="20"/>
    </row>
    <row r="66" spans="2:44" ht="11.25">
      <c r="B66" s="20"/>
      <c r="AR66" s="20"/>
    </row>
    <row r="67" spans="2:44" ht="11.25">
      <c r="B67" s="20"/>
      <c r="AR67" s="20"/>
    </row>
    <row r="68" spans="2:44" ht="11.25">
      <c r="B68" s="20"/>
      <c r="AR68" s="20"/>
    </row>
    <row r="69" spans="2:44" ht="11.25">
      <c r="B69" s="20"/>
      <c r="AR69" s="20"/>
    </row>
    <row r="70" spans="2:44" ht="11.25">
      <c r="B70" s="20"/>
      <c r="AR70" s="20"/>
    </row>
    <row r="71" spans="2:44" ht="11.25">
      <c r="B71" s="20"/>
      <c r="AR71" s="20"/>
    </row>
    <row r="72" spans="2:44" ht="11.25">
      <c r="B72" s="20"/>
      <c r="AR72" s="20"/>
    </row>
    <row r="73" spans="2:44" ht="11.25">
      <c r="B73" s="20"/>
      <c r="AR73" s="20"/>
    </row>
    <row r="74" spans="2:44" ht="11.25">
      <c r="B74" s="20"/>
      <c r="AR74" s="20"/>
    </row>
    <row r="75" spans="2:44" s="1" customFormat="1" ht="12.75">
      <c r="B75" s="32"/>
      <c r="D75" s="46" t="s">
        <v>47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48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47</v>
      </c>
      <c r="AI75" s="34"/>
      <c r="AJ75" s="34"/>
      <c r="AK75" s="34"/>
      <c r="AL75" s="34"/>
      <c r="AM75" s="46" t="s">
        <v>48</v>
      </c>
      <c r="AN75" s="34"/>
      <c r="AO75" s="34"/>
      <c r="AR75" s="32"/>
    </row>
    <row r="76" spans="2:44" s="1" customFormat="1" ht="11.25">
      <c r="B76" s="32"/>
      <c r="AR76" s="32"/>
    </row>
    <row r="77" spans="2:44" s="1" customFormat="1" ht="6.9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1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1" s="1" customFormat="1" ht="24.95" customHeight="1">
      <c r="B82" s="32"/>
      <c r="C82" s="21" t="s">
        <v>51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51"/>
      <c r="C84" s="27" t="s">
        <v>11</v>
      </c>
      <c r="L84" s="3" t="str">
        <f>K5</f>
        <v>20240512</v>
      </c>
      <c r="AR84" s="51"/>
    </row>
    <row r="85" spans="1:91" s="4" customFormat="1" ht="36.950000000000003" customHeight="1">
      <c r="B85" s="52"/>
      <c r="C85" s="53" t="s">
        <v>14</v>
      </c>
      <c r="L85" s="219" t="str">
        <f>K6</f>
        <v>Zníženie energetickej náročnosti IV.etapa</v>
      </c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R85" s="52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18</v>
      </c>
      <c r="L87" s="54" t="str">
        <f>IF(K8="","",K8)</f>
        <v xml:space="preserve"> </v>
      </c>
      <c r="AI87" s="27" t="s">
        <v>20</v>
      </c>
      <c r="AM87" s="221" t="str">
        <f>IF(AN8= "","",AN8)</f>
        <v>9. 9. 2024</v>
      </c>
      <c r="AN87" s="221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22</v>
      </c>
      <c r="L89" s="3" t="str">
        <f>IF(E11= "","",E11)</f>
        <v xml:space="preserve"> </v>
      </c>
      <c r="AI89" s="27" t="s">
        <v>27</v>
      </c>
      <c r="AM89" s="222" t="str">
        <f>IF(E17="","",E17)</f>
        <v xml:space="preserve"> </v>
      </c>
      <c r="AN89" s="223"/>
      <c r="AO89" s="223"/>
      <c r="AP89" s="223"/>
      <c r="AR89" s="32"/>
      <c r="AS89" s="224" t="s">
        <v>52</v>
      </c>
      <c r="AT89" s="225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1" customFormat="1" ht="15.2" customHeight="1">
      <c r="B90" s="32"/>
      <c r="C90" s="27" t="s">
        <v>25</v>
      </c>
      <c r="L90" s="3" t="str">
        <f>IF(E14= "Vyplň údaj","",E14)</f>
        <v/>
      </c>
      <c r="AI90" s="27" t="s">
        <v>30</v>
      </c>
      <c r="AM90" s="222" t="str">
        <f>IF(E20="","",E20)</f>
        <v xml:space="preserve"> </v>
      </c>
      <c r="AN90" s="223"/>
      <c r="AO90" s="223"/>
      <c r="AP90" s="223"/>
      <c r="AR90" s="32"/>
      <c r="AS90" s="226"/>
      <c r="AT90" s="227"/>
      <c r="BD90" s="59"/>
    </row>
    <row r="91" spans="1:91" s="1" customFormat="1" ht="10.9" customHeight="1">
      <c r="B91" s="32"/>
      <c r="AR91" s="32"/>
      <c r="AS91" s="226"/>
      <c r="AT91" s="227"/>
      <c r="BD91" s="59"/>
    </row>
    <row r="92" spans="1:91" s="1" customFormat="1" ht="29.25" customHeight="1">
      <c r="B92" s="32"/>
      <c r="C92" s="228" t="s">
        <v>53</v>
      </c>
      <c r="D92" s="229"/>
      <c r="E92" s="229"/>
      <c r="F92" s="229"/>
      <c r="G92" s="229"/>
      <c r="H92" s="60"/>
      <c r="I92" s="230" t="s">
        <v>54</v>
      </c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31" t="s">
        <v>55</v>
      </c>
      <c r="AH92" s="229"/>
      <c r="AI92" s="229"/>
      <c r="AJ92" s="229"/>
      <c r="AK92" s="229"/>
      <c r="AL92" s="229"/>
      <c r="AM92" s="229"/>
      <c r="AN92" s="230" t="s">
        <v>56</v>
      </c>
      <c r="AO92" s="229"/>
      <c r="AP92" s="232"/>
      <c r="AQ92" s="61" t="s">
        <v>57</v>
      </c>
      <c r="AR92" s="32"/>
      <c r="AS92" s="62" t="s">
        <v>58</v>
      </c>
      <c r="AT92" s="63" t="s">
        <v>59</v>
      </c>
      <c r="AU92" s="63" t="s">
        <v>60</v>
      </c>
      <c r="AV92" s="63" t="s">
        <v>61</v>
      </c>
      <c r="AW92" s="63" t="s">
        <v>62</v>
      </c>
      <c r="AX92" s="63" t="s">
        <v>63</v>
      </c>
      <c r="AY92" s="63" t="s">
        <v>64</v>
      </c>
      <c r="AZ92" s="63" t="s">
        <v>65</v>
      </c>
      <c r="BA92" s="63" t="s">
        <v>66</v>
      </c>
      <c r="BB92" s="63" t="s">
        <v>67</v>
      </c>
      <c r="BC92" s="63" t="s">
        <v>68</v>
      </c>
      <c r="BD92" s="64" t="s">
        <v>69</v>
      </c>
    </row>
    <row r="93" spans="1:91" s="1" customFormat="1" ht="10.9" customHeight="1">
      <c r="B93" s="32"/>
      <c r="AR93" s="32"/>
      <c r="AS93" s="65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5" customFormat="1" ht="32.450000000000003" customHeight="1">
      <c r="B94" s="66"/>
      <c r="C94" s="67" t="s">
        <v>70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36">
        <f>ROUND(SUM(AG95:AG96),2)</f>
        <v>0</v>
      </c>
      <c r="AH94" s="236"/>
      <c r="AI94" s="236"/>
      <c r="AJ94" s="236"/>
      <c r="AK94" s="236"/>
      <c r="AL94" s="236"/>
      <c r="AM94" s="236"/>
      <c r="AN94" s="237">
        <f>SUM(AG94,AT94)</f>
        <v>0</v>
      </c>
      <c r="AO94" s="237"/>
      <c r="AP94" s="237"/>
      <c r="AQ94" s="70" t="s">
        <v>1</v>
      </c>
      <c r="AR94" s="66"/>
      <c r="AS94" s="71">
        <f>ROUND(SUM(AS95:AS96),2)</f>
        <v>0</v>
      </c>
      <c r="AT94" s="72">
        <f>ROUND(SUM(AV94:AW94),2)</f>
        <v>0</v>
      </c>
      <c r="AU94" s="73">
        <f>ROUND(SUM(AU95:AU96),5)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ROUND(SUM(AZ95:AZ96),2)</f>
        <v>0</v>
      </c>
      <c r="BA94" s="72">
        <f>ROUND(SUM(BA95:BA96),2)</f>
        <v>0</v>
      </c>
      <c r="BB94" s="72">
        <f>ROUND(SUM(BB95:BB96),2)</f>
        <v>0</v>
      </c>
      <c r="BC94" s="72">
        <f>ROUND(SUM(BC95:BC96),2)</f>
        <v>0</v>
      </c>
      <c r="BD94" s="74">
        <f>ROUND(SUM(BD95:BD96),2)</f>
        <v>0</v>
      </c>
      <c r="BS94" s="75" t="s">
        <v>71</v>
      </c>
      <c r="BT94" s="75" t="s">
        <v>72</v>
      </c>
      <c r="BU94" s="76" t="s">
        <v>73</v>
      </c>
      <c r="BV94" s="75" t="s">
        <v>74</v>
      </c>
      <c r="BW94" s="75" t="s">
        <v>4</v>
      </c>
      <c r="BX94" s="75" t="s">
        <v>75</v>
      </c>
      <c r="CL94" s="75" t="s">
        <v>1</v>
      </c>
    </row>
    <row r="95" spans="1:91" s="6" customFormat="1" ht="16.5" customHeight="1">
      <c r="A95" s="77" t="s">
        <v>76</v>
      </c>
      <c r="B95" s="78"/>
      <c r="C95" s="79"/>
      <c r="D95" s="235" t="s">
        <v>77</v>
      </c>
      <c r="E95" s="235"/>
      <c r="F95" s="235"/>
      <c r="G95" s="235"/>
      <c r="H95" s="235"/>
      <c r="I95" s="80"/>
      <c r="J95" s="235" t="s">
        <v>78</v>
      </c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3">
        <f>'1 - Strecha teločvične'!J30</f>
        <v>0</v>
      </c>
      <c r="AH95" s="234"/>
      <c r="AI95" s="234"/>
      <c r="AJ95" s="234"/>
      <c r="AK95" s="234"/>
      <c r="AL95" s="234"/>
      <c r="AM95" s="234"/>
      <c r="AN95" s="233">
        <f>SUM(AG95,AT95)</f>
        <v>0</v>
      </c>
      <c r="AO95" s="234"/>
      <c r="AP95" s="234"/>
      <c r="AQ95" s="81" t="s">
        <v>79</v>
      </c>
      <c r="AR95" s="78"/>
      <c r="AS95" s="82">
        <v>0</v>
      </c>
      <c r="AT95" s="83">
        <f>ROUND(SUM(AV95:AW95),2)</f>
        <v>0</v>
      </c>
      <c r="AU95" s="84">
        <f>'1 - Strecha teločvične'!P127</f>
        <v>0</v>
      </c>
      <c r="AV95" s="83">
        <f>'1 - Strecha teločvične'!J33</f>
        <v>0</v>
      </c>
      <c r="AW95" s="83">
        <f>'1 - Strecha teločvične'!J34</f>
        <v>0</v>
      </c>
      <c r="AX95" s="83">
        <f>'1 - Strecha teločvične'!J35</f>
        <v>0</v>
      </c>
      <c r="AY95" s="83">
        <f>'1 - Strecha teločvične'!J36</f>
        <v>0</v>
      </c>
      <c r="AZ95" s="83">
        <f>'1 - Strecha teločvične'!F33</f>
        <v>0</v>
      </c>
      <c r="BA95" s="83">
        <f>'1 - Strecha teločvične'!F34</f>
        <v>0</v>
      </c>
      <c r="BB95" s="83">
        <f>'1 - Strecha teločvične'!F35</f>
        <v>0</v>
      </c>
      <c r="BC95" s="83">
        <f>'1 - Strecha teločvične'!F36</f>
        <v>0</v>
      </c>
      <c r="BD95" s="85">
        <f>'1 - Strecha teločvične'!F37</f>
        <v>0</v>
      </c>
      <c r="BT95" s="86" t="s">
        <v>77</v>
      </c>
      <c r="BV95" s="86" t="s">
        <v>74</v>
      </c>
      <c r="BW95" s="86" t="s">
        <v>80</v>
      </c>
      <c r="BX95" s="86" t="s">
        <v>4</v>
      </c>
      <c r="CL95" s="86" t="s">
        <v>1</v>
      </c>
      <c r="CM95" s="86" t="s">
        <v>72</v>
      </c>
    </row>
    <row r="96" spans="1:91" s="6" customFormat="1" ht="16.5" customHeight="1">
      <c r="A96" s="77" t="s">
        <v>76</v>
      </c>
      <c r="B96" s="78"/>
      <c r="C96" s="79"/>
      <c r="D96" s="235" t="s">
        <v>81</v>
      </c>
      <c r="E96" s="235"/>
      <c r="F96" s="235"/>
      <c r="G96" s="235"/>
      <c r="H96" s="235"/>
      <c r="I96" s="80"/>
      <c r="J96" s="235" t="s">
        <v>82</v>
      </c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3">
        <f>'2 - Strecha sály'!J30</f>
        <v>0</v>
      </c>
      <c r="AH96" s="234"/>
      <c r="AI96" s="234"/>
      <c r="AJ96" s="234"/>
      <c r="AK96" s="234"/>
      <c r="AL96" s="234"/>
      <c r="AM96" s="234"/>
      <c r="AN96" s="233">
        <f>SUM(AG96,AT96)</f>
        <v>0</v>
      </c>
      <c r="AO96" s="234"/>
      <c r="AP96" s="234"/>
      <c r="AQ96" s="81" t="s">
        <v>79</v>
      </c>
      <c r="AR96" s="78"/>
      <c r="AS96" s="87">
        <v>0</v>
      </c>
      <c r="AT96" s="88">
        <f>ROUND(SUM(AV96:AW96),2)</f>
        <v>0</v>
      </c>
      <c r="AU96" s="89">
        <f>'2 - Strecha sály'!P126</f>
        <v>0</v>
      </c>
      <c r="AV96" s="88">
        <f>'2 - Strecha sály'!J33</f>
        <v>0</v>
      </c>
      <c r="AW96" s="88">
        <f>'2 - Strecha sály'!J34</f>
        <v>0</v>
      </c>
      <c r="AX96" s="88">
        <f>'2 - Strecha sály'!J35</f>
        <v>0</v>
      </c>
      <c r="AY96" s="88">
        <f>'2 - Strecha sály'!J36</f>
        <v>0</v>
      </c>
      <c r="AZ96" s="88">
        <f>'2 - Strecha sály'!F33</f>
        <v>0</v>
      </c>
      <c r="BA96" s="88">
        <f>'2 - Strecha sály'!F34</f>
        <v>0</v>
      </c>
      <c r="BB96" s="88">
        <f>'2 - Strecha sály'!F35</f>
        <v>0</v>
      </c>
      <c r="BC96" s="88">
        <f>'2 - Strecha sály'!F36</f>
        <v>0</v>
      </c>
      <c r="BD96" s="90">
        <f>'2 - Strecha sály'!F37</f>
        <v>0</v>
      </c>
      <c r="BT96" s="86" t="s">
        <v>77</v>
      </c>
      <c r="BV96" s="86" t="s">
        <v>74</v>
      </c>
      <c r="BW96" s="86" t="s">
        <v>83</v>
      </c>
      <c r="BX96" s="86" t="s">
        <v>4</v>
      </c>
      <c r="CL96" s="86" t="s">
        <v>1</v>
      </c>
      <c r="CM96" s="86" t="s">
        <v>72</v>
      </c>
    </row>
    <row r="97" spans="2:44" s="1" customFormat="1" ht="30" customHeight="1">
      <c r="B97" s="32"/>
      <c r="AR97" s="32"/>
    </row>
    <row r="98" spans="2:44" s="1" customFormat="1" ht="6.95" customHeight="1">
      <c r="B98" s="47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32"/>
    </row>
  </sheetData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1 - Strecha teločvične'!C2" display="/" xr:uid="{00000000-0004-0000-0000-000000000000}"/>
    <hyperlink ref="A96" location="'2 - Strecha sály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7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8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80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2:46" ht="24.95" customHeight="1">
      <c r="B4" s="20"/>
      <c r="D4" s="21" t="s">
        <v>84</v>
      </c>
      <c r="L4" s="20"/>
      <c r="M4" s="91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39" t="str">
        <f>'Rekapitulácia stavby'!K6</f>
        <v>Zníženie energetickej náročnosti IV.etapa</v>
      </c>
      <c r="F7" s="240"/>
      <c r="G7" s="240"/>
      <c r="H7" s="240"/>
      <c r="L7" s="20"/>
    </row>
    <row r="8" spans="2:46" s="1" customFormat="1" ht="12" customHeight="1">
      <c r="B8" s="32"/>
      <c r="D8" s="27" t="s">
        <v>85</v>
      </c>
      <c r="L8" s="32"/>
    </row>
    <row r="9" spans="2:46" s="1" customFormat="1" ht="16.5" customHeight="1">
      <c r="B9" s="32"/>
      <c r="E9" s="219" t="s">
        <v>86</v>
      </c>
      <c r="F9" s="241"/>
      <c r="G9" s="241"/>
      <c r="H9" s="241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16</v>
      </c>
      <c r="F11" s="25" t="s">
        <v>1</v>
      </c>
      <c r="I11" s="27" t="s">
        <v>17</v>
      </c>
      <c r="J11" s="25" t="s">
        <v>1</v>
      </c>
      <c r="L11" s="32"/>
    </row>
    <row r="12" spans="2:46" s="1" customFormat="1" ht="12" customHeight="1">
      <c r="B12" s="32"/>
      <c r="D12" s="27" t="s">
        <v>18</v>
      </c>
      <c r="F12" s="25" t="s">
        <v>19</v>
      </c>
      <c r="I12" s="27" t="s">
        <v>20</v>
      </c>
      <c r="J12" s="55" t="str">
        <f>'Rekapitulácia stavby'!AN8</f>
        <v>9. 9. 2024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tr">
        <f>IF('Rekapitulácia stavby'!AN10="","",'Rekapitulácia stavby'!AN10)</f>
        <v/>
      </c>
      <c r="L14" s="32"/>
    </row>
    <row r="15" spans="2:46" s="1" customFormat="1" ht="18" customHeight="1">
      <c r="B15" s="32"/>
      <c r="E15" s="25" t="str">
        <f>IF('Rekapitulácia stavby'!E11="","",'Rekapitulácia stavby'!E11)</f>
        <v xml:space="preserve"> </v>
      </c>
      <c r="I15" s="27" t="s">
        <v>24</v>
      </c>
      <c r="J15" s="25" t="str">
        <f>IF('Rekapitulácia stavby'!AN11="","",'Rekapitulácia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25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42" t="str">
        <f>'Rekapitulácia stavby'!E14</f>
        <v>Vyplň údaj</v>
      </c>
      <c r="F18" s="200"/>
      <c r="G18" s="200"/>
      <c r="H18" s="200"/>
      <c r="I18" s="27" t="s">
        <v>24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27</v>
      </c>
      <c r="I20" s="27" t="s">
        <v>23</v>
      </c>
      <c r="J20" s="25" t="str">
        <f>IF('Rekapitulácia stavby'!AN16="","",'Rekapitulácia stavby'!AN16)</f>
        <v/>
      </c>
      <c r="L20" s="32"/>
    </row>
    <row r="21" spans="2:12" s="1" customFormat="1" ht="18" customHeight="1">
      <c r="B21" s="32"/>
      <c r="E21" s="25" t="str">
        <f>IF('Rekapitulácia stavby'!E17="","",'Rekapitulácia stavby'!E17)</f>
        <v xml:space="preserve"> </v>
      </c>
      <c r="I21" s="27" t="s">
        <v>24</v>
      </c>
      <c r="J21" s="25" t="str">
        <f>IF('Rekapitulácia stavby'!AN17="","",'Rekapitulácia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30</v>
      </c>
      <c r="I23" s="27" t="s">
        <v>23</v>
      </c>
      <c r="J23" s="25" t="str">
        <f>IF('Rekapitulácia stavby'!AN19="","",'Rekapitulácia stavby'!AN19)</f>
        <v/>
      </c>
      <c r="L23" s="32"/>
    </row>
    <row r="24" spans="2:12" s="1" customFormat="1" ht="18" customHeight="1">
      <c r="B24" s="32"/>
      <c r="E24" s="25" t="str">
        <f>IF('Rekapitulácia stavby'!E20="","",'Rekapitulácia stavby'!E20)</f>
        <v xml:space="preserve"> </v>
      </c>
      <c r="I24" s="27" t="s">
        <v>24</v>
      </c>
      <c r="J24" s="25" t="str">
        <f>IF('Rekapitulácia stavby'!AN20="","",'Rekapitulácia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31</v>
      </c>
      <c r="L26" s="32"/>
    </row>
    <row r="27" spans="2:12" s="7" customFormat="1" ht="16.5" customHeight="1">
      <c r="B27" s="92"/>
      <c r="E27" s="205" t="s">
        <v>1</v>
      </c>
      <c r="F27" s="205"/>
      <c r="G27" s="205"/>
      <c r="H27" s="205"/>
      <c r="L27" s="92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3" t="s">
        <v>32</v>
      </c>
      <c r="J30" s="69">
        <f>ROUND(J127,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34</v>
      </c>
      <c r="I32" s="35" t="s">
        <v>33</v>
      </c>
      <c r="J32" s="35" t="s">
        <v>35</v>
      </c>
      <c r="L32" s="32"/>
    </row>
    <row r="33" spans="2:12" s="1" customFormat="1" ht="14.45" customHeight="1">
      <c r="B33" s="32"/>
      <c r="D33" s="58" t="s">
        <v>36</v>
      </c>
      <c r="E33" s="37" t="s">
        <v>37</v>
      </c>
      <c r="F33" s="94">
        <f>ROUND((SUM(BE127:BE271)),  2)</f>
        <v>0</v>
      </c>
      <c r="G33" s="95"/>
      <c r="H33" s="95"/>
      <c r="I33" s="96">
        <v>0.2</v>
      </c>
      <c r="J33" s="94">
        <f>ROUND(((SUM(BE127:BE271))*I33),  2)</f>
        <v>0</v>
      </c>
      <c r="L33" s="32"/>
    </row>
    <row r="34" spans="2:12" s="1" customFormat="1" ht="14.45" customHeight="1">
      <c r="B34" s="32"/>
      <c r="E34" s="37" t="s">
        <v>38</v>
      </c>
      <c r="F34" s="94">
        <f>ROUND((SUM(BF127:BF271)),  2)</f>
        <v>0</v>
      </c>
      <c r="G34" s="95"/>
      <c r="H34" s="95"/>
      <c r="I34" s="96">
        <v>0.2</v>
      </c>
      <c r="J34" s="94">
        <f>ROUND(((SUM(BF127:BF271))*I34),  2)</f>
        <v>0</v>
      </c>
      <c r="L34" s="32"/>
    </row>
    <row r="35" spans="2:12" s="1" customFormat="1" ht="14.45" hidden="1" customHeight="1">
      <c r="B35" s="32"/>
      <c r="E35" s="27" t="s">
        <v>39</v>
      </c>
      <c r="F35" s="97">
        <f>ROUND((SUM(BG127:BG271)),  2)</f>
        <v>0</v>
      </c>
      <c r="I35" s="98">
        <v>0.2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40</v>
      </c>
      <c r="F36" s="97">
        <f>ROUND((SUM(BH127:BH271)),  2)</f>
        <v>0</v>
      </c>
      <c r="I36" s="98">
        <v>0.2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41</v>
      </c>
      <c r="F37" s="94">
        <f>ROUND((SUM(BI127:BI271)),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9"/>
      <c r="D39" s="100" t="s">
        <v>42</v>
      </c>
      <c r="E39" s="60"/>
      <c r="F39" s="60"/>
      <c r="G39" s="101" t="s">
        <v>43</v>
      </c>
      <c r="H39" s="102" t="s">
        <v>44</v>
      </c>
      <c r="I39" s="60"/>
      <c r="J39" s="103">
        <f>SUM(J30:J37)</f>
        <v>0</v>
      </c>
      <c r="K39" s="104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47</v>
      </c>
      <c r="E61" s="34"/>
      <c r="F61" s="105" t="s">
        <v>48</v>
      </c>
      <c r="G61" s="46" t="s">
        <v>47</v>
      </c>
      <c r="H61" s="34"/>
      <c r="I61" s="34"/>
      <c r="J61" s="106" t="s">
        <v>48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47</v>
      </c>
      <c r="E76" s="34"/>
      <c r="F76" s="105" t="s">
        <v>48</v>
      </c>
      <c r="G76" s="46" t="s">
        <v>47</v>
      </c>
      <c r="H76" s="34"/>
      <c r="I76" s="34"/>
      <c r="J76" s="106" t="s">
        <v>48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87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14</v>
      </c>
      <c r="L84" s="32"/>
    </row>
    <row r="85" spans="2:47" s="1" customFormat="1" ht="16.5" customHeight="1">
      <c r="B85" s="32"/>
      <c r="E85" s="239" t="str">
        <f>E7</f>
        <v>Zníženie energetickej náročnosti IV.etapa</v>
      </c>
      <c r="F85" s="240"/>
      <c r="G85" s="240"/>
      <c r="H85" s="240"/>
      <c r="L85" s="32"/>
    </row>
    <row r="86" spans="2:47" s="1" customFormat="1" ht="12" customHeight="1">
      <c r="B86" s="32"/>
      <c r="C86" s="27" t="s">
        <v>85</v>
      </c>
      <c r="L86" s="32"/>
    </row>
    <row r="87" spans="2:47" s="1" customFormat="1" ht="16.5" customHeight="1">
      <c r="B87" s="32"/>
      <c r="E87" s="219" t="str">
        <f>E9</f>
        <v>1 - Strecha teločvične</v>
      </c>
      <c r="F87" s="241"/>
      <c r="G87" s="241"/>
      <c r="H87" s="241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18</v>
      </c>
      <c r="F89" s="25" t="str">
        <f>F12</f>
        <v xml:space="preserve"> </v>
      </c>
      <c r="I89" s="27" t="s">
        <v>20</v>
      </c>
      <c r="J89" s="55" t="str">
        <f>IF(J12="","",J12)</f>
        <v>9. 9. 2024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22</v>
      </c>
      <c r="F91" s="25" t="str">
        <f>E15</f>
        <v xml:space="preserve"> </v>
      </c>
      <c r="I91" s="27" t="s">
        <v>27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25</v>
      </c>
      <c r="F92" s="25" t="str">
        <f>IF(E18="","",E18)</f>
        <v>Vyplň údaj</v>
      </c>
      <c r="I92" s="27" t="s">
        <v>30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88</v>
      </c>
      <c r="D94" s="99"/>
      <c r="E94" s="99"/>
      <c r="F94" s="99"/>
      <c r="G94" s="99"/>
      <c r="H94" s="99"/>
      <c r="I94" s="99"/>
      <c r="J94" s="108" t="s">
        <v>89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90</v>
      </c>
      <c r="J96" s="69">
        <f>J127</f>
        <v>0</v>
      </c>
      <c r="L96" s="32"/>
      <c r="AU96" s="17" t="s">
        <v>91</v>
      </c>
    </row>
    <row r="97" spans="2:12" s="8" customFormat="1" ht="24.95" customHeight="1">
      <c r="B97" s="110"/>
      <c r="D97" s="111" t="s">
        <v>92</v>
      </c>
      <c r="E97" s="112"/>
      <c r="F97" s="112"/>
      <c r="G97" s="112"/>
      <c r="H97" s="112"/>
      <c r="I97" s="112"/>
      <c r="J97" s="113">
        <f>J128</f>
        <v>0</v>
      </c>
      <c r="L97" s="110"/>
    </row>
    <row r="98" spans="2:12" s="9" customFormat="1" ht="19.899999999999999" customHeight="1">
      <c r="B98" s="114"/>
      <c r="D98" s="115" t="s">
        <v>93</v>
      </c>
      <c r="E98" s="116"/>
      <c r="F98" s="116"/>
      <c r="G98" s="116"/>
      <c r="H98" s="116"/>
      <c r="I98" s="116"/>
      <c r="J98" s="117">
        <f>J129</f>
        <v>0</v>
      </c>
      <c r="L98" s="114"/>
    </row>
    <row r="99" spans="2:12" s="9" customFormat="1" ht="19.899999999999999" customHeight="1">
      <c r="B99" s="114"/>
      <c r="D99" s="115" t="s">
        <v>94</v>
      </c>
      <c r="E99" s="116"/>
      <c r="F99" s="116"/>
      <c r="G99" s="116"/>
      <c r="H99" s="116"/>
      <c r="I99" s="116"/>
      <c r="J99" s="117">
        <f>J168</f>
        <v>0</v>
      </c>
      <c r="L99" s="114"/>
    </row>
    <row r="100" spans="2:12" s="8" customFormat="1" ht="24.95" customHeight="1">
      <c r="B100" s="110"/>
      <c r="D100" s="111" t="s">
        <v>95</v>
      </c>
      <c r="E100" s="112"/>
      <c r="F100" s="112"/>
      <c r="G100" s="112"/>
      <c r="H100" s="112"/>
      <c r="I100" s="112"/>
      <c r="J100" s="113">
        <f>J170</f>
        <v>0</v>
      </c>
      <c r="L100" s="110"/>
    </row>
    <row r="101" spans="2:12" s="9" customFormat="1" ht="19.899999999999999" customHeight="1">
      <c r="B101" s="114"/>
      <c r="D101" s="115" t="s">
        <v>96</v>
      </c>
      <c r="E101" s="116"/>
      <c r="F101" s="116"/>
      <c r="G101" s="116"/>
      <c r="H101" s="116"/>
      <c r="I101" s="116"/>
      <c r="J101" s="117">
        <f>J171</f>
        <v>0</v>
      </c>
      <c r="L101" s="114"/>
    </row>
    <row r="102" spans="2:12" s="9" customFormat="1" ht="19.899999999999999" customHeight="1">
      <c r="B102" s="114"/>
      <c r="D102" s="115" t="s">
        <v>97</v>
      </c>
      <c r="E102" s="116"/>
      <c r="F102" s="116"/>
      <c r="G102" s="116"/>
      <c r="H102" s="116"/>
      <c r="I102" s="116"/>
      <c r="J102" s="117">
        <f>J201</f>
        <v>0</v>
      </c>
      <c r="L102" s="114"/>
    </row>
    <row r="103" spans="2:12" s="9" customFormat="1" ht="19.899999999999999" customHeight="1">
      <c r="B103" s="114"/>
      <c r="D103" s="115" t="s">
        <v>98</v>
      </c>
      <c r="E103" s="116"/>
      <c r="F103" s="116"/>
      <c r="G103" s="116"/>
      <c r="H103" s="116"/>
      <c r="I103" s="116"/>
      <c r="J103" s="117">
        <f>J208</f>
        <v>0</v>
      </c>
      <c r="L103" s="114"/>
    </row>
    <row r="104" spans="2:12" s="9" customFormat="1" ht="19.899999999999999" customHeight="1">
      <c r="B104" s="114"/>
      <c r="D104" s="115" t="s">
        <v>99</v>
      </c>
      <c r="E104" s="116"/>
      <c r="F104" s="116"/>
      <c r="G104" s="116"/>
      <c r="H104" s="116"/>
      <c r="I104" s="116"/>
      <c r="J104" s="117">
        <f>J233</f>
        <v>0</v>
      </c>
      <c r="L104" s="114"/>
    </row>
    <row r="105" spans="2:12" s="9" customFormat="1" ht="19.899999999999999" customHeight="1">
      <c r="B105" s="114"/>
      <c r="D105" s="115" t="s">
        <v>100</v>
      </c>
      <c r="E105" s="116"/>
      <c r="F105" s="116"/>
      <c r="G105" s="116"/>
      <c r="H105" s="116"/>
      <c r="I105" s="116"/>
      <c r="J105" s="117">
        <f>J248</f>
        <v>0</v>
      </c>
      <c r="L105" s="114"/>
    </row>
    <row r="106" spans="2:12" s="9" customFormat="1" ht="19.899999999999999" customHeight="1">
      <c r="B106" s="114"/>
      <c r="D106" s="115" t="s">
        <v>101</v>
      </c>
      <c r="E106" s="116"/>
      <c r="F106" s="116"/>
      <c r="G106" s="116"/>
      <c r="H106" s="116"/>
      <c r="I106" s="116"/>
      <c r="J106" s="117">
        <f>J256</f>
        <v>0</v>
      </c>
      <c r="L106" s="114"/>
    </row>
    <row r="107" spans="2:12" s="8" customFormat="1" ht="24.95" customHeight="1">
      <c r="B107" s="110"/>
      <c r="D107" s="111" t="s">
        <v>102</v>
      </c>
      <c r="E107" s="112"/>
      <c r="F107" s="112"/>
      <c r="G107" s="112"/>
      <c r="H107" s="112"/>
      <c r="I107" s="112"/>
      <c r="J107" s="113">
        <f>J267</f>
        <v>0</v>
      </c>
      <c r="L107" s="110"/>
    </row>
    <row r="108" spans="2:12" s="1" customFormat="1" ht="21.75" customHeight="1">
      <c r="B108" s="32"/>
      <c r="L108" s="32"/>
    </row>
    <row r="109" spans="2:12" s="1" customFormat="1" ht="6.95" customHeight="1"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32"/>
    </row>
    <row r="113" spans="2:63" s="1" customFormat="1" ht="6.95" customHeight="1"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32"/>
    </row>
    <row r="114" spans="2:63" s="1" customFormat="1" ht="24.95" customHeight="1">
      <c r="B114" s="32"/>
      <c r="C114" s="21" t="s">
        <v>103</v>
      </c>
      <c r="L114" s="32"/>
    </row>
    <row r="115" spans="2:63" s="1" customFormat="1" ht="6.95" customHeight="1">
      <c r="B115" s="32"/>
      <c r="L115" s="32"/>
    </row>
    <row r="116" spans="2:63" s="1" customFormat="1" ht="12" customHeight="1">
      <c r="B116" s="32"/>
      <c r="C116" s="27" t="s">
        <v>14</v>
      </c>
      <c r="L116" s="32"/>
    </row>
    <row r="117" spans="2:63" s="1" customFormat="1" ht="16.5" customHeight="1">
      <c r="B117" s="32"/>
      <c r="E117" s="239" t="str">
        <f>E7</f>
        <v>Zníženie energetickej náročnosti IV.etapa</v>
      </c>
      <c r="F117" s="240"/>
      <c r="G117" s="240"/>
      <c r="H117" s="240"/>
      <c r="L117" s="32"/>
    </row>
    <row r="118" spans="2:63" s="1" customFormat="1" ht="12" customHeight="1">
      <c r="B118" s="32"/>
      <c r="C118" s="27" t="s">
        <v>85</v>
      </c>
      <c r="L118" s="32"/>
    </row>
    <row r="119" spans="2:63" s="1" customFormat="1" ht="16.5" customHeight="1">
      <c r="B119" s="32"/>
      <c r="E119" s="219" t="str">
        <f>E9</f>
        <v>1 - Strecha teločvične</v>
      </c>
      <c r="F119" s="241"/>
      <c r="G119" s="241"/>
      <c r="H119" s="241"/>
      <c r="L119" s="32"/>
    </row>
    <row r="120" spans="2:63" s="1" customFormat="1" ht="6.95" customHeight="1">
      <c r="B120" s="32"/>
      <c r="L120" s="32"/>
    </row>
    <row r="121" spans="2:63" s="1" customFormat="1" ht="12" customHeight="1">
      <c r="B121" s="32"/>
      <c r="C121" s="27" t="s">
        <v>18</v>
      </c>
      <c r="F121" s="25" t="str">
        <f>F12</f>
        <v xml:space="preserve"> </v>
      </c>
      <c r="I121" s="27" t="s">
        <v>20</v>
      </c>
      <c r="J121" s="55" t="str">
        <f>IF(J12="","",J12)</f>
        <v>9. 9. 2024</v>
      </c>
      <c r="L121" s="32"/>
    </row>
    <row r="122" spans="2:63" s="1" customFormat="1" ht="6.95" customHeight="1">
      <c r="B122" s="32"/>
      <c r="L122" s="32"/>
    </row>
    <row r="123" spans="2:63" s="1" customFormat="1" ht="15.2" customHeight="1">
      <c r="B123" s="32"/>
      <c r="C123" s="27" t="s">
        <v>22</v>
      </c>
      <c r="F123" s="25" t="str">
        <f>E15</f>
        <v xml:space="preserve"> </v>
      </c>
      <c r="I123" s="27" t="s">
        <v>27</v>
      </c>
      <c r="J123" s="30" t="str">
        <f>E21</f>
        <v xml:space="preserve"> </v>
      </c>
      <c r="L123" s="32"/>
    </row>
    <row r="124" spans="2:63" s="1" customFormat="1" ht="15.2" customHeight="1">
      <c r="B124" s="32"/>
      <c r="C124" s="27" t="s">
        <v>25</v>
      </c>
      <c r="F124" s="25" t="str">
        <f>IF(E18="","",E18)</f>
        <v>Vyplň údaj</v>
      </c>
      <c r="I124" s="27" t="s">
        <v>30</v>
      </c>
      <c r="J124" s="30" t="str">
        <f>E24</f>
        <v xml:space="preserve"> </v>
      </c>
      <c r="L124" s="32"/>
    </row>
    <row r="125" spans="2:63" s="1" customFormat="1" ht="10.35" customHeight="1">
      <c r="B125" s="32"/>
      <c r="L125" s="32"/>
    </row>
    <row r="126" spans="2:63" s="10" customFormat="1" ht="29.25" customHeight="1">
      <c r="B126" s="118"/>
      <c r="C126" s="119" t="s">
        <v>104</v>
      </c>
      <c r="D126" s="120" t="s">
        <v>57</v>
      </c>
      <c r="E126" s="120" t="s">
        <v>53</v>
      </c>
      <c r="F126" s="120" t="s">
        <v>54</v>
      </c>
      <c r="G126" s="120" t="s">
        <v>105</v>
      </c>
      <c r="H126" s="120" t="s">
        <v>106</v>
      </c>
      <c r="I126" s="120" t="s">
        <v>107</v>
      </c>
      <c r="J126" s="121" t="s">
        <v>89</v>
      </c>
      <c r="K126" s="122" t="s">
        <v>108</v>
      </c>
      <c r="L126" s="118"/>
      <c r="M126" s="62" t="s">
        <v>1</v>
      </c>
      <c r="N126" s="63" t="s">
        <v>36</v>
      </c>
      <c r="O126" s="63" t="s">
        <v>109</v>
      </c>
      <c r="P126" s="63" t="s">
        <v>110</v>
      </c>
      <c r="Q126" s="63" t="s">
        <v>111</v>
      </c>
      <c r="R126" s="63" t="s">
        <v>112</v>
      </c>
      <c r="S126" s="63" t="s">
        <v>113</v>
      </c>
      <c r="T126" s="64" t="s">
        <v>114</v>
      </c>
    </row>
    <row r="127" spans="2:63" s="1" customFormat="1" ht="22.9" customHeight="1">
      <c r="B127" s="32"/>
      <c r="C127" s="67" t="s">
        <v>90</v>
      </c>
      <c r="J127" s="123">
        <f>BK127</f>
        <v>0</v>
      </c>
      <c r="L127" s="32"/>
      <c r="M127" s="65"/>
      <c r="N127" s="56"/>
      <c r="O127" s="56"/>
      <c r="P127" s="124">
        <f>P128+P170+P267</f>
        <v>0</v>
      </c>
      <c r="Q127" s="56"/>
      <c r="R127" s="124">
        <f>R128+R170+R267</f>
        <v>82.90746313854001</v>
      </c>
      <c r="S127" s="56"/>
      <c r="T127" s="125">
        <f>T128+T170+T267</f>
        <v>58.608620000000002</v>
      </c>
      <c r="AT127" s="17" t="s">
        <v>71</v>
      </c>
      <c r="AU127" s="17" t="s">
        <v>91</v>
      </c>
      <c r="BK127" s="126">
        <f>BK128+BK170+BK267</f>
        <v>0</v>
      </c>
    </row>
    <row r="128" spans="2:63" s="11" customFormat="1" ht="25.9" customHeight="1">
      <c r="B128" s="127"/>
      <c r="D128" s="128" t="s">
        <v>71</v>
      </c>
      <c r="E128" s="129" t="s">
        <v>115</v>
      </c>
      <c r="F128" s="129" t="s">
        <v>116</v>
      </c>
      <c r="I128" s="130"/>
      <c r="J128" s="131">
        <f>BK128</f>
        <v>0</v>
      </c>
      <c r="L128" s="127"/>
      <c r="M128" s="132"/>
      <c r="P128" s="133">
        <f>P129+P168</f>
        <v>0</v>
      </c>
      <c r="R128" s="133">
        <f>R129+R168</f>
        <v>52.421434850000004</v>
      </c>
      <c r="T128" s="134">
        <f>T129+T168</f>
        <v>6.1632000000000007</v>
      </c>
      <c r="AR128" s="128" t="s">
        <v>77</v>
      </c>
      <c r="AT128" s="135" t="s">
        <v>71</v>
      </c>
      <c r="AU128" s="135" t="s">
        <v>72</v>
      </c>
      <c r="AY128" s="128" t="s">
        <v>117</v>
      </c>
      <c r="BK128" s="136">
        <f>BK129+BK168</f>
        <v>0</v>
      </c>
    </row>
    <row r="129" spans="2:65" s="11" customFormat="1" ht="22.9" customHeight="1">
      <c r="B129" s="127"/>
      <c r="D129" s="128" t="s">
        <v>71</v>
      </c>
      <c r="E129" s="137" t="s">
        <v>118</v>
      </c>
      <c r="F129" s="137" t="s">
        <v>119</v>
      </c>
      <c r="I129" s="130"/>
      <c r="J129" s="138">
        <f>BK129</f>
        <v>0</v>
      </c>
      <c r="L129" s="127"/>
      <c r="M129" s="132"/>
      <c r="P129" s="133">
        <f>SUM(P130:P167)</f>
        <v>0</v>
      </c>
      <c r="R129" s="133">
        <f>SUM(R130:R167)</f>
        <v>52.421434850000004</v>
      </c>
      <c r="T129" s="134">
        <f>SUM(T130:T167)</f>
        <v>6.1632000000000007</v>
      </c>
      <c r="AR129" s="128" t="s">
        <v>77</v>
      </c>
      <c r="AT129" s="135" t="s">
        <v>71</v>
      </c>
      <c r="AU129" s="135" t="s">
        <v>77</v>
      </c>
      <c r="AY129" s="128" t="s">
        <v>117</v>
      </c>
      <c r="BK129" s="136">
        <f>SUM(BK130:BK167)</f>
        <v>0</v>
      </c>
    </row>
    <row r="130" spans="2:65" s="1" customFormat="1" ht="24.2" customHeight="1">
      <c r="B130" s="139"/>
      <c r="C130" s="140" t="s">
        <v>77</v>
      </c>
      <c r="D130" s="140" t="s">
        <v>120</v>
      </c>
      <c r="E130" s="141" t="s">
        <v>121</v>
      </c>
      <c r="F130" s="142" t="s">
        <v>122</v>
      </c>
      <c r="G130" s="143" t="s">
        <v>123</v>
      </c>
      <c r="H130" s="144">
        <v>726.03</v>
      </c>
      <c r="I130" s="145"/>
      <c r="J130" s="144">
        <f>ROUND(I130*H130,3)</f>
        <v>0</v>
      </c>
      <c r="K130" s="146"/>
      <c r="L130" s="32"/>
      <c r="M130" s="147" t="s">
        <v>1</v>
      </c>
      <c r="N130" s="148" t="s">
        <v>38</v>
      </c>
      <c r="P130" s="149">
        <f>O130*H130</f>
        <v>0</v>
      </c>
      <c r="Q130" s="149">
        <v>2.8680000000000001E-2</v>
      </c>
      <c r="R130" s="149">
        <f>Q130*H130</f>
        <v>20.822540400000001</v>
      </c>
      <c r="S130" s="149">
        <v>0</v>
      </c>
      <c r="T130" s="150">
        <f>S130*H130</f>
        <v>0</v>
      </c>
      <c r="AR130" s="151" t="s">
        <v>124</v>
      </c>
      <c r="AT130" s="151" t="s">
        <v>120</v>
      </c>
      <c r="AU130" s="151" t="s">
        <v>81</v>
      </c>
      <c r="AY130" s="17" t="s">
        <v>117</v>
      </c>
      <c r="BE130" s="152">
        <f>IF(N130="základná",J130,0)</f>
        <v>0</v>
      </c>
      <c r="BF130" s="152">
        <f>IF(N130="znížená",J130,0)</f>
        <v>0</v>
      </c>
      <c r="BG130" s="152">
        <f>IF(N130="zákl. prenesená",J130,0)</f>
        <v>0</v>
      </c>
      <c r="BH130" s="152">
        <f>IF(N130="zníž. prenesená",J130,0)</f>
        <v>0</v>
      </c>
      <c r="BI130" s="152">
        <f>IF(N130="nulová",J130,0)</f>
        <v>0</v>
      </c>
      <c r="BJ130" s="17" t="s">
        <v>81</v>
      </c>
      <c r="BK130" s="153">
        <f>ROUND(I130*H130,3)</f>
        <v>0</v>
      </c>
      <c r="BL130" s="17" t="s">
        <v>124</v>
      </c>
      <c r="BM130" s="151" t="s">
        <v>125</v>
      </c>
    </row>
    <row r="131" spans="2:65" s="12" customFormat="1" ht="11.25">
      <c r="B131" s="154"/>
      <c r="D131" s="155" t="s">
        <v>126</v>
      </c>
      <c r="E131" s="156" t="s">
        <v>1</v>
      </c>
      <c r="F131" s="157" t="s">
        <v>127</v>
      </c>
      <c r="H131" s="158">
        <v>198.75</v>
      </c>
      <c r="I131" s="159"/>
      <c r="L131" s="154"/>
      <c r="M131" s="160"/>
      <c r="T131" s="161"/>
      <c r="AT131" s="156" t="s">
        <v>126</v>
      </c>
      <c r="AU131" s="156" t="s">
        <v>81</v>
      </c>
      <c r="AV131" s="12" t="s">
        <v>81</v>
      </c>
      <c r="AW131" s="12" t="s">
        <v>28</v>
      </c>
      <c r="AX131" s="12" t="s">
        <v>72</v>
      </c>
      <c r="AY131" s="156" t="s">
        <v>117</v>
      </c>
    </row>
    <row r="132" spans="2:65" s="12" customFormat="1" ht="11.25">
      <c r="B132" s="154"/>
      <c r="D132" s="155" t="s">
        <v>126</v>
      </c>
      <c r="E132" s="156" t="s">
        <v>1</v>
      </c>
      <c r="F132" s="157" t="s">
        <v>128</v>
      </c>
      <c r="H132" s="158">
        <v>164.22</v>
      </c>
      <c r="I132" s="159"/>
      <c r="L132" s="154"/>
      <c r="M132" s="160"/>
      <c r="T132" s="161"/>
      <c r="AT132" s="156" t="s">
        <v>126</v>
      </c>
      <c r="AU132" s="156" t="s">
        <v>81</v>
      </c>
      <c r="AV132" s="12" t="s">
        <v>81</v>
      </c>
      <c r="AW132" s="12" t="s">
        <v>28</v>
      </c>
      <c r="AX132" s="12" t="s">
        <v>72</v>
      </c>
      <c r="AY132" s="156" t="s">
        <v>117</v>
      </c>
    </row>
    <row r="133" spans="2:65" s="12" customFormat="1" ht="11.25">
      <c r="B133" s="154"/>
      <c r="D133" s="155" t="s">
        <v>126</v>
      </c>
      <c r="E133" s="156" t="s">
        <v>1</v>
      </c>
      <c r="F133" s="157" t="s">
        <v>129</v>
      </c>
      <c r="H133" s="158">
        <v>43.47</v>
      </c>
      <c r="I133" s="159"/>
      <c r="L133" s="154"/>
      <c r="M133" s="160"/>
      <c r="T133" s="161"/>
      <c r="AT133" s="156" t="s">
        <v>126</v>
      </c>
      <c r="AU133" s="156" t="s">
        <v>81</v>
      </c>
      <c r="AV133" s="12" t="s">
        <v>81</v>
      </c>
      <c r="AW133" s="12" t="s">
        <v>28</v>
      </c>
      <c r="AX133" s="12" t="s">
        <v>72</v>
      </c>
      <c r="AY133" s="156" t="s">
        <v>117</v>
      </c>
    </row>
    <row r="134" spans="2:65" s="12" customFormat="1" ht="11.25">
      <c r="B134" s="154"/>
      <c r="D134" s="155" t="s">
        <v>126</v>
      </c>
      <c r="E134" s="156" t="s">
        <v>1</v>
      </c>
      <c r="F134" s="157" t="s">
        <v>130</v>
      </c>
      <c r="H134" s="158">
        <v>319.58999999999997</v>
      </c>
      <c r="I134" s="159"/>
      <c r="L134" s="154"/>
      <c r="M134" s="160"/>
      <c r="T134" s="161"/>
      <c r="AT134" s="156" t="s">
        <v>126</v>
      </c>
      <c r="AU134" s="156" t="s">
        <v>81</v>
      </c>
      <c r="AV134" s="12" t="s">
        <v>81</v>
      </c>
      <c r="AW134" s="12" t="s">
        <v>28</v>
      </c>
      <c r="AX134" s="12" t="s">
        <v>72</v>
      </c>
      <c r="AY134" s="156" t="s">
        <v>117</v>
      </c>
    </row>
    <row r="135" spans="2:65" s="13" customFormat="1" ht="11.25">
      <c r="B135" s="162"/>
      <c r="D135" s="155" t="s">
        <v>126</v>
      </c>
      <c r="E135" s="163" t="s">
        <v>1</v>
      </c>
      <c r="F135" s="164" t="s">
        <v>131</v>
      </c>
      <c r="H135" s="165">
        <v>726.03</v>
      </c>
      <c r="I135" s="166"/>
      <c r="L135" s="162"/>
      <c r="M135" s="167"/>
      <c r="T135" s="168"/>
      <c r="AT135" s="163" t="s">
        <v>126</v>
      </c>
      <c r="AU135" s="163" t="s">
        <v>81</v>
      </c>
      <c r="AV135" s="13" t="s">
        <v>124</v>
      </c>
      <c r="AW135" s="13" t="s">
        <v>28</v>
      </c>
      <c r="AX135" s="13" t="s">
        <v>77</v>
      </c>
      <c r="AY135" s="163" t="s">
        <v>117</v>
      </c>
    </row>
    <row r="136" spans="2:65" s="1" customFormat="1" ht="37.9" customHeight="1">
      <c r="B136" s="139"/>
      <c r="C136" s="140" t="s">
        <v>81</v>
      </c>
      <c r="D136" s="140" t="s">
        <v>120</v>
      </c>
      <c r="E136" s="141" t="s">
        <v>132</v>
      </c>
      <c r="F136" s="142" t="s">
        <v>133</v>
      </c>
      <c r="G136" s="143" t="s">
        <v>123</v>
      </c>
      <c r="H136" s="144">
        <v>1452.06</v>
      </c>
      <c r="I136" s="145"/>
      <c r="J136" s="144">
        <f>ROUND(I136*H136,3)</f>
        <v>0</v>
      </c>
      <c r="K136" s="146"/>
      <c r="L136" s="32"/>
      <c r="M136" s="147" t="s">
        <v>1</v>
      </c>
      <c r="N136" s="148" t="s">
        <v>38</v>
      </c>
      <c r="P136" s="149">
        <f>O136*H136</f>
        <v>0</v>
      </c>
      <c r="Q136" s="149">
        <v>0</v>
      </c>
      <c r="R136" s="149">
        <f>Q136*H136</f>
        <v>0</v>
      </c>
      <c r="S136" s="149">
        <v>0</v>
      </c>
      <c r="T136" s="150">
        <f>S136*H136</f>
        <v>0</v>
      </c>
      <c r="AR136" s="151" t="s">
        <v>124</v>
      </c>
      <c r="AT136" s="151" t="s">
        <v>120</v>
      </c>
      <c r="AU136" s="151" t="s">
        <v>81</v>
      </c>
      <c r="AY136" s="17" t="s">
        <v>117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7" t="s">
        <v>81</v>
      </c>
      <c r="BK136" s="153">
        <f>ROUND(I136*H136,3)</f>
        <v>0</v>
      </c>
      <c r="BL136" s="17" t="s">
        <v>124</v>
      </c>
      <c r="BM136" s="151" t="s">
        <v>134</v>
      </c>
    </row>
    <row r="137" spans="2:65" s="12" customFormat="1" ht="11.25">
      <c r="B137" s="154"/>
      <c r="D137" s="155" t="s">
        <v>126</v>
      </c>
      <c r="E137" s="156" t="s">
        <v>1</v>
      </c>
      <c r="F137" s="157" t="s">
        <v>135</v>
      </c>
      <c r="H137" s="158">
        <v>1452.06</v>
      </c>
      <c r="I137" s="159"/>
      <c r="L137" s="154"/>
      <c r="M137" s="160"/>
      <c r="T137" s="161"/>
      <c r="AT137" s="156" t="s">
        <v>126</v>
      </c>
      <c r="AU137" s="156" t="s">
        <v>81</v>
      </c>
      <c r="AV137" s="12" t="s">
        <v>81</v>
      </c>
      <c r="AW137" s="12" t="s">
        <v>28</v>
      </c>
      <c r="AX137" s="12" t="s">
        <v>77</v>
      </c>
      <c r="AY137" s="156" t="s">
        <v>117</v>
      </c>
    </row>
    <row r="138" spans="2:65" s="1" customFormat="1" ht="24.2" customHeight="1">
      <c r="B138" s="139"/>
      <c r="C138" s="140" t="s">
        <v>136</v>
      </c>
      <c r="D138" s="140" t="s">
        <v>120</v>
      </c>
      <c r="E138" s="141" t="s">
        <v>137</v>
      </c>
      <c r="F138" s="142" t="s">
        <v>138</v>
      </c>
      <c r="G138" s="143" t="s">
        <v>123</v>
      </c>
      <c r="H138" s="144">
        <v>726.03</v>
      </c>
      <c r="I138" s="145"/>
      <c r="J138" s="144">
        <f>ROUND(I138*H138,3)</f>
        <v>0</v>
      </c>
      <c r="K138" s="146"/>
      <c r="L138" s="32"/>
      <c r="M138" s="147" t="s">
        <v>1</v>
      </c>
      <c r="N138" s="148" t="s">
        <v>38</v>
      </c>
      <c r="P138" s="149">
        <f>O138*H138</f>
        <v>0</v>
      </c>
      <c r="Q138" s="149">
        <v>2.3900000000000001E-2</v>
      </c>
      <c r="R138" s="149">
        <f>Q138*H138</f>
        <v>17.352117</v>
      </c>
      <c r="S138" s="149">
        <v>0</v>
      </c>
      <c r="T138" s="150">
        <f>S138*H138</f>
        <v>0</v>
      </c>
      <c r="AR138" s="151" t="s">
        <v>124</v>
      </c>
      <c r="AT138" s="151" t="s">
        <v>120</v>
      </c>
      <c r="AU138" s="151" t="s">
        <v>81</v>
      </c>
      <c r="AY138" s="17" t="s">
        <v>117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7" t="s">
        <v>81</v>
      </c>
      <c r="BK138" s="153">
        <f>ROUND(I138*H138,3)</f>
        <v>0</v>
      </c>
      <c r="BL138" s="17" t="s">
        <v>124</v>
      </c>
      <c r="BM138" s="151" t="s">
        <v>139</v>
      </c>
    </row>
    <row r="139" spans="2:65" s="1" customFormat="1" ht="24.2" customHeight="1">
      <c r="B139" s="139"/>
      <c r="C139" s="140" t="s">
        <v>124</v>
      </c>
      <c r="D139" s="140" t="s">
        <v>120</v>
      </c>
      <c r="E139" s="141" t="s">
        <v>140</v>
      </c>
      <c r="F139" s="142" t="s">
        <v>141</v>
      </c>
      <c r="G139" s="143" t="s">
        <v>142</v>
      </c>
      <c r="H139" s="144">
        <v>461.45</v>
      </c>
      <c r="I139" s="145"/>
      <c r="J139" s="144">
        <f>ROUND(I139*H139,3)</f>
        <v>0</v>
      </c>
      <c r="K139" s="146"/>
      <c r="L139" s="32"/>
      <c r="M139" s="147" t="s">
        <v>1</v>
      </c>
      <c r="N139" s="148" t="s">
        <v>38</v>
      </c>
      <c r="P139" s="149">
        <f>O139*H139</f>
        <v>0</v>
      </c>
      <c r="Q139" s="149">
        <v>1.5429999999999999E-2</v>
      </c>
      <c r="R139" s="149">
        <f>Q139*H139</f>
        <v>7.120173499999999</v>
      </c>
      <c r="S139" s="149">
        <v>0</v>
      </c>
      <c r="T139" s="150">
        <f>S139*H139</f>
        <v>0</v>
      </c>
      <c r="AR139" s="151" t="s">
        <v>124</v>
      </c>
      <c r="AT139" s="151" t="s">
        <v>120</v>
      </c>
      <c r="AU139" s="151" t="s">
        <v>81</v>
      </c>
      <c r="AY139" s="17" t="s">
        <v>117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7" t="s">
        <v>81</v>
      </c>
      <c r="BK139" s="153">
        <f>ROUND(I139*H139,3)</f>
        <v>0</v>
      </c>
      <c r="BL139" s="17" t="s">
        <v>124</v>
      </c>
      <c r="BM139" s="151" t="s">
        <v>143</v>
      </c>
    </row>
    <row r="140" spans="2:65" s="12" customFormat="1" ht="11.25">
      <c r="B140" s="154"/>
      <c r="D140" s="155" t="s">
        <v>126</v>
      </c>
      <c r="E140" s="156" t="s">
        <v>1</v>
      </c>
      <c r="F140" s="157" t="s">
        <v>144</v>
      </c>
      <c r="H140" s="158">
        <v>125</v>
      </c>
      <c r="I140" s="159"/>
      <c r="L140" s="154"/>
      <c r="M140" s="160"/>
      <c r="T140" s="161"/>
      <c r="AT140" s="156" t="s">
        <v>126</v>
      </c>
      <c r="AU140" s="156" t="s">
        <v>81</v>
      </c>
      <c r="AV140" s="12" t="s">
        <v>81</v>
      </c>
      <c r="AW140" s="12" t="s">
        <v>28</v>
      </c>
      <c r="AX140" s="12" t="s">
        <v>72</v>
      </c>
      <c r="AY140" s="156" t="s">
        <v>117</v>
      </c>
    </row>
    <row r="141" spans="2:65" s="12" customFormat="1" ht="11.25">
      <c r="B141" s="154"/>
      <c r="D141" s="155" t="s">
        <v>126</v>
      </c>
      <c r="E141" s="156" t="s">
        <v>1</v>
      </c>
      <c r="F141" s="157" t="s">
        <v>145</v>
      </c>
      <c r="H141" s="158">
        <v>107.1</v>
      </c>
      <c r="I141" s="159"/>
      <c r="L141" s="154"/>
      <c r="M141" s="160"/>
      <c r="T141" s="161"/>
      <c r="AT141" s="156" t="s">
        <v>126</v>
      </c>
      <c r="AU141" s="156" t="s">
        <v>81</v>
      </c>
      <c r="AV141" s="12" t="s">
        <v>81</v>
      </c>
      <c r="AW141" s="12" t="s">
        <v>28</v>
      </c>
      <c r="AX141" s="12" t="s">
        <v>72</v>
      </c>
      <c r="AY141" s="156" t="s">
        <v>117</v>
      </c>
    </row>
    <row r="142" spans="2:65" s="12" customFormat="1" ht="11.25">
      <c r="B142" s="154"/>
      <c r="D142" s="155" t="s">
        <v>126</v>
      </c>
      <c r="E142" s="156" t="s">
        <v>1</v>
      </c>
      <c r="F142" s="157" t="s">
        <v>146</v>
      </c>
      <c r="H142" s="158">
        <v>28.35</v>
      </c>
      <c r="I142" s="159"/>
      <c r="L142" s="154"/>
      <c r="M142" s="160"/>
      <c r="T142" s="161"/>
      <c r="AT142" s="156" t="s">
        <v>126</v>
      </c>
      <c r="AU142" s="156" t="s">
        <v>81</v>
      </c>
      <c r="AV142" s="12" t="s">
        <v>81</v>
      </c>
      <c r="AW142" s="12" t="s">
        <v>28</v>
      </c>
      <c r="AX142" s="12" t="s">
        <v>72</v>
      </c>
      <c r="AY142" s="156" t="s">
        <v>117</v>
      </c>
    </row>
    <row r="143" spans="2:65" s="12" customFormat="1" ht="11.25">
      <c r="B143" s="154"/>
      <c r="D143" s="155" t="s">
        <v>126</v>
      </c>
      <c r="E143" s="156" t="s">
        <v>1</v>
      </c>
      <c r="F143" s="157" t="s">
        <v>147</v>
      </c>
      <c r="H143" s="158">
        <v>201</v>
      </c>
      <c r="I143" s="159"/>
      <c r="L143" s="154"/>
      <c r="M143" s="160"/>
      <c r="T143" s="161"/>
      <c r="AT143" s="156" t="s">
        <v>126</v>
      </c>
      <c r="AU143" s="156" t="s">
        <v>81</v>
      </c>
      <c r="AV143" s="12" t="s">
        <v>81</v>
      </c>
      <c r="AW143" s="12" t="s">
        <v>28</v>
      </c>
      <c r="AX143" s="12" t="s">
        <v>72</v>
      </c>
      <c r="AY143" s="156" t="s">
        <v>117</v>
      </c>
    </row>
    <row r="144" spans="2:65" s="13" customFormat="1" ht="11.25">
      <c r="B144" s="162"/>
      <c r="D144" s="155" t="s">
        <v>126</v>
      </c>
      <c r="E144" s="163" t="s">
        <v>1</v>
      </c>
      <c r="F144" s="164" t="s">
        <v>131</v>
      </c>
      <c r="H144" s="165">
        <v>461.45</v>
      </c>
      <c r="I144" s="166"/>
      <c r="L144" s="162"/>
      <c r="M144" s="167"/>
      <c r="T144" s="168"/>
      <c r="AT144" s="163" t="s">
        <v>126</v>
      </c>
      <c r="AU144" s="163" t="s">
        <v>81</v>
      </c>
      <c r="AV144" s="13" t="s">
        <v>124</v>
      </c>
      <c r="AW144" s="13" t="s">
        <v>28</v>
      </c>
      <c r="AX144" s="13" t="s">
        <v>77</v>
      </c>
      <c r="AY144" s="163" t="s">
        <v>117</v>
      </c>
    </row>
    <row r="145" spans="2:65" s="1" customFormat="1" ht="33" customHeight="1">
      <c r="B145" s="139"/>
      <c r="C145" s="140" t="s">
        <v>148</v>
      </c>
      <c r="D145" s="140" t="s">
        <v>120</v>
      </c>
      <c r="E145" s="141" t="s">
        <v>149</v>
      </c>
      <c r="F145" s="142" t="s">
        <v>150</v>
      </c>
      <c r="G145" s="143" t="s">
        <v>142</v>
      </c>
      <c r="H145" s="144">
        <v>922.9</v>
      </c>
      <c r="I145" s="145"/>
      <c r="J145" s="144">
        <f>ROUND(I145*H145,3)</f>
        <v>0</v>
      </c>
      <c r="K145" s="146"/>
      <c r="L145" s="32"/>
      <c r="M145" s="147" t="s">
        <v>1</v>
      </c>
      <c r="N145" s="148" t="s">
        <v>38</v>
      </c>
      <c r="P145" s="149">
        <f>O145*H145</f>
        <v>0</v>
      </c>
      <c r="Q145" s="149">
        <v>0</v>
      </c>
      <c r="R145" s="149">
        <f>Q145*H145</f>
        <v>0</v>
      </c>
      <c r="S145" s="149">
        <v>0</v>
      </c>
      <c r="T145" s="150">
        <f>S145*H145</f>
        <v>0</v>
      </c>
      <c r="AR145" s="151" t="s">
        <v>124</v>
      </c>
      <c r="AT145" s="151" t="s">
        <v>120</v>
      </c>
      <c r="AU145" s="151" t="s">
        <v>81</v>
      </c>
      <c r="AY145" s="17" t="s">
        <v>117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7" t="s">
        <v>81</v>
      </c>
      <c r="BK145" s="153">
        <f>ROUND(I145*H145,3)</f>
        <v>0</v>
      </c>
      <c r="BL145" s="17" t="s">
        <v>124</v>
      </c>
      <c r="BM145" s="151" t="s">
        <v>151</v>
      </c>
    </row>
    <row r="146" spans="2:65" s="12" customFormat="1" ht="11.25">
      <c r="B146" s="154"/>
      <c r="D146" s="155" t="s">
        <v>126</v>
      </c>
      <c r="E146" s="156" t="s">
        <v>1</v>
      </c>
      <c r="F146" s="157" t="s">
        <v>152</v>
      </c>
      <c r="H146" s="158">
        <v>922.9</v>
      </c>
      <c r="I146" s="159"/>
      <c r="L146" s="154"/>
      <c r="M146" s="160"/>
      <c r="T146" s="161"/>
      <c r="AT146" s="156" t="s">
        <v>126</v>
      </c>
      <c r="AU146" s="156" t="s">
        <v>81</v>
      </c>
      <c r="AV146" s="12" t="s">
        <v>81</v>
      </c>
      <c r="AW146" s="12" t="s">
        <v>28</v>
      </c>
      <c r="AX146" s="12" t="s">
        <v>77</v>
      </c>
      <c r="AY146" s="156" t="s">
        <v>117</v>
      </c>
    </row>
    <row r="147" spans="2:65" s="1" customFormat="1" ht="24.2" customHeight="1">
      <c r="B147" s="139"/>
      <c r="C147" s="140" t="s">
        <v>153</v>
      </c>
      <c r="D147" s="140" t="s">
        <v>120</v>
      </c>
      <c r="E147" s="141" t="s">
        <v>154</v>
      </c>
      <c r="F147" s="142" t="s">
        <v>155</v>
      </c>
      <c r="G147" s="143" t="s">
        <v>142</v>
      </c>
      <c r="H147" s="144">
        <v>461.45</v>
      </c>
      <c r="I147" s="145"/>
      <c r="J147" s="144">
        <f>ROUND(I147*H147,3)</f>
        <v>0</v>
      </c>
      <c r="K147" s="146"/>
      <c r="L147" s="32"/>
      <c r="M147" s="147" t="s">
        <v>1</v>
      </c>
      <c r="N147" s="148" t="s">
        <v>38</v>
      </c>
      <c r="P147" s="149">
        <f>O147*H147</f>
        <v>0</v>
      </c>
      <c r="Q147" s="149">
        <v>1.5426E-2</v>
      </c>
      <c r="R147" s="149">
        <f>Q147*H147</f>
        <v>7.1183277</v>
      </c>
      <c r="S147" s="149">
        <v>0</v>
      </c>
      <c r="T147" s="150">
        <f>S147*H147</f>
        <v>0</v>
      </c>
      <c r="AR147" s="151" t="s">
        <v>124</v>
      </c>
      <c r="AT147" s="151" t="s">
        <v>120</v>
      </c>
      <c r="AU147" s="151" t="s">
        <v>81</v>
      </c>
      <c r="AY147" s="17" t="s">
        <v>117</v>
      </c>
      <c r="BE147" s="152">
        <f>IF(N147="základná",J147,0)</f>
        <v>0</v>
      </c>
      <c r="BF147" s="152">
        <f>IF(N147="znížená",J147,0)</f>
        <v>0</v>
      </c>
      <c r="BG147" s="152">
        <f>IF(N147="zákl. prenesená",J147,0)</f>
        <v>0</v>
      </c>
      <c r="BH147" s="152">
        <f>IF(N147="zníž. prenesená",J147,0)</f>
        <v>0</v>
      </c>
      <c r="BI147" s="152">
        <f>IF(N147="nulová",J147,0)</f>
        <v>0</v>
      </c>
      <c r="BJ147" s="17" t="s">
        <v>81</v>
      </c>
      <c r="BK147" s="153">
        <f>ROUND(I147*H147,3)</f>
        <v>0</v>
      </c>
      <c r="BL147" s="17" t="s">
        <v>124</v>
      </c>
      <c r="BM147" s="151" t="s">
        <v>156</v>
      </c>
    </row>
    <row r="148" spans="2:65" s="1" customFormat="1" ht="16.5" customHeight="1">
      <c r="B148" s="139"/>
      <c r="C148" s="140" t="s">
        <v>157</v>
      </c>
      <c r="D148" s="140" t="s">
        <v>120</v>
      </c>
      <c r="E148" s="141" t="s">
        <v>158</v>
      </c>
      <c r="F148" s="142" t="s">
        <v>159</v>
      </c>
      <c r="G148" s="143" t="s">
        <v>142</v>
      </c>
      <c r="H148" s="144">
        <v>165.52500000000001</v>
      </c>
      <c r="I148" s="145"/>
      <c r="J148" s="144">
        <f>ROUND(I148*H148,3)</f>
        <v>0</v>
      </c>
      <c r="K148" s="146"/>
      <c r="L148" s="32"/>
      <c r="M148" s="147" t="s">
        <v>1</v>
      </c>
      <c r="N148" s="148" t="s">
        <v>38</v>
      </c>
      <c r="P148" s="149">
        <f>O148*H148</f>
        <v>0</v>
      </c>
      <c r="Q148" s="149">
        <v>5.0000000000000002E-5</v>
      </c>
      <c r="R148" s="149">
        <f>Q148*H148</f>
        <v>8.2762500000000006E-3</v>
      </c>
      <c r="S148" s="149">
        <v>0</v>
      </c>
      <c r="T148" s="150">
        <f>S148*H148</f>
        <v>0</v>
      </c>
      <c r="AR148" s="151" t="s">
        <v>124</v>
      </c>
      <c r="AT148" s="151" t="s">
        <v>120</v>
      </c>
      <c r="AU148" s="151" t="s">
        <v>81</v>
      </c>
      <c r="AY148" s="17" t="s">
        <v>117</v>
      </c>
      <c r="BE148" s="152">
        <f>IF(N148="základná",J148,0)</f>
        <v>0</v>
      </c>
      <c r="BF148" s="152">
        <f>IF(N148="znížená",J148,0)</f>
        <v>0</v>
      </c>
      <c r="BG148" s="152">
        <f>IF(N148="zákl. prenesená",J148,0)</f>
        <v>0</v>
      </c>
      <c r="BH148" s="152">
        <f>IF(N148="zníž. prenesená",J148,0)</f>
        <v>0</v>
      </c>
      <c r="BI148" s="152">
        <f>IF(N148="nulová",J148,0)</f>
        <v>0</v>
      </c>
      <c r="BJ148" s="17" t="s">
        <v>81</v>
      </c>
      <c r="BK148" s="153">
        <f>ROUND(I148*H148,3)</f>
        <v>0</v>
      </c>
      <c r="BL148" s="17" t="s">
        <v>124</v>
      </c>
      <c r="BM148" s="151" t="s">
        <v>160</v>
      </c>
    </row>
    <row r="149" spans="2:65" s="14" customFormat="1" ht="11.25">
      <c r="B149" s="169"/>
      <c r="D149" s="155" t="s">
        <v>126</v>
      </c>
      <c r="E149" s="170" t="s">
        <v>1</v>
      </c>
      <c r="F149" s="171" t="s">
        <v>161</v>
      </c>
      <c r="H149" s="170" t="s">
        <v>1</v>
      </c>
      <c r="I149" s="172"/>
      <c r="L149" s="169"/>
      <c r="M149" s="173"/>
      <c r="T149" s="174"/>
      <c r="AT149" s="170" t="s">
        <v>126</v>
      </c>
      <c r="AU149" s="170" t="s">
        <v>81</v>
      </c>
      <c r="AV149" s="14" t="s">
        <v>77</v>
      </c>
      <c r="AW149" s="14" t="s">
        <v>28</v>
      </c>
      <c r="AX149" s="14" t="s">
        <v>72</v>
      </c>
      <c r="AY149" s="170" t="s">
        <v>117</v>
      </c>
    </row>
    <row r="150" spans="2:65" s="12" customFormat="1" ht="11.25">
      <c r="B150" s="154"/>
      <c r="D150" s="155" t="s">
        <v>126</v>
      </c>
      <c r="E150" s="156" t="s">
        <v>1</v>
      </c>
      <c r="F150" s="157" t="s">
        <v>162</v>
      </c>
      <c r="H150" s="158">
        <v>37.5</v>
      </c>
      <c r="I150" s="159"/>
      <c r="L150" s="154"/>
      <c r="M150" s="160"/>
      <c r="T150" s="161"/>
      <c r="AT150" s="156" t="s">
        <v>126</v>
      </c>
      <c r="AU150" s="156" t="s">
        <v>81</v>
      </c>
      <c r="AV150" s="12" t="s">
        <v>81</v>
      </c>
      <c r="AW150" s="12" t="s">
        <v>28</v>
      </c>
      <c r="AX150" s="12" t="s">
        <v>72</v>
      </c>
      <c r="AY150" s="156" t="s">
        <v>117</v>
      </c>
    </row>
    <row r="151" spans="2:65" s="12" customFormat="1" ht="11.25">
      <c r="B151" s="154"/>
      <c r="D151" s="155" t="s">
        <v>126</v>
      </c>
      <c r="E151" s="156" t="s">
        <v>1</v>
      </c>
      <c r="F151" s="157" t="s">
        <v>163</v>
      </c>
      <c r="H151" s="158">
        <v>53.55</v>
      </c>
      <c r="I151" s="159"/>
      <c r="L151" s="154"/>
      <c r="M151" s="160"/>
      <c r="T151" s="161"/>
      <c r="AT151" s="156" t="s">
        <v>126</v>
      </c>
      <c r="AU151" s="156" t="s">
        <v>81</v>
      </c>
      <c r="AV151" s="12" t="s">
        <v>81</v>
      </c>
      <c r="AW151" s="12" t="s">
        <v>28</v>
      </c>
      <c r="AX151" s="12" t="s">
        <v>72</v>
      </c>
      <c r="AY151" s="156" t="s">
        <v>117</v>
      </c>
    </row>
    <row r="152" spans="2:65" s="12" customFormat="1" ht="11.25">
      <c r="B152" s="154"/>
      <c r="D152" s="155" t="s">
        <v>126</v>
      </c>
      <c r="E152" s="156" t="s">
        <v>1</v>
      </c>
      <c r="F152" s="157" t="s">
        <v>164</v>
      </c>
      <c r="H152" s="158">
        <v>14.175000000000001</v>
      </c>
      <c r="I152" s="159"/>
      <c r="L152" s="154"/>
      <c r="M152" s="160"/>
      <c r="T152" s="161"/>
      <c r="AT152" s="156" t="s">
        <v>126</v>
      </c>
      <c r="AU152" s="156" t="s">
        <v>81</v>
      </c>
      <c r="AV152" s="12" t="s">
        <v>81</v>
      </c>
      <c r="AW152" s="12" t="s">
        <v>28</v>
      </c>
      <c r="AX152" s="12" t="s">
        <v>72</v>
      </c>
      <c r="AY152" s="156" t="s">
        <v>117</v>
      </c>
    </row>
    <row r="153" spans="2:65" s="12" customFormat="1" ht="11.25">
      <c r="B153" s="154"/>
      <c r="D153" s="155" t="s">
        <v>126</v>
      </c>
      <c r="E153" s="156" t="s">
        <v>1</v>
      </c>
      <c r="F153" s="157" t="s">
        <v>165</v>
      </c>
      <c r="H153" s="158">
        <v>60.3</v>
      </c>
      <c r="I153" s="159"/>
      <c r="L153" s="154"/>
      <c r="M153" s="160"/>
      <c r="T153" s="161"/>
      <c r="AT153" s="156" t="s">
        <v>126</v>
      </c>
      <c r="AU153" s="156" t="s">
        <v>81</v>
      </c>
      <c r="AV153" s="12" t="s">
        <v>81</v>
      </c>
      <c r="AW153" s="12" t="s">
        <v>28</v>
      </c>
      <c r="AX153" s="12" t="s">
        <v>72</v>
      </c>
      <c r="AY153" s="156" t="s">
        <v>117</v>
      </c>
    </row>
    <row r="154" spans="2:65" s="13" customFormat="1" ht="11.25">
      <c r="B154" s="162"/>
      <c r="D154" s="155" t="s">
        <v>126</v>
      </c>
      <c r="E154" s="163" t="s">
        <v>1</v>
      </c>
      <c r="F154" s="164" t="s">
        <v>131</v>
      </c>
      <c r="H154" s="165">
        <v>165.52499999999998</v>
      </c>
      <c r="I154" s="166"/>
      <c r="L154" s="162"/>
      <c r="M154" s="167"/>
      <c r="T154" s="168"/>
      <c r="AT154" s="163" t="s">
        <v>126</v>
      </c>
      <c r="AU154" s="163" t="s">
        <v>81</v>
      </c>
      <c r="AV154" s="13" t="s">
        <v>124</v>
      </c>
      <c r="AW154" s="13" t="s">
        <v>28</v>
      </c>
      <c r="AX154" s="13" t="s">
        <v>77</v>
      </c>
      <c r="AY154" s="163" t="s">
        <v>117</v>
      </c>
    </row>
    <row r="155" spans="2:65" s="1" customFormat="1" ht="24.2" customHeight="1">
      <c r="B155" s="139"/>
      <c r="C155" s="140" t="s">
        <v>166</v>
      </c>
      <c r="D155" s="140" t="s">
        <v>120</v>
      </c>
      <c r="E155" s="141" t="s">
        <v>167</v>
      </c>
      <c r="F155" s="142" t="s">
        <v>168</v>
      </c>
      <c r="G155" s="143" t="s">
        <v>169</v>
      </c>
      <c r="H155" s="144">
        <v>128.4</v>
      </c>
      <c r="I155" s="145"/>
      <c r="J155" s="144">
        <f>ROUND(I155*H155,3)</f>
        <v>0</v>
      </c>
      <c r="K155" s="146"/>
      <c r="L155" s="32"/>
      <c r="M155" s="147" t="s">
        <v>1</v>
      </c>
      <c r="N155" s="148" t="s">
        <v>38</v>
      </c>
      <c r="P155" s="149">
        <f>O155*H155</f>
        <v>0</v>
      </c>
      <c r="Q155" s="149">
        <v>0</v>
      </c>
      <c r="R155" s="149">
        <f>Q155*H155</f>
        <v>0</v>
      </c>
      <c r="S155" s="149">
        <v>4.8000000000000001E-2</v>
      </c>
      <c r="T155" s="150">
        <f>S155*H155</f>
        <v>6.1632000000000007</v>
      </c>
      <c r="AR155" s="151" t="s">
        <v>124</v>
      </c>
      <c r="AT155" s="151" t="s">
        <v>120</v>
      </c>
      <c r="AU155" s="151" t="s">
        <v>81</v>
      </c>
      <c r="AY155" s="17" t="s">
        <v>117</v>
      </c>
      <c r="BE155" s="152">
        <f>IF(N155="základná",J155,0)</f>
        <v>0</v>
      </c>
      <c r="BF155" s="152">
        <f>IF(N155="znížená",J155,0)</f>
        <v>0</v>
      </c>
      <c r="BG155" s="152">
        <f>IF(N155="zákl. prenesená",J155,0)</f>
        <v>0</v>
      </c>
      <c r="BH155" s="152">
        <f>IF(N155="zníž. prenesená",J155,0)</f>
        <v>0</v>
      </c>
      <c r="BI155" s="152">
        <f>IF(N155="nulová",J155,0)</f>
        <v>0</v>
      </c>
      <c r="BJ155" s="17" t="s">
        <v>81</v>
      </c>
      <c r="BK155" s="153">
        <f>ROUND(I155*H155,3)</f>
        <v>0</v>
      </c>
      <c r="BL155" s="17" t="s">
        <v>124</v>
      </c>
      <c r="BM155" s="151" t="s">
        <v>170</v>
      </c>
    </row>
    <row r="156" spans="2:65" s="12" customFormat="1" ht="11.25">
      <c r="B156" s="154"/>
      <c r="D156" s="155" t="s">
        <v>126</v>
      </c>
      <c r="E156" s="156" t="s">
        <v>1</v>
      </c>
      <c r="F156" s="157" t="s">
        <v>171</v>
      </c>
      <c r="H156" s="158">
        <v>128.4</v>
      </c>
      <c r="I156" s="159"/>
      <c r="L156" s="154"/>
      <c r="M156" s="160"/>
      <c r="T156" s="161"/>
      <c r="AT156" s="156" t="s">
        <v>126</v>
      </c>
      <c r="AU156" s="156" t="s">
        <v>81</v>
      </c>
      <c r="AV156" s="12" t="s">
        <v>81</v>
      </c>
      <c r="AW156" s="12" t="s">
        <v>28</v>
      </c>
      <c r="AX156" s="12" t="s">
        <v>77</v>
      </c>
      <c r="AY156" s="156" t="s">
        <v>117</v>
      </c>
    </row>
    <row r="157" spans="2:65" s="1" customFormat="1" ht="24.2" customHeight="1">
      <c r="B157" s="139"/>
      <c r="C157" s="140" t="s">
        <v>118</v>
      </c>
      <c r="D157" s="140" t="s">
        <v>120</v>
      </c>
      <c r="E157" s="141" t="s">
        <v>172</v>
      </c>
      <c r="F157" s="142" t="s">
        <v>173</v>
      </c>
      <c r="G157" s="143" t="s">
        <v>174</v>
      </c>
      <c r="H157" s="144">
        <v>58.609000000000002</v>
      </c>
      <c r="I157" s="145"/>
      <c r="J157" s="144">
        <f>ROUND(I157*H157,3)</f>
        <v>0</v>
      </c>
      <c r="K157" s="146"/>
      <c r="L157" s="32"/>
      <c r="M157" s="147" t="s">
        <v>1</v>
      </c>
      <c r="N157" s="148" t="s">
        <v>38</v>
      </c>
      <c r="P157" s="149">
        <f>O157*H157</f>
        <v>0</v>
      </c>
      <c r="Q157" s="149">
        <v>0</v>
      </c>
      <c r="R157" s="149">
        <f>Q157*H157</f>
        <v>0</v>
      </c>
      <c r="S157" s="149">
        <v>0</v>
      </c>
      <c r="T157" s="150">
        <f>S157*H157</f>
        <v>0</v>
      </c>
      <c r="AR157" s="151" t="s">
        <v>124</v>
      </c>
      <c r="AT157" s="151" t="s">
        <v>120</v>
      </c>
      <c r="AU157" s="151" t="s">
        <v>81</v>
      </c>
      <c r="AY157" s="17" t="s">
        <v>117</v>
      </c>
      <c r="BE157" s="152">
        <f>IF(N157="základná",J157,0)</f>
        <v>0</v>
      </c>
      <c r="BF157" s="152">
        <f>IF(N157="znížená",J157,0)</f>
        <v>0</v>
      </c>
      <c r="BG157" s="152">
        <f>IF(N157="zákl. prenesená",J157,0)</f>
        <v>0</v>
      </c>
      <c r="BH157" s="152">
        <f>IF(N157="zníž. prenesená",J157,0)</f>
        <v>0</v>
      </c>
      <c r="BI157" s="152">
        <f>IF(N157="nulová",J157,0)</f>
        <v>0</v>
      </c>
      <c r="BJ157" s="17" t="s">
        <v>81</v>
      </c>
      <c r="BK157" s="153">
        <f>ROUND(I157*H157,3)</f>
        <v>0</v>
      </c>
      <c r="BL157" s="17" t="s">
        <v>124</v>
      </c>
      <c r="BM157" s="151" t="s">
        <v>175</v>
      </c>
    </row>
    <row r="158" spans="2:65" s="1" customFormat="1" ht="24.2" customHeight="1">
      <c r="B158" s="139"/>
      <c r="C158" s="140" t="s">
        <v>176</v>
      </c>
      <c r="D158" s="140" t="s">
        <v>120</v>
      </c>
      <c r="E158" s="141" t="s">
        <v>177</v>
      </c>
      <c r="F158" s="142" t="s">
        <v>178</v>
      </c>
      <c r="G158" s="143" t="s">
        <v>174</v>
      </c>
      <c r="H158" s="144">
        <v>293.04500000000002</v>
      </c>
      <c r="I158" s="145"/>
      <c r="J158" s="144">
        <f>ROUND(I158*H158,3)</f>
        <v>0</v>
      </c>
      <c r="K158" s="146"/>
      <c r="L158" s="32"/>
      <c r="M158" s="147" t="s">
        <v>1</v>
      </c>
      <c r="N158" s="148" t="s">
        <v>38</v>
      </c>
      <c r="P158" s="149">
        <f>O158*H158</f>
        <v>0</v>
      </c>
      <c r="Q158" s="149">
        <v>0</v>
      </c>
      <c r="R158" s="149">
        <f>Q158*H158</f>
        <v>0</v>
      </c>
      <c r="S158" s="149">
        <v>0</v>
      </c>
      <c r="T158" s="150">
        <f>S158*H158</f>
        <v>0</v>
      </c>
      <c r="AR158" s="151" t="s">
        <v>124</v>
      </c>
      <c r="AT158" s="151" t="s">
        <v>120</v>
      </c>
      <c r="AU158" s="151" t="s">
        <v>81</v>
      </c>
      <c r="AY158" s="17" t="s">
        <v>117</v>
      </c>
      <c r="BE158" s="152">
        <f>IF(N158="základná",J158,0)</f>
        <v>0</v>
      </c>
      <c r="BF158" s="152">
        <f>IF(N158="znížená",J158,0)</f>
        <v>0</v>
      </c>
      <c r="BG158" s="152">
        <f>IF(N158="zákl. prenesená",J158,0)</f>
        <v>0</v>
      </c>
      <c r="BH158" s="152">
        <f>IF(N158="zníž. prenesená",J158,0)</f>
        <v>0</v>
      </c>
      <c r="BI158" s="152">
        <f>IF(N158="nulová",J158,0)</f>
        <v>0</v>
      </c>
      <c r="BJ158" s="17" t="s">
        <v>81</v>
      </c>
      <c r="BK158" s="153">
        <f>ROUND(I158*H158,3)</f>
        <v>0</v>
      </c>
      <c r="BL158" s="17" t="s">
        <v>124</v>
      </c>
      <c r="BM158" s="151" t="s">
        <v>179</v>
      </c>
    </row>
    <row r="159" spans="2:65" s="12" customFormat="1" ht="11.25">
      <c r="B159" s="154"/>
      <c r="D159" s="155" t="s">
        <v>126</v>
      </c>
      <c r="E159" s="156" t="s">
        <v>1</v>
      </c>
      <c r="F159" s="157" t="s">
        <v>180</v>
      </c>
      <c r="H159" s="158">
        <v>293.04500000000002</v>
      </c>
      <c r="I159" s="159"/>
      <c r="L159" s="154"/>
      <c r="M159" s="160"/>
      <c r="T159" s="161"/>
      <c r="AT159" s="156" t="s">
        <v>126</v>
      </c>
      <c r="AU159" s="156" t="s">
        <v>81</v>
      </c>
      <c r="AV159" s="12" t="s">
        <v>81</v>
      </c>
      <c r="AW159" s="12" t="s">
        <v>28</v>
      </c>
      <c r="AX159" s="12" t="s">
        <v>77</v>
      </c>
      <c r="AY159" s="156" t="s">
        <v>117</v>
      </c>
    </row>
    <row r="160" spans="2:65" s="1" customFormat="1" ht="21.75" customHeight="1">
      <c r="B160" s="139"/>
      <c r="C160" s="140" t="s">
        <v>181</v>
      </c>
      <c r="D160" s="140" t="s">
        <v>120</v>
      </c>
      <c r="E160" s="141" t="s">
        <v>182</v>
      </c>
      <c r="F160" s="142" t="s">
        <v>183</v>
      </c>
      <c r="G160" s="143" t="s">
        <v>174</v>
      </c>
      <c r="H160" s="144">
        <v>58.609000000000002</v>
      </c>
      <c r="I160" s="145"/>
      <c r="J160" s="144">
        <f>ROUND(I160*H160,3)</f>
        <v>0</v>
      </c>
      <c r="K160" s="146"/>
      <c r="L160" s="32"/>
      <c r="M160" s="147" t="s">
        <v>1</v>
      </c>
      <c r="N160" s="148" t="s">
        <v>38</v>
      </c>
      <c r="P160" s="149">
        <f>O160*H160</f>
        <v>0</v>
      </c>
      <c r="Q160" s="149">
        <v>0</v>
      </c>
      <c r="R160" s="149">
        <f>Q160*H160</f>
        <v>0</v>
      </c>
      <c r="S160" s="149">
        <v>0</v>
      </c>
      <c r="T160" s="150">
        <f>S160*H160</f>
        <v>0</v>
      </c>
      <c r="AR160" s="151" t="s">
        <v>124</v>
      </c>
      <c r="AT160" s="151" t="s">
        <v>120</v>
      </c>
      <c r="AU160" s="151" t="s">
        <v>81</v>
      </c>
      <c r="AY160" s="17" t="s">
        <v>117</v>
      </c>
      <c r="BE160" s="152">
        <f>IF(N160="základná",J160,0)</f>
        <v>0</v>
      </c>
      <c r="BF160" s="152">
        <f>IF(N160="znížená",J160,0)</f>
        <v>0</v>
      </c>
      <c r="BG160" s="152">
        <f>IF(N160="zákl. prenesená",J160,0)</f>
        <v>0</v>
      </c>
      <c r="BH160" s="152">
        <f>IF(N160="zníž. prenesená",J160,0)</f>
        <v>0</v>
      </c>
      <c r="BI160" s="152">
        <f>IF(N160="nulová",J160,0)</f>
        <v>0</v>
      </c>
      <c r="BJ160" s="17" t="s">
        <v>81</v>
      </c>
      <c r="BK160" s="153">
        <f>ROUND(I160*H160,3)</f>
        <v>0</v>
      </c>
      <c r="BL160" s="17" t="s">
        <v>124</v>
      </c>
      <c r="BM160" s="151" t="s">
        <v>184</v>
      </c>
    </row>
    <row r="161" spans="2:65" s="1" customFormat="1" ht="24.2" customHeight="1">
      <c r="B161" s="139"/>
      <c r="C161" s="140" t="s">
        <v>185</v>
      </c>
      <c r="D161" s="140" t="s">
        <v>120</v>
      </c>
      <c r="E161" s="141" t="s">
        <v>186</v>
      </c>
      <c r="F161" s="142" t="s">
        <v>187</v>
      </c>
      <c r="G161" s="143" t="s">
        <v>174</v>
      </c>
      <c r="H161" s="144">
        <v>1113.5709999999999</v>
      </c>
      <c r="I161" s="145"/>
      <c r="J161" s="144">
        <f>ROUND(I161*H161,3)</f>
        <v>0</v>
      </c>
      <c r="K161" s="146"/>
      <c r="L161" s="32"/>
      <c r="M161" s="147" t="s">
        <v>1</v>
      </c>
      <c r="N161" s="148" t="s">
        <v>38</v>
      </c>
      <c r="P161" s="149">
        <f>O161*H161</f>
        <v>0</v>
      </c>
      <c r="Q161" s="149">
        <v>0</v>
      </c>
      <c r="R161" s="149">
        <f>Q161*H161</f>
        <v>0</v>
      </c>
      <c r="S161" s="149">
        <v>0</v>
      </c>
      <c r="T161" s="150">
        <f>S161*H161</f>
        <v>0</v>
      </c>
      <c r="AR161" s="151" t="s">
        <v>124</v>
      </c>
      <c r="AT161" s="151" t="s">
        <v>120</v>
      </c>
      <c r="AU161" s="151" t="s">
        <v>81</v>
      </c>
      <c r="AY161" s="17" t="s">
        <v>117</v>
      </c>
      <c r="BE161" s="152">
        <f>IF(N161="základná",J161,0)</f>
        <v>0</v>
      </c>
      <c r="BF161" s="152">
        <f>IF(N161="znížená",J161,0)</f>
        <v>0</v>
      </c>
      <c r="BG161" s="152">
        <f>IF(N161="zákl. prenesená",J161,0)</f>
        <v>0</v>
      </c>
      <c r="BH161" s="152">
        <f>IF(N161="zníž. prenesená",J161,0)</f>
        <v>0</v>
      </c>
      <c r="BI161" s="152">
        <f>IF(N161="nulová",J161,0)</f>
        <v>0</v>
      </c>
      <c r="BJ161" s="17" t="s">
        <v>81</v>
      </c>
      <c r="BK161" s="153">
        <f>ROUND(I161*H161,3)</f>
        <v>0</v>
      </c>
      <c r="BL161" s="17" t="s">
        <v>124</v>
      </c>
      <c r="BM161" s="151" t="s">
        <v>188</v>
      </c>
    </row>
    <row r="162" spans="2:65" s="12" customFormat="1" ht="11.25">
      <c r="B162" s="154"/>
      <c r="D162" s="155" t="s">
        <v>126</v>
      </c>
      <c r="E162" s="156" t="s">
        <v>1</v>
      </c>
      <c r="F162" s="157" t="s">
        <v>189</v>
      </c>
      <c r="H162" s="158">
        <v>1113.5709999999999</v>
      </c>
      <c r="I162" s="159"/>
      <c r="L162" s="154"/>
      <c r="M162" s="160"/>
      <c r="T162" s="161"/>
      <c r="AT162" s="156" t="s">
        <v>126</v>
      </c>
      <c r="AU162" s="156" t="s">
        <v>81</v>
      </c>
      <c r="AV162" s="12" t="s">
        <v>81</v>
      </c>
      <c r="AW162" s="12" t="s">
        <v>28</v>
      </c>
      <c r="AX162" s="12" t="s">
        <v>77</v>
      </c>
      <c r="AY162" s="156" t="s">
        <v>117</v>
      </c>
    </row>
    <row r="163" spans="2:65" s="1" customFormat="1" ht="24.2" customHeight="1">
      <c r="B163" s="139"/>
      <c r="C163" s="140" t="s">
        <v>190</v>
      </c>
      <c r="D163" s="140" t="s">
        <v>120</v>
      </c>
      <c r="E163" s="141" t="s">
        <v>191</v>
      </c>
      <c r="F163" s="142" t="s">
        <v>192</v>
      </c>
      <c r="G163" s="143" t="s">
        <v>174</v>
      </c>
      <c r="H163" s="144">
        <v>58.609000000000002</v>
      </c>
      <c r="I163" s="145"/>
      <c r="J163" s="144">
        <f>ROUND(I163*H163,3)</f>
        <v>0</v>
      </c>
      <c r="K163" s="146"/>
      <c r="L163" s="32"/>
      <c r="M163" s="147" t="s">
        <v>1</v>
      </c>
      <c r="N163" s="148" t="s">
        <v>38</v>
      </c>
      <c r="P163" s="149">
        <f>O163*H163</f>
        <v>0</v>
      </c>
      <c r="Q163" s="149">
        <v>0</v>
      </c>
      <c r="R163" s="149">
        <f>Q163*H163</f>
        <v>0</v>
      </c>
      <c r="S163" s="149">
        <v>0</v>
      </c>
      <c r="T163" s="150">
        <f>S163*H163</f>
        <v>0</v>
      </c>
      <c r="AR163" s="151" t="s">
        <v>124</v>
      </c>
      <c r="AT163" s="151" t="s">
        <v>120</v>
      </c>
      <c r="AU163" s="151" t="s">
        <v>81</v>
      </c>
      <c r="AY163" s="17" t="s">
        <v>117</v>
      </c>
      <c r="BE163" s="152">
        <f>IF(N163="základná",J163,0)</f>
        <v>0</v>
      </c>
      <c r="BF163" s="152">
        <f>IF(N163="znížená",J163,0)</f>
        <v>0</v>
      </c>
      <c r="BG163" s="152">
        <f>IF(N163="zákl. prenesená",J163,0)</f>
        <v>0</v>
      </c>
      <c r="BH163" s="152">
        <f>IF(N163="zníž. prenesená",J163,0)</f>
        <v>0</v>
      </c>
      <c r="BI163" s="152">
        <f>IF(N163="nulová",J163,0)</f>
        <v>0</v>
      </c>
      <c r="BJ163" s="17" t="s">
        <v>81</v>
      </c>
      <c r="BK163" s="153">
        <f>ROUND(I163*H163,3)</f>
        <v>0</v>
      </c>
      <c r="BL163" s="17" t="s">
        <v>124</v>
      </c>
      <c r="BM163" s="151" t="s">
        <v>193</v>
      </c>
    </row>
    <row r="164" spans="2:65" s="1" customFormat="1" ht="24.2" customHeight="1">
      <c r="B164" s="139"/>
      <c r="C164" s="140" t="s">
        <v>194</v>
      </c>
      <c r="D164" s="140" t="s">
        <v>120</v>
      </c>
      <c r="E164" s="141" t="s">
        <v>195</v>
      </c>
      <c r="F164" s="142" t="s">
        <v>196</v>
      </c>
      <c r="G164" s="143" t="s">
        <v>174</v>
      </c>
      <c r="H164" s="144">
        <v>586.09</v>
      </c>
      <c r="I164" s="145"/>
      <c r="J164" s="144">
        <f>ROUND(I164*H164,3)</f>
        <v>0</v>
      </c>
      <c r="K164" s="146"/>
      <c r="L164" s="32"/>
      <c r="M164" s="147" t="s">
        <v>1</v>
      </c>
      <c r="N164" s="148" t="s">
        <v>38</v>
      </c>
      <c r="P164" s="149">
        <f>O164*H164</f>
        <v>0</v>
      </c>
      <c r="Q164" s="149">
        <v>0</v>
      </c>
      <c r="R164" s="149">
        <f>Q164*H164</f>
        <v>0</v>
      </c>
      <c r="S164" s="149">
        <v>0</v>
      </c>
      <c r="T164" s="150">
        <f>S164*H164</f>
        <v>0</v>
      </c>
      <c r="AR164" s="151" t="s">
        <v>124</v>
      </c>
      <c r="AT164" s="151" t="s">
        <v>120</v>
      </c>
      <c r="AU164" s="151" t="s">
        <v>81</v>
      </c>
      <c r="AY164" s="17" t="s">
        <v>117</v>
      </c>
      <c r="BE164" s="152">
        <f>IF(N164="základná",J164,0)</f>
        <v>0</v>
      </c>
      <c r="BF164" s="152">
        <f>IF(N164="znížená",J164,0)</f>
        <v>0</v>
      </c>
      <c r="BG164" s="152">
        <f>IF(N164="zákl. prenesená",J164,0)</f>
        <v>0</v>
      </c>
      <c r="BH164" s="152">
        <f>IF(N164="zníž. prenesená",J164,0)</f>
        <v>0</v>
      </c>
      <c r="BI164" s="152">
        <f>IF(N164="nulová",J164,0)</f>
        <v>0</v>
      </c>
      <c r="BJ164" s="17" t="s">
        <v>81</v>
      </c>
      <c r="BK164" s="153">
        <f>ROUND(I164*H164,3)</f>
        <v>0</v>
      </c>
      <c r="BL164" s="17" t="s">
        <v>124</v>
      </c>
      <c r="BM164" s="151" t="s">
        <v>197</v>
      </c>
    </row>
    <row r="165" spans="2:65" s="12" customFormat="1" ht="11.25">
      <c r="B165" s="154"/>
      <c r="D165" s="155" t="s">
        <v>126</v>
      </c>
      <c r="E165" s="156" t="s">
        <v>1</v>
      </c>
      <c r="F165" s="157" t="s">
        <v>198</v>
      </c>
      <c r="H165" s="158">
        <v>586.09</v>
      </c>
      <c r="I165" s="159"/>
      <c r="L165" s="154"/>
      <c r="M165" s="160"/>
      <c r="T165" s="161"/>
      <c r="AT165" s="156" t="s">
        <v>126</v>
      </c>
      <c r="AU165" s="156" t="s">
        <v>81</v>
      </c>
      <c r="AV165" s="12" t="s">
        <v>81</v>
      </c>
      <c r="AW165" s="12" t="s">
        <v>28</v>
      </c>
      <c r="AX165" s="12" t="s">
        <v>77</v>
      </c>
      <c r="AY165" s="156" t="s">
        <v>117</v>
      </c>
    </row>
    <row r="166" spans="2:65" s="1" customFormat="1" ht="24.2" customHeight="1">
      <c r="B166" s="139"/>
      <c r="C166" s="140" t="s">
        <v>199</v>
      </c>
      <c r="D166" s="140" t="s">
        <v>120</v>
      </c>
      <c r="E166" s="141" t="s">
        <v>200</v>
      </c>
      <c r="F166" s="142" t="s">
        <v>201</v>
      </c>
      <c r="G166" s="143" t="s">
        <v>174</v>
      </c>
      <c r="H166" s="144">
        <v>52.445999999999998</v>
      </c>
      <c r="I166" s="145"/>
      <c r="J166" s="144">
        <f>ROUND(I166*H166,3)</f>
        <v>0</v>
      </c>
      <c r="K166" s="146"/>
      <c r="L166" s="32"/>
      <c r="M166" s="147" t="s">
        <v>1</v>
      </c>
      <c r="N166" s="148" t="s">
        <v>38</v>
      </c>
      <c r="P166" s="149">
        <f>O166*H166</f>
        <v>0</v>
      </c>
      <c r="Q166" s="149">
        <v>0</v>
      </c>
      <c r="R166" s="149">
        <f>Q166*H166</f>
        <v>0</v>
      </c>
      <c r="S166" s="149">
        <v>0</v>
      </c>
      <c r="T166" s="150">
        <f>S166*H166</f>
        <v>0</v>
      </c>
      <c r="AR166" s="151" t="s">
        <v>124</v>
      </c>
      <c r="AT166" s="151" t="s">
        <v>120</v>
      </c>
      <c r="AU166" s="151" t="s">
        <v>81</v>
      </c>
      <c r="AY166" s="17" t="s">
        <v>117</v>
      </c>
      <c r="BE166" s="152">
        <f>IF(N166="základná",J166,0)</f>
        <v>0</v>
      </c>
      <c r="BF166" s="152">
        <f>IF(N166="znížená",J166,0)</f>
        <v>0</v>
      </c>
      <c r="BG166" s="152">
        <f>IF(N166="zákl. prenesená",J166,0)</f>
        <v>0</v>
      </c>
      <c r="BH166" s="152">
        <f>IF(N166="zníž. prenesená",J166,0)</f>
        <v>0</v>
      </c>
      <c r="BI166" s="152">
        <f>IF(N166="nulová",J166,0)</f>
        <v>0</v>
      </c>
      <c r="BJ166" s="17" t="s">
        <v>81</v>
      </c>
      <c r="BK166" s="153">
        <f>ROUND(I166*H166,3)</f>
        <v>0</v>
      </c>
      <c r="BL166" s="17" t="s">
        <v>124</v>
      </c>
      <c r="BM166" s="151" t="s">
        <v>202</v>
      </c>
    </row>
    <row r="167" spans="2:65" s="1" customFormat="1" ht="33" customHeight="1">
      <c r="B167" s="139"/>
      <c r="C167" s="140" t="s">
        <v>203</v>
      </c>
      <c r="D167" s="140" t="s">
        <v>120</v>
      </c>
      <c r="E167" s="141" t="s">
        <v>204</v>
      </c>
      <c r="F167" s="142" t="s">
        <v>205</v>
      </c>
      <c r="G167" s="143" t="s">
        <v>174</v>
      </c>
      <c r="H167" s="144">
        <v>6.1630000000000003</v>
      </c>
      <c r="I167" s="145"/>
      <c r="J167" s="144">
        <f>ROUND(I167*H167,3)</f>
        <v>0</v>
      </c>
      <c r="K167" s="146"/>
      <c r="L167" s="32"/>
      <c r="M167" s="147" t="s">
        <v>1</v>
      </c>
      <c r="N167" s="148" t="s">
        <v>38</v>
      </c>
      <c r="P167" s="149">
        <f>O167*H167</f>
        <v>0</v>
      </c>
      <c r="Q167" s="149">
        <v>0</v>
      </c>
      <c r="R167" s="149">
        <f>Q167*H167</f>
        <v>0</v>
      </c>
      <c r="S167" s="149">
        <v>0</v>
      </c>
      <c r="T167" s="150">
        <f>S167*H167</f>
        <v>0</v>
      </c>
      <c r="AR167" s="151" t="s">
        <v>124</v>
      </c>
      <c r="AT167" s="151" t="s">
        <v>120</v>
      </c>
      <c r="AU167" s="151" t="s">
        <v>81</v>
      </c>
      <c r="AY167" s="17" t="s">
        <v>117</v>
      </c>
      <c r="BE167" s="152">
        <f>IF(N167="základná",J167,0)</f>
        <v>0</v>
      </c>
      <c r="BF167" s="152">
        <f>IF(N167="znížená",J167,0)</f>
        <v>0</v>
      </c>
      <c r="BG167" s="152">
        <f>IF(N167="zákl. prenesená",J167,0)</f>
        <v>0</v>
      </c>
      <c r="BH167" s="152">
        <f>IF(N167="zníž. prenesená",J167,0)</f>
        <v>0</v>
      </c>
      <c r="BI167" s="152">
        <f>IF(N167="nulová",J167,0)</f>
        <v>0</v>
      </c>
      <c r="BJ167" s="17" t="s">
        <v>81</v>
      </c>
      <c r="BK167" s="153">
        <f>ROUND(I167*H167,3)</f>
        <v>0</v>
      </c>
      <c r="BL167" s="17" t="s">
        <v>124</v>
      </c>
      <c r="BM167" s="151" t="s">
        <v>206</v>
      </c>
    </row>
    <row r="168" spans="2:65" s="11" customFormat="1" ht="22.9" customHeight="1">
      <c r="B168" s="127"/>
      <c r="D168" s="128" t="s">
        <v>71</v>
      </c>
      <c r="E168" s="137" t="s">
        <v>207</v>
      </c>
      <c r="F168" s="137" t="s">
        <v>208</v>
      </c>
      <c r="I168" s="130"/>
      <c r="J168" s="138">
        <f>BK168</f>
        <v>0</v>
      </c>
      <c r="L168" s="127"/>
      <c r="M168" s="132"/>
      <c r="P168" s="133">
        <f>P169</f>
        <v>0</v>
      </c>
      <c r="R168" s="133">
        <f>R169</f>
        <v>0</v>
      </c>
      <c r="T168" s="134">
        <f>T169</f>
        <v>0</v>
      </c>
      <c r="AR168" s="128" t="s">
        <v>77</v>
      </c>
      <c r="AT168" s="135" t="s">
        <v>71</v>
      </c>
      <c r="AU168" s="135" t="s">
        <v>77</v>
      </c>
      <c r="AY168" s="128" t="s">
        <v>117</v>
      </c>
      <c r="BK168" s="136">
        <f>BK169</f>
        <v>0</v>
      </c>
    </row>
    <row r="169" spans="2:65" s="1" customFormat="1" ht="24.2" customHeight="1">
      <c r="B169" s="139"/>
      <c r="C169" s="140" t="s">
        <v>209</v>
      </c>
      <c r="D169" s="140" t="s">
        <v>120</v>
      </c>
      <c r="E169" s="141" t="s">
        <v>210</v>
      </c>
      <c r="F169" s="142" t="s">
        <v>211</v>
      </c>
      <c r="G169" s="143" t="s">
        <v>174</v>
      </c>
      <c r="H169" s="144">
        <v>52.420999999999999</v>
      </c>
      <c r="I169" s="145"/>
      <c r="J169" s="144">
        <f>ROUND(I169*H169,3)</f>
        <v>0</v>
      </c>
      <c r="K169" s="146"/>
      <c r="L169" s="32"/>
      <c r="M169" s="147" t="s">
        <v>1</v>
      </c>
      <c r="N169" s="148" t="s">
        <v>38</v>
      </c>
      <c r="P169" s="149">
        <f>O169*H169</f>
        <v>0</v>
      </c>
      <c r="Q169" s="149">
        <v>0</v>
      </c>
      <c r="R169" s="149">
        <f>Q169*H169</f>
        <v>0</v>
      </c>
      <c r="S169" s="149">
        <v>0</v>
      </c>
      <c r="T169" s="150">
        <f>S169*H169</f>
        <v>0</v>
      </c>
      <c r="AR169" s="151" t="s">
        <v>124</v>
      </c>
      <c r="AT169" s="151" t="s">
        <v>120</v>
      </c>
      <c r="AU169" s="151" t="s">
        <v>81</v>
      </c>
      <c r="AY169" s="17" t="s">
        <v>117</v>
      </c>
      <c r="BE169" s="152">
        <f>IF(N169="základná",J169,0)</f>
        <v>0</v>
      </c>
      <c r="BF169" s="152">
        <f>IF(N169="znížená",J169,0)</f>
        <v>0</v>
      </c>
      <c r="BG169" s="152">
        <f>IF(N169="zákl. prenesená",J169,0)</f>
        <v>0</v>
      </c>
      <c r="BH169" s="152">
        <f>IF(N169="zníž. prenesená",J169,0)</f>
        <v>0</v>
      </c>
      <c r="BI169" s="152">
        <f>IF(N169="nulová",J169,0)</f>
        <v>0</v>
      </c>
      <c r="BJ169" s="17" t="s">
        <v>81</v>
      </c>
      <c r="BK169" s="153">
        <f>ROUND(I169*H169,3)</f>
        <v>0</v>
      </c>
      <c r="BL169" s="17" t="s">
        <v>124</v>
      </c>
      <c r="BM169" s="151" t="s">
        <v>212</v>
      </c>
    </row>
    <row r="170" spans="2:65" s="11" customFormat="1" ht="25.9" customHeight="1">
      <c r="B170" s="127"/>
      <c r="D170" s="128" t="s">
        <v>71</v>
      </c>
      <c r="E170" s="129" t="s">
        <v>213</v>
      </c>
      <c r="F170" s="129" t="s">
        <v>214</v>
      </c>
      <c r="I170" s="130"/>
      <c r="J170" s="131">
        <f>BK170</f>
        <v>0</v>
      </c>
      <c r="L170" s="127"/>
      <c r="M170" s="132"/>
      <c r="P170" s="133">
        <f>P171+P201+P208+P233+P248+P256</f>
        <v>0</v>
      </c>
      <c r="R170" s="133">
        <f>R171+R201+R208+R233+R248+R256</f>
        <v>30.486028288539998</v>
      </c>
      <c r="T170" s="134">
        <f>T171+T201+T208+T233+T248+T256</f>
        <v>52.445419999999999</v>
      </c>
      <c r="AR170" s="128" t="s">
        <v>81</v>
      </c>
      <c r="AT170" s="135" t="s">
        <v>71</v>
      </c>
      <c r="AU170" s="135" t="s">
        <v>72</v>
      </c>
      <c r="AY170" s="128" t="s">
        <v>117</v>
      </c>
      <c r="BK170" s="136">
        <f>BK171+BK201+BK208+BK233+BK248+BK256</f>
        <v>0</v>
      </c>
    </row>
    <row r="171" spans="2:65" s="11" customFormat="1" ht="22.9" customHeight="1">
      <c r="B171" s="127"/>
      <c r="D171" s="128" t="s">
        <v>71</v>
      </c>
      <c r="E171" s="137" t="s">
        <v>215</v>
      </c>
      <c r="F171" s="137" t="s">
        <v>216</v>
      </c>
      <c r="I171" s="130"/>
      <c r="J171" s="138">
        <f>BK171</f>
        <v>0</v>
      </c>
      <c r="L171" s="127"/>
      <c r="M171" s="132"/>
      <c r="P171" s="133">
        <f>SUM(P172:P200)</f>
        <v>0</v>
      </c>
      <c r="R171" s="133">
        <f>SUM(R172:R200)</f>
        <v>3.5305198499999992</v>
      </c>
      <c r="T171" s="134">
        <f>SUM(T172:T200)</f>
        <v>21.356280000000002</v>
      </c>
      <c r="AR171" s="128" t="s">
        <v>81</v>
      </c>
      <c r="AT171" s="135" t="s">
        <v>71</v>
      </c>
      <c r="AU171" s="135" t="s">
        <v>77</v>
      </c>
      <c r="AY171" s="128" t="s">
        <v>117</v>
      </c>
      <c r="BK171" s="136">
        <f>SUM(BK172:BK200)</f>
        <v>0</v>
      </c>
    </row>
    <row r="172" spans="2:65" s="1" customFormat="1" ht="21.75" customHeight="1">
      <c r="B172" s="139"/>
      <c r="C172" s="140" t="s">
        <v>217</v>
      </c>
      <c r="D172" s="140" t="s">
        <v>120</v>
      </c>
      <c r="E172" s="141" t="s">
        <v>218</v>
      </c>
      <c r="F172" s="142" t="s">
        <v>219</v>
      </c>
      <c r="G172" s="143" t="s">
        <v>142</v>
      </c>
      <c r="H172" s="144">
        <v>963.9</v>
      </c>
      <c r="I172" s="145"/>
      <c r="J172" s="144">
        <f>ROUND(I172*H172,3)</f>
        <v>0</v>
      </c>
      <c r="K172" s="146"/>
      <c r="L172" s="32"/>
      <c r="M172" s="147" t="s">
        <v>1</v>
      </c>
      <c r="N172" s="148" t="s">
        <v>38</v>
      </c>
      <c r="P172" s="149">
        <f>O172*H172</f>
        <v>0</v>
      </c>
      <c r="Q172" s="149">
        <v>0</v>
      </c>
      <c r="R172" s="149">
        <f>Q172*H172</f>
        <v>0</v>
      </c>
      <c r="S172" s="149">
        <v>0</v>
      </c>
      <c r="T172" s="150">
        <f>S172*H172</f>
        <v>0</v>
      </c>
      <c r="AR172" s="151" t="s">
        <v>203</v>
      </c>
      <c r="AT172" s="151" t="s">
        <v>120</v>
      </c>
      <c r="AU172" s="151" t="s">
        <v>81</v>
      </c>
      <c r="AY172" s="17" t="s">
        <v>117</v>
      </c>
      <c r="BE172" s="152">
        <f>IF(N172="základná",J172,0)</f>
        <v>0</v>
      </c>
      <c r="BF172" s="152">
        <f>IF(N172="znížená",J172,0)</f>
        <v>0</v>
      </c>
      <c r="BG172" s="152">
        <f>IF(N172="zákl. prenesená",J172,0)</f>
        <v>0</v>
      </c>
      <c r="BH172" s="152">
        <f>IF(N172="zníž. prenesená",J172,0)</f>
        <v>0</v>
      </c>
      <c r="BI172" s="152">
        <f>IF(N172="nulová",J172,0)</f>
        <v>0</v>
      </c>
      <c r="BJ172" s="17" t="s">
        <v>81</v>
      </c>
      <c r="BK172" s="153">
        <f>ROUND(I172*H172,3)</f>
        <v>0</v>
      </c>
      <c r="BL172" s="17" t="s">
        <v>203</v>
      </c>
      <c r="BM172" s="151" t="s">
        <v>220</v>
      </c>
    </row>
    <row r="173" spans="2:65" s="12" customFormat="1" ht="11.25">
      <c r="B173" s="154"/>
      <c r="D173" s="155" t="s">
        <v>126</v>
      </c>
      <c r="E173" s="156" t="s">
        <v>1</v>
      </c>
      <c r="F173" s="157" t="s">
        <v>221</v>
      </c>
      <c r="H173" s="158">
        <v>963.9</v>
      </c>
      <c r="I173" s="159"/>
      <c r="L173" s="154"/>
      <c r="M173" s="160"/>
      <c r="T173" s="161"/>
      <c r="AT173" s="156" t="s">
        <v>126</v>
      </c>
      <c r="AU173" s="156" t="s">
        <v>81</v>
      </c>
      <c r="AV173" s="12" t="s">
        <v>81</v>
      </c>
      <c r="AW173" s="12" t="s">
        <v>28</v>
      </c>
      <c r="AX173" s="12" t="s">
        <v>77</v>
      </c>
      <c r="AY173" s="156" t="s">
        <v>117</v>
      </c>
    </row>
    <row r="174" spans="2:65" s="1" customFormat="1" ht="24.2" customHeight="1">
      <c r="B174" s="139"/>
      <c r="C174" s="175" t="s">
        <v>222</v>
      </c>
      <c r="D174" s="175" t="s">
        <v>223</v>
      </c>
      <c r="E174" s="176" t="s">
        <v>224</v>
      </c>
      <c r="F174" s="177" t="s">
        <v>225</v>
      </c>
      <c r="G174" s="178" t="s">
        <v>142</v>
      </c>
      <c r="H174" s="179">
        <v>1108.4849999999999</v>
      </c>
      <c r="I174" s="180"/>
      <c r="J174" s="179">
        <f>ROUND(I174*H174,3)</f>
        <v>0</v>
      </c>
      <c r="K174" s="181"/>
      <c r="L174" s="182"/>
      <c r="M174" s="183" t="s">
        <v>1</v>
      </c>
      <c r="N174" s="184" t="s">
        <v>38</v>
      </c>
      <c r="P174" s="149">
        <f>O174*H174</f>
        <v>0</v>
      </c>
      <c r="Q174" s="149">
        <v>1.9000000000000001E-4</v>
      </c>
      <c r="R174" s="149">
        <f>Q174*H174</f>
        <v>0.21061215</v>
      </c>
      <c r="S174" s="149">
        <v>0</v>
      </c>
      <c r="T174" s="150">
        <f>S174*H174</f>
        <v>0</v>
      </c>
      <c r="AR174" s="151" t="s">
        <v>226</v>
      </c>
      <c r="AT174" s="151" t="s">
        <v>223</v>
      </c>
      <c r="AU174" s="151" t="s">
        <v>81</v>
      </c>
      <c r="AY174" s="17" t="s">
        <v>117</v>
      </c>
      <c r="BE174" s="152">
        <f>IF(N174="základná",J174,0)</f>
        <v>0</v>
      </c>
      <c r="BF174" s="152">
        <f>IF(N174="znížená",J174,0)</f>
        <v>0</v>
      </c>
      <c r="BG174" s="152">
        <f>IF(N174="zákl. prenesená",J174,0)</f>
        <v>0</v>
      </c>
      <c r="BH174" s="152">
        <f>IF(N174="zníž. prenesená",J174,0)</f>
        <v>0</v>
      </c>
      <c r="BI174" s="152">
        <f>IF(N174="nulová",J174,0)</f>
        <v>0</v>
      </c>
      <c r="BJ174" s="17" t="s">
        <v>81</v>
      </c>
      <c r="BK174" s="153">
        <f>ROUND(I174*H174,3)</f>
        <v>0</v>
      </c>
      <c r="BL174" s="17" t="s">
        <v>203</v>
      </c>
      <c r="BM174" s="151" t="s">
        <v>227</v>
      </c>
    </row>
    <row r="175" spans="2:65" s="12" customFormat="1" ht="11.25">
      <c r="B175" s="154"/>
      <c r="D175" s="155" t="s">
        <v>126</v>
      </c>
      <c r="F175" s="157" t="s">
        <v>228</v>
      </c>
      <c r="H175" s="158">
        <v>1108.4849999999999</v>
      </c>
      <c r="I175" s="159"/>
      <c r="L175" s="154"/>
      <c r="M175" s="160"/>
      <c r="T175" s="161"/>
      <c r="AT175" s="156" t="s">
        <v>126</v>
      </c>
      <c r="AU175" s="156" t="s">
        <v>81</v>
      </c>
      <c r="AV175" s="12" t="s">
        <v>81</v>
      </c>
      <c r="AW175" s="12" t="s">
        <v>3</v>
      </c>
      <c r="AX175" s="12" t="s">
        <v>77</v>
      </c>
      <c r="AY175" s="156" t="s">
        <v>117</v>
      </c>
    </row>
    <row r="176" spans="2:65" s="1" customFormat="1" ht="37.9" customHeight="1">
      <c r="B176" s="139"/>
      <c r="C176" s="140" t="s">
        <v>7</v>
      </c>
      <c r="D176" s="140" t="s">
        <v>120</v>
      </c>
      <c r="E176" s="141" t="s">
        <v>229</v>
      </c>
      <c r="F176" s="142" t="s">
        <v>230</v>
      </c>
      <c r="G176" s="143" t="s">
        <v>142</v>
      </c>
      <c r="H176" s="144">
        <v>988.98</v>
      </c>
      <c r="I176" s="145"/>
      <c r="J176" s="144">
        <f>ROUND(I176*H176,3)</f>
        <v>0</v>
      </c>
      <c r="K176" s="146"/>
      <c r="L176" s="32"/>
      <c r="M176" s="147" t="s">
        <v>1</v>
      </c>
      <c r="N176" s="148" t="s">
        <v>38</v>
      </c>
      <c r="P176" s="149">
        <f>O176*H176</f>
        <v>0</v>
      </c>
      <c r="Q176" s="149">
        <v>0</v>
      </c>
      <c r="R176" s="149">
        <f>Q176*H176</f>
        <v>0</v>
      </c>
      <c r="S176" s="149">
        <v>6.0000000000000001E-3</v>
      </c>
      <c r="T176" s="150">
        <f>S176*H176</f>
        <v>5.9338800000000003</v>
      </c>
      <c r="AR176" s="151" t="s">
        <v>203</v>
      </c>
      <c r="AT176" s="151" t="s">
        <v>120</v>
      </c>
      <c r="AU176" s="151" t="s">
        <v>81</v>
      </c>
      <c r="AY176" s="17" t="s">
        <v>117</v>
      </c>
      <c r="BE176" s="152">
        <f>IF(N176="základná",J176,0)</f>
        <v>0</v>
      </c>
      <c r="BF176" s="152">
        <f>IF(N176="znížená",J176,0)</f>
        <v>0</v>
      </c>
      <c r="BG176" s="152">
        <f>IF(N176="zákl. prenesená",J176,0)</f>
        <v>0</v>
      </c>
      <c r="BH176" s="152">
        <f>IF(N176="zníž. prenesená",J176,0)</f>
        <v>0</v>
      </c>
      <c r="BI176" s="152">
        <f>IF(N176="nulová",J176,0)</f>
        <v>0</v>
      </c>
      <c r="BJ176" s="17" t="s">
        <v>81</v>
      </c>
      <c r="BK176" s="153">
        <f>ROUND(I176*H176,3)</f>
        <v>0</v>
      </c>
      <c r="BL176" s="17" t="s">
        <v>203</v>
      </c>
      <c r="BM176" s="151" t="s">
        <v>231</v>
      </c>
    </row>
    <row r="177" spans="2:65" s="14" customFormat="1" ht="11.25">
      <c r="B177" s="169"/>
      <c r="D177" s="155" t="s">
        <v>126</v>
      </c>
      <c r="E177" s="170" t="s">
        <v>1</v>
      </c>
      <c r="F177" s="171" t="s">
        <v>232</v>
      </c>
      <c r="H177" s="170" t="s">
        <v>1</v>
      </c>
      <c r="I177" s="172"/>
      <c r="L177" s="169"/>
      <c r="M177" s="173"/>
      <c r="T177" s="174"/>
      <c r="AT177" s="170" t="s">
        <v>126</v>
      </c>
      <c r="AU177" s="170" t="s">
        <v>81</v>
      </c>
      <c r="AV177" s="14" t="s">
        <v>77</v>
      </c>
      <c r="AW177" s="14" t="s">
        <v>28</v>
      </c>
      <c r="AX177" s="14" t="s">
        <v>72</v>
      </c>
      <c r="AY177" s="170" t="s">
        <v>117</v>
      </c>
    </row>
    <row r="178" spans="2:65" s="12" customFormat="1" ht="11.25">
      <c r="B178" s="154"/>
      <c r="D178" s="155" t="s">
        <v>126</v>
      </c>
      <c r="E178" s="156" t="s">
        <v>1</v>
      </c>
      <c r="F178" s="157" t="s">
        <v>233</v>
      </c>
      <c r="H178" s="158">
        <v>963.9</v>
      </c>
      <c r="I178" s="159"/>
      <c r="L178" s="154"/>
      <c r="M178" s="160"/>
      <c r="T178" s="161"/>
      <c r="AT178" s="156" t="s">
        <v>126</v>
      </c>
      <c r="AU178" s="156" t="s">
        <v>81</v>
      </c>
      <c r="AV178" s="12" t="s">
        <v>81</v>
      </c>
      <c r="AW178" s="12" t="s">
        <v>28</v>
      </c>
      <c r="AX178" s="12" t="s">
        <v>72</v>
      </c>
      <c r="AY178" s="156" t="s">
        <v>117</v>
      </c>
    </row>
    <row r="179" spans="2:65" s="14" customFormat="1" ht="11.25">
      <c r="B179" s="169"/>
      <c r="D179" s="155" t="s">
        <v>126</v>
      </c>
      <c r="E179" s="170" t="s">
        <v>1</v>
      </c>
      <c r="F179" s="171" t="s">
        <v>234</v>
      </c>
      <c r="H179" s="170" t="s">
        <v>1</v>
      </c>
      <c r="I179" s="172"/>
      <c r="L179" s="169"/>
      <c r="M179" s="173"/>
      <c r="T179" s="174"/>
      <c r="AT179" s="170" t="s">
        <v>126</v>
      </c>
      <c r="AU179" s="170" t="s">
        <v>81</v>
      </c>
      <c r="AV179" s="14" t="s">
        <v>77</v>
      </c>
      <c r="AW179" s="14" t="s">
        <v>28</v>
      </c>
      <c r="AX179" s="14" t="s">
        <v>72</v>
      </c>
      <c r="AY179" s="170" t="s">
        <v>117</v>
      </c>
    </row>
    <row r="180" spans="2:65" s="12" customFormat="1" ht="11.25">
      <c r="B180" s="154"/>
      <c r="D180" s="155" t="s">
        <v>126</v>
      </c>
      <c r="E180" s="156" t="s">
        <v>1</v>
      </c>
      <c r="F180" s="157" t="s">
        <v>235</v>
      </c>
      <c r="H180" s="158">
        <v>14.28</v>
      </c>
      <c r="I180" s="159"/>
      <c r="L180" s="154"/>
      <c r="M180" s="160"/>
      <c r="T180" s="161"/>
      <c r="AT180" s="156" t="s">
        <v>126</v>
      </c>
      <c r="AU180" s="156" t="s">
        <v>81</v>
      </c>
      <c r="AV180" s="12" t="s">
        <v>81</v>
      </c>
      <c r="AW180" s="12" t="s">
        <v>28</v>
      </c>
      <c r="AX180" s="12" t="s">
        <v>72</v>
      </c>
      <c r="AY180" s="156" t="s">
        <v>117</v>
      </c>
    </row>
    <row r="181" spans="2:65" s="12" customFormat="1" ht="11.25">
      <c r="B181" s="154"/>
      <c r="D181" s="155" t="s">
        <v>126</v>
      </c>
      <c r="E181" s="156" t="s">
        <v>1</v>
      </c>
      <c r="F181" s="157" t="s">
        <v>236</v>
      </c>
      <c r="H181" s="158">
        <v>10.8</v>
      </c>
      <c r="I181" s="159"/>
      <c r="L181" s="154"/>
      <c r="M181" s="160"/>
      <c r="T181" s="161"/>
      <c r="AT181" s="156" t="s">
        <v>126</v>
      </c>
      <c r="AU181" s="156" t="s">
        <v>81</v>
      </c>
      <c r="AV181" s="12" t="s">
        <v>81</v>
      </c>
      <c r="AW181" s="12" t="s">
        <v>28</v>
      </c>
      <c r="AX181" s="12" t="s">
        <v>72</v>
      </c>
      <c r="AY181" s="156" t="s">
        <v>117</v>
      </c>
    </row>
    <row r="182" spans="2:65" s="13" customFormat="1" ht="11.25">
      <c r="B182" s="162"/>
      <c r="D182" s="155" t="s">
        <v>126</v>
      </c>
      <c r="E182" s="163" t="s">
        <v>1</v>
      </c>
      <c r="F182" s="164" t="s">
        <v>131</v>
      </c>
      <c r="H182" s="165">
        <v>988.9799999999999</v>
      </c>
      <c r="I182" s="166"/>
      <c r="L182" s="162"/>
      <c r="M182" s="167"/>
      <c r="T182" s="168"/>
      <c r="AT182" s="163" t="s">
        <v>126</v>
      </c>
      <c r="AU182" s="163" t="s">
        <v>81</v>
      </c>
      <c r="AV182" s="13" t="s">
        <v>124</v>
      </c>
      <c r="AW182" s="13" t="s">
        <v>28</v>
      </c>
      <c r="AX182" s="13" t="s">
        <v>77</v>
      </c>
      <c r="AY182" s="163" t="s">
        <v>117</v>
      </c>
    </row>
    <row r="183" spans="2:65" s="1" customFormat="1" ht="24.2" customHeight="1">
      <c r="B183" s="139"/>
      <c r="C183" s="140" t="s">
        <v>237</v>
      </c>
      <c r="D183" s="140" t="s">
        <v>120</v>
      </c>
      <c r="E183" s="141" t="s">
        <v>238</v>
      </c>
      <c r="F183" s="142" t="s">
        <v>239</v>
      </c>
      <c r="G183" s="143" t="s">
        <v>142</v>
      </c>
      <c r="H183" s="144">
        <v>963.9</v>
      </c>
      <c r="I183" s="145"/>
      <c r="J183" s="144">
        <f>ROUND(I183*H183,3)</f>
        <v>0</v>
      </c>
      <c r="K183" s="146"/>
      <c r="L183" s="32"/>
      <c r="M183" s="147" t="s">
        <v>1</v>
      </c>
      <c r="N183" s="148" t="s">
        <v>38</v>
      </c>
      <c r="P183" s="149">
        <f>O183*H183</f>
        <v>0</v>
      </c>
      <c r="Q183" s="149">
        <v>0</v>
      </c>
      <c r="R183" s="149">
        <f>Q183*H183</f>
        <v>0</v>
      </c>
      <c r="S183" s="149">
        <v>1.4E-2</v>
      </c>
      <c r="T183" s="150">
        <f>S183*H183</f>
        <v>13.4946</v>
      </c>
      <c r="AR183" s="151" t="s">
        <v>203</v>
      </c>
      <c r="AT183" s="151" t="s">
        <v>120</v>
      </c>
      <c r="AU183" s="151" t="s">
        <v>81</v>
      </c>
      <c r="AY183" s="17" t="s">
        <v>117</v>
      </c>
      <c r="BE183" s="152">
        <f>IF(N183="základná",J183,0)</f>
        <v>0</v>
      </c>
      <c r="BF183" s="152">
        <f>IF(N183="znížená",J183,0)</f>
        <v>0</v>
      </c>
      <c r="BG183" s="152">
        <f>IF(N183="zákl. prenesená",J183,0)</f>
        <v>0</v>
      </c>
      <c r="BH183" s="152">
        <f>IF(N183="zníž. prenesená",J183,0)</f>
        <v>0</v>
      </c>
      <c r="BI183" s="152">
        <f>IF(N183="nulová",J183,0)</f>
        <v>0</v>
      </c>
      <c r="BJ183" s="17" t="s">
        <v>81</v>
      </c>
      <c r="BK183" s="153">
        <f>ROUND(I183*H183,3)</f>
        <v>0</v>
      </c>
      <c r="BL183" s="17" t="s">
        <v>203</v>
      </c>
      <c r="BM183" s="151" t="s">
        <v>240</v>
      </c>
    </row>
    <row r="184" spans="2:65" s="1" customFormat="1" ht="24.2" customHeight="1">
      <c r="B184" s="139"/>
      <c r="C184" s="140" t="s">
        <v>241</v>
      </c>
      <c r="D184" s="140" t="s">
        <v>120</v>
      </c>
      <c r="E184" s="141" t="s">
        <v>242</v>
      </c>
      <c r="F184" s="142" t="s">
        <v>243</v>
      </c>
      <c r="G184" s="143" t="s">
        <v>142</v>
      </c>
      <c r="H184" s="144">
        <v>963.9</v>
      </c>
      <c r="I184" s="145"/>
      <c r="J184" s="144">
        <f>ROUND(I184*H184,3)</f>
        <v>0</v>
      </c>
      <c r="K184" s="146"/>
      <c r="L184" s="32"/>
      <c r="M184" s="147" t="s">
        <v>1</v>
      </c>
      <c r="N184" s="148" t="s">
        <v>38</v>
      </c>
      <c r="P184" s="149">
        <f>O184*H184</f>
        <v>0</v>
      </c>
      <c r="Q184" s="149">
        <v>0</v>
      </c>
      <c r="R184" s="149">
        <f>Q184*H184</f>
        <v>0</v>
      </c>
      <c r="S184" s="149">
        <v>2E-3</v>
      </c>
      <c r="T184" s="150">
        <f>S184*H184</f>
        <v>1.9278</v>
      </c>
      <c r="AR184" s="151" t="s">
        <v>203</v>
      </c>
      <c r="AT184" s="151" t="s">
        <v>120</v>
      </c>
      <c r="AU184" s="151" t="s">
        <v>81</v>
      </c>
      <c r="AY184" s="17" t="s">
        <v>117</v>
      </c>
      <c r="BE184" s="152">
        <f>IF(N184="základná",J184,0)</f>
        <v>0</v>
      </c>
      <c r="BF184" s="152">
        <f>IF(N184="znížená",J184,0)</f>
        <v>0</v>
      </c>
      <c r="BG184" s="152">
        <f>IF(N184="zákl. prenesená",J184,0)</f>
        <v>0</v>
      </c>
      <c r="BH184" s="152">
        <f>IF(N184="zníž. prenesená",J184,0)</f>
        <v>0</v>
      </c>
      <c r="BI184" s="152">
        <f>IF(N184="nulová",J184,0)</f>
        <v>0</v>
      </c>
      <c r="BJ184" s="17" t="s">
        <v>81</v>
      </c>
      <c r="BK184" s="153">
        <f>ROUND(I184*H184,3)</f>
        <v>0</v>
      </c>
      <c r="BL184" s="17" t="s">
        <v>203</v>
      </c>
      <c r="BM184" s="151" t="s">
        <v>244</v>
      </c>
    </row>
    <row r="185" spans="2:65" s="1" customFormat="1" ht="37.9" customHeight="1">
      <c r="B185" s="139"/>
      <c r="C185" s="140" t="s">
        <v>245</v>
      </c>
      <c r="D185" s="140" t="s">
        <v>120</v>
      </c>
      <c r="E185" s="141" t="s">
        <v>246</v>
      </c>
      <c r="F185" s="142" t="s">
        <v>247</v>
      </c>
      <c r="G185" s="143" t="s">
        <v>142</v>
      </c>
      <c r="H185" s="144">
        <v>963.9</v>
      </c>
      <c r="I185" s="145"/>
      <c r="J185" s="144">
        <f>ROUND(I185*H185,3)</f>
        <v>0</v>
      </c>
      <c r="K185" s="146"/>
      <c r="L185" s="32"/>
      <c r="M185" s="147" t="s">
        <v>1</v>
      </c>
      <c r="N185" s="148" t="s">
        <v>38</v>
      </c>
      <c r="P185" s="149">
        <f>O185*H185</f>
        <v>0</v>
      </c>
      <c r="Q185" s="149">
        <v>0</v>
      </c>
      <c r="R185" s="149">
        <f>Q185*H185</f>
        <v>0</v>
      </c>
      <c r="S185" s="149">
        <v>0</v>
      </c>
      <c r="T185" s="150">
        <f>S185*H185</f>
        <v>0</v>
      </c>
      <c r="AR185" s="151" t="s">
        <v>203</v>
      </c>
      <c r="AT185" s="151" t="s">
        <v>120</v>
      </c>
      <c r="AU185" s="151" t="s">
        <v>81</v>
      </c>
      <c r="AY185" s="17" t="s">
        <v>117</v>
      </c>
      <c r="BE185" s="152">
        <f>IF(N185="základná",J185,0)</f>
        <v>0</v>
      </c>
      <c r="BF185" s="152">
        <f>IF(N185="znížená",J185,0)</f>
        <v>0</v>
      </c>
      <c r="BG185" s="152">
        <f>IF(N185="zákl. prenesená",J185,0)</f>
        <v>0</v>
      </c>
      <c r="BH185" s="152">
        <f>IF(N185="zníž. prenesená",J185,0)</f>
        <v>0</v>
      </c>
      <c r="BI185" s="152">
        <f>IF(N185="nulová",J185,0)</f>
        <v>0</v>
      </c>
      <c r="BJ185" s="17" t="s">
        <v>81</v>
      </c>
      <c r="BK185" s="153">
        <f>ROUND(I185*H185,3)</f>
        <v>0</v>
      </c>
      <c r="BL185" s="17" t="s">
        <v>203</v>
      </c>
      <c r="BM185" s="151" t="s">
        <v>248</v>
      </c>
    </row>
    <row r="186" spans="2:65" s="1" customFormat="1" ht="37.9" customHeight="1">
      <c r="B186" s="139"/>
      <c r="C186" s="175" t="s">
        <v>249</v>
      </c>
      <c r="D186" s="175" t="s">
        <v>223</v>
      </c>
      <c r="E186" s="176" t="s">
        <v>250</v>
      </c>
      <c r="F186" s="177" t="s">
        <v>251</v>
      </c>
      <c r="G186" s="178" t="s">
        <v>142</v>
      </c>
      <c r="H186" s="179">
        <v>1108.4849999999999</v>
      </c>
      <c r="I186" s="180"/>
      <c r="J186" s="179">
        <f>ROUND(I186*H186,3)</f>
        <v>0</v>
      </c>
      <c r="K186" s="181"/>
      <c r="L186" s="182"/>
      <c r="M186" s="183" t="s">
        <v>1</v>
      </c>
      <c r="N186" s="184" t="s">
        <v>38</v>
      </c>
      <c r="P186" s="149">
        <f>O186*H186</f>
        <v>0</v>
      </c>
      <c r="Q186" s="149">
        <v>1.9E-3</v>
      </c>
      <c r="R186" s="149">
        <f>Q186*H186</f>
        <v>2.1061215</v>
      </c>
      <c r="S186" s="149">
        <v>0</v>
      </c>
      <c r="T186" s="150">
        <f>S186*H186</f>
        <v>0</v>
      </c>
      <c r="AR186" s="151" t="s">
        <v>226</v>
      </c>
      <c r="AT186" s="151" t="s">
        <v>223</v>
      </c>
      <c r="AU186" s="151" t="s">
        <v>81</v>
      </c>
      <c r="AY186" s="17" t="s">
        <v>117</v>
      </c>
      <c r="BE186" s="152">
        <f>IF(N186="základná",J186,0)</f>
        <v>0</v>
      </c>
      <c r="BF186" s="152">
        <f>IF(N186="znížená",J186,0)</f>
        <v>0</v>
      </c>
      <c r="BG186" s="152">
        <f>IF(N186="zákl. prenesená",J186,0)</f>
        <v>0</v>
      </c>
      <c r="BH186" s="152">
        <f>IF(N186="zníž. prenesená",J186,0)</f>
        <v>0</v>
      </c>
      <c r="BI186" s="152">
        <f>IF(N186="nulová",J186,0)</f>
        <v>0</v>
      </c>
      <c r="BJ186" s="17" t="s">
        <v>81</v>
      </c>
      <c r="BK186" s="153">
        <f>ROUND(I186*H186,3)</f>
        <v>0</v>
      </c>
      <c r="BL186" s="17" t="s">
        <v>203</v>
      </c>
      <c r="BM186" s="151" t="s">
        <v>252</v>
      </c>
    </row>
    <row r="187" spans="2:65" s="12" customFormat="1" ht="11.25">
      <c r="B187" s="154"/>
      <c r="D187" s="155" t="s">
        <v>126</v>
      </c>
      <c r="F187" s="157" t="s">
        <v>228</v>
      </c>
      <c r="H187" s="158">
        <v>1108.4849999999999</v>
      </c>
      <c r="I187" s="159"/>
      <c r="L187" s="154"/>
      <c r="M187" s="160"/>
      <c r="T187" s="161"/>
      <c r="AT187" s="156" t="s">
        <v>126</v>
      </c>
      <c r="AU187" s="156" t="s">
        <v>81</v>
      </c>
      <c r="AV187" s="12" t="s">
        <v>81</v>
      </c>
      <c r="AW187" s="12" t="s">
        <v>3</v>
      </c>
      <c r="AX187" s="12" t="s">
        <v>77</v>
      </c>
      <c r="AY187" s="156" t="s">
        <v>117</v>
      </c>
    </row>
    <row r="188" spans="2:65" s="1" customFormat="1" ht="21.75" customHeight="1">
      <c r="B188" s="139"/>
      <c r="C188" s="175" t="s">
        <v>253</v>
      </c>
      <c r="D188" s="175" t="s">
        <v>223</v>
      </c>
      <c r="E188" s="176" t="s">
        <v>254</v>
      </c>
      <c r="F188" s="177" t="s">
        <v>255</v>
      </c>
      <c r="G188" s="178" t="s">
        <v>256</v>
      </c>
      <c r="H188" s="179">
        <v>7711.2</v>
      </c>
      <c r="I188" s="180"/>
      <c r="J188" s="179">
        <f>ROUND(I188*H188,3)</f>
        <v>0</v>
      </c>
      <c r="K188" s="181"/>
      <c r="L188" s="182"/>
      <c r="M188" s="183" t="s">
        <v>1</v>
      </c>
      <c r="N188" s="184" t="s">
        <v>38</v>
      </c>
      <c r="P188" s="149">
        <f>O188*H188</f>
        <v>0</v>
      </c>
      <c r="Q188" s="149">
        <v>1.4999999999999999E-4</v>
      </c>
      <c r="R188" s="149">
        <f>Q188*H188</f>
        <v>1.1566799999999999</v>
      </c>
      <c r="S188" s="149">
        <v>0</v>
      </c>
      <c r="T188" s="150">
        <f>S188*H188</f>
        <v>0</v>
      </c>
      <c r="AR188" s="151" t="s">
        <v>226</v>
      </c>
      <c r="AT188" s="151" t="s">
        <v>223</v>
      </c>
      <c r="AU188" s="151" t="s">
        <v>81</v>
      </c>
      <c r="AY188" s="17" t="s">
        <v>117</v>
      </c>
      <c r="BE188" s="152">
        <f>IF(N188="základná",J188,0)</f>
        <v>0</v>
      </c>
      <c r="BF188" s="152">
        <f>IF(N188="znížená",J188,0)</f>
        <v>0</v>
      </c>
      <c r="BG188" s="152">
        <f>IF(N188="zákl. prenesená",J188,0)</f>
        <v>0</v>
      </c>
      <c r="BH188" s="152">
        <f>IF(N188="zníž. prenesená",J188,0)</f>
        <v>0</v>
      </c>
      <c r="BI188" s="152">
        <f>IF(N188="nulová",J188,0)</f>
        <v>0</v>
      </c>
      <c r="BJ188" s="17" t="s">
        <v>81</v>
      </c>
      <c r="BK188" s="153">
        <f>ROUND(I188*H188,3)</f>
        <v>0</v>
      </c>
      <c r="BL188" s="17" t="s">
        <v>203</v>
      </c>
      <c r="BM188" s="151" t="s">
        <v>257</v>
      </c>
    </row>
    <row r="189" spans="2:65" s="12" customFormat="1" ht="11.25">
      <c r="B189" s="154"/>
      <c r="D189" s="155" t="s">
        <v>126</v>
      </c>
      <c r="F189" s="157" t="s">
        <v>258</v>
      </c>
      <c r="H189" s="158">
        <v>7711.2</v>
      </c>
      <c r="I189" s="159"/>
      <c r="L189" s="154"/>
      <c r="M189" s="160"/>
      <c r="T189" s="161"/>
      <c r="AT189" s="156" t="s">
        <v>126</v>
      </c>
      <c r="AU189" s="156" t="s">
        <v>81</v>
      </c>
      <c r="AV189" s="12" t="s">
        <v>81</v>
      </c>
      <c r="AW189" s="12" t="s">
        <v>3</v>
      </c>
      <c r="AX189" s="12" t="s">
        <v>77</v>
      </c>
      <c r="AY189" s="156" t="s">
        <v>117</v>
      </c>
    </row>
    <row r="190" spans="2:65" s="1" customFormat="1" ht="24.2" customHeight="1">
      <c r="B190" s="139"/>
      <c r="C190" s="140" t="s">
        <v>259</v>
      </c>
      <c r="D190" s="140" t="s">
        <v>120</v>
      </c>
      <c r="E190" s="141" t="s">
        <v>260</v>
      </c>
      <c r="F190" s="142" t="s">
        <v>261</v>
      </c>
      <c r="G190" s="143" t="s">
        <v>142</v>
      </c>
      <c r="H190" s="144">
        <v>165.52500000000001</v>
      </c>
      <c r="I190" s="145"/>
      <c r="J190" s="144">
        <f>ROUND(I190*H190,3)</f>
        <v>0</v>
      </c>
      <c r="K190" s="146"/>
      <c r="L190" s="32"/>
      <c r="M190" s="147" t="s">
        <v>1</v>
      </c>
      <c r="N190" s="148" t="s">
        <v>38</v>
      </c>
      <c r="P190" s="149">
        <f>O190*H190</f>
        <v>0</v>
      </c>
      <c r="Q190" s="149">
        <v>0</v>
      </c>
      <c r="R190" s="149">
        <f>Q190*H190</f>
        <v>0</v>
      </c>
      <c r="S190" s="149">
        <v>0</v>
      </c>
      <c r="T190" s="150">
        <f>S190*H190</f>
        <v>0</v>
      </c>
      <c r="AR190" s="151" t="s">
        <v>203</v>
      </c>
      <c r="AT190" s="151" t="s">
        <v>120</v>
      </c>
      <c r="AU190" s="151" t="s">
        <v>81</v>
      </c>
      <c r="AY190" s="17" t="s">
        <v>117</v>
      </c>
      <c r="BE190" s="152">
        <f>IF(N190="základná",J190,0)</f>
        <v>0</v>
      </c>
      <c r="BF190" s="152">
        <f>IF(N190="znížená",J190,0)</f>
        <v>0</v>
      </c>
      <c r="BG190" s="152">
        <f>IF(N190="zákl. prenesená",J190,0)</f>
        <v>0</v>
      </c>
      <c r="BH190" s="152">
        <f>IF(N190="zníž. prenesená",J190,0)</f>
        <v>0</v>
      </c>
      <c r="BI190" s="152">
        <f>IF(N190="nulová",J190,0)</f>
        <v>0</v>
      </c>
      <c r="BJ190" s="17" t="s">
        <v>81</v>
      </c>
      <c r="BK190" s="153">
        <f>ROUND(I190*H190,3)</f>
        <v>0</v>
      </c>
      <c r="BL190" s="17" t="s">
        <v>203</v>
      </c>
      <c r="BM190" s="151" t="s">
        <v>262</v>
      </c>
    </row>
    <row r="191" spans="2:65" s="12" customFormat="1" ht="11.25">
      <c r="B191" s="154"/>
      <c r="D191" s="155" t="s">
        <v>126</v>
      </c>
      <c r="E191" s="156" t="s">
        <v>1</v>
      </c>
      <c r="F191" s="157" t="s">
        <v>162</v>
      </c>
      <c r="H191" s="158">
        <v>37.5</v>
      </c>
      <c r="I191" s="159"/>
      <c r="L191" s="154"/>
      <c r="M191" s="160"/>
      <c r="T191" s="161"/>
      <c r="AT191" s="156" t="s">
        <v>126</v>
      </c>
      <c r="AU191" s="156" t="s">
        <v>81</v>
      </c>
      <c r="AV191" s="12" t="s">
        <v>81</v>
      </c>
      <c r="AW191" s="12" t="s">
        <v>28</v>
      </c>
      <c r="AX191" s="12" t="s">
        <v>72</v>
      </c>
      <c r="AY191" s="156" t="s">
        <v>117</v>
      </c>
    </row>
    <row r="192" spans="2:65" s="12" customFormat="1" ht="11.25">
      <c r="B192" s="154"/>
      <c r="D192" s="155" t="s">
        <v>126</v>
      </c>
      <c r="E192" s="156" t="s">
        <v>1</v>
      </c>
      <c r="F192" s="157" t="s">
        <v>163</v>
      </c>
      <c r="H192" s="158">
        <v>53.55</v>
      </c>
      <c r="I192" s="159"/>
      <c r="L192" s="154"/>
      <c r="M192" s="160"/>
      <c r="T192" s="161"/>
      <c r="AT192" s="156" t="s">
        <v>126</v>
      </c>
      <c r="AU192" s="156" t="s">
        <v>81</v>
      </c>
      <c r="AV192" s="12" t="s">
        <v>81</v>
      </c>
      <c r="AW192" s="12" t="s">
        <v>28</v>
      </c>
      <c r="AX192" s="12" t="s">
        <v>72</v>
      </c>
      <c r="AY192" s="156" t="s">
        <v>117</v>
      </c>
    </row>
    <row r="193" spans="2:65" s="12" customFormat="1" ht="11.25">
      <c r="B193" s="154"/>
      <c r="D193" s="155" t="s">
        <v>126</v>
      </c>
      <c r="E193" s="156" t="s">
        <v>1</v>
      </c>
      <c r="F193" s="157" t="s">
        <v>164</v>
      </c>
      <c r="H193" s="158">
        <v>14.175000000000001</v>
      </c>
      <c r="I193" s="159"/>
      <c r="L193" s="154"/>
      <c r="M193" s="160"/>
      <c r="T193" s="161"/>
      <c r="AT193" s="156" t="s">
        <v>126</v>
      </c>
      <c r="AU193" s="156" t="s">
        <v>81</v>
      </c>
      <c r="AV193" s="12" t="s">
        <v>81</v>
      </c>
      <c r="AW193" s="12" t="s">
        <v>28</v>
      </c>
      <c r="AX193" s="12" t="s">
        <v>72</v>
      </c>
      <c r="AY193" s="156" t="s">
        <v>117</v>
      </c>
    </row>
    <row r="194" spans="2:65" s="12" customFormat="1" ht="11.25">
      <c r="B194" s="154"/>
      <c r="D194" s="155" t="s">
        <v>126</v>
      </c>
      <c r="E194" s="156" t="s">
        <v>1</v>
      </c>
      <c r="F194" s="157" t="s">
        <v>165</v>
      </c>
      <c r="H194" s="158">
        <v>60.3</v>
      </c>
      <c r="I194" s="159"/>
      <c r="L194" s="154"/>
      <c r="M194" s="160"/>
      <c r="T194" s="161"/>
      <c r="AT194" s="156" t="s">
        <v>126</v>
      </c>
      <c r="AU194" s="156" t="s">
        <v>81</v>
      </c>
      <c r="AV194" s="12" t="s">
        <v>81</v>
      </c>
      <c r="AW194" s="12" t="s">
        <v>28</v>
      </c>
      <c r="AX194" s="12" t="s">
        <v>72</v>
      </c>
      <c r="AY194" s="156" t="s">
        <v>117</v>
      </c>
    </row>
    <row r="195" spans="2:65" s="13" customFormat="1" ht="11.25">
      <c r="B195" s="162"/>
      <c r="D195" s="155" t="s">
        <v>126</v>
      </c>
      <c r="E195" s="163" t="s">
        <v>1</v>
      </c>
      <c r="F195" s="164" t="s">
        <v>131</v>
      </c>
      <c r="H195" s="165">
        <v>165.52499999999998</v>
      </c>
      <c r="I195" s="166"/>
      <c r="L195" s="162"/>
      <c r="M195" s="167"/>
      <c r="T195" s="168"/>
      <c r="AT195" s="163" t="s">
        <v>126</v>
      </c>
      <c r="AU195" s="163" t="s">
        <v>81</v>
      </c>
      <c r="AV195" s="13" t="s">
        <v>124</v>
      </c>
      <c r="AW195" s="13" t="s">
        <v>28</v>
      </c>
      <c r="AX195" s="13" t="s">
        <v>77</v>
      </c>
      <c r="AY195" s="163" t="s">
        <v>117</v>
      </c>
    </row>
    <row r="196" spans="2:65" s="1" customFormat="1" ht="16.5" customHeight="1">
      <c r="B196" s="139"/>
      <c r="C196" s="175" t="s">
        <v>263</v>
      </c>
      <c r="D196" s="175" t="s">
        <v>223</v>
      </c>
      <c r="E196" s="176" t="s">
        <v>264</v>
      </c>
      <c r="F196" s="177" t="s">
        <v>265</v>
      </c>
      <c r="G196" s="178" t="s">
        <v>142</v>
      </c>
      <c r="H196" s="179">
        <v>190.35400000000001</v>
      </c>
      <c r="I196" s="180"/>
      <c r="J196" s="179">
        <f>ROUND(I196*H196,3)</f>
        <v>0</v>
      </c>
      <c r="K196" s="181"/>
      <c r="L196" s="182"/>
      <c r="M196" s="183" t="s">
        <v>1</v>
      </c>
      <c r="N196" s="184" t="s">
        <v>38</v>
      </c>
      <c r="P196" s="149">
        <f>O196*H196</f>
        <v>0</v>
      </c>
      <c r="Q196" s="149">
        <v>2.9999999999999997E-4</v>
      </c>
      <c r="R196" s="149">
        <f>Q196*H196</f>
        <v>5.7106199999999996E-2</v>
      </c>
      <c r="S196" s="149">
        <v>0</v>
      </c>
      <c r="T196" s="150">
        <f>S196*H196</f>
        <v>0</v>
      </c>
      <c r="AR196" s="151" t="s">
        <v>226</v>
      </c>
      <c r="AT196" s="151" t="s">
        <v>223</v>
      </c>
      <c r="AU196" s="151" t="s">
        <v>81</v>
      </c>
      <c r="AY196" s="17" t="s">
        <v>117</v>
      </c>
      <c r="BE196" s="152">
        <f>IF(N196="základná",J196,0)</f>
        <v>0</v>
      </c>
      <c r="BF196" s="152">
        <f>IF(N196="znížená",J196,0)</f>
        <v>0</v>
      </c>
      <c r="BG196" s="152">
        <f>IF(N196="zákl. prenesená",J196,0)</f>
        <v>0</v>
      </c>
      <c r="BH196" s="152">
        <f>IF(N196="zníž. prenesená",J196,0)</f>
        <v>0</v>
      </c>
      <c r="BI196" s="152">
        <f>IF(N196="nulová",J196,0)</f>
        <v>0</v>
      </c>
      <c r="BJ196" s="17" t="s">
        <v>81</v>
      </c>
      <c r="BK196" s="153">
        <f>ROUND(I196*H196,3)</f>
        <v>0</v>
      </c>
      <c r="BL196" s="17" t="s">
        <v>203</v>
      </c>
      <c r="BM196" s="151" t="s">
        <v>266</v>
      </c>
    </row>
    <row r="197" spans="2:65" s="12" customFormat="1" ht="11.25">
      <c r="B197" s="154"/>
      <c r="D197" s="155" t="s">
        <v>126</v>
      </c>
      <c r="F197" s="157" t="s">
        <v>267</v>
      </c>
      <c r="H197" s="158">
        <v>190.35400000000001</v>
      </c>
      <c r="I197" s="159"/>
      <c r="L197" s="154"/>
      <c r="M197" s="160"/>
      <c r="T197" s="161"/>
      <c r="AT197" s="156" t="s">
        <v>126</v>
      </c>
      <c r="AU197" s="156" t="s">
        <v>81</v>
      </c>
      <c r="AV197" s="12" t="s">
        <v>81</v>
      </c>
      <c r="AW197" s="12" t="s">
        <v>3</v>
      </c>
      <c r="AX197" s="12" t="s">
        <v>77</v>
      </c>
      <c r="AY197" s="156" t="s">
        <v>117</v>
      </c>
    </row>
    <row r="198" spans="2:65" s="1" customFormat="1" ht="24.2" customHeight="1">
      <c r="B198" s="139"/>
      <c r="C198" s="140" t="s">
        <v>268</v>
      </c>
      <c r="D198" s="140" t="s">
        <v>120</v>
      </c>
      <c r="E198" s="141" t="s">
        <v>269</v>
      </c>
      <c r="F198" s="142" t="s">
        <v>270</v>
      </c>
      <c r="G198" s="143" t="s">
        <v>271</v>
      </c>
      <c r="H198" s="145"/>
      <c r="I198" s="145"/>
      <c r="J198" s="144">
        <f>ROUND(I198*H198,3)</f>
        <v>0</v>
      </c>
      <c r="K198" s="146"/>
      <c r="L198" s="32"/>
      <c r="M198" s="147" t="s">
        <v>1</v>
      </c>
      <c r="N198" s="148" t="s">
        <v>38</v>
      </c>
      <c r="P198" s="149">
        <f>O198*H198</f>
        <v>0</v>
      </c>
      <c r="Q198" s="149">
        <v>0</v>
      </c>
      <c r="R198" s="149">
        <f>Q198*H198</f>
        <v>0</v>
      </c>
      <c r="S198" s="149">
        <v>0</v>
      </c>
      <c r="T198" s="150">
        <f>S198*H198</f>
        <v>0</v>
      </c>
      <c r="AR198" s="151" t="s">
        <v>203</v>
      </c>
      <c r="AT198" s="151" t="s">
        <v>120</v>
      </c>
      <c r="AU198" s="151" t="s">
        <v>81</v>
      </c>
      <c r="AY198" s="17" t="s">
        <v>117</v>
      </c>
      <c r="BE198" s="152">
        <f>IF(N198="základná",J198,0)</f>
        <v>0</v>
      </c>
      <c r="BF198" s="152">
        <f>IF(N198="znížená",J198,0)</f>
        <v>0</v>
      </c>
      <c r="BG198" s="152">
        <f>IF(N198="zákl. prenesená",J198,0)</f>
        <v>0</v>
      </c>
      <c r="BH198" s="152">
        <f>IF(N198="zníž. prenesená",J198,0)</f>
        <v>0</v>
      </c>
      <c r="BI198" s="152">
        <f>IF(N198="nulová",J198,0)</f>
        <v>0</v>
      </c>
      <c r="BJ198" s="17" t="s">
        <v>81</v>
      </c>
      <c r="BK198" s="153">
        <f>ROUND(I198*H198,3)</f>
        <v>0</v>
      </c>
      <c r="BL198" s="17" t="s">
        <v>203</v>
      </c>
      <c r="BM198" s="151" t="s">
        <v>272</v>
      </c>
    </row>
    <row r="199" spans="2:65" s="1" customFormat="1" ht="33" customHeight="1">
      <c r="B199" s="139"/>
      <c r="C199" s="140" t="s">
        <v>273</v>
      </c>
      <c r="D199" s="140" t="s">
        <v>120</v>
      </c>
      <c r="E199" s="141" t="s">
        <v>274</v>
      </c>
      <c r="F199" s="142" t="s">
        <v>275</v>
      </c>
      <c r="G199" s="143" t="s">
        <v>271</v>
      </c>
      <c r="H199" s="145"/>
      <c r="I199" s="145"/>
      <c r="J199" s="144">
        <f>ROUND(I199*H199,3)</f>
        <v>0</v>
      </c>
      <c r="K199" s="146"/>
      <c r="L199" s="32"/>
      <c r="M199" s="147" t="s">
        <v>1</v>
      </c>
      <c r="N199" s="148" t="s">
        <v>38</v>
      </c>
      <c r="P199" s="149">
        <f>O199*H199</f>
        <v>0</v>
      </c>
      <c r="Q199" s="149">
        <v>0</v>
      </c>
      <c r="R199" s="149">
        <f>Q199*H199</f>
        <v>0</v>
      </c>
      <c r="S199" s="149">
        <v>0</v>
      </c>
      <c r="T199" s="150">
        <f>S199*H199</f>
        <v>0</v>
      </c>
      <c r="AR199" s="151" t="s">
        <v>203</v>
      </c>
      <c r="AT199" s="151" t="s">
        <v>120</v>
      </c>
      <c r="AU199" s="151" t="s">
        <v>81</v>
      </c>
      <c r="AY199" s="17" t="s">
        <v>117</v>
      </c>
      <c r="BE199" s="152">
        <f>IF(N199="základná",J199,0)</f>
        <v>0</v>
      </c>
      <c r="BF199" s="152">
        <f>IF(N199="znížená",J199,0)</f>
        <v>0</v>
      </c>
      <c r="BG199" s="152">
        <f>IF(N199="zákl. prenesená",J199,0)</f>
        <v>0</v>
      </c>
      <c r="BH199" s="152">
        <f>IF(N199="zníž. prenesená",J199,0)</f>
        <v>0</v>
      </c>
      <c r="BI199" s="152">
        <f>IF(N199="nulová",J199,0)</f>
        <v>0</v>
      </c>
      <c r="BJ199" s="17" t="s">
        <v>81</v>
      </c>
      <c r="BK199" s="153">
        <f>ROUND(I199*H199,3)</f>
        <v>0</v>
      </c>
      <c r="BL199" s="17" t="s">
        <v>203</v>
      </c>
      <c r="BM199" s="151" t="s">
        <v>276</v>
      </c>
    </row>
    <row r="200" spans="2:65" s="1" customFormat="1" ht="33" customHeight="1">
      <c r="B200" s="139"/>
      <c r="C200" s="140" t="s">
        <v>277</v>
      </c>
      <c r="D200" s="140" t="s">
        <v>120</v>
      </c>
      <c r="E200" s="141" t="s">
        <v>278</v>
      </c>
      <c r="F200" s="142" t="s">
        <v>279</v>
      </c>
      <c r="G200" s="143" t="s">
        <v>271</v>
      </c>
      <c r="H200" s="145"/>
      <c r="I200" s="145"/>
      <c r="J200" s="144">
        <f>ROUND(I200*H200,3)</f>
        <v>0</v>
      </c>
      <c r="K200" s="146"/>
      <c r="L200" s="32"/>
      <c r="M200" s="147" t="s">
        <v>1</v>
      </c>
      <c r="N200" s="148" t="s">
        <v>38</v>
      </c>
      <c r="P200" s="149">
        <f>O200*H200</f>
        <v>0</v>
      </c>
      <c r="Q200" s="149">
        <v>0</v>
      </c>
      <c r="R200" s="149">
        <f>Q200*H200</f>
        <v>0</v>
      </c>
      <c r="S200" s="149">
        <v>0</v>
      </c>
      <c r="T200" s="150">
        <f>S200*H200</f>
        <v>0</v>
      </c>
      <c r="AR200" s="151" t="s">
        <v>203</v>
      </c>
      <c r="AT200" s="151" t="s">
        <v>120</v>
      </c>
      <c r="AU200" s="151" t="s">
        <v>81</v>
      </c>
      <c r="AY200" s="17" t="s">
        <v>117</v>
      </c>
      <c r="BE200" s="152">
        <f>IF(N200="základná",J200,0)</f>
        <v>0</v>
      </c>
      <c r="BF200" s="152">
        <f>IF(N200="znížená",J200,0)</f>
        <v>0</v>
      </c>
      <c r="BG200" s="152">
        <f>IF(N200="zákl. prenesená",J200,0)</f>
        <v>0</v>
      </c>
      <c r="BH200" s="152">
        <f>IF(N200="zníž. prenesená",J200,0)</f>
        <v>0</v>
      </c>
      <c r="BI200" s="152">
        <f>IF(N200="nulová",J200,0)</f>
        <v>0</v>
      </c>
      <c r="BJ200" s="17" t="s">
        <v>81</v>
      </c>
      <c r="BK200" s="153">
        <f>ROUND(I200*H200,3)</f>
        <v>0</v>
      </c>
      <c r="BL200" s="17" t="s">
        <v>203</v>
      </c>
      <c r="BM200" s="151" t="s">
        <v>280</v>
      </c>
    </row>
    <row r="201" spans="2:65" s="11" customFormat="1" ht="22.9" customHeight="1">
      <c r="B201" s="127"/>
      <c r="D201" s="128" t="s">
        <v>71</v>
      </c>
      <c r="E201" s="137" t="s">
        <v>281</v>
      </c>
      <c r="F201" s="137" t="s">
        <v>282</v>
      </c>
      <c r="I201" s="130"/>
      <c r="J201" s="138">
        <f>BK201</f>
        <v>0</v>
      </c>
      <c r="L201" s="127"/>
      <c r="M201" s="132"/>
      <c r="P201" s="133">
        <f>SUM(P202:P207)</f>
        <v>0</v>
      </c>
      <c r="R201" s="133">
        <f>SUM(R202:R207)</f>
        <v>7.0846650000000002</v>
      </c>
      <c r="T201" s="134">
        <f>SUM(T202:T207)</f>
        <v>17.350199999999997</v>
      </c>
      <c r="AR201" s="128" t="s">
        <v>81</v>
      </c>
      <c r="AT201" s="135" t="s">
        <v>71</v>
      </c>
      <c r="AU201" s="135" t="s">
        <v>77</v>
      </c>
      <c r="AY201" s="128" t="s">
        <v>117</v>
      </c>
      <c r="BK201" s="136">
        <f>SUM(BK202:BK207)</f>
        <v>0</v>
      </c>
    </row>
    <row r="202" spans="2:65" s="1" customFormat="1" ht="37.9" customHeight="1">
      <c r="B202" s="139"/>
      <c r="C202" s="140" t="s">
        <v>283</v>
      </c>
      <c r="D202" s="140" t="s">
        <v>120</v>
      </c>
      <c r="E202" s="141" t="s">
        <v>284</v>
      </c>
      <c r="F202" s="142" t="s">
        <v>285</v>
      </c>
      <c r="G202" s="143" t="s">
        <v>142</v>
      </c>
      <c r="H202" s="144">
        <v>963.9</v>
      </c>
      <c r="I202" s="145"/>
      <c r="J202" s="144">
        <f>ROUND(I202*H202,3)</f>
        <v>0</v>
      </c>
      <c r="K202" s="146"/>
      <c r="L202" s="32"/>
      <c r="M202" s="147" t="s">
        <v>1</v>
      </c>
      <c r="N202" s="148" t="s">
        <v>38</v>
      </c>
      <c r="P202" s="149">
        <f>O202*H202</f>
        <v>0</v>
      </c>
      <c r="Q202" s="149">
        <v>0</v>
      </c>
      <c r="R202" s="149">
        <f>Q202*H202</f>
        <v>0</v>
      </c>
      <c r="S202" s="149">
        <v>1.7999999999999999E-2</v>
      </c>
      <c r="T202" s="150">
        <f>S202*H202</f>
        <v>17.350199999999997</v>
      </c>
      <c r="AR202" s="151" t="s">
        <v>203</v>
      </c>
      <c r="AT202" s="151" t="s">
        <v>120</v>
      </c>
      <c r="AU202" s="151" t="s">
        <v>81</v>
      </c>
      <c r="AY202" s="17" t="s">
        <v>117</v>
      </c>
      <c r="BE202" s="152">
        <f>IF(N202="základná",J202,0)</f>
        <v>0</v>
      </c>
      <c r="BF202" s="152">
        <f>IF(N202="znížená",J202,0)</f>
        <v>0</v>
      </c>
      <c r="BG202" s="152">
        <f>IF(N202="zákl. prenesená",J202,0)</f>
        <v>0</v>
      </c>
      <c r="BH202" s="152">
        <f>IF(N202="zníž. prenesená",J202,0)</f>
        <v>0</v>
      </c>
      <c r="BI202" s="152">
        <f>IF(N202="nulová",J202,0)</f>
        <v>0</v>
      </c>
      <c r="BJ202" s="17" t="s">
        <v>81</v>
      </c>
      <c r="BK202" s="153">
        <f>ROUND(I202*H202,3)</f>
        <v>0</v>
      </c>
      <c r="BL202" s="17" t="s">
        <v>203</v>
      </c>
      <c r="BM202" s="151" t="s">
        <v>286</v>
      </c>
    </row>
    <row r="203" spans="2:65" s="12" customFormat="1" ht="11.25">
      <c r="B203" s="154"/>
      <c r="D203" s="155" t="s">
        <v>126</v>
      </c>
      <c r="E203" s="156" t="s">
        <v>1</v>
      </c>
      <c r="F203" s="157" t="s">
        <v>233</v>
      </c>
      <c r="H203" s="158">
        <v>963.9</v>
      </c>
      <c r="I203" s="159"/>
      <c r="L203" s="154"/>
      <c r="M203" s="160"/>
      <c r="T203" s="161"/>
      <c r="AT203" s="156" t="s">
        <v>126</v>
      </c>
      <c r="AU203" s="156" t="s">
        <v>81</v>
      </c>
      <c r="AV203" s="12" t="s">
        <v>81</v>
      </c>
      <c r="AW203" s="12" t="s">
        <v>28</v>
      </c>
      <c r="AX203" s="12" t="s">
        <v>77</v>
      </c>
      <c r="AY203" s="156" t="s">
        <v>117</v>
      </c>
    </row>
    <row r="204" spans="2:65" s="1" customFormat="1" ht="24.2" customHeight="1">
      <c r="B204" s="139"/>
      <c r="C204" s="140" t="s">
        <v>226</v>
      </c>
      <c r="D204" s="140" t="s">
        <v>120</v>
      </c>
      <c r="E204" s="141" t="s">
        <v>287</v>
      </c>
      <c r="F204" s="142" t="s">
        <v>288</v>
      </c>
      <c r="G204" s="143" t="s">
        <v>142</v>
      </c>
      <c r="H204" s="144">
        <v>963.9</v>
      </c>
      <c r="I204" s="145"/>
      <c r="J204" s="144">
        <f>ROUND(I204*H204,3)</f>
        <v>0</v>
      </c>
      <c r="K204" s="146"/>
      <c r="L204" s="32"/>
      <c r="M204" s="147" t="s">
        <v>1</v>
      </c>
      <c r="N204" s="148" t="s">
        <v>38</v>
      </c>
      <c r="P204" s="149">
        <f>O204*H204</f>
        <v>0</v>
      </c>
      <c r="Q204" s="149">
        <v>0</v>
      </c>
      <c r="R204" s="149">
        <f>Q204*H204</f>
        <v>0</v>
      </c>
      <c r="S204" s="149">
        <v>0</v>
      </c>
      <c r="T204" s="150">
        <f>S204*H204</f>
        <v>0</v>
      </c>
      <c r="AR204" s="151" t="s">
        <v>203</v>
      </c>
      <c r="AT204" s="151" t="s">
        <v>120</v>
      </c>
      <c r="AU204" s="151" t="s">
        <v>81</v>
      </c>
      <c r="AY204" s="17" t="s">
        <v>117</v>
      </c>
      <c r="BE204" s="152">
        <f>IF(N204="základná",J204,0)</f>
        <v>0</v>
      </c>
      <c r="BF204" s="152">
        <f>IF(N204="znížená",J204,0)</f>
        <v>0</v>
      </c>
      <c r="BG204" s="152">
        <f>IF(N204="zákl. prenesená",J204,0)</f>
        <v>0</v>
      </c>
      <c r="BH204" s="152">
        <f>IF(N204="zníž. prenesená",J204,0)</f>
        <v>0</v>
      </c>
      <c r="BI204" s="152">
        <f>IF(N204="nulová",J204,0)</f>
        <v>0</v>
      </c>
      <c r="BJ204" s="17" t="s">
        <v>81</v>
      </c>
      <c r="BK204" s="153">
        <f>ROUND(I204*H204,3)</f>
        <v>0</v>
      </c>
      <c r="BL204" s="17" t="s">
        <v>203</v>
      </c>
      <c r="BM204" s="151" t="s">
        <v>289</v>
      </c>
    </row>
    <row r="205" spans="2:65" s="1" customFormat="1" ht="16.5" customHeight="1">
      <c r="B205" s="139"/>
      <c r="C205" s="175" t="s">
        <v>290</v>
      </c>
      <c r="D205" s="175" t="s">
        <v>223</v>
      </c>
      <c r="E205" s="176" t="s">
        <v>291</v>
      </c>
      <c r="F205" s="177" t="s">
        <v>292</v>
      </c>
      <c r="G205" s="178" t="s">
        <v>142</v>
      </c>
      <c r="H205" s="179">
        <v>2024.19</v>
      </c>
      <c r="I205" s="180"/>
      <c r="J205" s="179">
        <f>ROUND(I205*H205,3)</f>
        <v>0</v>
      </c>
      <c r="K205" s="181"/>
      <c r="L205" s="182"/>
      <c r="M205" s="183" t="s">
        <v>1</v>
      </c>
      <c r="N205" s="184" t="s">
        <v>38</v>
      </c>
      <c r="P205" s="149">
        <f>O205*H205</f>
        <v>0</v>
      </c>
      <c r="Q205" s="149">
        <v>3.5000000000000001E-3</v>
      </c>
      <c r="R205" s="149">
        <f>Q205*H205</f>
        <v>7.0846650000000002</v>
      </c>
      <c r="S205" s="149">
        <v>0</v>
      </c>
      <c r="T205" s="150">
        <f>S205*H205</f>
        <v>0</v>
      </c>
      <c r="AR205" s="151" t="s">
        <v>226</v>
      </c>
      <c r="AT205" s="151" t="s">
        <v>223</v>
      </c>
      <c r="AU205" s="151" t="s">
        <v>81</v>
      </c>
      <c r="AY205" s="17" t="s">
        <v>117</v>
      </c>
      <c r="BE205" s="152">
        <f>IF(N205="základná",J205,0)</f>
        <v>0</v>
      </c>
      <c r="BF205" s="152">
        <f>IF(N205="znížená",J205,0)</f>
        <v>0</v>
      </c>
      <c r="BG205" s="152">
        <f>IF(N205="zákl. prenesená",J205,0)</f>
        <v>0</v>
      </c>
      <c r="BH205" s="152">
        <f>IF(N205="zníž. prenesená",J205,0)</f>
        <v>0</v>
      </c>
      <c r="BI205" s="152">
        <f>IF(N205="nulová",J205,0)</f>
        <v>0</v>
      </c>
      <c r="BJ205" s="17" t="s">
        <v>81</v>
      </c>
      <c r="BK205" s="153">
        <f>ROUND(I205*H205,3)</f>
        <v>0</v>
      </c>
      <c r="BL205" s="17" t="s">
        <v>203</v>
      </c>
      <c r="BM205" s="151" t="s">
        <v>293</v>
      </c>
    </row>
    <row r="206" spans="2:65" s="12" customFormat="1" ht="11.25">
      <c r="B206" s="154"/>
      <c r="D206" s="155" t="s">
        <v>126</v>
      </c>
      <c r="F206" s="157" t="s">
        <v>294</v>
      </c>
      <c r="H206" s="158">
        <v>2024.19</v>
      </c>
      <c r="I206" s="159"/>
      <c r="L206" s="154"/>
      <c r="M206" s="160"/>
      <c r="T206" s="161"/>
      <c r="AT206" s="156" t="s">
        <v>126</v>
      </c>
      <c r="AU206" s="156" t="s">
        <v>81</v>
      </c>
      <c r="AV206" s="12" t="s">
        <v>81</v>
      </c>
      <c r="AW206" s="12" t="s">
        <v>3</v>
      </c>
      <c r="AX206" s="12" t="s">
        <v>77</v>
      </c>
      <c r="AY206" s="156" t="s">
        <v>117</v>
      </c>
    </row>
    <row r="207" spans="2:65" s="1" customFormat="1" ht="24.2" customHeight="1">
      <c r="B207" s="139"/>
      <c r="C207" s="140" t="s">
        <v>295</v>
      </c>
      <c r="D207" s="140" t="s">
        <v>120</v>
      </c>
      <c r="E207" s="141" t="s">
        <v>296</v>
      </c>
      <c r="F207" s="142" t="s">
        <v>297</v>
      </c>
      <c r="G207" s="143" t="s">
        <v>271</v>
      </c>
      <c r="H207" s="145"/>
      <c r="I207" s="145"/>
      <c r="J207" s="144">
        <f>ROUND(I207*H207,3)</f>
        <v>0</v>
      </c>
      <c r="K207" s="146"/>
      <c r="L207" s="32"/>
      <c r="M207" s="147" t="s">
        <v>1</v>
      </c>
      <c r="N207" s="148" t="s">
        <v>38</v>
      </c>
      <c r="P207" s="149">
        <f>O207*H207</f>
        <v>0</v>
      </c>
      <c r="Q207" s="149">
        <v>0</v>
      </c>
      <c r="R207" s="149">
        <f>Q207*H207</f>
        <v>0</v>
      </c>
      <c r="S207" s="149">
        <v>0</v>
      </c>
      <c r="T207" s="150">
        <f>S207*H207</f>
        <v>0</v>
      </c>
      <c r="AR207" s="151" t="s">
        <v>203</v>
      </c>
      <c r="AT207" s="151" t="s">
        <v>120</v>
      </c>
      <c r="AU207" s="151" t="s">
        <v>81</v>
      </c>
      <c r="AY207" s="17" t="s">
        <v>117</v>
      </c>
      <c r="BE207" s="152">
        <f>IF(N207="základná",J207,0)</f>
        <v>0</v>
      </c>
      <c r="BF207" s="152">
        <f>IF(N207="znížená",J207,0)</f>
        <v>0</v>
      </c>
      <c r="BG207" s="152">
        <f>IF(N207="zákl. prenesená",J207,0)</f>
        <v>0</v>
      </c>
      <c r="BH207" s="152">
        <f>IF(N207="zníž. prenesená",J207,0)</f>
        <v>0</v>
      </c>
      <c r="BI207" s="152">
        <f>IF(N207="nulová",J207,0)</f>
        <v>0</v>
      </c>
      <c r="BJ207" s="17" t="s">
        <v>81</v>
      </c>
      <c r="BK207" s="153">
        <f>ROUND(I207*H207,3)</f>
        <v>0</v>
      </c>
      <c r="BL207" s="17" t="s">
        <v>203</v>
      </c>
      <c r="BM207" s="151" t="s">
        <v>298</v>
      </c>
    </row>
    <row r="208" spans="2:65" s="11" customFormat="1" ht="22.9" customHeight="1">
      <c r="B208" s="127"/>
      <c r="D208" s="128" t="s">
        <v>71</v>
      </c>
      <c r="E208" s="137" t="s">
        <v>299</v>
      </c>
      <c r="F208" s="137" t="s">
        <v>300</v>
      </c>
      <c r="I208" s="130"/>
      <c r="J208" s="138">
        <f>BK208</f>
        <v>0</v>
      </c>
      <c r="L208" s="127"/>
      <c r="M208" s="132"/>
      <c r="P208" s="133">
        <f>SUM(P209:P232)</f>
        <v>0</v>
      </c>
      <c r="R208" s="133">
        <f>SUM(R209:R232)</f>
        <v>12.84628824454</v>
      </c>
      <c r="T208" s="134">
        <f>SUM(T209:T232)</f>
        <v>13.4946</v>
      </c>
      <c r="AR208" s="128" t="s">
        <v>81</v>
      </c>
      <c r="AT208" s="135" t="s">
        <v>71</v>
      </c>
      <c r="AU208" s="135" t="s">
        <v>77</v>
      </c>
      <c r="AY208" s="128" t="s">
        <v>117</v>
      </c>
      <c r="BK208" s="136">
        <f>SUM(BK209:BK232)</f>
        <v>0</v>
      </c>
    </row>
    <row r="209" spans="2:65" s="1" customFormat="1" ht="24.2" customHeight="1">
      <c r="B209" s="139"/>
      <c r="C209" s="140" t="s">
        <v>301</v>
      </c>
      <c r="D209" s="140" t="s">
        <v>120</v>
      </c>
      <c r="E209" s="141" t="s">
        <v>302</v>
      </c>
      <c r="F209" s="142" t="s">
        <v>303</v>
      </c>
      <c r="G209" s="143" t="s">
        <v>169</v>
      </c>
      <c r="H209" s="144">
        <v>71.400000000000006</v>
      </c>
      <c r="I209" s="145"/>
      <c r="J209" s="144">
        <f>ROUND(I209*H209,3)</f>
        <v>0</v>
      </c>
      <c r="K209" s="146"/>
      <c r="L209" s="32"/>
      <c r="M209" s="147" t="s">
        <v>1</v>
      </c>
      <c r="N209" s="148" t="s">
        <v>38</v>
      </c>
      <c r="P209" s="149">
        <f>O209*H209</f>
        <v>0</v>
      </c>
      <c r="Q209" s="149">
        <v>2.5999999999999998E-4</v>
      </c>
      <c r="R209" s="149">
        <f>Q209*H209</f>
        <v>1.8564000000000001E-2</v>
      </c>
      <c r="S209" s="149">
        <v>0</v>
      </c>
      <c r="T209" s="150">
        <f>S209*H209</f>
        <v>0</v>
      </c>
      <c r="AR209" s="151" t="s">
        <v>203</v>
      </c>
      <c r="AT209" s="151" t="s">
        <v>120</v>
      </c>
      <c r="AU209" s="151" t="s">
        <v>81</v>
      </c>
      <c r="AY209" s="17" t="s">
        <v>117</v>
      </c>
      <c r="BE209" s="152">
        <f>IF(N209="základná",J209,0)</f>
        <v>0</v>
      </c>
      <c r="BF209" s="152">
        <f>IF(N209="znížená",J209,0)</f>
        <v>0</v>
      </c>
      <c r="BG209" s="152">
        <f>IF(N209="zákl. prenesená",J209,0)</f>
        <v>0</v>
      </c>
      <c r="BH209" s="152">
        <f>IF(N209="zníž. prenesená",J209,0)</f>
        <v>0</v>
      </c>
      <c r="BI209" s="152">
        <f>IF(N209="nulová",J209,0)</f>
        <v>0</v>
      </c>
      <c r="BJ209" s="17" t="s">
        <v>81</v>
      </c>
      <c r="BK209" s="153">
        <f>ROUND(I209*H209,3)</f>
        <v>0</v>
      </c>
      <c r="BL209" s="17" t="s">
        <v>203</v>
      </c>
      <c r="BM209" s="151" t="s">
        <v>304</v>
      </c>
    </row>
    <row r="210" spans="2:65" s="14" customFormat="1" ht="11.25">
      <c r="B210" s="169"/>
      <c r="D210" s="155" t="s">
        <v>126</v>
      </c>
      <c r="E210" s="170" t="s">
        <v>1</v>
      </c>
      <c r="F210" s="171" t="s">
        <v>305</v>
      </c>
      <c r="H210" s="170" t="s">
        <v>1</v>
      </c>
      <c r="I210" s="172"/>
      <c r="L210" s="169"/>
      <c r="M210" s="173"/>
      <c r="T210" s="174"/>
      <c r="AT210" s="170" t="s">
        <v>126</v>
      </c>
      <c r="AU210" s="170" t="s">
        <v>81</v>
      </c>
      <c r="AV210" s="14" t="s">
        <v>77</v>
      </c>
      <c r="AW210" s="14" t="s">
        <v>28</v>
      </c>
      <c r="AX210" s="14" t="s">
        <v>72</v>
      </c>
      <c r="AY210" s="170" t="s">
        <v>117</v>
      </c>
    </row>
    <row r="211" spans="2:65" s="12" customFormat="1" ht="11.25">
      <c r="B211" s="154"/>
      <c r="D211" s="155" t="s">
        <v>126</v>
      </c>
      <c r="E211" s="156" t="s">
        <v>1</v>
      </c>
      <c r="F211" s="157" t="s">
        <v>306</v>
      </c>
      <c r="H211" s="158">
        <v>71.400000000000006</v>
      </c>
      <c r="I211" s="159"/>
      <c r="L211" s="154"/>
      <c r="M211" s="160"/>
      <c r="T211" s="161"/>
      <c r="AT211" s="156" t="s">
        <v>126</v>
      </c>
      <c r="AU211" s="156" t="s">
        <v>81</v>
      </c>
      <c r="AV211" s="12" t="s">
        <v>81</v>
      </c>
      <c r="AW211" s="12" t="s">
        <v>28</v>
      </c>
      <c r="AX211" s="12" t="s">
        <v>77</v>
      </c>
      <c r="AY211" s="156" t="s">
        <v>117</v>
      </c>
    </row>
    <row r="212" spans="2:65" s="1" customFormat="1" ht="24.2" customHeight="1">
      <c r="B212" s="139"/>
      <c r="C212" s="175" t="s">
        <v>307</v>
      </c>
      <c r="D212" s="175" t="s">
        <v>223</v>
      </c>
      <c r="E212" s="176" t="s">
        <v>308</v>
      </c>
      <c r="F212" s="177" t="s">
        <v>309</v>
      </c>
      <c r="G212" s="178" t="s">
        <v>123</v>
      </c>
      <c r="H212" s="179">
        <v>2.262</v>
      </c>
      <c r="I212" s="180"/>
      <c r="J212" s="179">
        <f>ROUND(I212*H212,3)</f>
        <v>0</v>
      </c>
      <c r="K212" s="181"/>
      <c r="L212" s="182"/>
      <c r="M212" s="183" t="s">
        <v>1</v>
      </c>
      <c r="N212" s="184" t="s">
        <v>38</v>
      </c>
      <c r="P212" s="149">
        <f>O212*H212</f>
        <v>0</v>
      </c>
      <c r="Q212" s="149">
        <v>0.55000000000000004</v>
      </c>
      <c r="R212" s="149">
        <f>Q212*H212</f>
        <v>1.2441000000000002</v>
      </c>
      <c r="S212" s="149">
        <v>0</v>
      </c>
      <c r="T212" s="150">
        <f>S212*H212</f>
        <v>0</v>
      </c>
      <c r="AR212" s="151" t="s">
        <v>226</v>
      </c>
      <c r="AT212" s="151" t="s">
        <v>223</v>
      </c>
      <c r="AU212" s="151" t="s">
        <v>81</v>
      </c>
      <c r="AY212" s="17" t="s">
        <v>117</v>
      </c>
      <c r="BE212" s="152">
        <f>IF(N212="základná",J212,0)</f>
        <v>0</v>
      </c>
      <c r="BF212" s="152">
        <f>IF(N212="znížená",J212,0)</f>
        <v>0</v>
      </c>
      <c r="BG212" s="152">
        <f>IF(N212="zákl. prenesená",J212,0)</f>
        <v>0</v>
      </c>
      <c r="BH212" s="152">
        <f>IF(N212="zníž. prenesená",J212,0)</f>
        <v>0</v>
      </c>
      <c r="BI212" s="152">
        <f>IF(N212="nulová",J212,0)</f>
        <v>0</v>
      </c>
      <c r="BJ212" s="17" t="s">
        <v>81</v>
      </c>
      <c r="BK212" s="153">
        <f>ROUND(I212*H212,3)</f>
        <v>0</v>
      </c>
      <c r="BL212" s="17" t="s">
        <v>203</v>
      </c>
      <c r="BM212" s="151" t="s">
        <v>310</v>
      </c>
    </row>
    <row r="213" spans="2:65" s="12" customFormat="1" ht="11.25">
      <c r="B213" s="154"/>
      <c r="D213" s="155" t="s">
        <v>126</v>
      </c>
      <c r="F213" s="157" t="s">
        <v>311</v>
      </c>
      <c r="H213" s="158">
        <v>2.262</v>
      </c>
      <c r="I213" s="159"/>
      <c r="L213" s="154"/>
      <c r="M213" s="160"/>
      <c r="T213" s="161"/>
      <c r="AT213" s="156" t="s">
        <v>126</v>
      </c>
      <c r="AU213" s="156" t="s">
        <v>81</v>
      </c>
      <c r="AV213" s="12" t="s">
        <v>81</v>
      </c>
      <c r="AW213" s="12" t="s">
        <v>3</v>
      </c>
      <c r="AX213" s="12" t="s">
        <v>77</v>
      </c>
      <c r="AY213" s="156" t="s">
        <v>117</v>
      </c>
    </row>
    <row r="214" spans="2:65" s="1" customFormat="1" ht="44.25" customHeight="1">
      <c r="B214" s="139"/>
      <c r="C214" s="140" t="s">
        <v>312</v>
      </c>
      <c r="D214" s="140" t="s">
        <v>120</v>
      </c>
      <c r="E214" s="141" t="s">
        <v>313</v>
      </c>
      <c r="F214" s="142" t="s">
        <v>314</v>
      </c>
      <c r="G214" s="143" t="s">
        <v>123</v>
      </c>
      <c r="H214" s="144">
        <v>2.262</v>
      </c>
      <c r="I214" s="145"/>
      <c r="J214" s="144">
        <f>ROUND(I214*H214,3)</f>
        <v>0</v>
      </c>
      <c r="K214" s="146"/>
      <c r="L214" s="32"/>
      <c r="M214" s="147" t="s">
        <v>1</v>
      </c>
      <c r="N214" s="148" t="s">
        <v>38</v>
      </c>
      <c r="P214" s="149">
        <f>O214*H214</f>
        <v>0</v>
      </c>
      <c r="Q214" s="149">
        <v>2.2350169999999999E-2</v>
      </c>
      <c r="R214" s="149">
        <f>Q214*H214</f>
        <v>5.0556084539999997E-2</v>
      </c>
      <c r="S214" s="149">
        <v>0</v>
      </c>
      <c r="T214" s="150">
        <f>S214*H214</f>
        <v>0</v>
      </c>
      <c r="AR214" s="151" t="s">
        <v>203</v>
      </c>
      <c r="AT214" s="151" t="s">
        <v>120</v>
      </c>
      <c r="AU214" s="151" t="s">
        <v>81</v>
      </c>
      <c r="AY214" s="17" t="s">
        <v>117</v>
      </c>
      <c r="BE214" s="152">
        <f>IF(N214="základná",J214,0)</f>
        <v>0</v>
      </c>
      <c r="BF214" s="152">
        <f>IF(N214="znížená",J214,0)</f>
        <v>0</v>
      </c>
      <c r="BG214" s="152">
        <f>IF(N214="zákl. prenesená",J214,0)</f>
        <v>0</v>
      </c>
      <c r="BH214" s="152">
        <f>IF(N214="zníž. prenesená",J214,0)</f>
        <v>0</v>
      </c>
      <c r="BI214" s="152">
        <f>IF(N214="nulová",J214,0)</f>
        <v>0</v>
      </c>
      <c r="BJ214" s="17" t="s">
        <v>81</v>
      </c>
      <c r="BK214" s="153">
        <f>ROUND(I214*H214,3)</f>
        <v>0</v>
      </c>
      <c r="BL214" s="17" t="s">
        <v>203</v>
      </c>
      <c r="BM214" s="151" t="s">
        <v>315</v>
      </c>
    </row>
    <row r="215" spans="2:65" s="1" customFormat="1" ht="37.9" customHeight="1">
      <c r="B215" s="139"/>
      <c r="C215" s="140" t="s">
        <v>316</v>
      </c>
      <c r="D215" s="140" t="s">
        <v>120</v>
      </c>
      <c r="E215" s="141" t="s">
        <v>317</v>
      </c>
      <c r="F215" s="142" t="s">
        <v>318</v>
      </c>
      <c r="G215" s="143" t="s">
        <v>142</v>
      </c>
      <c r="H215" s="144">
        <v>165.52500000000001</v>
      </c>
      <c r="I215" s="145"/>
      <c r="J215" s="144">
        <f>ROUND(I215*H215,3)</f>
        <v>0</v>
      </c>
      <c r="K215" s="146"/>
      <c r="L215" s="32"/>
      <c r="M215" s="147" t="s">
        <v>1</v>
      </c>
      <c r="N215" s="148" t="s">
        <v>38</v>
      </c>
      <c r="P215" s="149">
        <f>O215*H215</f>
        <v>0</v>
      </c>
      <c r="Q215" s="149">
        <v>0</v>
      </c>
      <c r="R215" s="149">
        <f>Q215*H215</f>
        <v>0</v>
      </c>
      <c r="S215" s="149">
        <v>0</v>
      </c>
      <c r="T215" s="150">
        <f>S215*H215</f>
        <v>0</v>
      </c>
      <c r="AR215" s="151" t="s">
        <v>203</v>
      </c>
      <c r="AT215" s="151" t="s">
        <v>120</v>
      </c>
      <c r="AU215" s="151" t="s">
        <v>81</v>
      </c>
      <c r="AY215" s="17" t="s">
        <v>117</v>
      </c>
      <c r="BE215" s="152">
        <f>IF(N215="základná",J215,0)</f>
        <v>0</v>
      </c>
      <c r="BF215" s="152">
        <f>IF(N215="znížená",J215,0)</f>
        <v>0</v>
      </c>
      <c r="BG215" s="152">
        <f>IF(N215="zákl. prenesená",J215,0)</f>
        <v>0</v>
      </c>
      <c r="BH215" s="152">
        <f>IF(N215="zníž. prenesená",J215,0)</f>
        <v>0</v>
      </c>
      <c r="BI215" s="152">
        <f>IF(N215="nulová",J215,0)</f>
        <v>0</v>
      </c>
      <c r="BJ215" s="17" t="s">
        <v>81</v>
      </c>
      <c r="BK215" s="153">
        <f>ROUND(I215*H215,3)</f>
        <v>0</v>
      </c>
      <c r="BL215" s="17" t="s">
        <v>203</v>
      </c>
      <c r="BM215" s="151" t="s">
        <v>319</v>
      </c>
    </row>
    <row r="216" spans="2:65" s="12" customFormat="1" ht="11.25">
      <c r="B216" s="154"/>
      <c r="D216" s="155" t="s">
        <v>126</v>
      </c>
      <c r="E216" s="156" t="s">
        <v>1</v>
      </c>
      <c r="F216" s="157" t="s">
        <v>162</v>
      </c>
      <c r="H216" s="158">
        <v>37.5</v>
      </c>
      <c r="I216" s="159"/>
      <c r="L216" s="154"/>
      <c r="M216" s="160"/>
      <c r="T216" s="161"/>
      <c r="AT216" s="156" t="s">
        <v>126</v>
      </c>
      <c r="AU216" s="156" t="s">
        <v>81</v>
      </c>
      <c r="AV216" s="12" t="s">
        <v>81</v>
      </c>
      <c r="AW216" s="12" t="s">
        <v>28</v>
      </c>
      <c r="AX216" s="12" t="s">
        <v>72</v>
      </c>
      <c r="AY216" s="156" t="s">
        <v>117</v>
      </c>
    </row>
    <row r="217" spans="2:65" s="12" customFormat="1" ht="11.25">
      <c r="B217" s="154"/>
      <c r="D217" s="155" t="s">
        <v>126</v>
      </c>
      <c r="E217" s="156" t="s">
        <v>1</v>
      </c>
      <c r="F217" s="157" t="s">
        <v>163</v>
      </c>
      <c r="H217" s="158">
        <v>53.55</v>
      </c>
      <c r="I217" s="159"/>
      <c r="L217" s="154"/>
      <c r="M217" s="160"/>
      <c r="T217" s="161"/>
      <c r="AT217" s="156" t="s">
        <v>126</v>
      </c>
      <c r="AU217" s="156" t="s">
        <v>81</v>
      </c>
      <c r="AV217" s="12" t="s">
        <v>81</v>
      </c>
      <c r="AW217" s="12" t="s">
        <v>28</v>
      </c>
      <c r="AX217" s="12" t="s">
        <v>72</v>
      </c>
      <c r="AY217" s="156" t="s">
        <v>117</v>
      </c>
    </row>
    <row r="218" spans="2:65" s="12" customFormat="1" ht="11.25">
      <c r="B218" s="154"/>
      <c r="D218" s="155" t="s">
        <v>126</v>
      </c>
      <c r="E218" s="156" t="s">
        <v>1</v>
      </c>
      <c r="F218" s="157" t="s">
        <v>164</v>
      </c>
      <c r="H218" s="158">
        <v>14.175000000000001</v>
      </c>
      <c r="I218" s="159"/>
      <c r="L218" s="154"/>
      <c r="M218" s="160"/>
      <c r="T218" s="161"/>
      <c r="AT218" s="156" t="s">
        <v>126</v>
      </c>
      <c r="AU218" s="156" t="s">
        <v>81</v>
      </c>
      <c r="AV218" s="12" t="s">
        <v>81</v>
      </c>
      <c r="AW218" s="12" t="s">
        <v>28</v>
      </c>
      <c r="AX218" s="12" t="s">
        <v>72</v>
      </c>
      <c r="AY218" s="156" t="s">
        <v>117</v>
      </c>
    </row>
    <row r="219" spans="2:65" s="12" customFormat="1" ht="11.25">
      <c r="B219" s="154"/>
      <c r="D219" s="155" t="s">
        <v>126</v>
      </c>
      <c r="E219" s="156" t="s">
        <v>1</v>
      </c>
      <c r="F219" s="157" t="s">
        <v>165</v>
      </c>
      <c r="H219" s="158">
        <v>60.3</v>
      </c>
      <c r="I219" s="159"/>
      <c r="L219" s="154"/>
      <c r="M219" s="160"/>
      <c r="T219" s="161"/>
      <c r="AT219" s="156" t="s">
        <v>126</v>
      </c>
      <c r="AU219" s="156" t="s">
        <v>81</v>
      </c>
      <c r="AV219" s="12" t="s">
        <v>81</v>
      </c>
      <c r="AW219" s="12" t="s">
        <v>28</v>
      </c>
      <c r="AX219" s="12" t="s">
        <v>72</v>
      </c>
      <c r="AY219" s="156" t="s">
        <v>117</v>
      </c>
    </row>
    <row r="220" spans="2:65" s="13" customFormat="1" ht="11.25">
      <c r="B220" s="162"/>
      <c r="D220" s="155" t="s">
        <v>126</v>
      </c>
      <c r="E220" s="163" t="s">
        <v>1</v>
      </c>
      <c r="F220" s="164" t="s">
        <v>131</v>
      </c>
      <c r="H220" s="165">
        <v>165.52499999999998</v>
      </c>
      <c r="I220" s="166"/>
      <c r="L220" s="162"/>
      <c r="M220" s="167"/>
      <c r="T220" s="168"/>
      <c r="AT220" s="163" t="s">
        <v>126</v>
      </c>
      <c r="AU220" s="163" t="s">
        <v>81</v>
      </c>
      <c r="AV220" s="13" t="s">
        <v>124</v>
      </c>
      <c r="AW220" s="13" t="s">
        <v>28</v>
      </c>
      <c r="AX220" s="13" t="s">
        <v>77</v>
      </c>
      <c r="AY220" s="163" t="s">
        <v>117</v>
      </c>
    </row>
    <row r="221" spans="2:65" s="1" customFormat="1" ht="16.5" customHeight="1">
      <c r="B221" s="139"/>
      <c r="C221" s="175" t="s">
        <v>320</v>
      </c>
      <c r="D221" s="175" t="s">
        <v>223</v>
      </c>
      <c r="E221" s="176" t="s">
        <v>321</v>
      </c>
      <c r="F221" s="177" t="s">
        <v>322</v>
      </c>
      <c r="G221" s="178" t="s">
        <v>142</v>
      </c>
      <c r="H221" s="179">
        <v>178.767</v>
      </c>
      <c r="I221" s="180"/>
      <c r="J221" s="179">
        <f>ROUND(I221*H221,3)</f>
        <v>0</v>
      </c>
      <c r="K221" s="181"/>
      <c r="L221" s="182"/>
      <c r="M221" s="183" t="s">
        <v>1</v>
      </c>
      <c r="N221" s="184" t="s">
        <v>38</v>
      </c>
      <c r="P221" s="149">
        <f>O221*H221</f>
        <v>0</v>
      </c>
      <c r="Q221" s="149">
        <v>9.6799999999999994E-3</v>
      </c>
      <c r="R221" s="149">
        <f>Q221*H221</f>
        <v>1.7304645599999999</v>
      </c>
      <c r="S221" s="149">
        <v>0</v>
      </c>
      <c r="T221" s="150">
        <f>S221*H221</f>
        <v>0</v>
      </c>
      <c r="AR221" s="151" t="s">
        <v>226</v>
      </c>
      <c r="AT221" s="151" t="s">
        <v>223</v>
      </c>
      <c r="AU221" s="151" t="s">
        <v>81</v>
      </c>
      <c r="AY221" s="17" t="s">
        <v>117</v>
      </c>
      <c r="BE221" s="152">
        <f>IF(N221="základná",J221,0)</f>
        <v>0</v>
      </c>
      <c r="BF221" s="152">
        <f>IF(N221="znížená",J221,0)</f>
        <v>0</v>
      </c>
      <c r="BG221" s="152">
        <f>IF(N221="zákl. prenesená",J221,0)</f>
        <v>0</v>
      </c>
      <c r="BH221" s="152">
        <f>IF(N221="zníž. prenesená",J221,0)</f>
        <v>0</v>
      </c>
      <c r="BI221" s="152">
        <f>IF(N221="nulová",J221,0)</f>
        <v>0</v>
      </c>
      <c r="BJ221" s="17" t="s">
        <v>81</v>
      </c>
      <c r="BK221" s="153">
        <f>ROUND(I221*H221,3)</f>
        <v>0</v>
      </c>
      <c r="BL221" s="17" t="s">
        <v>203</v>
      </c>
      <c r="BM221" s="151" t="s">
        <v>323</v>
      </c>
    </row>
    <row r="222" spans="2:65" s="12" customFormat="1" ht="11.25">
      <c r="B222" s="154"/>
      <c r="D222" s="155" t="s">
        <v>126</v>
      </c>
      <c r="F222" s="157" t="s">
        <v>324</v>
      </c>
      <c r="H222" s="158">
        <v>178.767</v>
      </c>
      <c r="I222" s="159"/>
      <c r="L222" s="154"/>
      <c r="M222" s="160"/>
      <c r="T222" s="161"/>
      <c r="AT222" s="156" t="s">
        <v>126</v>
      </c>
      <c r="AU222" s="156" t="s">
        <v>81</v>
      </c>
      <c r="AV222" s="12" t="s">
        <v>81</v>
      </c>
      <c r="AW222" s="12" t="s">
        <v>3</v>
      </c>
      <c r="AX222" s="12" t="s">
        <v>77</v>
      </c>
      <c r="AY222" s="156" t="s">
        <v>117</v>
      </c>
    </row>
    <row r="223" spans="2:65" s="1" customFormat="1" ht="21.75" customHeight="1">
      <c r="B223" s="139"/>
      <c r="C223" s="140" t="s">
        <v>325</v>
      </c>
      <c r="D223" s="140" t="s">
        <v>120</v>
      </c>
      <c r="E223" s="141" t="s">
        <v>326</v>
      </c>
      <c r="F223" s="142" t="s">
        <v>327</v>
      </c>
      <c r="G223" s="143" t="s">
        <v>328</v>
      </c>
      <c r="H223" s="144">
        <v>1</v>
      </c>
      <c r="I223" s="145"/>
      <c r="J223" s="144">
        <f>ROUND(I223*H223,3)</f>
        <v>0</v>
      </c>
      <c r="K223" s="146"/>
      <c r="L223" s="32"/>
      <c r="M223" s="147" t="s">
        <v>1</v>
      </c>
      <c r="N223" s="148" t="s">
        <v>38</v>
      </c>
      <c r="P223" s="149">
        <f>O223*H223</f>
        <v>0</v>
      </c>
      <c r="Q223" s="149">
        <v>2.5899999999999999E-3</v>
      </c>
      <c r="R223" s="149">
        <f>Q223*H223</f>
        <v>2.5899999999999999E-3</v>
      </c>
      <c r="S223" s="149">
        <v>0</v>
      </c>
      <c r="T223" s="150">
        <f>S223*H223</f>
        <v>0</v>
      </c>
      <c r="AR223" s="151" t="s">
        <v>203</v>
      </c>
      <c r="AT223" s="151" t="s">
        <v>120</v>
      </c>
      <c r="AU223" s="151" t="s">
        <v>81</v>
      </c>
      <c r="AY223" s="17" t="s">
        <v>117</v>
      </c>
      <c r="BE223" s="152">
        <f>IF(N223="základná",J223,0)</f>
        <v>0</v>
      </c>
      <c r="BF223" s="152">
        <f>IF(N223="znížená",J223,0)</f>
        <v>0</v>
      </c>
      <c r="BG223" s="152">
        <f>IF(N223="zákl. prenesená",J223,0)</f>
        <v>0</v>
      </c>
      <c r="BH223" s="152">
        <f>IF(N223="zníž. prenesená",J223,0)</f>
        <v>0</v>
      </c>
      <c r="BI223" s="152">
        <f>IF(N223="nulová",J223,0)</f>
        <v>0</v>
      </c>
      <c r="BJ223" s="17" t="s">
        <v>81</v>
      </c>
      <c r="BK223" s="153">
        <f>ROUND(I223*H223,3)</f>
        <v>0</v>
      </c>
      <c r="BL223" s="17" t="s">
        <v>203</v>
      </c>
      <c r="BM223" s="151" t="s">
        <v>329</v>
      </c>
    </row>
    <row r="224" spans="2:65" s="1" customFormat="1" ht="24.2" customHeight="1">
      <c r="B224" s="139"/>
      <c r="C224" s="140" t="s">
        <v>330</v>
      </c>
      <c r="D224" s="140" t="s">
        <v>120</v>
      </c>
      <c r="E224" s="141" t="s">
        <v>331</v>
      </c>
      <c r="F224" s="142" t="s">
        <v>332</v>
      </c>
      <c r="G224" s="143" t="s">
        <v>142</v>
      </c>
      <c r="H224" s="144">
        <v>963.9</v>
      </c>
      <c r="I224" s="145"/>
      <c r="J224" s="144">
        <f>ROUND(I224*H224,3)</f>
        <v>0</v>
      </c>
      <c r="K224" s="146"/>
      <c r="L224" s="32"/>
      <c r="M224" s="147" t="s">
        <v>1</v>
      </c>
      <c r="N224" s="148" t="s">
        <v>38</v>
      </c>
      <c r="P224" s="149">
        <f>O224*H224</f>
        <v>0</v>
      </c>
      <c r="Q224" s="149">
        <v>0</v>
      </c>
      <c r="R224" s="149">
        <f>Q224*H224</f>
        <v>0</v>
      </c>
      <c r="S224" s="149">
        <v>1.4E-2</v>
      </c>
      <c r="T224" s="150">
        <f>S224*H224</f>
        <v>13.4946</v>
      </c>
      <c r="AR224" s="151" t="s">
        <v>203</v>
      </c>
      <c r="AT224" s="151" t="s">
        <v>120</v>
      </c>
      <c r="AU224" s="151" t="s">
        <v>81</v>
      </c>
      <c r="AY224" s="17" t="s">
        <v>117</v>
      </c>
      <c r="BE224" s="152">
        <f>IF(N224="základná",J224,0)</f>
        <v>0</v>
      </c>
      <c r="BF224" s="152">
        <f>IF(N224="znížená",J224,0)</f>
        <v>0</v>
      </c>
      <c r="BG224" s="152">
        <f>IF(N224="zákl. prenesená",J224,0)</f>
        <v>0</v>
      </c>
      <c r="BH224" s="152">
        <f>IF(N224="zníž. prenesená",J224,0)</f>
        <v>0</v>
      </c>
      <c r="BI224" s="152">
        <f>IF(N224="nulová",J224,0)</f>
        <v>0</v>
      </c>
      <c r="BJ224" s="17" t="s">
        <v>81</v>
      </c>
      <c r="BK224" s="153">
        <f>ROUND(I224*H224,3)</f>
        <v>0</v>
      </c>
      <c r="BL224" s="17" t="s">
        <v>203</v>
      </c>
      <c r="BM224" s="151" t="s">
        <v>333</v>
      </c>
    </row>
    <row r="225" spans="2:65" s="12" customFormat="1" ht="11.25">
      <c r="B225" s="154"/>
      <c r="D225" s="155" t="s">
        <v>126</v>
      </c>
      <c r="E225" s="156" t="s">
        <v>1</v>
      </c>
      <c r="F225" s="157" t="s">
        <v>233</v>
      </c>
      <c r="H225" s="158">
        <v>963.9</v>
      </c>
      <c r="I225" s="159"/>
      <c r="L225" s="154"/>
      <c r="M225" s="160"/>
      <c r="T225" s="161"/>
      <c r="AT225" s="156" t="s">
        <v>126</v>
      </c>
      <c r="AU225" s="156" t="s">
        <v>81</v>
      </c>
      <c r="AV225" s="12" t="s">
        <v>81</v>
      </c>
      <c r="AW225" s="12" t="s">
        <v>28</v>
      </c>
      <c r="AX225" s="12" t="s">
        <v>77</v>
      </c>
      <c r="AY225" s="156" t="s">
        <v>117</v>
      </c>
    </row>
    <row r="226" spans="2:65" s="1" customFormat="1" ht="21.75" customHeight="1">
      <c r="B226" s="139"/>
      <c r="C226" s="140" t="s">
        <v>334</v>
      </c>
      <c r="D226" s="140" t="s">
        <v>120</v>
      </c>
      <c r="E226" s="141" t="s">
        <v>335</v>
      </c>
      <c r="F226" s="142" t="s">
        <v>336</v>
      </c>
      <c r="G226" s="143" t="s">
        <v>142</v>
      </c>
      <c r="H226" s="144">
        <v>963.9</v>
      </c>
      <c r="I226" s="145"/>
      <c r="J226" s="144">
        <f>ROUND(I226*H226,3)</f>
        <v>0</v>
      </c>
      <c r="K226" s="146"/>
      <c r="L226" s="32"/>
      <c r="M226" s="147" t="s">
        <v>1</v>
      </c>
      <c r="N226" s="148" t="s">
        <v>38</v>
      </c>
      <c r="P226" s="149">
        <f>O226*H226</f>
        <v>0</v>
      </c>
      <c r="Q226" s="149">
        <v>0</v>
      </c>
      <c r="R226" s="149">
        <f>Q226*H226</f>
        <v>0</v>
      </c>
      <c r="S226" s="149">
        <v>0</v>
      </c>
      <c r="T226" s="150">
        <f>S226*H226</f>
        <v>0</v>
      </c>
      <c r="AR226" s="151" t="s">
        <v>203</v>
      </c>
      <c r="AT226" s="151" t="s">
        <v>120</v>
      </c>
      <c r="AU226" s="151" t="s">
        <v>81</v>
      </c>
      <c r="AY226" s="17" t="s">
        <v>117</v>
      </c>
      <c r="BE226" s="152">
        <f>IF(N226="základná",J226,0)</f>
        <v>0</v>
      </c>
      <c r="BF226" s="152">
        <f>IF(N226="znížená",J226,0)</f>
        <v>0</v>
      </c>
      <c r="BG226" s="152">
        <f>IF(N226="zákl. prenesená",J226,0)</f>
        <v>0</v>
      </c>
      <c r="BH226" s="152">
        <f>IF(N226="zníž. prenesená",J226,0)</f>
        <v>0</v>
      </c>
      <c r="BI226" s="152">
        <f>IF(N226="nulová",J226,0)</f>
        <v>0</v>
      </c>
      <c r="BJ226" s="17" t="s">
        <v>81</v>
      </c>
      <c r="BK226" s="153">
        <f>ROUND(I226*H226,3)</f>
        <v>0</v>
      </c>
      <c r="BL226" s="17" t="s">
        <v>203</v>
      </c>
      <c r="BM226" s="151" t="s">
        <v>337</v>
      </c>
    </row>
    <row r="227" spans="2:65" s="1" customFormat="1" ht="16.5" customHeight="1">
      <c r="B227" s="139"/>
      <c r="C227" s="175" t="s">
        <v>338</v>
      </c>
      <c r="D227" s="175" t="s">
        <v>223</v>
      </c>
      <c r="E227" s="176" t="s">
        <v>321</v>
      </c>
      <c r="F227" s="177" t="s">
        <v>322</v>
      </c>
      <c r="G227" s="178" t="s">
        <v>142</v>
      </c>
      <c r="H227" s="179">
        <v>1012.095</v>
      </c>
      <c r="I227" s="180"/>
      <c r="J227" s="179">
        <f>ROUND(I227*H227,3)</f>
        <v>0</v>
      </c>
      <c r="K227" s="181"/>
      <c r="L227" s="182"/>
      <c r="M227" s="183" t="s">
        <v>1</v>
      </c>
      <c r="N227" s="184" t="s">
        <v>38</v>
      </c>
      <c r="P227" s="149">
        <f>O227*H227</f>
        <v>0</v>
      </c>
      <c r="Q227" s="149">
        <v>9.6799999999999994E-3</v>
      </c>
      <c r="R227" s="149">
        <f>Q227*H227</f>
        <v>9.7970796</v>
      </c>
      <c r="S227" s="149">
        <v>0</v>
      </c>
      <c r="T227" s="150">
        <f>S227*H227</f>
        <v>0</v>
      </c>
      <c r="AR227" s="151" t="s">
        <v>226</v>
      </c>
      <c r="AT227" s="151" t="s">
        <v>223</v>
      </c>
      <c r="AU227" s="151" t="s">
        <v>81</v>
      </c>
      <c r="AY227" s="17" t="s">
        <v>117</v>
      </c>
      <c r="BE227" s="152">
        <f>IF(N227="základná",J227,0)</f>
        <v>0</v>
      </c>
      <c r="BF227" s="152">
        <f>IF(N227="znížená",J227,0)</f>
        <v>0</v>
      </c>
      <c r="BG227" s="152">
        <f>IF(N227="zákl. prenesená",J227,0)</f>
        <v>0</v>
      </c>
      <c r="BH227" s="152">
        <f>IF(N227="zníž. prenesená",J227,0)</f>
        <v>0</v>
      </c>
      <c r="BI227" s="152">
        <f>IF(N227="nulová",J227,0)</f>
        <v>0</v>
      </c>
      <c r="BJ227" s="17" t="s">
        <v>81</v>
      </c>
      <c r="BK227" s="153">
        <f>ROUND(I227*H227,3)</f>
        <v>0</v>
      </c>
      <c r="BL227" s="17" t="s">
        <v>203</v>
      </c>
      <c r="BM227" s="151" t="s">
        <v>339</v>
      </c>
    </row>
    <row r="228" spans="2:65" s="12" customFormat="1" ht="11.25">
      <c r="B228" s="154"/>
      <c r="D228" s="155" t="s">
        <v>126</v>
      </c>
      <c r="F228" s="157" t="s">
        <v>340</v>
      </c>
      <c r="H228" s="158">
        <v>1012.095</v>
      </c>
      <c r="I228" s="159"/>
      <c r="L228" s="154"/>
      <c r="M228" s="160"/>
      <c r="T228" s="161"/>
      <c r="AT228" s="156" t="s">
        <v>126</v>
      </c>
      <c r="AU228" s="156" t="s">
        <v>81</v>
      </c>
      <c r="AV228" s="12" t="s">
        <v>81</v>
      </c>
      <c r="AW228" s="12" t="s">
        <v>3</v>
      </c>
      <c r="AX228" s="12" t="s">
        <v>77</v>
      </c>
      <c r="AY228" s="156" t="s">
        <v>117</v>
      </c>
    </row>
    <row r="229" spans="2:65" s="1" customFormat="1" ht="24.2" customHeight="1">
      <c r="B229" s="139"/>
      <c r="C229" s="140" t="s">
        <v>341</v>
      </c>
      <c r="D229" s="140" t="s">
        <v>120</v>
      </c>
      <c r="E229" s="141" t="s">
        <v>342</v>
      </c>
      <c r="F229" s="142" t="s">
        <v>343</v>
      </c>
      <c r="G229" s="143" t="s">
        <v>328</v>
      </c>
      <c r="H229" s="144">
        <v>1</v>
      </c>
      <c r="I229" s="145"/>
      <c r="J229" s="144">
        <f>ROUND(I229*H229,3)</f>
        <v>0</v>
      </c>
      <c r="K229" s="146"/>
      <c r="L229" s="32"/>
      <c r="M229" s="147" t="s">
        <v>1</v>
      </c>
      <c r="N229" s="148" t="s">
        <v>38</v>
      </c>
      <c r="P229" s="149">
        <f>O229*H229</f>
        <v>0</v>
      </c>
      <c r="Q229" s="149">
        <v>2.934E-3</v>
      </c>
      <c r="R229" s="149">
        <f>Q229*H229</f>
        <v>2.934E-3</v>
      </c>
      <c r="S229" s="149">
        <v>0</v>
      </c>
      <c r="T229" s="150">
        <f>S229*H229</f>
        <v>0</v>
      </c>
      <c r="AR229" s="151" t="s">
        <v>203</v>
      </c>
      <c r="AT229" s="151" t="s">
        <v>120</v>
      </c>
      <c r="AU229" s="151" t="s">
        <v>81</v>
      </c>
      <c r="AY229" s="17" t="s">
        <v>117</v>
      </c>
      <c r="BE229" s="152">
        <f>IF(N229="základná",J229,0)</f>
        <v>0</v>
      </c>
      <c r="BF229" s="152">
        <f>IF(N229="znížená",J229,0)</f>
        <v>0</v>
      </c>
      <c r="BG229" s="152">
        <f>IF(N229="zákl. prenesená",J229,0)</f>
        <v>0</v>
      </c>
      <c r="BH229" s="152">
        <f>IF(N229="zníž. prenesená",J229,0)</f>
        <v>0</v>
      </c>
      <c r="BI229" s="152">
        <f>IF(N229="nulová",J229,0)</f>
        <v>0</v>
      </c>
      <c r="BJ229" s="17" t="s">
        <v>81</v>
      </c>
      <c r="BK229" s="153">
        <f>ROUND(I229*H229,3)</f>
        <v>0</v>
      </c>
      <c r="BL229" s="17" t="s">
        <v>203</v>
      </c>
      <c r="BM229" s="151" t="s">
        <v>344</v>
      </c>
    </row>
    <row r="230" spans="2:65" s="1" customFormat="1" ht="24.2" customHeight="1">
      <c r="B230" s="139"/>
      <c r="C230" s="140" t="s">
        <v>345</v>
      </c>
      <c r="D230" s="140" t="s">
        <v>120</v>
      </c>
      <c r="E230" s="141" t="s">
        <v>346</v>
      </c>
      <c r="F230" s="142" t="s">
        <v>347</v>
      </c>
      <c r="G230" s="143" t="s">
        <v>271</v>
      </c>
      <c r="H230" s="145"/>
      <c r="I230" s="145"/>
      <c r="J230" s="144">
        <f>ROUND(I230*H230,3)</f>
        <v>0</v>
      </c>
      <c r="K230" s="146"/>
      <c r="L230" s="32"/>
      <c r="M230" s="147" t="s">
        <v>1</v>
      </c>
      <c r="N230" s="148" t="s">
        <v>38</v>
      </c>
      <c r="P230" s="149">
        <f>O230*H230</f>
        <v>0</v>
      </c>
      <c r="Q230" s="149">
        <v>0</v>
      </c>
      <c r="R230" s="149">
        <f>Q230*H230</f>
        <v>0</v>
      </c>
      <c r="S230" s="149">
        <v>0</v>
      </c>
      <c r="T230" s="150">
        <f>S230*H230</f>
        <v>0</v>
      </c>
      <c r="AR230" s="151" t="s">
        <v>203</v>
      </c>
      <c r="AT230" s="151" t="s">
        <v>120</v>
      </c>
      <c r="AU230" s="151" t="s">
        <v>81</v>
      </c>
      <c r="AY230" s="17" t="s">
        <v>117</v>
      </c>
      <c r="BE230" s="152">
        <f>IF(N230="základná",J230,0)</f>
        <v>0</v>
      </c>
      <c r="BF230" s="152">
        <f>IF(N230="znížená",J230,0)</f>
        <v>0</v>
      </c>
      <c r="BG230" s="152">
        <f>IF(N230="zákl. prenesená",J230,0)</f>
        <v>0</v>
      </c>
      <c r="BH230" s="152">
        <f>IF(N230="zníž. prenesená",J230,0)</f>
        <v>0</v>
      </c>
      <c r="BI230" s="152">
        <f>IF(N230="nulová",J230,0)</f>
        <v>0</v>
      </c>
      <c r="BJ230" s="17" t="s">
        <v>81</v>
      </c>
      <c r="BK230" s="153">
        <f>ROUND(I230*H230,3)</f>
        <v>0</v>
      </c>
      <c r="BL230" s="17" t="s">
        <v>203</v>
      </c>
      <c r="BM230" s="151" t="s">
        <v>348</v>
      </c>
    </row>
    <row r="231" spans="2:65" s="1" customFormat="1" ht="33" customHeight="1">
      <c r="B231" s="139"/>
      <c r="C231" s="140" t="s">
        <v>349</v>
      </c>
      <c r="D231" s="140" t="s">
        <v>120</v>
      </c>
      <c r="E231" s="141" t="s">
        <v>350</v>
      </c>
      <c r="F231" s="142" t="s">
        <v>351</v>
      </c>
      <c r="G231" s="143" t="s">
        <v>271</v>
      </c>
      <c r="H231" s="145"/>
      <c r="I231" s="145"/>
      <c r="J231" s="144">
        <f>ROUND(I231*H231,3)</f>
        <v>0</v>
      </c>
      <c r="K231" s="146"/>
      <c r="L231" s="32"/>
      <c r="M231" s="147" t="s">
        <v>1</v>
      </c>
      <c r="N231" s="148" t="s">
        <v>38</v>
      </c>
      <c r="P231" s="149">
        <f>O231*H231</f>
        <v>0</v>
      </c>
      <c r="Q231" s="149">
        <v>0</v>
      </c>
      <c r="R231" s="149">
        <f>Q231*H231</f>
        <v>0</v>
      </c>
      <c r="S231" s="149">
        <v>0</v>
      </c>
      <c r="T231" s="150">
        <f>S231*H231</f>
        <v>0</v>
      </c>
      <c r="AR231" s="151" t="s">
        <v>203</v>
      </c>
      <c r="AT231" s="151" t="s">
        <v>120</v>
      </c>
      <c r="AU231" s="151" t="s">
        <v>81</v>
      </c>
      <c r="AY231" s="17" t="s">
        <v>117</v>
      </c>
      <c r="BE231" s="152">
        <f>IF(N231="základná",J231,0)</f>
        <v>0</v>
      </c>
      <c r="BF231" s="152">
        <f>IF(N231="znížená",J231,0)</f>
        <v>0</v>
      </c>
      <c r="BG231" s="152">
        <f>IF(N231="zákl. prenesená",J231,0)</f>
        <v>0</v>
      </c>
      <c r="BH231" s="152">
        <f>IF(N231="zníž. prenesená",J231,0)</f>
        <v>0</v>
      </c>
      <c r="BI231" s="152">
        <f>IF(N231="nulová",J231,0)</f>
        <v>0</v>
      </c>
      <c r="BJ231" s="17" t="s">
        <v>81</v>
      </c>
      <c r="BK231" s="153">
        <f>ROUND(I231*H231,3)</f>
        <v>0</v>
      </c>
      <c r="BL231" s="17" t="s">
        <v>203</v>
      </c>
      <c r="BM231" s="151" t="s">
        <v>352</v>
      </c>
    </row>
    <row r="232" spans="2:65" s="1" customFormat="1" ht="24.2" customHeight="1">
      <c r="B232" s="139"/>
      <c r="C232" s="140" t="s">
        <v>353</v>
      </c>
      <c r="D232" s="140" t="s">
        <v>120</v>
      </c>
      <c r="E232" s="141" t="s">
        <v>354</v>
      </c>
      <c r="F232" s="142" t="s">
        <v>355</v>
      </c>
      <c r="G232" s="143" t="s">
        <v>271</v>
      </c>
      <c r="H232" s="145"/>
      <c r="I232" s="145"/>
      <c r="J232" s="144">
        <f>ROUND(I232*H232,3)</f>
        <v>0</v>
      </c>
      <c r="K232" s="146"/>
      <c r="L232" s="32"/>
      <c r="M232" s="147" t="s">
        <v>1</v>
      </c>
      <c r="N232" s="148" t="s">
        <v>38</v>
      </c>
      <c r="P232" s="149">
        <f>O232*H232</f>
        <v>0</v>
      </c>
      <c r="Q232" s="149">
        <v>0</v>
      </c>
      <c r="R232" s="149">
        <f>Q232*H232</f>
        <v>0</v>
      </c>
      <c r="S232" s="149">
        <v>0</v>
      </c>
      <c r="T232" s="150">
        <f>S232*H232</f>
        <v>0</v>
      </c>
      <c r="AR232" s="151" t="s">
        <v>203</v>
      </c>
      <c r="AT232" s="151" t="s">
        <v>120</v>
      </c>
      <c r="AU232" s="151" t="s">
        <v>81</v>
      </c>
      <c r="AY232" s="17" t="s">
        <v>117</v>
      </c>
      <c r="BE232" s="152">
        <f>IF(N232="základná",J232,0)</f>
        <v>0</v>
      </c>
      <c r="BF232" s="152">
        <f>IF(N232="znížená",J232,0)</f>
        <v>0</v>
      </c>
      <c r="BG232" s="152">
        <f>IF(N232="zákl. prenesená",J232,0)</f>
        <v>0</v>
      </c>
      <c r="BH232" s="152">
        <f>IF(N232="zníž. prenesená",J232,0)</f>
        <v>0</v>
      </c>
      <c r="BI232" s="152">
        <f>IF(N232="nulová",J232,0)</f>
        <v>0</v>
      </c>
      <c r="BJ232" s="17" t="s">
        <v>81</v>
      </c>
      <c r="BK232" s="153">
        <f>ROUND(I232*H232,3)</f>
        <v>0</v>
      </c>
      <c r="BL232" s="17" t="s">
        <v>203</v>
      </c>
      <c r="BM232" s="151" t="s">
        <v>356</v>
      </c>
    </row>
    <row r="233" spans="2:65" s="11" customFormat="1" ht="22.9" customHeight="1">
      <c r="B233" s="127"/>
      <c r="D233" s="128" t="s">
        <v>71</v>
      </c>
      <c r="E233" s="137" t="s">
        <v>357</v>
      </c>
      <c r="F233" s="137" t="s">
        <v>358</v>
      </c>
      <c r="I233" s="130"/>
      <c r="J233" s="138">
        <f>BK233</f>
        <v>0</v>
      </c>
      <c r="L233" s="127"/>
      <c r="M233" s="132"/>
      <c r="P233" s="133">
        <f>SUM(P234:P247)</f>
        <v>0</v>
      </c>
      <c r="R233" s="133">
        <f>SUM(R234:R247)</f>
        <v>0.69507978600000009</v>
      </c>
      <c r="T233" s="134">
        <f>SUM(T234:T247)</f>
        <v>0.24434</v>
      </c>
      <c r="AR233" s="128" t="s">
        <v>81</v>
      </c>
      <c r="AT233" s="135" t="s">
        <v>71</v>
      </c>
      <c r="AU233" s="135" t="s">
        <v>77</v>
      </c>
      <c r="AY233" s="128" t="s">
        <v>117</v>
      </c>
      <c r="BK233" s="136">
        <f>SUM(BK234:BK247)</f>
        <v>0</v>
      </c>
    </row>
    <row r="234" spans="2:65" s="1" customFormat="1" ht="37.9" customHeight="1">
      <c r="B234" s="139"/>
      <c r="C234" s="140" t="s">
        <v>359</v>
      </c>
      <c r="D234" s="140" t="s">
        <v>120</v>
      </c>
      <c r="E234" s="141" t="s">
        <v>360</v>
      </c>
      <c r="F234" s="142" t="s">
        <v>361</v>
      </c>
      <c r="G234" s="143" t="s">
        <v>169</v>
      </c>
      <c r="H234" s="144">
        <v>71.400000000000006</v>
      </c>
      <c r="I234" s="145"/>
      <c r="J234" s="144">
        <f>ROUND(I234*H234,3)</f>
        <v>0</v>
      </c>
      <c r="K234" s="146"/>
      <c r="L234" s="32"/>
      <c r="M234" s="147" t="s">
        <v>1</v>
      </c>
      <c r="N234" s="148" t="s">
        <v>38</v>
      </c>
      <c r="P234" s="149">
        <f>O234*H234</f>
        <v>0</v>
      </c>
      <c r="Q234" s="149">
        <v>2.0899999999999998E-3</v>
      </c>
      <c r="R234" s="149">
        <f>Q234*H234</f>
        <v>0.149226</v>
      </c>
      <c r="S234" s="149">
        <v>0</v>
      </c>
      <c r="T234" s="150">
        <f>S234*H234</f>
        <v>0</v>
      </c>
      <c r="AR234" s="151" t="s">
        <v>203</v>
      </c>
      <c r="AT234" s="151" t="s">
        <v>120</v>
      </c>
      <c r="AU234" s="151" t="s">
        <v>81</v>
      </c>
      <c r="AY234" s="17" t="s">
        <v>117</v>
      </c>
      <c r="BE234" s="152">
        <f>IF(N234="základná",J234,0)</f>
        <v>0</v>
      </c>
      <c r="BF234" s="152">
        <f>IF(N234="znížená",J234,0)</f>
        <v>0</v>
      </c>
      <c r="BG234" s="152">
        <f>IF(N234="zákl. prenesená",J234,0)</f>
        <v>0</v>
      </c>
      <c r="BH234" s="152">
        <f>IF(N234="zníž. prenesená",J234,0)</f>
        <v>0</v>
      </c>
      <c r="BI234" s="152">
        <f>IF(N234="nulová",J234,0)</f>
        <v>0</v>
      </c>
      <c r="BJ234" s="17" t="s">
        <v>81</v>
      </c>
      <c r="BK234" s="153">
        <f>ROUND(I234*H234,3)</f>
        <v>0</v>
      </c>
      <c r="BL234" s="17" t="s">
        <v>203</v>
      </c>
      <c r="BM234" s="151" t="s">
        <v>362</v>
      </c>
    </row>
    <row r="235" spans="2:65" s="12" customFormat="1" ht="11.25">
      <c r="B235" s="154"/>
      <c r="D235" s="155" t="s">
        <v>126</v>
      </c>
      <c r="E235" s="156" t="s">
        <v>1</v>
      </c>
      <c r="F235" s="157" t="s">
        <v>306</v>
      </c>
      <c r="H235" s="158">
        <v>71.400000000000006</v>
      </c>
      <c r="I235" s="159"/>
      <c r="L235" s="154"/>
      <c r="M235" s="160"/>
      <c r="T235" s="161"/>
      <c r="AT235" s="156" t="s">
        <v>126</v>
      </c>
      <c r="AU235" s="156" t="s">
        <v>81</v>
      </c>
      <c r="AV235" s="12" t="s">
        <v>81</v>
      </c>
      <c r="AW235" s="12" t="s">
        <v>28</v>
      </c>
      <c r="AX235" s="12" t="s">
        <v>77</v>
      </c>
      <c r="AY235" s="156" t="s">
        <v>117</v>
      </c>
    </row>
    <row r="236" spans="2:65" s="1" customFormat="1" ht="21.75" customHeight="1">
      <c r="B236" s="139"/>
      <c r="C236" s="140" t="s">
        <v>363</v>
      </c>
      <c r="D236" s="140" t="s">
        <v>120</v>
      </c>
      <c r="E236" s="141" t="s">
        <v>364</v>
      </c>
      <c r="F236" s="142" t="s">
        <v>365</v>
      </c>
      <c r="G236" s="143" t="s">
        <v>256</v>
      </c>
      <c r="H236" s="144">
        <v>48</v>
      </c>
      <c r="I236" s="145"/>
      <c r="J236" s="144">
        <f>ROUND(I236*H236,3)</f>
        <v>0</v>
      </c>
      <c r="K236" s="146"/>
      <c r="L236" s="32"/>
      <c r="M236" s="147" t="s">
        <v>1</v>
      </c>
      <c r="N236" s="148" t="s">
        <v>38</v>
      </c>
      <c r="P236" s="149">
        <f>O236*H236</f>
        <v>0</v>
      </c>
      <c r="Q236" s="149">
        <v>0</v>
      </c>
      <c r="R236" s="149">
        <f>Q236*H236</f>
        <v>0</v>
      </c>
      <c r="S236" s="149">
        <v>9.0000000000000006E-5</v>
      </c>
      <c r="T236" s="150">
        <f>S236*H236</f>
        <v>4.3200000000000001E-3</v>
      </c>
      <c r="AR236" s="151" t="s">
        <v>203</v>
      </c>
      <c r="AT236" s="151" t="s">
        <v>120</v>
      </c>
      <c r="AU236" s="151" t="s">
        <v>81</v>
      </c>
      <c r="AY236" s="17" t="s">
        <v>117</v>
      </c>
      <c r="BE236" s="152">
        <f>IF(N236="základná",J236,0)</f>
        <v>0</v>
      </c>
      <c r="BF236" s="152">
        <f>IF(N236="znížená",J236,0)</f>
        <v>0</v>
      </c>
      <c r="BG236" s="152">
        <f>IF(N236="zákl. prenesená",J236,0)</f>
        <v>0</v>
      </c>
      <c r="BH236" s="152">
        <f>IF(N236="zníž. prenesená",J236,0)</f>
        <v>0</v>
      </c>
      <c r="BI236" s="152">
        <f>IF(N236="nulová",J236,0)</f>
        <v>0</v>
      </c>
      <c r="BJ236" s="17" t="s">
        <v>81</v>
      </c>
      <c r="BK236" s="153">
        <f>ROUND(I236*H236,3)</f>
        <v>0</v>
      </c>
      <c r="BL236" s="17" t="s">
        <v>203</v>
      </c>
      <c r="BM236" s="151" t="s">
        <v>366</v>
      </c>
    </row>
    <row r="237" spans="2:65" s="12" customFormat="1" ht="11.25">
      <c r="B237" s="154"/>
      <c r="D237" s="155" t="s">
        <v>126</v>
      </c>
      <c r="E237" s="156" t="s">
        <v>1</v>
      </c>
      <c r="F237" s="157" t="s">
        <v>359</v>
      </c>
      <c r="H237" s="158">
        <v>48</v>
      </c>
      <c r="I237" s="159"/>
      <c r="L237" s="154"/>
      <c r="M237" s="160"/>
      <c r="T237" s="161"/>
      <c r="AT237" s="156" t="s">
        <v>126</v>
      </c>
      <c r="AU237" s="156" t="s">
        <v>81</v>
      </c>
      <c r="AV237" s="12" t="s">
        <v>81</v>
      </c>
      <c r="AW237" s="12" t="s">
        <v>28</v>
      </c>
      <c r="AX237" s="12" t="s">
        <v>77</v>
      </c>
      <c r="AY237" s="156" t="s">
        <v>117</v>
      </c>
    </row>
    <row r="238" spans="2:65" s="1" customFormat="1" ht="24.2" customHeight="1">
      <c r="B238" s="139"/>
      <c r="C238" s="140" t="s">
        <v>367</v>
      </c>
      <c r="D238" s="140" t="s">
        <v>120</v>
      </c>
      <c r="E238" s="141" t="s">
        <v>368</v>
      </c>
      <c r="F238" s="142" t="s">
        <v>369</v>
      </c>
      <c r="G238" s="143" t="s">
        <v>169</v>
      </c>
      <c r="H238" s="144">
        <v>71.400000000000006</v>
      </c>
      <c r="I238" s="145"/>
      <c r="J238" s="144">
        <f t="shared" ref="J238:J247" si="0">ROUND(I238*H238,3)</f>
        <v>0</v>
      </c>
      <c r="K238" s="146"/>
      <c r="L238" s="32"/>
      <c r="M238" s="147" t="s">
        <v>1</v>
      </c>
      <c r="N238" s="148" t="s">
        <v>38</v>
      </c>
      <c r="P238" s="149">
        <f t="shared" ref="P238:P247" si="1">O238*H238</f>
        <v>0</v>
      </c>
      <c r="Q238" s="149">
        <v>2.16073E-3</v>
      </c>
      <c r="R238" s="149">
        <f t="shared" ref="R238:R247" si="2">Q238*H238</f>
        <v>0.15427612200000002</v>
      </c>
      <c r="S238" s="149">
        <v>0</v>
      </c>
      <c r="T238" s="150">
        <f t="shared" ref="T238:T247" si="3">S238*H238</f>
        <v>0</v>
      </c>
      <c r="AR238" s="151" t="s">
        <v>203</v>
      </c>
      <c r="AT238" s="151" t="s">
        <v>120</v>
      </c>
      <c r="AU238" s="151" t="s">
        <v>81</v>
      </c>
      <c r="AY238" s="17" t="s">
        <v>117</v>
      </c>
      <c r="BE238" s="152">
        <f t="shared" ref="BE238:BE247" si="4">IF(N238="základná",J238,0)</f>
        <v>0</v>
      </c>
      <c r="BF238" s="152">
        <f t="shared" ref="BF238:BF247" si="5">IF(N238="znížená",J238,0)</f>
        <v>0</v>
      </c>
      <c r="BG238" s="152">
        <f t="shared" ref="BG238:BG247" si="6">IF(N238="zákl. prenesená",J238,0)</f>
        <v>0</v>
      </c>
      <c r="BH238" s="152">
        <f t="shared" ref="BH238:BH247" si="7">IF(N238="zníž. prenesená",J238,0)</f>
        <v>0</v>
      </c>
      <c r="BI238" s="152">
        <f t="shared" ref="BI238:BI247" si="8">IF(N238="nulová",J238,0)</f>
        <v>0</v>
      </c>
      <c r="BJ238" s="17" t="s">
        <v>81</v>
      </c>
      <c r="BK238" s="153">
        <f t="shared" ref="BK238:BK247" si="9">ROUND(I238*H238,3)</f>
        <v>0</v>
      </c>
      <c r="BL238" s="17" t="s">
        <v>203</v>
      </c>
      <c r="BM238" s="151" t="s">
        <v>370</v>
      </c>
    </row>
    <row r="239" spans="2:65" s="1" customFormat="1" ht="24.2" customHeight="1">
      <c r="B239" s="139"/>
      <c r="C239" s="140" t="s">
        <v>371</v>
      </c>
      <c r="D239" s="140" t="s">
        <v>120</v>
      </c>
      <c r="E239" s="141" t="s">
        <v>372</v>
      </c>
      <c r="F239" s="142" t="s">
        <v>373</v>
      </c>
      <c r="G239" s="143" t="s">
        <v>169</v>
      </c>
      <c r="H239" s="144">
        <v>71.400000000000006</v>
      </c>
      <c r="I239" s="145"/>
      <c r="J239" s="144">
        <f t="shared" si="0"/>
        <v>0</v>
      </c>
      <c r="K239" s="146"/>
      <c r="L239" s="32"/>
      <c r="M239" s="147" t="s">
        <v>1</v>
      </c>
      <c r="N239" s="148" t="s">
        <v>38</v>
      </c>
      <c r="P239" s="149">
        <f t="shared" si="1"/>
        <v>0</v>
      </c>
      <c r="Q239" s="149">
        <v>0</v>
      </c>
      <c r="R239" s="149">
        <f t="shared" si="2"/>
        <v>0</v>
      </c>
      <c r="S239" s="149">
        <v>3.3E-3</v>
      </c>
      <c r="T239" s="150">
        <f t="shared" si="3"/>
        <v>0.23562000000000002</v>
      </c>
      <c r="AR239" s="151" t="s">
        <v>203</v>
      </c>
      <c r="AT239" s="151" t="s">
        <v>120</v>
      </c>
      <c r="AU239" s="151" t="s">
        <v>81</v>
      </c>
      <c r="AY239" s="17" t="s">
        <v>117</v>
      </c>
      <c r="BE239" s="152">
        <f t="shared" si="4"/>
        <v>0</v>
      </c>
      <c r="BF239" s="152">
        <f t="shared" si="5"/>
        <v>0</v>
      </c>
      <c r="BG239" s="152">
        <f t="shared" si="6"/>
        <v>0</v>
      </c>
      <c r="BH239" s="152">
        <f t="shared" si="7"/>
        <v>0</v>
      </c>
      <c r="BI239" s="152">
        <f t="shared" si="8"/>
        <v>0</v>
      </c>
      <c r="BJ239" s="17" t="s">
        <v>81</v>
      </c>
      <c r="BK239" s="153">
        <f t="shared" si="9"/>
        <v>0</v>
      </c>
      <c r="BL239" s="17" t="s">
        <v>203</v>
      </c>
      <c r="BM239" s="151" t="s">
        <v>374</v>
      </c>
    </row>
    <row r="240" spans="2:65" s="1" customFormat="1" ht="24.2" customHeight="1">
      <c r="B240" s="139"/>
      <c r="C240" s="140" t="s">
        <v>375</v>
      </c>
      <c r="D240" s="140" t="s">
        <v>120</v>
      </c>
      <c r="E240" s="141" t="s">
        <v>376</v>
      </c>
      <c r="F240" s="142" t="s">
        <v>377</v>
      </c>
      <c r="G240" s="143" t="s">
        <v>256</v>
      </c>
      <c r="H240" s="144">
        <v>48</v>
      </c>
      <c r="I240" s="145"/>
      <c r="J240" s="144">
        <f t="shared" si="0"/>
        <v>0</v>
      </c>
      <c r="K240" s="146"/>
      <c r="L240" s="32"/>
      <c r="M240" s="147" t="s">
        <v>1</v>
      </c>
      <c r="N240" s="148" t="s">
        <v>38</v>
      </c>
      <c r="P240" s="149">
        <f t="shared" si="1"/>
        <v>0</v>
      </c>
      <c r="Q240" s="149">
        <v>3.68324E-3</v>
      </c>
      <c r="R240" s="149">
        <f t="shared" si="2"/>
        <v>0.17679551999999998</v>
      </c>
      <c r="S240" s="149">
        <v>0</v>
      </c>
      <c r="T240" s="150">
        <f t="shared" si="3"/>
        <v>0</v>
      </c>
      <c r="AR240" s="151" t="s">
        <v>203</v>
      </c>
      <c r="AT240" s="151" t="s">
        <v>120</v>
      </c>
      <c r="AU240" s="151" t="s">
        <v>81</v>
      </c>
      <c r="AY240" s="17" t="s">
        <v>117</v>
      </c>
      <c r="BE240" s="152">
        <f t="shared" si="4"/>
        <v>0</v>
      </c>
      <c r="BF240" s="152">
        <f t="shared" si="5"/>
        <v>0</v>
      </c>
      <c r="BG240" s="152">
        <f t="shared" si="6"/>
        <v>0</v>
      </c>
      <c r="BH240" s="152">
        <f t="shared" si="7"/>
        <v>0</v>
      </c>
      <c r="BI240" s="152">
        <f t="shared" si="8"/>
        <v>0</v>
      </c>
      <c r="BJ240" s="17" t="s">
        <v>81</v>
      </c>
      <c r="BK240" s="153">
        <f t="shared" si="9"/>
        <v>0</v>
      </c>
      <c r="BL240" s="17" t="s">
        <v>203</v>
      </c>
      <c r="BM240" s="151" t="s">
        <v>378</v>
      </c>
    </row>
    <row r="241" spans="2:65" s="1" customFormat="1" ht="33" customHeight="1">
      <c r="B241" s="139"/>
      <c r="C241" s="140" t="s">
        <v>379</v>
      </c>
      <c r="D241" s="140" t="s">
        <v>120</v>
      </c>
      <c r="E241" s="141" t="s">
        <v>380</v>
      </c>
      <c r="F241" s="142" t="s">
        <v>381</v>
      </c>
      <c r="G241" s="143" t="s">
        <v>256</v>
      </c>
      <c r="H241" s="144">
        <v>4</v>
      </c>
      <c r="I241" s="145"/>
      <c r="J241" s="144">
        <f t="shared" si="0"/>
        <v>0</v>
      </c>
      <c r="K241" s="146"/>
      <c r="L241" s="32"/>
      <c r="M241" s="147" t="s">
        <v>1</v>
      </c>
      <c r="N241" s="148" t="s">
        <v>38</v>
      </c>
      <c r="P241" s="149">
        <f t="shared" si="1"/>
        <v>0</v>
      </c>
      <c r="Q241" s="149">
        <v>1.5850199999999999E-3</v>
      </c>
      <c r="R241" s="149">
        <f t="shared" si="2"/>
        <v>6.3400799999999997E-3</v>
      </c>
      <c r="S241" s="149">
        <v>0</v>
      </c>
      <c r="T241" s="150">
        <f t="shared" si="3"/>
        <v>0</v>
      </c>
      <c r="AR241" s="151" t="s">
        <v>203</v>
      </c>
      <c r="AT241" s="151" t="s">
        <v>120</v>
      </c>
      <c r="AU241" s="151" t="s">
        <v>81</v>
      </c>
      <c r="AY241" s="17" t="s">
        <v>117</v>
      </c>
      <c r="BE241" s="152">
        <f t="shared" si="4"/>
        <v>0</v>
      </c>
      <c r="BF241" s="152">
        <f t="shared" si="5"/>
        <v>0</v>
      </c>
      <c r="BG241" s="152">
        <f t="shared" si="6"/>
        <v>0</v>
      </c>
      <c r="BH241" s="152">
        <f t="shared" si="7"/>
        <v>0</v>
      </c>
      <c r="BI241" s="152">
        <f t="shared" si="8"/>
        <v>0</v>
      </c>
      <c r="BJ241" s="17" t="s">
        <v>81</v>
      </c>
      <c r="BK241" s="153">
        <f t="shared" si="9"/>
        <v>0</v>
      </c>
      <c r="BL241" s="17" t="s">
        <v>203</v>
      </c>
      <c r="BM241" s="151" t="s">
        <v>382</v>
      </c>
    </row>
    <row r="242" spans="2:65" s="1" customFormat="1" ht="21.75" customHeight="1">
      <c r="B242" s="139"/>
      <c r="C242" s="140" t="s">
        <v>383</v>
      </c>
      <c r="D242" s="140" t="s">
        <v>120</v>
      </c>
      <c r="E242" s="141" t="s">
        <v>384</v>
      </c>
      <c r="F242" s="142" t="s">
        <v>385</v>
      </c>
      <c r="G242" s="143" t="s">
        <v>256</v>
      </c>
      <c r="H242" s="144">
        <v>4</v>
      </c>
      <c r="I242" s="145"/>
      <c r="J242" s="144">
        <f t="shared" si="0"/>
        <v>0</v>
      </c>
      <c r="K242" s="146"/>
      <c r="L242" s="32"/>
      <c r="M242" s="147" t="s">
        <v>1</v>
      </c>
      <c r="N242" s="148" t="s">
        <v>38</v>
      </c>
      <c r="P242" s="149">
        <f t="shared" si="1"/>
        <v>0</v>
      </c>
      <c r="Q242" s="149">
        <v>1.5850199999999999E-3</v>
      </c>
      <c r="R242" s="149">
        <f t="shared" si="2"/>
        <v>6.3400799999999997E-3</v>
      </c>
      <c r="S242" s="149">
        <v>0</v>
      </c>
      <c r="T242" s="150">
        <f t="shared" si="3"/>
        <v>0</v>
      </c>
      <c r="AR242" s="151" t="s">
        <v>203</v>
      </c>
      <c r="AT242" s="151" t="s">
        <v>120</v>
      </c>
      <c r="AU242" s="151" t="s">
        <v>81</v>
      </c>
      <c r="AY242" s="17" t="s">
        <v>117</v>
      </c>
      <c r="BE242" s="152">
        <f t="shared" si="4"/>
        <v>0</v>
      </c>
      <c r="BF242" s="152">
        <f t="shared" si="5"/>
        <v>0</v>
      </c>
      <c r="BG242" s="152">
        <f t="shared" si="6"/>
        <v>0</v>
      </c>
      <c r="BH242" s="152">
        <f t="shared" si="7"/>
        <v>0</v>
      </c>
      <c r="BI242" s="152">
        <f t="shared" si="8"/>
        <v>0</v>
      </c>
      <c r="BJ242" s="17" t="s">
        <v>81</v>
      </c>
      <c r="BK242" s="153">
        <f t="shared" si="9"/>
        <v>0</v>
      </c>
      <c r="BL242" s="17" t="s">
        <v>203</v>
      </c>
      <c r="BM242" s="151" t="s">
        <v>386</v>
      </c>
    </row>
    <row r="243" spans="2:65" s="1" customFormat="1" ht="24.2" customHeight="1">
      <c r="B243" s="139"/>
      <c r="C243" s="140" t="s">
        <v>387</v>
      </c>
      <c r="D243" s="140" t="s">
        <v>120</v>
      </c>
      <c r="E243" s="141" t="s">
        <v>388</v>
      </c>
      <c r="F243" s="142" t="s">
        <v>389</v>
      </c>
      <c r="G243" s="143" t="s">
        <v>256</v>
      </c>
      <c r="H243" s="144">
        <v>4</v>
      </c>
      <c r="I243" s="145"/>
      <c r="J243" s="144">
        <f t="shared" si="0"/>
        <v>0</v>
      </c>
      <c r="K243" s="146"/>
      <c r="L243" s="32"/>
      <c r="M243" s="147" t="s">
        <v>1</v>
      </c>
      <c r="N243" s="148" t="s">
        <v>38</v>
      </c>
      <c r="P243" s="149">
        <f t="shared" si="1"/>
        <v>0</v>
      </c>
      <c r="Q243" s="149">
        <v>0</v>
      </c>
      <c r="R243" s="149">
        <f t="shared" si="2"/>
        <v>0</v>
      </c>
      <c r="S243" s="149">
        <v>1.1000000000000001E-3</v>
      </c>
      <c r="T243" s="150">
        <f t="shared" si="3"/>
        <v>4.4000000000000003E-3</v>
      </c>
      <c r="AR243" s="151" t="s">
        <v>203</v>
      </c>
      <c r="AT243" s="151" t="s">
        <v>120</v>
      </c>
      <c r="AU243" s="151" t="s">
        <v>81</v>
      </c>
      <c r="AY243" s="17" t="s">
        <v>117</v>
      </c>
      <c r="BE243" s="152">
        <f t="shared" si="4"/>
        <v>0</v>
      </c>
      <c r="BF243" s="152">
        <f t="shared" si="5"/>
        <v>0</v>
      </c>
      <c r="BG243" s="152">
        <f t="shared" si="6"/>
        <v>0</v>
      </c>
      <c r="BH243" s="152">
        <f t="shared" si="7"/>
        <v>0</v>
      </c>
      <c r="BI243" s="152">
        <f t="shared" si="8"/>
        <v>0</v>
      </c>
      <c r="BJ243" s="17" t="s">
        <v>81</v>
      </c>
      <c r="BK243" s="153">
        <f t="shared" si="9"/>
        <v>0</v>
      </c>
      <c r="BL243" s="17" t="s">
        <v>203</v>
      </c>
      <c r="BM243" s="151" t="s">
        <v>390</v>
      </c>
    </row>
    <row r="244" spans="2:65" s="1" customFormat="1" ht="24.2" customHeight="1">
      <c r="B244" s="139"/>
      <c r="C244" s="140" t="s">
        <v>391</v>
      </c>
      <c r="D244" s="140" t="s">
        <v>120</v>
      </c>
      <c r="E244" s="141" t="s">
        <v>392</v>
      </c>
      <c r="F244" s="142" t="s">
        <v>393</v>
      </c>
      <c r="G244" s="143" t="s">
        <v>169</v>
      </c>
      <c r="H244" s="144">
        <v>71.400000000000006</v>
      </c>
      <c r="I244" s="145"/>
      <c r="J244" s="144">
        <f t="shared" si="0"/>
        <v>0</v>
      </c>
      <c r="K244" s="146"/>
      <c r="L244" s="32"/>
      <c r="M244" s="147" t="s">
        <v>1</v>
      </c>
      <c r="N244" s="148" t="s">
        <v>38</v>
      </c>
      <c r="P244" s="149">
        <f t="shared" si="1"/>
        <v>0</v>
      </c>
      <c r="Q244" s="149">
        <v>2.8305600000000002E-3</v>
      </c>
      <c r="R244" s="149">
        <f t="shared" si="2"/>
        <v>0.20210198400000004</v>
      </c>
      <c r="S244" s="149">
        <v>0</v>
      </c>
      <c r="T244" s="150">
        <f t="shared" si="3"/>
        <v>0</v>
      </c>
      <c r="AR244" s="151" t="s">
        <v>203</v>
      </c>
      <c r="AT244" s="151" t="s">
        <v>120</v>
      </c>
      <c r="AU244" s="151" t="s">
        <v>81</v>
      </c>
      <c r="AY244" s="17" t="s">
        <v>117</v>
      </c>
      <c r="BE244" s="152">
        <f t="shared" si="4"/>
        <v>0</v>
      </c>
      <c r="BF244" s="152">
        <f t="shared" si="5"/>
        <v>0</v>
      </c>
      <c r="BG244" s="152">
        <f t="shared" si="6"/>
        <v>0</v>
      </c>
      <c r="BH244" s="152">
        <f t="shared" si="7"/>
        <v>0</v>
      </c>
      <c r="BI244" s="152">
        <f t="shared" si="8"/>
        <v>0</v>
      </c>
      <c r="BJ244" s="17" t="s">
        <v>81</v>
      </c>
      <c r="BK244" s="153">
        <f t="shared" si="9"/>
        <v>0</v>
      </c>
      <c r="BL244" s="17" t="s">
        <v>203</v>
      </c>
      <c r="BM244" s="151" t="s">
        <v>394</v>
      </c>
    </row>
    <row r="245" spans="2:65" s="1" customFormat="1" ht="24.2" customHeight="1">
      <c r="B245" s="139"/>
      <c r="C245" s="140" t="s">
        <v>395</v>
      </c>
      <c r="D245" s="140" t="s">
        <v>120</v>
      </c>
      <c r="E245" s="141" t="s">
        <v>396</v>
      </c>
      <c r="F245" s="142" t="s">
        <v>397</v>
      </c>
      <c r="G245" s="143" t="s">
        <v>271</v>
      </c>
      <c r="H245" s="145"/>
      <c r="I245" s="145"/>
      <c r="J245" s="144">
        <f t="shared" si="0"/>
        <v>0</v>
      </c>
      <c r="K245" s="146"/>
      <c r="L245" s="32"/>
      <c r="M245" s="147" t="s">
        <v>1</v>
      </c>
      <c r="N245" s="148" t="s">
        <v>38</v>
      </c>
      <c r="P245" s="149">
        <f t="shared" si="1"/>
        <v>0</v>
      </c>
      <c r="Q245" s="149">
        <v>0</v>
      </c>
      <c r="R245" s="149">
        <f t="shared" si="2"/>
        <v>0</v>
      </c>
      <c r="S245" s="149">
        <v>0</v>
      </c>
      <c r="T245" s="150">
        <f t="shared" si="3"/>
        <v>0</v>
      </c>
      <c r="AR245" s="151" t="s">
        <v>203</v>
      </c>
      <c r="AT245" s="151" t="s">
        <v>120</v>
      </c>
      <c r="AU245" s="151" t="s">
        <v>81</v>
      </c>
      <c r="AY245" s="17" t="s">
        <v>117</v>
      </c>
      <c r="BE245" s="152">
        <f t="shared" si="4"/>
        <v>0</v>
      </c>
      <c r="BF245" s="152">
        <f t="shared" si="5"/>
        <v>0</v>
      </c>
      <c r="BG245" s="152">
        <f t="shared" si="6"/>
        <v>0</v>
      </c>
      <c r="BH245" s="152">
        <f t="shared" si="7"/>
        <v>0</v>
      </c>
      <c r="BI245" s="152">
        <f t="shared" si="8"/>
        <v>0</v>
      </c>
      <c r="BJ245" s="17" t="s">
        <v>81</v>
      </c>
      <c r="BK245" s="153">
        <f t="shared" si="9"/>
        <v>0</v>
      </c>
      <c r="BL245" s="17" t="s">
        <v>203</v>
      </c>
      <c r="BM245" s="151" t="s">
        <v>398</v>
      </c>
    </row>
    <row r="246" spans="2:65" s="1" customFormat="1" ht="24.2" customHeight="1">
      <c r="B246" s="139"/>
      <c r="C246" s="140" t="s">
        <v>399</v>
      </c>
      <c r="D246" s="140" t="s">
        <v>120</v>
      </c>
      <c r="E246" s="141" t="s">
        <v>400</v>
      </c>
      <c r="F246" s="142" t="s">
        <v>401</v>
      </c>
      <c r="G246" s="143" t="s">
        <v>271</v>
      </c>
      <c r="H246" s="145"/>
      <c r="I246" s="145"/>
      <c r="J246" s="144">
        <f t="shared" si="0"/>
        <v>0</v>
      </c>
      <c r="K246" s="146"/>
      <c r="L246" s="32"/>
      <c r="M246" s="147" t="s">
        <v>1</v>
      </c>
      <c r="N246" s="148" t="s">
        <v>38</v>
      </c>
      <c r="P246" s="149">
        <f t="shared" si="1"/>
        <v>0</v>
      </c>
      <c r="Q246" s="149">
        <v>0</v>
      </c>
      <c r="R246" s="149">
        <f t="shared" si="2"/>
        <v>0</v>
      </c>
      <c r="S246" s="149">
        <v>0</v>
      </c>
      <c r="T246" s="150">
        <f t="shared" si="3"/>
        <v>0</v>
      </c>
      <c r="AR246" s="151" t="s">
        <v>203</v>
      </c>
      <c r="AT246" s="151" t="s">
        <v>120</v>
      </c>
      <c r="AU246" s="151" t="s">
        <v>81</v>
      </c>
      <c r="AY246" s="17" t="s">
        <v>117</v>
      </c>
      <c r="BE246" s="152">
        <f t="shared" si="4"/>
        <v>0</v>
      </c>
      <c r="BF246" s="152">
        <f t="shared" si="5"/>
        <v>0</v>
      </c>
      <c r="BG246" s="152">
        <f t="shared" si="6"/>
        <v>0</v>
      </c>
      <c r="BH246" s="152">
        <f t="shared" si="7"/>
        <v>0</v>
      </c>
      <c r="BI246" s="152">
        <f t="shared" si="8"/>
        <v>0</v>
      </c>
      <c r="BJ246" s="17" t="s">
        <v>81</v>
      </c>
      <c r="BK246" s="153">
        <f t="shared" si="9"/>
        <v>0</v>
      </c>
      <c r="BL246" s="17" t="s">
        <v>203</v>
      </c>
      <c r="BM246" s="151" t="s">
        <v>402</v>
      </c>
    </row>
    <row r="247" spans="2:65" s="1" customFormat="1" ht="24.2" customHeight="1">
      <c r="B247" s="139"/>
      <c r="C247" s="140" t="s">
        <v>403</v>
      </c>
      <c r="D247" s="140" t="s">
        <v>120</v>
      </c>
      <c r="E247" s="141" t="s">
        <v>404</v>
      </c>
      <c r="F247" s="142" t="s">
        <v>405</v>
      </c>
      <c r="G247" s="143" t="s">
        <v>271</v>
      </c>
      <c r="H247" s="145"/>
      <c r="I247" s="145"/>
      <c r="J247" s="144">
        <f t="shared" si="0"/>
        <v>0</v>
      </c>
      <c r="K247" s="146"/>
      <c r="L247" s="32"/>
      <c r="M247" s="147" t="s">
        <v>1</v>
      </c>
      <c r="N247" s="148" t="s">
        <v>38</v>
      </c>
      <c r="P247" s="149">
        <f t="shared" si="1"/>
        <v>0</v>
      </c>
      <c r="Q247" s="149">
        <v>0</v>
      </c>
      <c r="R247" s="149">
        <f t="shared" si="2"/>
        <v>0</v>
      </c>
      <c r="S247" s="149">
        <v>0</v>
      </c>
      <c r="T247" s="150">
        <f t="shared" si="3"/>
        <v>0</v>
      </c>
      <c r="AR247" s="151" t="s">
        <v>203</v>
      </c>
      <c r="AT247" s="151" t="s">
        <v>120</v>
      </c>
      <c r="AU247" s="151" t="s">
        <v>81</v>
      </c>
      <c r="AY247" s="17" t="s">
        <v>117</v>
      </c>
      <c r="BE247" s="152">
        <f t="shared" si="4"/>
        <v>0</v>
      </c>
      <c r="BF247" s="152">
        <f t="shared" si="5"/>
        <v>0</v>
      </c>
      <c r="BG247" s="152">
        <f t="shared" si="6"/>
        <v>0</v>
      </c>
      <c r="BH247" s="152">
        <f t="shared" si="7"/>
        <v>0</v>
      </c>
      <c r="BI247" s="152">
        <f t="shared" si="8"/>
        <v>0</v>
      </c>
      <c r="BJ247" s="17" t="s">
        <v>81</v>
      </c>
      <c r="BK247" s="153">
        <f t="shared" si="9"/>
        <v>0</v>
      </c>
      <c r="BL247" s="17" t="s">
        <v>203</v>
      </c>
      <c r="BM247" s="151" t="s">
        <v>406</v>
      </c>
    </row>
    <row r="248" spans="2:65" s="11" customFormat="1" ht="22.9" customHeight="1">
      <c r="B248" s="127"/>
      <c r="D248" s="128" t="s">
        <v>71</v>
      </c>
      <c r="E248" s="137" t="s">
        <v>407</v>
      </c>
      <c r="F248" s="137" t="s">
        <v>408</v>
      </c>
      <c r="I248" s="130"/>
      <c r="J248" s="138">
        <f>BK248</f>
        <v>0</v>
      </c>
      <c r="L248" s="127"/>
      <c r="M248" s="132"/>
      <c r="P248" s="133">
        <f>SUM(P249:P255)</f>
        <v>0</v>
      </c>
      <c r="R248" s="133">
        <f>SUM(R249:R255)</f>
        <v>6.1367495999999999</v>
      </c>
      <c r="T248" s="134">
        <f>SUM(T249:T255)</f>
        <v>0</v>
      </c>
      <c r="AR248" s="128" t="s">
        <v>81</v>
      </c>
      <c r="AT248" s="135" t="s">
        <v>71</v>
      </c>
      <c r="AU248" s="135" t="s">
        <v>77</v>
      </c>
      <c r="AY248" s="128" t="s">
        <v>117</v>
      </c>
      <c r="BK248" s="136">
        <f>SUM(BK249:BK255)</f>
        <v>0</v>
      </c>
    </row>
    <row r="249" spans="2:65" s="1" customFormat="1" ht="21.75" customHeight="1">
      <c r="B249" s="139"/>
      <c r="C249" s="140" t="s">
        <v>409</v>
      </c>
      <c r="D249" s="140" t="s">
        <v>120</v>
      </c>
      <c r="E249" s="141" t="s">
        <v>410</v>
      </c>
      <c r="F249" s="142" t="s">
        <v>411</v>
      </c>
      <c r="G249" s="143" t="s">
        <v>142</v>
      </c>
      <c r="H249" s="144">
        <v>295.32</v>
      </c>
      <c r="I249" s="145"/>
      <c r="J249" s="144">
        <f>ROUND(I249*H249,3)</f>
        <v>0</v>
      </c>
      <c r="K249" s="146"/>
      <c r="L249" s="32"/>
      <c r="M249" s="147" t="s">
        <v>1</v>
      </c>
      <c r="N249" s="148" t="s">
        <v>38</v>
      </c>
      <c r="P249" s="149">
        <f>O249*H249</f>
        <v>0</v>
      </c>
      <c r="Q249" s="149">
        <v>2.0000000000000001E-4</v>
      </c>
      <c r="R249" s="149">
        <f>Q249*H249</f>
        <v>5.9063999999999998E-2</v>
      </c>
      <c r="S249" s="149">
        <v>0</v>
      </c>
      <c r="T249" s="150">
        <f>S249*H249</f>
        <v>0</v>
      </c>
      <c r="AR249" s="151" t="s">
        <v>203</v>
      </c>
      <c r="AT249" s="151" t="s">
        <v>120</v>
      </c>
      <c r="AU249" s="151" t="s">
        <v>81</v>
      </c>
      <c r="AY249" s="17" t="s">
        <v>117</v>
      </c>
      <c r="BE249" s="152">
        <f>IF(N249="základná",J249,0)</f>
        <v>0</v>
      </c>
      <c r="BF249" s="152">
        <f>IF(N249="znížená",J249,0)</f>
        <v>0</v>
      </c>
      <c r="BG249" s="152">
        <f>IF(N249="zákl. prenesená",J249,0)</f>
        <v>0</v>
      </c>
      <c r="BH249" s="152">
        <f>IF(N249="zníž. prenesená",J249,0)</f>
        <v>0</v>
      </c>
      <c r="BI249" s="152">
        <f>IF(N249="nulová",J249,0)</f>
        <v>0</v>
      </c>
      <c r="BJ249" s="17" t="s">
        <v>81</v>
      </c>
      <c r="BK249" s="153">
        <f>ROUND(I249*H249,3)</f>
        <v>0</v>
      </c>
      <c r="BL249" s="17" t="s">
        <v>203</v>
      </c>
      <c r="BM249" s="151" t="s">
        <v>412</v>
      </c>
    </row>
    <row r="250" spans="2:65" s="12" customFormat="1" ht="11.25">
      <c r="B250" s="154"/>
      <c r="D250" s="155" t="s">
        <v>126</v>
      </c>
      <c r="E250" s="156" t="s">
        <v>1</v>
      </c>
      <c r="F250" s="157" t="s">
        <v>413</v>
      </c>
      <c r="H250" s="158">
        <v>295.32</v>
      </c>
      <c r="I250" s="159"/>
      <c r="L250" s="154"/>
      <c r="M250" s="160"/>
      <c r="T250" s="161"/>
      <c r="AT250" s="156" t="s">
        <v>126</v>
      </c>
      <c r="AU250" s="156" t="s">
        <v>81</v>
      </c>
      <c r="AV250" s="12" t="s">
        <v>81</v>
      </c>
      <c r="AW250" s="12" t="s">
        <v>28</v>
      </c>
      <c r="AX250" s="12" t="s">
        <v>77</v>
      </c>
      <c r="AY250" s="156" t="s">
        <v>117</v>
      </c>
    </row>
    <row r="251" spans="2:65" s="1" customFormat="1" ht="21.75" customHeight="1">
      <c r="B251" s="139"/>
      <c r="C251" s="175" t="s">
        <v>414</v>
      </c>
      <c r="D251" s="175" t="s">
        <v>223</v>
      </c>
      <c r="E251" s="176" t="s">
        <v>415</v>
      </c>
      <c r="F251" s="177" t="s">
        <v>416</v>
      </c>
      <c r="G251" s="178" t="s">
        <v>142</v>
      </c>
      <c r="H251" s="179">
        <v>310.08600000000001</v>
      </c>
      <c r="I251" s="180"/>
      <c r="J251" s="179">
        <f>ROUND(I251*H251,3)</f>
        <v>0</v>
      </c>
      <c r="K251" s="181"/>
      <c r="L251" s="182"/>
      <c r="M251" s="183" t="s">
        <v>1</v>
      </c>
      <c r="N251" s="184" t="s">
        <v>38</v>
      </c>
      <c r="P251" s="149">
        <f>O251*H251</f>
        <v>0</v>
      </c>
      <c r="Q251" s="149">
        <v>1.9599999999999999E-2</v>
      </c>
      <c r="R251" s="149">
        <f>Q251*H251</f>
        <v>6.0776855999999997</v>
      </c>
      <c r="S251" s="149">
        <v>0</v>
      </c>
      <c r="T251" s="150">
        <f>S251*H251</f>
        <v>0</v>
      </c>
      <c r="AR251" s="151" t="s">
        <v>226</v>
      </c>
      <c r="AT251" s="151" t="s">
        <v>223</v>
      </c>
      <c r="AU251" s="151" t="s">
        <v>81</v>
      </c>
      <c r="AY251" s="17" t="s">
        <v>117</v>
      </c>
      <c r="BE251" s="152">
        <f>IF(N251="základná",J251,0)</f>
        <v>0</v>
      </c>
      <c r="BF251" s="152">
        <f>IF(N251="znížená",J251,0)</f>
        <v>0</v>
      </c>
      <c r="BG251" s="152">
        <f>IF(N251="zákl. prenesená",J251,0)</f>
        <v>0</v>
      </c>
      <c r="BH251" s="152">
        <f>IF(N251="zníž. prenesená",J251,0)</f>
        <v>0</v>
      </c>
      <c r="BI251" s="152">
        <f>IF(N251="nulová",J251,0)</f>
        <v>0</v>
      </c>
      <c r="BJ251" s="17" t="s">
        <v>81</v>
      </c>
      <c r="BK251" s="153">
        <f>ROUND(I251*H251,3)</f>
        <v>0</v>
      </c>
      <c r="BL251" s="17" t="s">
        <v>203</v>
      </c>
      <c r="BM251" s="151" t="s">
        <v>417</v>
      </c>
    </row>
    <row r="252" spans="2:65" s="12" customFormat="1" ht="11.25">
      <c r="B252" s="154"/>
      <c r="D252" s="155" t="s">
        <v>126</v>
      </c>
      <c r="F252" s="157" t="s">
        <v>418</v>
      </c>
      <c r="H252" s="158">
        <v>310.08600000000001</v>
      </c>
      <c r="I252" s="159"/>
      <c r="L252" s="154"/>
      <c r="M252" s="160"/>
      <c r="T252" s="161"/>
      <c r="AT252" s="156" t="s">
        <v>126</v>
      </c>
      <c r="AU252" s="156" t="s">
        <v>81</v>
      </c>
      <c r="AV252" s="12" t="s">
        <v>81</v>
      </c>
      <c r="AW252" s="12" t="s">
        <v>3</v>
      </c>
      <c r="AX252" s="12" t="s">
        <v>77</v>
      </c>
      <c r="AY252" s="156" t="s">
        <v>117</v>
      </c>
    </row>
    <row r="253" spans="2:65" s="1" customFormat="1" ht="24.2" customHeight="1">
      <c r="B253" s="139"/>
      <c r="C253" s="140" t="s">
        <v>419</v>
      </c>
      <c r="D253" s="140" t="s">
        <v>120</v>
      </c>
      <c r="E253" s="141" t="s">
        <v>420</v>
      </c>
      <c r="F253" s="142" t="s">
        <v>421</v>
      </c>
      <c r="G253" s="143" t="s">
        <v>271</v>
      </c>
      <c r="H253" s="145"/>
      <c r="I253" s="145"/>
      <c r="J253" s="144">
        <f>ROUND(I253*H253,3)</f>
        <v>0</v>
      </c>
      <c r="K253" s="146"/>
      <c r="L253" s="32"/>
      <c r="M253" s="147" t="s">
        <v>1</v>
      </c>
      <c r="N253" s="148" t="s">
        <v>38</v>
      </c>
      <c r="P253" s="149">
        <f>O253*H253</f>
        <v>0</v>
      </c>
      <c r="Q253" s="149">
        <v>0</v>
      </c>
      <c r="R253" s="149">
        <f>Q253*H253</f>
        <v>0</v>
      </c>
      <c r="S253" s="149">
        <v>0</v>
      </c>
      <c r="T253" s="150">
        <f>S253*H253</f>
        <v>0</v>
      </c>
      <c r="AR253" s="151" t="s">
        <v>203</v>
      </c>
      <c r="AT253" s="151" t="s">
        <v>120</v>
      </c>
      <c r="AU253" s="151" t="s">
        <v>81</v>
      </c>
      <c r="AY253" s="17" t="s">
        <v>117</v>
      </c>
      <c r="BE253" s="152">
        <f>IF(N253="základná",J253,0)</f>
        <v>0</v>
      </c>
      <c r="BF253" s="152">
        <f>IF(N253="znížená",J253,0)</f>
        <v>0</v>
      </c>
      <c r="BG253" s="152">
        <f>IF(N253="zákl. prenesená",J253,0)</f>
        <v>0</v>
      </c>
      <c r="BH253" s="152">
        <f>IF(N253="zníž. prenesená",J253,0)</f>
        <v>0</v>
      </c>
      <c r="BI253" s="152">
        <f>IF(N253="nulová",J253,0)</f>
        <v>0</v>
      </c>
      <c r="BJ253" s="17" t="s">
        <v>81</v>
      </c>
      <c r="BK253" s="153">
        <f>ROUND(I253*H253,3)</f>
        <v>0</v>
      </c>
      <c r="BL253" s="17" t="s">
        <v>203</v>
      </c>
      <c r="BM253" s="151" t="s">
        <v>422</v>
      </c>
    </row>
    <row r="254" spans="2:65" s="1" customFormat="1" ht="24.2" customHeight="1">
      <c r="B254" s="139"/>
      <c r="C254" s="140" t="s">
        <v>423</v>
      </c>
      <c r="D254" s="140" t="s">
        <v>120</v>
      </c>
      <c r="E254" s="141" t="s">
        <v>424</v>
      </c>
      <c r="F254" s="142" t="s">
        <v>425</v>
      </c>
      <c r="G254" s="143" t="s">
        <v>271</v>
      </c>
      <c r="H254" s="145"/>
      <c r="I254" s="145"/>
      <c r="J254" s="144">
        <f>ROUND(I254*H254,3)</f>
        <v>0</v>
      </c>
      <c r="K254" s="146"/>
      <c r="L254" s="32"/>
      <c r="M254" s="147" t="s">
        <v>1</v>
      </c>
      <c r="N254" s="148" t="s">
        <v>38</v>
      </c>
      <c r="P254" s="149">
        <f>O254*H254</f>
        <v>0</v>
      </c>
      <c r="Q254" s="149">
        <v>0</v>
      </c>
      <c r="R254" s="149">
        <f>Q254*H254</f>
        <v>0</v>
      </c>
      <c r="S254" s="149">
        <v>0</v>
      </c>
      <c r="T254" s="150">
        <f>S254*H254</f>
        <v>0</v>
      </c>
      <c r="AR254" s="151" t="s">
        <v>203</v>
      </c>
      <c r="AT254" s="151" t="s">
        <v>120</v>
      </c>
      <c r="AU254" s="151" t="s">
        <v>81</v>
      </c>
      <c r="AY254" s="17" t="s">
        <v>117</v>
      </c>
      <c r="BE254" s="152">
        <f>IF(N254="základná",J254,0)</f>
        <v>0</v>
      </c>
      <c r="BF254" s="152">
        <f>IF(N254="znížená",J254,0)</f>
        <v>0</v>
      </c>
      <c r="BG254" s="152">
        <f>IF(N254="zákl. prenesená",J254,0)</f>
        <v>0</v>
      </c>
      <c r="BH254" s="152">
        <f>IF(N254="zníž. prenesená",J254,0)</f>
        <v>0</v>
      </c>
      <c r="BI254" s="152">
        <f>IF(N254="nulová",J254,0)</f>
        <v>0</v>
      </c>
      <c r="BJ254" s="17" t="s">
        <v>81</v>
      </c>
      <c r="BK254" s="153">
        <f>ROUND(I254*H254,3)</f>
        <v>0</v>
      </c>
      <c r="BL254" s="17" t="s">
        <v>203</v>
      </c>
      <c r="BM254" s="151" t="s">
        <v>426</v>
      </c>
    </row>
    <row r="255" spans="2:65" s="1" customFormat="1" ht="24.2" customHeight="1">
      <c r="B255" s="139"/>
      <c r="C255" s="140" t="s">
        <v>427</v>
      </c>
      <c r="D255" s="140" t="s">
        <v>120</v>
      </c>
      <c r="E255" s="141" t="s">
        <v>428</v>
      </c>
      <c r="F255" s="142" t="s">
        <v>429</v>
      </c>
      <c r="G255" s="143" t="s">
        <v>271</v>
      </c>
      <c r="H255" s="145"/>
      <c r="I255" s="145"/>
      <c r="J255" s="144">
        <f>ROUND(I255*H255,3)</f>
        <v>0</v>
      </c>
      <c r="K255" s="146"/>
      <c r="L255" s="32"/>
      <c r="M255" s="147" t="s">
        <v>1</v>
      </c>
      <c r="N255" s="148" t="s">
        <v>38</v>
      </c>
      <c r="P255" s="149">
        <f>O255*H255</f>
        <v>0</v>
      </c>
      <c r="Q255" s="149">
        <v>0</v>
      </c>
      <c r="R255" s="149">
        <f>Q255*H255</f>
        <v>0</v>
      </c>
      <c r="S255" s="149">
        <v>0</v>
      </c>
      <c r="T255" s="150">
        <f>S255*H255</f>
        <v>0</v>
      </c>
      <c r="AR255" s="151" t="s">
        <v>203</v>
      </c>
      <c r="AT255" s="151" t="s">
        <v>120</v>
      </c>
      <c r="AU255" s="151" t="s">
        <v>81</v>
      </c>
      <c r="AY255" s="17" t="s">
        <v>117</v>
      </c>
      <c r="BE255" s="152">
        <f>IF(N255="základná",J255,0)</f>
        <v>0</v>
      </c>
      <c r="BF255" s="152">
        <f>IF(N255="znížená",J255,0)</f>
        <v>0</v>
      </c>
      <c r="BG255" s="152">
        <f>IF(N255="zákl. prenesená",J255,0)</f>
        <v>0</v>
      </c>
      <c r="BH255" s="152">
        <f>IF(N255="zníž. prenesená",J255,0)</f>
        <v>0</v>
      </c>
      <c r="BI255" s="152">
        <f>IF(N255="nulová",J255,0)</f>
        <v>0</v>
      </c>
      <c r="BJ255" s="17" t="s">
        <v>81</v>
      </c>
      <c r="BK255" s="153">
        <f>ROUND(I255*H255,3)</f>
        <v>0</v>
      </c>
      <c r="BL255" s="17" t="s">
        <v>203</v>
      </c>
      <c r="BM255" s="151" t="s">
        <v>430</v>
      </c>
    </row>
    <row r="256" spans="2:65" s="11" customFormat="1" ht="22.9" customHeight="1">
      <c r="B256" s="127"/>
      <c r="D256" s="128" t="s">
        <v>71</v>
      </c>
      <c r="E256" s="137" t="s">
        <v>431</v>
      </c>
      <c r="F256" s="137" t="s">
        <v>432</v>
      </c>
      <c r="I256" s="130"/>
      <c r="J256" s="138">
        <f>BK256</f>
        <v>0</v>
      </c>
      <c r="L256" s="127"/>
      <c r="M256" s="132"/>
      <c r="P256" s="133">
        <f>SUM(P257:P266)</f>
        <v>0</v>
      </c>
      <c r="R256" s="133">
        <f>SUM(R257:R266)</f>
        <v>0.19272580799999997</v>
      </c>
      <c r="T256" s="134">
        <f>SUM(T257:T266)</f>
        <v>0</v>
      </c>
      <c r="AR256" s="128" t="s">
        <v>81</v>
      </c>
      <c r="AT256" s="135" t="s">
        <v>71</v>
      </c>
      <c r="AU256" s="135" t="s">
        <v>77</v>
      </c>
      <c r="AY256" s="128" t="s">
        <v>117</v>
      </c>
      <c r="BK256" s="136">
        <f>SUM(BK257:BK266)</f>
        <v>0</v>
      </c>
    </row>
    <row r="257" spans="2:65" s="1" customFormat="1" ht="24.2" customHeight="1">
      <c r="B257" s="139"/>
      <c r="C257" s="140" t="s">
        <v>433</v>
      </c>
      <c r="D257" s="140" t="s">
        <v>120</v>
      </c>
      <c r="E257" s="141" t="s">
        <v>434</v>
      </c>
      <c r="F257" s="142" t="s">
        <v>435</v>
      </c>
      <c r="G257" s="143" t="s">
        <v>142</v>
      </c>
      <c r="H257" s="144">
        <v>233.2</v>
      </c>
      <c r="I257" s="145"/>
      <c r="J257" s="144">
        <f>ROUND(I257*H257,3)</f>
        <v>0</v>
      </c>
      <c r="K257" s="146"/>
      <c r="L257" s="32"/>
      <c r="M257" s="147" t="s">
        <v>1</v>
      </c>
      <c r="N257" s="148" t="s">
        <v>38</v>
      </c>
      <c r="P257" s="149">
        <f>O257*H257</f>
        <v>0</v>
      </c>
      <c r="Q257" s="149">
        <v>0</v>
      </c>
      <c r="R257" s="149">
        <f>Q257*H257</f>
        <v>0</v>
      </c>
      <c r="S257" s="149">
        <v>0</v>
      </c>
      <c r="T257" s="150">
        <f>S257*H257</f>
        <v>0</v>
      </c>
      <c r="AR257" s="151" t="s">
        <v>203</v>
      </c>
      <c r="AT257" s="151" t="s">
        <v>120</v>
      </c>
      <c r="AU257" s="151" t="s">
        <v>81</v>
      </c>
      <c r="AY257" s="17" t="s">
        <v>117</v>
      </c>
      <c r="BE257" s="152">
        <f>IF(N257="základná",J257,0)</f>
        <v>0</v>
      </c>
      <c r="BF257" s="152">
        <f>IF(N257="znížená",J257,0)</f>
        <v>0</v>
      </c>
      <c r="BG257" s="152">
        <f>IF(N257="zákl. prenesená",J257,0)</f>
        <v>0</v>
      </c>
      <c r="BH257" s="152">
        <f>IF(N257="zníž. prenesená",J257,0)</f>
        <v>0</v>
      </c>
      <c r="BI257" s="152">
        <f>IF(N257="nulová",J257,0)</f>
        <v>0</v>
      </c>
      <c r="BJ257" s="17" t="s">
        <v>81</v>
      </c>
      <c r="BK257" s="153">
        <f>ROUND(I257*H257,3)</f>
        <v>0</v>
      </c>
      <c r="BL257" s="17" t="s">
        <v>203</v>
      </c>
      <c r="BM257" s="151" t="s">
        <v>436</v>
      </c>
    </row>
    <row r="258" spans="2:65" s="14" customFormat="1" ht="11.25">
      <c r="B258" s="169"/>
      <c r="D258" s="155" t="s">
        <v>126</v>
      </c>
      <c r="E258" s="170" t="s">
        <v>1</v>
      </c>
      <c r="F258" s="171" t="s">
        <v>437</v>
      </c>
      <c r="H258" s="170" t="s">
        <v>1</v>
      </c>
      <c r="I258" s="172"/>
      <c r="L258" s="169"/>
      <c r="M258" s="173"/>
      <c r="T258" s="174"/>
      <c r="AT258" s="170" t="s">
        <v>126</v>
      </c>
      <c r="AU258" s="170" t="s">
        <v>81</v>
      </c>
      <c r="AV258" s="14" t="s">
        <v>77</v>
      </c>
      <c r="AW258" s="14" t="s">
        <v>28</v>
      </c>
      <c r="AX258" s="14" t="s">
        <v>72</v>
      </c>
      <c r="AY258" s="170" t="s">
        <v>117</v>
      </c>
    </row>
    <row r="259" spans="2:65" s="12" customFormat="1" ht="11.25">
      <c r="B259" s="154"/>
      <c r="D259" s="155" t="s">
        <v>126</v>
      </c>
      <c r="E259" s="156" t="s">
        <v>1</v>
      </c>
      <c r="F259" s="157" t="s">
        <v>438</v>
      </c>
      <c r="H259" s="158">
        <v>154.08000000000001</v>
      </c>
      <c r="I259" s="159"/>
      <c r="L259" s="154"/>
      <c r="M259" s="160"/>
      <c r="T259" s="161"/>
      <c r="AT259" s="156" t="s">
        <v>126</v>
      </c>
      <c r="AU259" s="156" t="s">
        <v>81</v>
      </c>
      <c r="AV259" s="12" t="s">
        <v>81</v>
      </c>
      <c r="AW259" s="12" t="s">
        <v>28</v>
      </c>
      <c r="AX259" s="12" t="s">
        <v>72</v>
      </c>
      <c r="AY259" s="156" t="s">
        <v>117</v>
      </c>
    </row>
    <row r="260" spans="2:65" s="14" customFormat="1" ht="11.25">
      <c r="B260" s="169"/>
      <c r="D260" s="155" t="s">
        <v>126</v>
      </c>
      <c r="E260" s="170" t="s">
        <v>1</v>
      </c>
      <c r="F260" s="171" t="s">
        <v>439</v>
      </c>
      <c r="H260" s="170" t="s">
        <v>1</v>
      </c>
      <c r="I260" s="172"/>
      <c r="L260" s="169"/>
      <c r="M260" s="173"/>
      <c r="T260" s="174"/>
      <c r="AT260" s="170" t="s">
        <v>126</v>
      </c>
      <c r="AU260" s="170" t="s">
        <v>81</v>
      </c>
      <c r="AV260" s="14" t="s">
        <v>77</v>
      </c>
      <c r="AW260" s="14" t="s">
        <v>28</v>
      </c>
      <c r="AX260" s="14" t="s">
        <v>72</v>
      </c>
      <c r="AY260" s="170" t="s">
        <v>117</v>
      </c>
    </row>
    <row r="261" spans="2:65" s="12" customFormat="1" ht="11.25">
      <c r="B261" s="154"/>
      <c r="D261" s="155" t="s">
        <v>126</v>
      </c>
      <c r="E261" s="156" t="s">
        <v>1</v>
      </c>
      <c r="F261" s="157" t="s">
        <v>440</v>
      </c>
      <c r="H261" s="158">
        <v>79.12</v>
      </c>
      <c r="I261" s="159"/>
      <c r="L261" s="154"/>
      <c r="M261" s="160"/>
      <c r="T261" s="161"/>
      <c r="AT261" s="156" t="s">
        <v>126</v>
      </c>
      <c r="AU261" s="156" t="s">
        <v>81</v>
      </c>
      <c r="AV261" s="12" t="s">
        <v>81</v>
      </c>
      <c r="AW261" s="12" t="s">
        <v>28</v>
      </c>
      <c r="AX261" s="12" t="s">
        <v>72</v>
      </c>
      <c r="AY261" s="156" t="s">
        <v>117</v>
      </c>
    </row>
    <row r="262" spans="2:65" s="13" customFormat="1" ht="11.25">
      <c r="B262" s="162"/>
      <c r="D262" s="155" t="s">
        <v>126</v>
      </c>
      <c r="E262" s="163" t="s">
        <v>1</v>
      </c>
      <c r="F262" s="164" t="s">
        <v>131</v>
      </c>
      <c r="H262" s="165">
        <v>233.20000000000002</v>
      </c>
      <c r="I262" s="166"/>
      <c r="L262" s="162"/>
      <c r="M262" s="167"/>
      <c r="T262" s="168"/>
      <c r="AT262" s="163" t="s">
        <v>126</v>
      </c>
      <c r="AU262" s="163" t="s">
        <v>81</v>
      </c>
      <c r="AV262" s="13" t="s">
        <v>124</v>
      </c>
      <c r="AW262" s="13" t="s">
        <v>28</v>
      </c>
      <c r="AX262" s="13" t="s">
        <v>77</v>
      </c>
      <c r="AY262" s="163" t="s">
        <v>117</v>
      </c>
    </row>
    <row r="263" spans="2:65" s="1" customFormat="1" ht="33" customHeight="1">
      <c r="B263" s="139"/>
      <c r="C263" s="140" t="s">
        <v>441</v>
      </c>
      <c r="D263" s="140" t="s">
        <v>120</v>
      </c>
      <c r="E263" s="141" t="s">
        <v>442</v>
      </c>
      <c r="F263" s="142" t="s">
        <v>443</v>
      </c>
      <c r="G263" s="143" t="s">
        <v>142</v>
      </c>
      <c r="H263" s="144">
        <v>233.2</v>
      </c>
      <c r="I263" s="145"/>
      <c r="J263" s="144">
        <f>ROUND(I263*H263,3)</f>
        <v>0</v>
      </c>
      <c r="K263" s="146"/>
      <c r="L263" s="32"/>
      <c r="M263" s="147" t="s">
        <v>1</v>
      </c>
      <c r="N263" s="148" t="s">
        <v>38</v>
      </c>
      <c r="P263" s="149">
        <f>O263*H263</f>
        <v>0</v>
      </c>
      <c r="Q263" s="149">
        <v>3.8079999999999999E-4</v>
      </c>
      <c r="R263" s="149">
        <f>Q263*H263</f>
        <v>8.8802559999999989E-2</v>
      </c>
      <c r="S263" s="149">
        <v>0</v>
      </c>
      <c r="T263" s="150">
        <f>S263*H263</f>
        <v>0</v>
      </c>
      <c r="AR263" s="151" t="s">
        <v>203</v>
      </c>
      <c r="AT263" s="151" t="s">
        <v>120</v>
      </c>
      <c r="AU263" s="151" t="s">
        <v>81</v>
      </c>
      <c r="AY263" s="17" t="s">
        <v>117</v>
      </c>
      <c r="BE263" s="152">
        <f>IF(N263="základná",J263,0)</f>
        <v>0</v>
      </c>
      <c r="BF263" s="152">
        <f>IF(N263="znížená",J263,0)</f>
        <v>0</v>
      </c>
      <c r="BG263" s="152">
        <f>IF(N263="zákl. prenesená",J263,0)</f>
        <v>0</v>
      </c>
      <c r="BH263" s="152">
        <f>IF(N263="zníž. prenesená",J263,0)</f>
        <v>0</v>
      </c>
      <c r="BI263" s="152">
        <f>IF(N263="nulová",J263,0)</f>
        <v>0</v>
      </c>
      <c r="BJ263" s="17" t="s">
        <v>81</v>
      </c>
      <c r="BK263" s="153">
        <f>ROUND(I263*H263,3)</f>
        <v>0</v>
      </c>
      <c r="BL263" s="17" t="s">
        <v>203</v>
      </c>
      <c r="BM263" s="151" t="s">
        <v>444</v>
      </c>
    </row>
    <row r="264" spans="2:65" s="1" customFormat="1" ht="16.5" customHeight="1">
      <c r="B264" s="139"/>
      <c r="C264" s="140" t="s">
        <v>445</v>
      </c>
      <c r="D264" s="140" t="s">
        <v>120</v>
      </c>
      <c r="E264" s="141" t="s">
        <v>446</v>
      </c>
      <c r="F264" s="142" t="s">
        <v>447</v>
      </c>
      <c r="G264" s="143" t="s">
        <v>142</v>
      </c>
      <c r="H264" s="144">
        <v>233.2</v>
      </c>
      <c r="I264" s="145"/>
      <c r="J264" s="144">
        <f>ROUND(I264*H264,3)</f>
        <v>0</v>
      </c>
      <c r="K264" s="146"/>
      <c r="L264" s="32"/>
      <c r="M264" s="147" t="s">
        <v>1</v>
      </c>
      <c r="N264" s="148" t="s">
        <v>38</v>
      </c>
      <c r="P264" s="149">
        <f>O264*H264</f>
        <v>0</v>
      </c>
      <c r="Q264" s="149">
        <v>3.8079999999999999E-4</v>
      </c>
      <c r="R264" s="149">
        <f>Q264*H264</f>
        <v>8.8802559999999989E-2</v>
      </c>
      <c r="S264" s="149">
        <v>0</v>
      </c>
      <c r="T264" s="150">
        <f>S264*H264</f>
        <v>0</v>
      </c>
      <c r="AR264" s="151" t="s">
        <v>203</v>
      </c>
      <c r="AT264" s="151" t="s">
        <v>120</v>
      </c>
      <c r="AU264" s="151" t="s">
        <v>81</v>
      </c>
      <c r="AY264" s="17" t="s">
        <v>117</v>
      </c>
      <c r="BE264" s="152">
        <f>IF(N264="základná",J264,0)</f>
        <v>0</v>
      </c>
      <c r="BF264" s="152">
        <f>IF(N264="znížená",J264,0)</f>
        <v>0</v>
      </c>
      <c r="BG264" s="152">
        <f>IF(N264="zákl. prenesená",J264,0)</f>
        <v>0</v>
      </c>
      <c r="BH264" s="152">
        <f>IF(N264="zníž. prenesená",J264,0)</f>
        <v>0</v>
      </c>
      <c r="BI264" s="152">
        <f>IF(N264="nulová",J264,0)</f>
        <v>0</v>
      </c>
      <c r="BJ264" s="17" t="s">
        <v>81</v>
      </c>
      <c r="BK264" s="153">
        <f>ROUND(I264*H264,3)</f>
        <v>0</v>
      </c>
      <c r="BL264" s="17" t="s">
        <v>203</v>
      </c>
      <c r="BM264" s="151" t="s">
        <v>448</v>
      </c>
    </row>
    <row r="265" spans="2:65" s="1" customFormat="1" ht="21.75" customHeight="1">
      <c r="B265" s="139"/>
      <c r="C265" s="140" t="s">
        <v>449</v>
      </c>
      <c r="D265" s="140" t="s">
        <v>120</v>
      </c>
      <c r="E265" s="141" t="s">
        <v>450</v>
      </c>
      <c r="F265" s="142" t="s">
        <v>451</v>
      </c>
      <c r="G265" s="143" t="s">
        <v>142</v>
      </c>
      <c r="H265" s="144">
        <v>233.2</v>
      </c>
      <c r="I265" s="145"/>
      <c r="J265" s="144">
        <f>ROUND(I265*H265,3)</f>
        <v>0</v>
      </c>
      <c r="K265" s="146"/>
      <c r="L265" s="32"/>
      <c r="M265" s="147" t="s">
        <v>1</v>
      </c>
      <c r="N265" s="148" t="s">
        <v>38</v>
      </c>
      <c r="P265" s="149">
        <f>O265*H265</f>
        <v>0</v>
      </c>
      <c r="Q265" s="149">
        <v>6.3540000000000005E-5</v>
      </c>
      <c r="R265" s="149">
        <f>Q265*H265</f>
        <v>1.4817528E-2</v>
      </c>
      <c r="S265" s="149">
        <v>0</v>
      </c>
      <c r="T265" s="150">
        <f>S265*H265</f>
        <v>0</v>
      </c>
      <c r="AR265" s="151" t="s">
        <v>203</v>
      </c>
      <c r="AT265" s="151" t="s">
        <v>120</v>
      </c>
      <c r="AU265" s="151" t="s">
        <v>81</v>
      </c>
      <c r="AY265" s="17" t="s">
        <v>117</v>
      </c>
      <c r="BE265" s="152">
        <f>IF(N265="základná",J265,0)</f>
        <v>0</v>
      </c>
      <c r="BF265" s="152">
        <f>IF(N265="znížená",J265,0)</f>
        <v>0</v>
      </c>
      <c r="BG265" s="152">
        <f>IF(N265="zákl. prenesená",J265,0)</f>
        <v>0</v>
      </c>
      <c r="BH265" s="152">
        <f>IF(N265="zníž. prenesená",J265,0)</f>
        <v>0</v>
      </c>
      <c r="BI265" s="152">
        <f>IF(N265="nulová",J265,0)</f>
        <v>0</v>
      </c>
      <c r="BJ265" s="17" t="s">
        <v>81</v>
      </c>
      <c r="BK265" s="153">
        <f>ROUND(I265*H265,3)</f>
        <v>0</v>
      </c>
      <c r="BL265" s="17" t="s">
        <v>203</v>
      </c>
      <c r="BM265" s="151" t="s">
        <v>452</v>
      </c>
    </row>
    <row r="266" spans="2:65" s="1" customFormat="1" ht="24.2" customHeight="1">
      <c r="B266" s="139"/>
      <c r="C266" s="140" t="s">
        <v>453</v>
      </c>
      <c r="D266" s="140" t="s">
        <v>120</v>
      </c>
      <c r="E266" s="141" t="s">
        <v>454</v>
      </c>
      <c r="F266" s="142" t="s">
        <v>455</v>
      </c>
      <c r="G266" s="143" t="s">
        <v>142</v>
      </c>
      <c r="H266" s="144">
        <v>233.2</v>
      </c>
      <c r="I266" s="145"/>
      <c r="J266" s="144">
        <f>ROUND(I266*H266,3)</f>
        <v>0</v>
      </c>
      <c r="K266" s="146"/>
      <c r="L266" s="32"/>
      <c r="M266" s="147" t="s">
        <v>1</v>
      </c>
      <c r="N266" s="148" t="s">
        <v>38</v>
      </c>
      <c r="P266" s="149">
        <f>O266*H266</f>
        <v>0</v>
      </c>
      <c r="Q266" s="149">
        <v>1.3E-6</v>
      </c>
      <c r="R266" s="149">
        <f>Q266*H266</f>
        <v>3.0316000000000002E-4</v>
      </c>
      <c r="S266" s="149">
        <v>0</v>
      </c>
      <c r="T266" s="150">
        <f>S266*H266</f>
        <v>0</v>
      </c>
      <c r="AR266" s="151" t="s">
        <v>203</v>
      </c>
      <c r="AT266" s="151" t="s">
        <v>120</v>
      </c>
      <c r="AU266" s="151" t="s">
        <v>81</v>
      </c>
      <c r="AY266" s="17" t="s">
        <v>117</v>
      </c>
      <c r="BE266" s="152">
        <f>IF(N266="základná",J266,0)</f>
        <v>0</v>
      </c>
      <c r="BF266" s="152">
        <f>IF(N266="znížená",J266,0)</f>
        <v>0</v>
      </c>
      <c r="BG266" s="152">
        <f>IF(N266="zákl. prenesená",J266,0)</f>
        <v>0</v>
      </c>
      <c r="BH266" s="152">
        <f>IF(N266="zníž. prenesená",J266,0)</f>
        <v>0</v>
      </c>
      <c r="BI266" s="152">
        <f>IF(N266="nulová",J266,0)</f>
        <v>0</v>
      </c>
      <c r="BJ266" s="17" t="s">
        <v>81</v>
      </c>
      <c r="BK266" s="153">
        <f>ROUND(I266*H266,3)</f>
        <v>0</v>
      </c>
      <c r="BL266" s="17" t="s">
        <v>203</v>
      </c>
      <c r="BM266" s="151" t="s">
        <v>456</v>
      </c>
    </row>
    <row r="267" spans="2:65" s="11" customFormat="1" ht="25.9" customHeight="1">
      <c r="B267" s="127"/>
      <c r="D267" s="128" t="s">
        <v>71</v>
      </c>
      <c r="E267" s="129" t="s">
        <v>457</v>
      </c>
      <c r="F267" s="129" t="s">
        <v>458</v>
      </c>
      <c r="I267" s="130"/>
      <c r="J267" s="131">
        <f>BK267</f>
        <v>0</v>
      </c>
      <c r="L267" s="127"/>
      <c r="M267" s="132"/>
      <c r="P267" s="133">
        <f>SUM(P268:P271)</f>
        <v>0</v>
      </c>
      <c r="R267" s="133">
        <f>SUM(R268:R271)</f>
        <v>0</v>
      </c>
      <c r="T267" s="134">
        <f>SUM(T268:T271)</f>
        <v>0</v>
      </c>
      <c r="AR267" s="128" t="s">
        <v>124</v>
      </c>
      <c r="AT267" s="135" t="s">
        <v>71</v>
      </c>
      <c r="AU267" s="135" t="s">
        <v>72</v>
      </c>
      <c r="AY267" s="128" t="s">
        <v>117</v>
      </c>
      <c r="BK267" s="136">
        <f>SUM(BK268:BK271)</f>
        <v>0</v>
      </c>
    </row>
    <row r="268" spans="2:65" s="1" customFormat="1" ht="37.9" customHeight="1">
      <c r="B268" s="139"/>
      <c r="C268" s="140" t="s">
        <v>459</v>
      </c>
      <c r="D268" s="140" t="s">
        <v>120</v>
      </c>
      <c r="E268" s="141" t="s">
        <v>460</v>
      </c>
      <c r="F268" s="142" t="s">
        <v>461</v>
      </c>
      <c r="G268" s="143" t="s">
        <v>462</v>
      </c>
      <c r="H268" s="144">
        <v>8</v>
      </c>
      <c r="I268" s="145"/>
      <c r="J268" s="144">
        <f>ROUND(I268*H268,3)</f>
        <v>0</v>
      </c>
      <c r="K268" s="146"/>
      <c r="L268" s="32"/>
      <c r="M268" s="147" t="s">
        <v>1</v>
      </c>
      <c r="N268" s="148" t="s">
        <v>38</v>
      </c>
      <c r="P268" s="149">
        <f>O268*H268</f>
        <v>0</v>
      </c>
      <c r="Q268" s="149">
        <v>0</v>
      </c>
      <c r="R268" s="149">
        <f>Q268*H268</f>
        <v>0</v>
      </c>
      <c r="S268" s="149">
        <v>0</v>
      </c>
      <c r="T268" s="150">
        <f>S268*H268</f>
        <v>0</v>
      </c>
      <c r="AR268" s="151" t="s">
        <v>463</v>
      </c>
      <c r="AT268" s="151" t="s">
        <v>120</v>
      </c>
      <c r="AU268" s="151" t="s">
        <v>77</v>
      </c>
      <c r="AY268" s="17" t="s">
        <v>117</v>
      </c>
      <c r="BE268" s="152">
        <f>IF(N268="základná",J268,0)</f>
        <v>0</v>
      </c>
      <c r="BF268" s="152">
        <f>IF(N268="znížená",J268,0)</f>
        <v>0</v>
      </c>
      <c r="BG268" s="152">
        <f>IF(N268="zákl. prenesená",J268,0)</f>
        <v>0</v>
      </c>
      <c r="BH268" s="152">
        <f>IF(N268="zníž. prenesená",J268,0)</f>
        <v>0</v>
      </c>
      <c r="BI268" s="152">
        <f>IF(N268="nulová",J268,0)</f>
        <v>0</v>
      </c>
      <c r="BJ268" s="17" t="s">
        <v>81</v>
      </c>
      <c r="BK268" s="153">
        <f>ROUND(I268*H268,3)</f>
        <v>0</v>
      </c>
      <c r="BL268" s="17" t="s">
        <v>463</v>
      </c>
      <c r="BM268" s="151" t="s">
        <v>464</v>
      </c>
    </row>
    <row r="269" spans="2:65" s="14" customFormat="1" ht="11.25">
      <c r="B269" s="169"/>
      <c r="D269" s="155" t="s">
        <v>126</v>
      </c>
      <c r="E269" s="170" t="s">
        <v>1</v>
      </c>
      <c r="F269" s="171" t="s">
        <v>465</v>
      </c>
      <c r="H269" s="170" t="s">
        <v>1</v>
      </c>
      <c r="I269" s="172"/>
      <c r="L269" s="169"/>
      <c r="M269" s="173"/>
      <c r="T269" s="174"/>
      <c r="AT269" s="170" t="s">
        <v>126</v>
      </c>
      <c r="AU269" s="170" t="s">
        <v>77</v>
      </c>
      <c r="AV269" s="14" t="s">
        <v>77</v>
      </c>
      <c r="AW269" s="14" t="s">
        <v>28</v>
      </c>
      <c r="AX269" s="14" t="s">
        <v>72</v>
      </c>
      <c r="AY269" s="170" t="s">
        <v>117</v>
      </c>
    </row>
    <row r="270" spans="2:65" s="12" customFormat="1" ht="11.25">
      <c r="B270" s="154"/>
      <c r="D270" s="155" t="s">
        <v>126</v>
      </c>
      <c r="E270" s="156" t="s">
        <v>1</v>
      </c>
      <c r="F270" s="157" t="s">
        <v>166</v>
      </c>
      <c r="H270" s="158">
        <v>8</v>
      </c>
      <c r="I270" s="159"/>
      <c r="L270" s="154"/>
      <c r="M270" s="160"/>
      <c r="T270" s="161"/>
      <c r="AT270" s="156" t="s">
        <v>126</v>
      </c>
      <c r="AU270" s="156" t="s">
        <v>77</v>
      </c>
      <c r="AV270" s="12" t="s">
        <v>81</v>
      </c>
      <c r="AW270" s="12" t="s">
        <v>28</v>
      </c>
      <c r="AX270" s="12" t="s">
        <v>77</v>
      </c>
      <c r="AY270" s="156" t="s">
        <v>117</v>
      </c>
    </row>
    <row r="271" spans="2:65" s="1" customFormat="1" ht="24.2" customHeight="1">
      <c r="B271" s="139"/>
      <c r="C271" s="140" t="s">
        <v>466</v>
      </c>
      <c r="D271" s="140" t="s">
        <v>120</v>
      </c>
      <c r="E271" s="141" t="s">
        <v>467</v>
      </c>
      <c r="F271" s="142" t="s">
        <v>468</v>
      </c>
      <c r="G271" s="143" t="s">
        <v>469</v>
      </c>
      <c r="H271" s="144">
        <v>1</v>
      </c>
      <c r="I271" s="145"/>
      <c r="J271" s="144">
        <f>ROUND(I271*H271,3)</f>
        <v>0</v>
      </c>
      <c r="K271" s="146"/>
      <c r="L271" s="32"/>
      <c r="M271" s="185" t="s">
        <v>1</v>
      </c>
      <c r="N271" s="186" t="s">
        <v>38</v>
      </c>
      <c r="O271" s="187"/>
      <c r="P271" s="188">
        <f>O271*H271</f>
        <v>0</v>
      </c>
      <c r="Q271" s="188">
        <v>0</v>
      </c>
      <c r="R271" s="188">
        <f>Q271*H271</f>
        <v>0</v>
      </c>
      <c r="S271" s="188">
        <v>0</v>
      </c>
      <c r="T271" s="189">
        <f>S271*H271</f>
        <v>0</v>
      </c>
      <c r="AR271" s="151" t="s">
        <v>463</v>
      </c>
      <c r="AT271" s="151" t="s">
        <v>120</v>
      </c>
      <c r="AU271" s="151" t="s">
        <v>77</v>
      </c>
      <c r="AY271" s="17" t="s">
        <v>117</v>
      </c>
      <c r="BE271" s="152">
        <f>IF(N271="základná",J271,0)</f>
        <v>0</v>
      </c>
      <c r="BF271" s="152">
        <f>IF(N271="znížená",J271,0)</f>
        <v>0</v>
      </c>
      <c r="BG271" s="152">
        <f>IF(N271="zákl. prenesená",J271,0)</f>
        <v>0</v>
      </c>
      <c r="BH271" s="152">
        <f>IF(N271="zníž. prenesená",J271,0)</f>
        <v>0</v>
      </c>
      <c r="BI271" s="152">
        <f>IF(N271="nulová",J271,0)</f>
        <v>0</v>
      </c>
      <c r="BJ271" s="17" t="s">
        <v>81</v>
      </c>
      <c r="BK271" s="153">
        <f>ROUND(I271*H271,3)</f>
        <v>0</v>
      </c>
      <c r="BL271" s="17" t="s">
        <v>463</v>
      </c>
      <c r="BM271" s="151" t="s">
        <v>470</v>
      </c>
    </row>
    <row r="272" spans="2:65" s="1" customFormat="1" ht="6.95" customHeight="1">
      <c r="B272" s="47"/>
      <c r="C272" s="48"/>
      <c r="D272" s="48"/>
      <c r="E272" s="48"/>
      <c r="F272" s="48"/>
      <c r="G272" s="48"/>
      <c r="H272" s="48"/>
      <c r="I272" s="48"/>
      <c r="J272" s="48"/>
      <c r="K272" s="48"/>
      <c r="L272" s="32"/>
    </row>
  </sheetData>
  <autoFilter ref="C126:K271" xr:uid="{00000000-0009-0000-0000-000001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1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8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83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2:46" ht="24.95" customHeight="1">
      <c r="B4" s="20"/>
      <c r="D4" s="21" t="s">
        <v>84</v>
      </c>
      <c r="L4" s="20"/>
      <c r="M4" s="91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39" t="str">
        <f>'Rekapitulácia stavby'!K6</f>
        <v>Zníženie energetickej náročnosti IV.etapa</v>
      </c>
      <c r="F7" s="240"/>
      <c r="G7" s="240"/>
      <c r="H7" s="240"/>
      <c r="L7" s="20"/>
    </row>
    <row r="8" spans="2:46" s="1" customFormat="1" ht="12" customHeight="1">
      <c r="B8" s="32"/>
      <c r="D8" s="27" t="s">
        <v>85</v>
      </c>
      <c r="L8" s="32"/>
    </row>
    <row r="9" spans="2:46" s="1" customFormat="1" ht="16.5" customHeight="1">
      <c r="B9" s="32"/>
      <c r="E9" s="219" t="s">
        <v>471</v>
      </c>
      <c r="F9" s="241"/>
      <c r="G9" s="241"/>
      <c r="H9" s="241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16</v>
      </c>
      <c r="F11" s="25" t="s">
        <v>1</v>
      </c>
      <c r="I11" s="27" t="s">
        <v>17</v>
      </c>
      <c r="J11" s="25" t="s">
        <v>1</v>
      </c>
      <c r="L11" s="32"/>
    </row>
    <row r="12" spans="2:46" s="1" customFormat="1" ht="12" customHeight="1">
      <c r="B12" s="32"/>
      <c r="D12" s="27" t="s">
        <v>18</v>
      </c>
      <c r="F12" s="25" t="s">
        <v>19</v>
      </c>
      <c r="I12" s="27" t="s">
        <v>20</v>
      </c>
      <c r="J12" s="55" t="str">
        <f>'Rekapitulácia stavby'!AN8</f>
        <v>9. 9. 2024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tr">
        <f>IF('Rekapitulácia stavby'!AN10="","",'Rekapitulácia stavby'!AN10)</f>
        <v/>
      </c>
      <c r="L14" s="32"/>
    </row>
    <row r="15" spans="2:46" s="1" customFormat="1" ht="18" customHeight="1">
      <c r="B15" s="32"/>
      <c r="E15" s="25" t="str">
        <f>IF('Rekapitulácia stavby'!E11="","",'Rekapitulácia stavby'!E11)</f>
        <v xml:space="preserve"> </v>
      </c>
      <c r="I15" s="27" t="s">
        <v>24</v>
      </c>
      <c r="J15" s="25" t="str">
        <f>IF('Rekapitulácia stavby'!AN11="","",'Rekapitulácia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25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42" t="str">
        <f>'Rekapitulácia stavby'!E14</f>
        <v>Vyplň údaj</v>
      </c>
      <c r="F18" s="200"/>
      <c r="G18" s="200"/>
      <c r="H18" s="200"/>
      <c r="I18" s="27" t="s">
        <v>24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27</v>
      </c>
      <c r="I20" s="27" t="s">
        <v>23</v>
      </c>
      <c r="J20" s="25" t="str">
        <f>IF('Rekapitulácia stavby'!AN16="","",'Rekapitulácia stavby'!AN16)</f>
        <v/>
      </c>
      <c r="L20" s="32"/>
    </row>
    <row r="21" spans="2:12" s="1" customFormat="1" ht="18" customHeight="1">
      <c r="B21" s="32"/>
      <c r="E21" s="25" t="str">
        <f>IF('Rekapitulácia stavby'!E17="","",'Rekapitulácia stavby'!E17)</f>
        <v xml:space="preserve"> </v>
      </c>
      <c r="I21" s="27" t="s">
        <v>24</v>
      </c>
      <c r="J21" s="25" t="str">
        <f>IF('Rekapitulácia stavby'!AN17="","",'Rekapitulácia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30</v>
      </c>
      <c r="I23" s="27" t="s">
        <v>23</v>
      </c>
      <c r="J23" s="25" t="str">
        <f>IF('Rekapitulácia stavby'!AN19="","",'Rekapitulácia stavby'!AN19)</f>
        <v/>
      </c>
      <c r="L23" s="32"/>
    </row>
    <row r="24" spans="2:12" s="1" customFormat="1" ht="18" customHeight="1">
      <c r="B24" s="32"/>
      <c r="E24" s="25" t="str">
        <f>IF('Rekapitulácia stavby'!E20="","",'Rekapitulácia stavby'!E20)</f>
        <v xml:space="preserve"> </v>
      </c>
      <c r="I24" s="27" t="s">
        <v>24</v>
      </c>
      <c r="J24" s="25" t="str">
        <f>IF('Rekapitulácia stavby'!AN20="","",'Rekapitulácia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31</v>
      </c>
      <c r="L26" s="32"/>
    </row>
    <row r="27" spans="2:12" s="7" customFormat="1" ht="16.5" customHeight="1">
      <c r="B27" s="92"/>
      <c r="E27" s="205" t="s">
        <v>1</v>
      </c>
      <c r="F27" s="205"/>
      <c r="G27" s="205"/>
      <c r="H27" s="205"/>
      <c r="L27" s="92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3" t="s">
        <v>32</v>
      </c>
      <c r="J30" s="69">
        <f>ROUND(J126,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34</v>
      </c>
      <c r="I32" s="35" t="s">
        <v>33</v>
      </c>
      <c r="J32" s="35" t="s">
        <v>35</v>
      </c>
      <c r="L32" s="32"/>
    </row>
    <row r="33" spans="2:12" s="1" customFormat="1" ht="14.45" customHeight="1">
      <c r="B33" s="32"/>
      <c r="D33" s="58" t="s">
        <v>36</v>
      </c>
      <c r="E33" s="37" t="s">
        <v>37</v>
      </c>
      <c r="F33" s="94">
        <f>ROUND((SUM(BE126:BE214)),  2)</f>
        <v>0</v>
      </c>
      <c r="G33" s="95"/>
      <c r="H33" s="95"/>
      <c r="I33" s="96">
        <v>0.2</v>
      </c>
      <c r="J33" s="94">
        <f>ROUND(((SUM(BE126:BE214))*I33),  2)</f>
        <v>0</v>
      </c>
      <c r="L33" s="32"/>
    </row>
    <row r="34" spans="2:12" s="1" customFormat="1" ht="14.45" customHeight="1">
      <c r="B34" s="32"/>
      <c r="E34" s="37" t="s">
        <v>38</v>
      </c>
      <c r="F34" s="94">
        <f>ROUND((SUM(BF126:BF214)),  2)</f>
        <v>0</v>
      </c>
      <c r="G34" s="95"/>
      <c r="H34" s="95"/>
      <c r="I34" s="96">
        <v>0.2</v>
      </c>
      <c r="J34" s="94">
        <f>ROUND(((SUM(BF126:BF214))*I34),  2)</f>
        <v>0</v>
      </c>
      <c r="L34" s="32"/>
    </row>
    <row r="35" spans="2:12" s="1" customFormat="1" ht="14.45" hidden="1" customHeight="1">
      <c r="B35" s="32"/>
      <c r="E35" s="27" t="s">
        <v>39</v>
      </c>
      <c r="F35" s="97">
        <f>ROUND((SUM(BG126:BG214)),  2)</f>
        <v>0</v>
      </c>
      <c r="I35" s="98">
        <v>0.2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40</v>
      </c>
      <c r="F36" s="97">
        <f>ROUND((SUM(BH126:BH214)),  2)</f>
        <v>0</v>
      </c>
      <c r="I36" s="98">
        <v>0.2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41</v>
      </c>
      <c r="F37" s="94">
        <f>ROUND((SUM(BI126:BI214)),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9"/>
      <c r="D39" s="100" t="s">
        <v>42</v>
      </c>
      <c r="E39" s="60"/>
      <c r="F39" s="60"/>
      <c r="G39" s="101" t="s">
        <v>43</v>
      </c>
      <c r="H39" s="102" t="s">
        <v>44</v>
      </c>
      <c r="I39" s="60"/>
      <c r="J39" s="103">
        <f>SUM(J30:J37)</f>
        <v>0</v>
      </c>
      <c r="K39" s="104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47</v>
      </c>
      <c r="E61" s="34"/>
      <c r="F61" s="105" t="s">
        <v>48</v>
      </c>
      <c r="G61" s="46" t="s">
        <v>47</v>
      </c>
      <c r="H61" s="34"/>
      <c r="I61" s="34"/>
      <c r="J61" s="106" t="s">
        <v>48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47</v>
      </c>
      <c r="E76" s="34"/>
      <c r="F76" s="105" t="s">
        <v>48</v>
      </c>
      <c r="G76" s="46" t="s">
        <v>47</v>
      </c>
      <c r="H76" s="34"/>
      <c r="I76" s="34"/>
      <c r="J76" s="106" t="s">
        <v>48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87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14</v>
      </c>
      <c r="L84" s="32"/>
    </row>
    <row r="85" spans="2:47" s="1" customFormat="1" ht="16.5" customHeight="1">
      <c r="B85" s="32"/>
      <c r="E85" s="239" t="str">
        <f>E7</f>
        <v>Zníženie energetickej náročnosti IV.etapa</v>
      </c>
      <c r="F85" s="240"/>
      <c r="G85" s="240"/>
      <c r="H85" s="240"/>
      <c r="L85" s="32"/>
    </row>
    <row r="86" spans="2:47" s="1" customFormat="1" ht="12" customHeight="1">
      <c r="B86" s="32"/>
      <c r="C86" s="27" t="s">
        <v>85</v>
      </c>
      <c r="L86" s="32"/>
    </row>
    <row r="87" spans="2:47" s="1" customFormat="1" ht="16.5" customHeight="1">
      <c r="B87" s="32"/>
      <c r="E87" s="219" t="str">
        <f>E9</f>
        <v>2 - Strecha sály</v>
      </c>
      <c r="F87" s="241"/>
      <c r="G87" s="241"/>
      <c r="H87" s="241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18</v>
      </c>
      <c r="F89" s="25" t="str">
        <f>F12</f>
        <v xml:space="preserve"> </v>
      </c>
      <c r="I89" s="27" t="s">
        <v>20</v>
      </c>
      <c r="J89" s="55" t="str">
        <f>IF(J12="","",J12)</f>
        <v>9. 9. 2024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22</v>
      </c>
      <c r="F91" s="25" t="str">
        <f>E15</f>
        <v xml:space="preserve"> </v>
      </c>
      <c r="I91" s="27" t="s">
        <v>27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25</v>
      </c>
      <c r="F92" s="25" t="str">
        <f>IF(E18="","",E18)</f>
        <v>Vyplň údaj</v>
      </c>
      <c r="I92" s="27" t="s">
        <v>30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88</v>
      </c>
      <c r="D94" s="99"/>
      <c r="E94" s="99"/>
      <c r="F94" s="99"/>
      <c r="G94" s="99"/>
      <c r="H94" s="99"/>
      <c r="I94" s="99"/>
      <c r="J94" s="108" t="s">
        <v>89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90</v>
      </c>
      <c r="J96" s="69">
        <f>J126</f>
        <v>0</v>
      </c>
      <c r="L96" s="32"/>
      <c r="AU96" s="17" t="s">
        <v>91</v>
      </c>
    </row>
    <row r="97" spans="2:12" s="8" customFormat="1" ht="24.95" customHeight="1">
      <c r="B97" s="110"/>
      <c r="D97" s="111" t="s">
        <v>92</v>
      </c>
      <c r="E97" s="112"/>
      <c r="F97" s="112"/>
      <c r="G97" s="112"/>
      <c r="H97" s="112"/>
      <c r="I97" s="112"/>
      <c r="J97" s="113">
        <f>J127</f>
        <v>0</v>
      </c>
      <c r="L97" s="110"/>
    </row>
    <row r="98" spans="2:12" s="9" customFormat="1" ht="19.899999999999999" customHeight="1">
      <c r="B98" s="114"/>
      <c r="D98" s="115" t="s">
        <v>93</v>
      </c>
      <c r="E98" s="116"/>
      <c r="F98" s="116"/>
      <c r="G98" s="116"/>
      <c r="H98" s="116"/>
      <c r="I98" s="116"/>
      <c r="J98" s="117">
        <f>J128</f>
        <v>0</v>
      </c>
      <c r="L98" s="114"/>
    </row>
    <row r="99" spans="2:12" s="9" customFormat="1" ht="19.899999999999999" customHeight="1">
      <c r="B99" s="114"/>
      <c r="D99" s="115" t="s">
        <v>94</v>
      </c>
      <c r="E99" s="116"/>
      <c r="F99" s="116"/>
      <c r="G99" s="116"/>
      <c r="H99" s="116"/>
      <c r="I99" s="116"/>
      <c r="J99" s="117">
        <f>J158</f>
        <v>0</v>
      </c>
      <c r="L99" s="114"/>
    </row>
    <row r="100" spans="2:12" s="8" customFormat="1" ht="24.95" customHeight="1">
      <c r="B100" s="110"/>
      <c r="D100" s="111" t="s">
        <v>95</v>
      </c>
      <c r="E100" s="112"/>
      <c r="F100" s="112"/>
      <c r="G100" s="112"/>
      <c r="H100" s="112"/>
      <c r="I100" s="112"/>
      <c r="J100" s="113">
        <f>J160</f>
        <v>0</v>
      </c>
      <c r="L100" s="110"/>
    </row>
    <row r="101" spans="2:12" s="9" customFormat="1" ht="19.899999999999999" customHeight="1">
      <c r="B101" s="114"/>
      <c r="D101" s="115" t="s">
        <v>96</v>
      </c>
      <c r="E101" s="116"/>
      <c r="F101" s="116"/>
      <c r="G101" s="116"/>
      <c r="H101" s="116"/>
      <c r="I101" s="116"/>
      <c r="J101" s="117">
        <f>J161</f>
        <v>0</v>
      </c>
      <c r="L101" s="114"/>
    </row>
    <row r="102" spans="2:12" s="9" customFormat="1" ht="19.899999999999999" customHeight="1">
      <c r="B102" s="114"/>
      <c r="D102" s="115" t="s">
        <v>98</v>
      </c>
      <c r="E102" s="116"/>
      <c r="F102" s="116"/>
      <c r="G102" s="116"/>
      <c r="H102" s="116"/>
      <c r="I102" s="116"/>
      <c r="J102" s="117">
        <f>J170</f>
        <v>0</v>
      </c>
      <c r="L102" s="114"/>
    </row>
    <row r="103" spans="2:12" s="9" customFormat="1" ht="19.899999999999999" customHeight="1">
      <c r="B103" s="114"/>
      <c r="D103" s="115" t="s">
        <v>99</v>
      </c>
      <c r="E103" s="116"/>
      <c r="F103" s="116"/>
      <c r="G103" s="116"/>
      <c r="H103" s="116"/>
      <c r="I103" s="116"/>
      <c r="J103" s="117">
        <f>J180</f>
        <v>0</v>
      </c>
      <c r="L103" s="114"/>
    </row>
    <row r="104" spans="2:12" s="9" customFormat="1" ht="19.899999999999999" customHeight="1">
      <c r="B104" s="114"/>
      <c r="D104" s="115" t="s">
        <v>100</v>
      </c>
      <c r="E104" s="116"/>
      <c r="F104" s="116"/>
      <c r="G104" s="116"/>
      <c r="H104" s="116"/>
      <c r="I104" s="116"/>
      <c r="J104" s="117">
        <f>J193</f>
        <v>0</v>
      </c>
      <c r="L104" s="114"/>
    </row>
    <row r="105" spans="2:12" s="9" customFormat="1" ht="19.899999999999999" customHeight="1">
      <c r="B105" s="114"/>
      <c r="D105" s="115" t="s">
        <v>101</v>
      </c>
      <c r="E105" s="116"/>
      <c r="F105" s="116"/>
      <c r="G105" s="116"/>
      <c r="H105" s="116"/>
      <c r="I105" s="116"/>
      <c r="J105" s="117">
        <f>J199</f>
        <v>0</v>
      </c>
      <c r="L105" s="114"/>
    </row>
    <row r="106" spans="2:12" s="8" customFormat="1" ht="24.95" customHeight="1">
      <c r="B106" s="110"/>
      <c r="D106" s="111" t="s">
        <v>102</v>
      </c>
      <c r="E106" s="112"/>
      <c r="F106" s="112"/>
      <c r="G106" s="112"/>
      <c r="H106" s="112"/>
      <c r="I106" s="112"/>
      <c r="J106" s="113">
        <f>J210</f>
        <v>0</v>
      </c>
      <c r="L106" s="110"/>
    </row>
    <row r="107" spans="2:12" s="1" customFormat="1" ht="21.75" customHeight="1">
      <c r="B107" s="32"/>
      <c r="L107" s="32"/>
    </row>
    <row r="108" spans="2:12" s="1" customFormat="1" ht="6.95" customHeight="1"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32"/>
    </row>
    <row r="112" spans="2:12" s="1" customFormat="1" ht="6.95" customHeight="1"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32"/>
    </row>
    <row r="113" spans="2:63" s="1" customFormat="1" ht="24.95" customHeight="1">
      <c r="B113" s="32"/>
      <c r="C113" s="21" t="s">
        <v>103</v>
      </c>
      <c r="L113" s="32"/>
    </row>
    <row r="114" spans="2:63" s="1" customFormat="1" ht="6.95" customHeight="1">
      <c r="B114" s="32"/>
      <c r="L114" s="32"/>
    </row>
    <row r="115" spans="2:63" s="1" customFormat="1" ht="12" customHeight="1">
      <c r="B115" s="32"/>
      <c r="C115" s="27" t="s">
        <v>14</v>
      </c>
      <c r="L115" s="32"/>
    </row>
    <row r="116" spans="2:63" s="1" customFormat="1" ht="16.5" customHeight="1">
      <c r="B116" s="32"/>
      <c r="E116" s="239" t="str">
        <f>E7</f>
        <v>Zníženie energetickej náročnosti IV.etapa</v>
      </c>
      <c r="F116" s="240"/>
      <c r="G116" s="240"/>
      <c r="H116" s="240"/>
      <c r="L116" s="32"/>
    </row>
    <row r="117" spans="2:63" s="1" customFormat="1" ht="12" customHeight="1">
      <c r="B117" s="32"/>
      <c r="C117" s="27" t="s">
        <v>85</v>
      </c>
      <c r="L117" s="32"/>
    </row>
    <row r="118" spans="2:63" s="1" customFormat="1" ht="16.5" customHeight="1">
      <c r="B118" s="32"/>
      <c r="E118" s="219" t="str">
        <f>E9</f>
        <v>2 - Strecha sály</v>
      </c>
      <c r="F118" s="241"/>
      <c r="G118" s="241"/>
      <c r="H118" s="241"/>
      <c r="L118" s="32"/>
    </row>
    <row r="119" spans="2:63" s="1" customFormat="1" ht="6.95" customHeight="1">
      <c r="B119" s="32"/>
      <c r="L119" s="32"/>
    </row>
    <row r="120" spans="2:63" s="1" customFormat="1" ht="12" customHeight="1">
      <c r="B120" s="32"/>
      <c r="C120" s="27" t="s">
        <v>18</v>
      </c>
      <c r="F120" s="25" t="str">
        <f>F12</f>
        <v xml:space="preserve"> </v>
      </c>
      <c r="I120" s="27" t="s">
        <v>20</v>
      </c>
      <c r="J120" s="55" t="str">
        <f>IF(J12="","",J12)</f>
        <v>9. 9. 2024</v>
      </c>
      <c r="L120" s="32"/>
    </row>
    <row r="121" spans="2:63" s="1" customFormat="1" ht="6.95" customHeight="1">
      <c r="B121" s="32"/>
      <c r="L121" s="32"/>
    </row>
    <row r="122" spans="2:63" s="1" customFormat="1" ht="15.2" customHeight="1">
      <c r="B122" s="32"/>
      <c r="C122" s="27" t="s">
        <v>22</v>
      </c>
      <c r="F122" s="25" t="str">
        <f>E15</f>
        <v xml:space="preserve"> </v>
      </c>
      <c r="I122" s="27" t="s">
        <v>27</v>
      </c>
      <c r="J122" s="30" t="str">
        <f>E21</f>
        <v xml:space="preserve"> </v>
      </c>
      <c r="L122" s="32"/>
    </row>
    <row r="123" spans="2:63" s="1" customFormat="1" ht="15.2" customHeight="1">
      <c r="B123" s="32"/>
      <c r="C123" s="27" t="s">
        <v>25</v>
      </c>
      <c r="F123" s="25" t="str">
        <f>IF(E18="","",E18)</f>
        <v>Vyplň údaj</v>
      </c>
      <c r="I123" s="27" t="s">
        <v>30</v>
      </c>
      <c r="J123" s="30" t="str">
        <f>E24</f>
        <v xml:space="preserve"> </v>
      </c>
      <c r="L123" s="32"/>
    </row>
    <row r="124" spans="2:63" s="1" customFormat="1" ht="10.35" customHeight="1">
      <c r="B124" s="32"/>
      <c r="L124" s="32"/>
    </row>
    <row r="125" spans="2:63" s="10" customFormat="1" ht="29.25" customHeight="1">
      <c r="B125" s="118"/>
      <c r="C125" s="119" t="s">
        <v>104</v>
      </c>
      <c r="D125" s="120" t="s">
        <v>57</v>
      </c>
      <c r="E125" s="120" t="s">
        <v>53</v>
      </c>
      <c r="F125" s="120" t="s">
        <v>54</v>
      </c>
      <c r="G125" s="120" t="s">
        <v>105</v>
      </c>
      <c r="H125" s="120" t="s">
        <v>106</v>
      </c>
      <c r="I125" s="120" t="s">
        <v>107</v>
      </c>
      <c r="J125" s="121" t="s">
        <v>89</v>
      </c>
      <c r="K125" s="122" t="s">
        <v>108</v>
      </c>
      <c r="L125" s="118"/>
      <c r="M125" s="62" t="s">
        <v>1</v>
      </c>
      <c r="N125" s="63" t="s">
        <v>36</v>
      </c>
      <c r="O125" s="63" t="s">
        <v>109</v>
      </c>
      <c r="P125" s="63" t="s">
        <v>110</v>
      </c>
      <c r="Q125" s="63" t="s">
        <v>111</v>
      </c>
      <c r="R125" s="63" t="s">
        <v>112</v>
      </c>
      <c r="S125" s="63" t="s">
        <v>113</v>
      </c>
      <c r="T125" s="64" t="s">
        <v>114</v>
      </c>
    </row>
    <row r="126" spans="2:63" s="1" customFormat="1" ht="22.9" customHeight="1">
      <c r="B126" s="32"/>
      <c r="C126" s="67" t="s">
        <v>90</v>
      </c>
      <c r="J126" s="123">
        <f>BK126</f>
        <v>0</v>
      </c>
      <c r="L126" s="32"/>
      <c r="M126" s="65"/>
      <c r="N126" s="56"/>
      <c r="O126" s="56"/>
      <c r="P126" s="124">
        <f>P127+P160+P210</f>
        <v>0</v>
      </c>
      <c r="Q126" s="56"/>
      <c r="R126" s="124">
        <f>R127+R160+R210</f>
        <v>22.213886940799998</v>
      </c>
      <c r="S126" s="56"/>
      <c r="T126" s="125">
        <f>T127+T160+T210</f>
        <v>5.1192800000000007</v>
      </c>
      <c r="AT126" s="17" t="s">
        <v>71</v>
      </c>
      <c r="AU126" s="17" t="s">
        <v>91</v>
      </c>
      <c r="BK126" s="126">
        <f>BK127+BK160+BK210</f>
        <v>0</v>
      </c>
    </row>
    <row r="127" spans="2:63" s="11" customFormat="1" ht="25.9" customHeight="1">
      <c r="B127" s="127"/>
      <c r="D127" s="128" t="s">
        <v>71</v>
      </c>
      <c r="E127" s="129" t="s">
        <v>115</v>
      </c>
      <c r="F127" s="129" t="s">
        <v>116</v>
      </c>
      <c r="I127" s="130"/>
      <c r="J127" s="131">
        <f>BK127</f>
        <v>0</v>
      </c>
      <c r="L127" s="127"/>
      <c r="M127" s="132"/>
      <c r="P127" s="133">
        <f>P128+P158</f>
        <v>0</v>
      </c>
      <c r="R127" s="133">
        <f>R128+R158</f>
        <v>16.126945799999998</v>
      </c>
      <c r="T127" s="134">
        <f>T128+T158</f>
        <v>4.9536000000000007</v>
      </c>
      <c r="AR127" s="128" t="s">
        <v>77</v>
      </c>
      <c r="AT127" s="135" t="s">
        <v>71</v>
      </c>
      <c r="AU127" s="135" t="s">
        <v>72</v>
      </c>
      <c r="AY127" s="128" t="s">
        <v>117</v>
      </c>
      <c r="BK127" s="136">
        <f>BK128+BK158</f>
        <v>0</v>
      </c>
    </row>
    <row r="128" spans="2:63" s="11" customFormat="1" ht="22.9" customHeight="1">
      <c r="B128" s="127"/>
      <c r="D128" s="128" t="s">
        <v>71</v>
      </c>
      <c r="E128" s="137" t="s">
        <v>118</v>
      </c>
      <c r="F128" s="137" t="s">
        <v>119</v>
      </c>
      <c r="I128" s="130"/>
      <c r="J128" s="138">
        <f>BK128</f>
        <v>0</v>
      </c>
      <c r="L128" s="127"/>
      <c r="M128" s="132"/>
      <c r="P128" s="133">
        <f>SUM(P129:P157)</f>
        <v>0</v>
      </c>
      <c r="R128" s="133">
        <f>SUM(R129:R157)</f>
        <v>16.126945799999998</v>
      </c>
      <c r="T128" s="134">
        <f>SUM(T129:T157)</f>
        <v>4.9536000000000007</v>
      </c>
      <c r="AR128" s="128" t="s">
        <v>77</v>
      </c>
      <c r="AT128" s="135" t="s">
        <v>71</v>
      </c>
      <c r="AU128" s="135" t="s">
        <v>77</v>
      </c>
      <c r="AY128" s="128" t="s">
        <v>117</v>
      </c>
      <c r="BK128" s="136">
        <f>SUM(BK129:BK157)</f>
        <v>0</v>
      </c>
    </row>
    <row r="129" spans="2:65" s="1" customFormat="1" ht="24.2" customHeight="1">
      <c r="B129" s="139"/>
      <c r="C129" s="140" t="s">
        <v>77</v>
      </c>
      <c r="D129" s="140" t="s">
        <v>120</v>
      </c>
      <c r="E129" s="141" t="s">
        <v>121</v>
      </c>
      <c r="F129" s="142" t="s">
        <v>122</v>
      </c>
      <c r="G129" s="143" t="s">
        <v>123</v>
      </c>
      <c r="H129" s="144">
        <v>223.72499999999999</v>
      </c>
      <c r="I129" s="145"/>
      <c r="J129" s="144">
        <f>ROUND(I129*H129,3)</f>
        <v>0</v>
      </c>
      <c r="K129" s="146"/>
      <c r="L129" s="32"/>
      <c r="M129" s="147" t="s">
        <v>1</v>
      </c>
      <c r="N129" s="148" t="s">
        <v>38</v>
      </c>
      <c r="P129" s="149">
        <f>O129*H129</f>
        <v>0</v>
      </c>
      <c r="Q129" s="149">
        <v>2.8680000000000001E-2</v>
      </c>
      <c r="R129" s="149">
        <f>Q129*H129</f>
        <v>6.4164329999999996</v>
      </c>
      <c r="S129" s="149">
        <v>0</v>
      </c>
      <c r="T129" s="150">
        <f>S129*H129</f>
        <v>0</v>
      </c>
      <c r="AR129" s="151" t="s">
        <v>124</v>
      </c>
      <c r="AT129" s="151" t="s">
        <v>120</v>
      </c>
      <c r="AU129" s="151" t="s">
        <v>81</v>
      </c>
      <c r="AY129" s="17" t="s">
        <v>117</v>
      </c>
      <c r="BE129" s="152">
        <f>IF(N129="základná",J129,0)</f>
        <v>0</v>
      </c>
      <c r="BF129" s="152">
        <f>IF(N129="znížená",J129,0)</f>
        <v>0</v>
      </c>
      <c r="BG129" s="152">
        <f>IF(N129="zákl. prenesená",J129,0)</f>
        <v>0</v>
      </c>
      <c r="BH129" s="152">
        <f>IF(N129="zníž. prenesená",J129,0)</f>
        <v>0</v>
      </c>
      <c r="BI129" s="152">
        <f>IF(N129="nulová",J129,0)</f>
        <v>0</v>
      </c>
      <c r="BJ129" s="17" t="s">
        <v>81</v>
      </c>
      <c r="BK129" s="153">
        <f>ROUND(I129*H129,3)</f>
        <v>0</v>
      </c>
      <c r="BL129" s="17" t="s">
        <v>124</v>
      </c>
      <c r="BM129" s="151" t="s">
        <v>472</v>
      </c>
    </row>
    <row r="130" spans="2:65" s="12" customFormat="1" ht="11.25">
      <c r="B130" s="154"/>
      <c r="D130" s="155" t="s">
        <v>126</v>
      </c>
      <c r="E130" s="156" t="s">
        <v>1</v>
      </c>
      <c r="F130" s="157" t="s">
        <v>473</v>
      </c>
      <c r="H130" s="158">
        <v>114</v>
      </c>
      <c r="I130" s="159"/>
      <c r="L130" s="154"/>
      <c r="M130" s="160"/>
      <c r="T130" s="161"/>
      <c r="AT130" s="156" t="s">
        <v>126</v>
      </c>
      <c r="AU130" s="156" t="s">
        <v>81</v>
      </c>
      <c r="AV130" s="12" t="s">
        <v>81</v>
      </c>
      <c r="AW130" s="12" t="s">
        <v>28</v>
      </c>
      <c r="AX130" s="12" t="s">
        <v>72</v>
      </c>
      <c r="AY130" s="156" t="s">
        <v>117</v>
      </c>
    </row>
    <row r="131" spans="2:65" s="12" customFormat="1" ht="11.25">
      <c r="B131" s="154"/>
      <c r="D131" s="155" t="s">
        <v>126</v>
      </c>
      <c r="E131" s="156" t="s">
        <v>1</v>
      </c>
      <c r="F131" s="157" t="s">
        <v>474</v>
      </c>
      <c r="H131" s="158">
        <v>109.72499999999999</v>
      </c>
      <c r="I131" s="159"/>
      <c r="L131" s="154"/>
      <c r="M131" s="160"/>
      <c r="T131" s="161"/>
      <c r="AT131" s="156" t="s">
        <v>126</v>
      </c>
      <c r="AU131" s="156" t="s">
        <v>81</v>
      </c>
      <c r="AV131" s="12" t="s">
        <v>81</v>
      </c>
      <c r="AW131" s="12" t="s">
        <v>28</v>
      </c>
      <c r="AX131" s="12" t="s">
        <v>72</v>
      </c>
      <c r="AY131" s="156" t="s">
        <v>117</v>
      </c>
    </row>
    <row r="132" spans="2:65" s="13" customFormat="1" ht="11.25">
      <c r="B132" s="162"/>
      <c r="D132" s="155" t="s">
        <v>126</v>
      </c>
      <c r="E132" s="163" t="s">
        <v>1</v>
      </c>
      <c r="F132" s="164" t="s">
        <v>131</v>
      </c>
      <c r="H132" s="165">
        <v>223.72499999999999</v>
      </c>
      <c r="I132" s="166"/>
      <c r="L132" s="162"/>
      <c r="M132" s="167"/>
      <c r="T132" s="168"/>
      <c r="AT132" s="163" t="s">
        <v>126</v>
      </c>
      <c r="AU132" s="163" t="s">
        <v>81</v>
      </c>
      <c r="AV132" s="13" t="s">
        <v>124</v>
      </c>
      <c r="AW132" s="13" t="s">
        <v>28</v>
      </c>
      <c r="AX132" s="13" t="s">
        <v>77</v>
      </c>
      <c r="AY132" s="163" t="s">
        <v>117</v>
      </c>
    </row>
    <row r="133" spans="2:65" s="1" customFormat="1" ht="24.2" customHeight="1">
      <c r="B133" s="139"/>
      <c r="C133" s="140" t="s">
        <v>81</v>
      </c>
      <c r="D133" s="140" t="s">
        <v>120</v>
      </c>
      <c r="E133" s="141" t="s">
        <v>137</v>
      </c>
      <c r="F133" s="142" t="s">
        <v>138</v>
      </c>
      <c r="G133" s="143" t="s">
        <v>123</v>
      </c>
      <c r="H133" s="144">
        <v>223.72499999999999</v>
      </c>
      <c r="I133" s="145"/>
      <c r="J133" s="144">
        <f>ROUND(I133*H133,3)</f>
        <v>0</v>
      </c>
      <c r="K133" s="146"/>
      <c r="L133" s="32"/>
      <c r="M133" s="147" t="s">
        <v>1</v>
      </c>
      <c r="N133" s="148" t="s">
        <v>38</v>
      </c>
      <c r="P133" s="149">
        <f>O133*H133</f>
        <v>0</v>
      </c>
      <c r="Q133" s="149">
        <v>2.3900000000000001E-2</v>
      </c>
      <c r="R133" s="149">
        <f>Q133*H133</f>
        <v>5.3470275000000003</v>
      </c>
      <c r="S133" s="149">
        <v>0</v>
      </c>
      <c r="T133" s="150">
        <f>S133*H133</f>
        <v>0</v>
      </c>
      <c r="AR133" s="151" t="s">
        <v>124</v>
      </c>
      <c r="AT133" s="151" t="s">
        <v>120</v>
      </c>
      <c r="AU133" s="151" t="s">
        <v>81</v>
      </c>
      <c r="AY133" s="17" t="s">
        <v>117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7" t="s">
        <v>81</v>
      </c>
      <c r="BK133" s="153">
        <f>ROUND(I133*H133,3)</f>
        <v>0</v>
      </c>
      <c r="BL133" s="17" t="s">
        <v>124</v>
      </c>
      <c r="BM133" s="151" t="s">
        <v>475</v>
      </c>
    </row>
    <row r="134" spans="2:65" s="1" customFormat="1" ht="24.2" customHeight="1">
      <c r="B134" s="139"/>
      <c r="C134" s="140" t="s">
        <v>136</v>
      </c>
      <c r="D134" s="140" t="s">
        <v>120</v>
      </c>
      <c r="E134" s="141" t="s">
        <v>140</v>
      </c>
      <c r="F134" s="142" t="s">
        <v>141</v>
      </c>
      <c r="G134" s="143" t="s">
        <v>142</v>
      </c>
      <c r="H134" s="144">
        <v>141.30000000000001</v>
      </c>
      <c r="I134" s="145"/>
      <c r="J134" s="144">
        <f>ROUND(I134*H134,3)</f>
        <v>0</v>
      </c>
      <c r="K134" s="146"/>
      <c r="L134" s="32"/>
      <c r="M134" s="147" t="s">
        <v>1</v>
      </c>
      <c r="N134" s="148" t="s">
        <v>38</v>
      </c>
      <c r="P134" s="149">
        <f>O134*H134</f>
        <v>0</v>
      </c>
      <c r="Q134" s="149">
        <v>1.5429999999999999E-2</v>
      </c>
      <c r="R134" s="149">
        <f>Q134*H134</f>
        <v>2.1802589999999999</v>
      </c>
      <c r="S134" s="149">
        <v>0</v>
      </c>
      <c r="T134" s="150">
        <f>S134*H134</f>
        <v>0</v>
      </c>
      <c r="AR134" s="151" t="s">
        <v>124</v>
      </c>
      <c r="AT134" s="151" t="s">
        <v>120</v>
      </c>
      <c r="AU134" s="151" t="s">
        <v>81</v>
      </c>
      <c r="AY134" s="17" t="s">
        <v>117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7" t="s">
        <v>81</v>
      </c>
      <c r="BK134" s="153">
        <f>ROUND(I134*H134,3)</f>
        <v>0</v>
      </c>
      <c r="BL134" s="17" t="s">
        <v>124</v>
      </c>
      <c r="BM134" s="151" t="s">
        <v>476</v>
      </c>
    </row>
    <row r="135" spans="2:65" s="12" customFormat="1" ht="11.25">
      <c r="B135" s="154"/>
      <c r="D135" s="155" t="s">
        <v>126</v>
      </c>
      <c r="E135" s="156" t="s">
        <v>1</v>
      </c>
      <c r="F135" s="157" t="s">
        <v>477</v>
      </c>
      <c r="H135" s="158">
        <v>72</v>
      </c>
      <c r="I135" s="159"/>
      <c r="L135" s="154"/>
      <c r="M135" s="160"/>
      <c r="T135" s="161"/>
      <c r="AT135" s="156" t="s">
        <v>126</v>
      </c>
      <c r="AU135" s="156" t="s">
        <v>81</v>
      </c>
      <c r="AV135" s="12" t="s">
        <v>81</v>
      </c>
      <c r="AW135" s="12" t="s">
        <v>28</v>
      </c>
      <c r="AX135" s="12" t="s">
        <v>72</v>
      </c>
      <c r="AY135" s="156" t="s">
        <v>117</v>
      </c>
    </row>
    <row r="136" spans="2:65" s="12" customFormat="1" ht="11.25">
      <c r="B136" s="154"/>
      <c r="D136" s="155" t="s">
        <v>126</v>
      </c>
      <c r="E136" s="156" t="s">
        <v>1</v>
      </c>
      <c r="F136" s="157" t="s">
        <v>478</v>
      </c>
      <c r="H136" s="158">
        <v>69.3</v>
      </c>
      <c r="I136" s="159"/>
      <c r="L136" s="154"/>
      <c r="M136" s="160"/>
      <c r="T136" s="161"/>
      <c r="AT136" s="156" t="s">
        <v>126</v>
      </c>
      <c r="AU136" s="156" t="s">
        <v>81</v>
      </c>
      <c r="AV136" s="12" t="s">
        <v>81</v>
      </c>
      <c r="AW136" s="12" t="s">
        <v>28</v>
      </c>
      <c r="AX136" s="12" t="s">
        <v>72</v>
      </c>
      <c r="AY136" s="156" t="s">
        <v>117</v>
      </c>
    </row>
    <row r="137" spans="2:65" s="13" customFormat="1" ht="11.25">
      <c r="B137" s="162"/>
      <c r="D137" s="155" t="s">
        <v>126</v>
      </c>
      <c r="E137" s="163" t="s">
        <v>1</v>
      </c>
      <c r="F137" s="164" t="s">
        <v>131</v>
      </c>
      <c r="H137" s="165">
        <v>141.30000000000001</v>
      </c>
      <c r="I137" s="166"/>
      <c r="L137" s="162"/>
      <c r="M137" s="167"/>
      <c r="T137" s="168"/>
      <c r="AT137" s="163" t="s">
        <v>126</v>
      </c>
      <c r="AU137" s="163" t="s">
        <v>81</v>
      </c>
      <c r="AV137" s="13" t="s">
        <v>124</v>
      </c>
      <c r="AW137" s="13" t="s">
        <v>28</v>
      </c>
      <c r="AX137" s="13" t="s">
        <v>77</v>
      </c>
      <c r="AY137" s="163" t="s">
        <v>117</v>
      </c>
    </row>
    <row r="138" spans="2:65" s="1" customFormat="1" ht="24.2" customHeight="1">
      <c r="B138" s="139"/>
      <c r="C138" s="140" t="s">
        <v>124</v>
      </c>
      <c r="D138" s="140" t="s">
        <v>120</v>
      </c>
      <c r="E138" s="141" t="s">
        <v>154</v>
      </c>
      <c r="F138" s="142" t="s">
        <v>155</v>
      </c>
      <c r="G138" s="143" t="s">
        <v>142</v>
      </c>
      <c r="H138" s="144">
        <v>141.30000000000001</v>
      </c>
      <c r="I138" s="145"/>
      <c r="J138" s="144">
        <f>ROUND(I138*H138,3)</f>
        <v>0</v>
      </c>
      <c r="K138" s="146"/>
      <c r="L138" s="32"/>
      <c r="M138" s="147" t="s">
        <v>1</v>
      </c>
      <c r="N138" s="148" t="s">
        <v>38</v>
      </c>
      <c r="P138" s="149">
        <f>O138*H138</f>
        <v>0</v>
      </c>
      <c r="Q138" s="149">
        <v>1.5426E-2</v>
      </c>
      <c r="R138" s="149">
        <f>Q138*H138</f>
        <v>2.1796938000000003</v>
      </c>
      <c r="S138" s="149">
        <v>0</v>
      </c>
      <c r="T138" s="150">
        <f>S138*H138</f>
        <v>0</v>
      </c>
      <c r="AR138" s="151" t="s">
        <v>124</v>
      </c>
      <c r="AT138" s="151" t="s">
        <v>120</v>
      </c>
      <c r="AU138" s="151" t="s">
        <v>81</v>
      </c>
      <c r="AY138" s="17" t="s">
        <v>117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7" t="s">
        <v>81</v>
      </c>
      <c r="BK138" s="153">
        <f>ROUND(I138*H138,3)</f>
        <v>0</v>
      </c>
      <c r="BL138" s="17" t="s">
        <v>124</v>
      </c>
      <c r="BM138" s="151" t="s">
        <v>479</v>
      </c>
    </row>
    <row r="139" spans="2:65" s="1" customFormat="1" ht="37.9" customHeight="1">
      <c r="B139" s="139"/>
      <c r="C139" s="140" t="s">
        <v>148</v>
      </c>
      <c r="D139" s="140" t="s">
        <v>120</v>
      </c>
      <c r="E139" s="141" t="s">
        <v>480</v>
      </c>
      <c r="F139" s="142" t="s">
        <v>481</v>
      </c>
      <c r="G139" s="143" t="s">
        <v>328</v>
      </c>
      <c r="H139" s="144">
        <v>1</v>
      </c>
      <c r="I139" s="145"/>
      <c r="J139" s="144">
        <f>ROUND(I139*H139,3)</f>
        <v>0</v>
      </c>
      <c r="K139" s="146"/>
      <c r="L139" s="32"/>
      <c r="M139" s="147" t="s">
        <v>1</v>
      </c>
      <c r="N139" s="148" t="s">
        <v>38</v>
      </c>
      <c r="P139" s="149">
        <f>O139*H139</f>
        <v>0</v>
      </c>
      <c r="Q139" s="149">
        <v>0</v>
      </c>
      <c r="R139" s="149">
        <f>Q139*H139</f>
        <v>0</v>
      </c>
      <c r="S139" s="149">
        <v>0</v>
      </c>
      <c r="T139" s="150">
        <f>S139*H139</f>
        <v>0</v>
      </c>
      <c r="AR139" s="151" t="s">
        <v>124</v>
      </c>
      <c r="AT139" s="151" t="s">
        <v>120</v>
      </c>
      <c r="AU139" s="151" t="s">
        <v>81</v>
      </c>
      <c r="AY139" s="17" t="s">
        <v>117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7" t="s">
        <v>81</v>
      </c>
      <c r="BK139" s="153">
        <f>ROUND(I139*H139,3)</f>
        <v>0</v>
      </c>
      <c r="BL139" s="17" t="s">
        <v>124</v>
      </c>
      <c r="BM139" s="151" t="s">
        <v>482</v>
      </c>
    </row>
    <row r="140" spans="2:65" s="1" customFormat="1" ht="16.5" customHeight="1">
      <c r="B140" s="139"/>
      <c r="C140" s="140" t="s">
        <v>153</v>
      </c>
      <c r="D140" s="140" t="s">
        <v>120</v>
      </c>
      <c r="E140" s="141" t="s">
        <v>158</v>
      </c>
      <c r="F140" s="142" t="s">
        <v>159</v>
      </c>
      <c r="G140" s="143" t="s">
        <v>142</v>
      </c>
      <c r="H140" s="144">
        <v>70.650000000000006</v>
      </c>
      <c r="I140" s="145"/>
      <c r="J140" s="144">
        <f>ROUND(I140*H140,3)</f>
        <v>0</v>
      </c>
      <c r="K140" s="146"/>
      <c r="L140" s="32"/>
      <c r="M140" s="147" t="s">
        <v>1</v>
      </c>
      <c r="N140" s="148" t="s">
        <v>38</v>
      </c>
      <c r="P140" s="149">
        <f>O140*H140</f>
        <v>0</v>
      </c>
      <c r="Q140" s="149">
        <v>5.0000000000000002E-5</v>
      </c>
      <c r="R140" s="149">
        <f>Q140*H140</f>
        <v>3.5325000000000005E-3</v>
      </c>
      <c r="S140" s="149">
        <v>0</v>
      </c>
      <c r="T140" s="150">
        <f>S140*H140</f>
        <v>0</v>
      </c>
      <c r="AR140" s="151" t="s">
        <v>124</v>
      </c>
      <c r="AT140" s="151" t="s">
        <v>120</v>
      </c>
      <c r="AU140" s="151" t="s">
        <v>81</v>
      </c>
      <c r="AY140" s="17" t="s">
        <v>117</v>
      </c>
      <c r="BE140" s="152">
        <f>IF(N140="základná",J140,0)</f>
        <v>0</v>
      </c>
      <c r="BF140" s="152">
        <f>IF(N140="znížená",J140,0)</f>
        <v>0</v>
      </c>
      <c r="BG140" s="152">
        <f>IF(N140="zákl. prenesená",J140,0)</f>
        <v>0</v>
      </c>
      <c r="BH140" s="152">
        <f>IF(N140="zníž. prenesená",J140,0)</f>
        <v>0</v>
      </c>
      <c r="BI140" s="152">
        <f>IF(N140="nulová",J140,0)</f>
        <v>0</v>
      </c>
      <c r="BJ140" s="17" t="s">
        <v>81</v>
      </c>
      <c r="BK140" s="153">
        <f>ROUND(I140*H140,3)</f>
        <v>0</v>
      </c>
      <c r="BL140" s="17" t="s">
        <v>124</v>
      </c>
      <c r="BM140" s="151" t="s">
        <v>483</v>
      </c>
    </row>
    <row r="141" spans="2:65" s="14" customFormat="1" ht="11.25">
      <c r="B141" s="169"/>
      <c r="D141" s="155" t="s">
        <v>126</v>
      </c>
      <c r="E141" s="170" t="s">
        <v>1</v>
      </c>
      <c r="F141" s="171" t="s">
        <v>161</v>
      </c>
      <c r="H141" s="170" t="s">
        <v>1</v>
      </c>
      <c r="I141" s="172"/>
      <c r="L141" s="169"/>
      <c r="M141" s="173"/>
      <c r="T141" s="174"/>
      <c r="AT141" s="170" t="s">
        <v>126</v>
      </c>
      <c r="AU141" s="170" t="s">
        <v>81</v>
      </c>
      <c r="AV141" s="14" t="s">
        <v>77</v>
      </c>
      <c r="AW141" s="14" t="s">
        <v>28</v>
      </c>
      <c r="AX141" s="14" t="s">
        <v>72</v>
      </c>
      <c r="AY141" s="170" t="s">
        <v>117</v>
      </c>
    </row>
    <row r="142" spans="2:65" s="12" customFormat="1" ht="11.25">
      <c r="B142" s="154"/>
      <c r="D142" s="155" t="s">
        <v>126</v>
      </c>
      <c r="E142" s="156" t="s">
        <v>1</v>
      </c>
      <c r="F142" s="157" t="s">
        <v>484</v>
      </c>
      <c r="H142" s="158">
        <v>36</v>
      </c>
      <c r="I142" s="159"/>
      <c r="L142" s="154"/>
      <c r="M142" s="160"/>
      <c r="T142" s="161"/>
      <c r="AT142" s="156" t="s">
        <v>126</v>
      </c>
      <c r="AU142" s="156" t="s">
        <v>81</v>
      </c>
      <c r="AV142" s="12" t="s">
        <v>81</v>
      </c>
      <c r="AW142" s="12" t="s">
        <v>28</v>
      </c>
      <c r="AX142" s="12" t="s">
        <v>72</v>
      </c>
      <c r="AY142" s="156" t="s">
        <v>117</v>
      </c>
    </row>
    <row r="143" spans="2:65" s="12" customFormat="1" ht="11.25">
      <c r="B143" s="154"/>
      <c r="D143" s="155" t="s">
        <v>126</v>
      </c>
      <c r="E143" s="156" t="s">
        <v>1</v>
      </c>
      <c r="F143" s="157" t="s">
        <v>485</v>
      </c>
      <c r="H143" s="158">
        <v>34.65</v>
      </c>
      <c r="I143" s="159"/>
      <c r="L143" s="154"/>
      <c r="M143" s="160"/>
      <c r="T143" s="161"/>
      <c r="AT143" s="156" t="s">
        <v>126</v>
      </c>
      <c r="AU143" s="156" t="s">
        <v>81</v>
      </c>
      <c r="AV143" s="12" t="s">
        <v>81</v>
      </c>
      <c r="AW143" s="12" t="s">
        <v>28</v>
      </c>
      <c r="AX143" s="12" t="s">
        <v>72</v>
      </c>
      <c r="AY143" s="156" t="s">
        <v>117</v>
      </c>
    </row>
    <row r="144" spans="2:65" s="15" customFormat="1" ht="11.25">
      <c r="B144" s="190"/>
      <c r="D144" s="155" t="s">
        <v>126</v>
      </c>
      <c r="E144" s="191" t="s">
        <v>1</v>
      </c>
      <c r="F144" s="192" t="s">
        <v>486</v>
      </c>
      <c r="H144" s="193">
        <v>70.650000000000006</v>
      </c>
      <c r="I144" s="194"/>
      <c r="L144" s="190"/>
      <c r="M144" s="195"/>
      <c r="T144" s="196"/>
      <c r="AT144" s="191" t="s">
        <v>126</v>
      </c>
      <c r="AU144" s="191" t="s">
        <v>81</v>
      </c>
      <c r="AV144" s="15" t="s">
        <v>136</v>
      </c>
      <c r="AW144" s="15" t="s">
        <v>28</v>
      </c>
      <c r="AX144" s="15" t="s">
        <v>72</v>
      </c>
      <c r="AY144" s="191" t="s">
        <v>117</v>
      </c>
    </row>
    <row r="145" spans="2:65" s="13" customFormat="1" ht="11.25">
      <c r="B145" s="162"/>
      <c r="D145" s="155" t="s">
        <v>126</v>
      </c>
      <c r="E145" s="163" t="s">
        <v>1</v>
      </c>
      <c r="F145" s="164" t="s">
        <v>131</v>
      </c>
      <c r="H145" s="165">
        <v>70.650000000000006</v>
      </c>
      <c r="I145" s="166"/>
      <c r="L145" s="162"/>
      <c r="M145" s="167"/>
      <c r="T145" s="168"/>
      <c r="AT145" s="163" t="s">
        <v>126</v>
      </c>
      <c r="AU145" s="163" t="s">
        <v>81</v>
      </c>
      <c r="AV145" s="13" t="s">
        <v>124</v>
      </c>
      <c r="AW145" s="13" t="s">
        <v>28</v>
      </c>
      <c r="AX145" s="13" t="s">
        <v>77</v>
      </c>
      <c r="AY145" s="163" t="s">
        <v>117</v>
      </c>
    </row>
    <row r="146" spans="2:65" s="1" customFormat="1" ht="24.2" customHeight="1">
      <c r="B146" s="139"/>
      <c r="C146" s="140" t="s">
        <v>157</v>
      </c>
      <c r="D146" s="140" t="s">
        <v>120</v>
      </c>
      <c r="E146" s="141" t="s">
        <v>167</v>
      </c>
      <c r="F146" s="142" t="s">
        <v>168</v>
      </c>
      <c r="G146" s="143" t="s">
        <v>169</v>
      </c>
      <c r="H146" s="144">
        <v>103.2</v>
      </c>
      <c r="I146" s="145"/>
      <c r="J146" s="144">
        <f>ROUND(I146*H146,3)</f>
        <v>0</v>
      </c>
      <c r="K146" s="146"/>
      <c r="L146" s="32"/>
      <c r="M146" s="147" t="s">
        <v>1</v>
      </c>
      <c r="N146" s="148" t="s">
        <v>38</v>
      </c>
      <c r="P146" s="149">
        <f>O146*H146</f>
        <v>0</v>
      </c>
      <c r="Q146" s="149">
        <v>0</v>
      </c>
      <c r="R146" s="149">
        <f>Q146*H146</f>
        <v>0</v>
      </c>
      <c r="S146" s="149">
        <v>4.8000000000000001E-2</v>
      </c>
      <c r="T146" s="150">
        <f>S146*H146</f>
        <v>4.9536000000000007</v>
      </c>
      <c r="AR146" s="151" t="s">
        <v>124</v>
      </c>
      <c r="AT146" s="151" t="s">
        <v>120</v>
      </c>
      <c r="AU146" s="151" t="s">
        <v>81</v>
      </c>
      <c r="AY146" s="17" t="s">
        <v>117</v>
      </c>
      <c r="BE146" s="152">
        <f>IF(N146="základná",J146,0)</f>
        <v>0</v>
      </c>
      <c r="BF146" s="152">
        <f>IF(N146="znížená",J146,0)</f>
        <v>0</v>
      </c>
      <c r="BG146" s="152">
        <f>IF(N146="zákl. prenesená",J146,0)</f>
        <v>0</v>
      </c>
      <c r="BH146" s="152">
        <f>IF(N146="zníž. prenesená",J146,0)</f>
        <v>0</v>
      </c>
      <c r="BI146" s="152">
        <f>IF(N146="nulová",J146,0)</f>
        <v>0</v>
      </c>
      <c r="BJ146" s="17" t="s">
        <v>81</v>
      </c>
      <c r="BK146" s="153">
        <f>ROUND(I146*H146,3)</f>
        <v>0</v>
      </c>
      <c r="BL146" s="17" t="s">
        <v>124</v>
      </c>
      <c r="BM146" s="151" t="s">
        <v>487</v>
      </c>
    </row>
    <row r="147" spans="2:65" s="12" customFormat="1" ht="11.25">
      <c r="B147" s="154"/>
      <c r="D147" s="155" t="s">
        <v>126</v>
      </c>
      <c r="E147" s="156" t="s">
        <v>1</v>
      </c>
      <c r="F147" s="157" t="s">
        <v>488</v>
      </c>
      <c r="H147" s="158">
        <v>103.2</v>
      </c>
      <c r="I147" s="159"/>
      <c r="L147" s="154"/>
      <c r="M147" s="160"/>
      <c r="T147" s="161"/>
      <c r="AT147" s="156" t="s">
        <v>126</v>
      </c>
      <c r="AU147" s="156" t="s">
        <v>81</v>
      </c>
      <c r="AV147" s="12" t="s">
        <v>81</v>
      </c>
      <c r="AW147" s="12" t="s">
        <v>28</v>
      </c>
      <c r="AX147" s="12" t="s">
        <v>77</v>
      </c>
      <c r="AY147" s="156" t="s">
        <v>117</v>
      </c>
    </row>
    <row r="148" spans="2:65" s="1" customFormat="1" ht="24.2" customHeight="1">
      <c r="B148" s="139"/>
      <c r="C148" s="140" t="s">
        <v>166</v>
      </c>
      <c r="D148" s="140" t="s">
        <v>120</v>
      </c>
      <c r="E148" s="141" t="s">
        <v>172</v>
      </c>
      <c r="F148" s="142" t="s">
        <v>173</v>
      </c>
      <c r="G148" s="143" t="s">
        <v>174</v>
      </c>
      <c r="H148" s="144">
        <v>5.1189999999999998</v>
      </c>
      <c r="I148" s="145"/>
      <c r="J148" s="144">
        <f>ROUND(I148*H148,3)</f>
        <v>0</v>
      </c>
      <c r="K148" s="146"/>
      <c r="L148" s="32"/>
      <c r="M148" s="147" t="s">
        <v>1</v>
      </c>
      <c r="N148" s="148" t="s">
        <v>38</v>
      </c>
      <c r="P148" s="149">
        <f>O148*H148</f>
        <v>0</v>
      </c>
      <c r="Q148" s="149">
        <v>0</v>
      </c>
      <c r="R148" s="149">
        <f>Q148*H148</f>
        <v>0</v>
      </c>
      <c r="S148" s="149">
        <v>0</v>
      </c>
      <c r="T148" s="150">
        <f>S148*H148</f>
        <v>0</v>
      </c>
      <c r="AR148" s="151" t="s">
        <v>124</v>
      </c>
      <c r="AT148" s="151" t="s">
        <v>120</v>
      </c>
      <c r="AU148" s="151" t="s">
        <v>81</v>
      </c>
      <c r="AY148" s="17" t="s">
        <v>117</v>
      </c>
      <c r="BE148" s="152">
        <f>IF(N148="základná",J148,0)</f>
        <v>0</v>
      </c>
      <c r="BF148" s="152">
        <f>IF(N148="znížená",J148,0)</f>
        <v>0</v>
      </c>
      <c r="BG148" s="152">
        <f>IF(N148="zákl. prenesená",J148,0)</f>
        <v>0</v>
      </c>
      <c r="BH148" s="152">
        <f>IF(N148="zníž. prenesená",J148,0)</f>
        <v>0</v>
      </c>
      <c r="BI148" s="152">
        <f>IF(N148="nulová",J148,0)</f>
        <v>0</v>
      </c>
      <c r="BJ148" s="17" t="s">
        <v>81</v>
      </c>
      <c r="BK148" s="153">
        <f>ROUND(I148*H148,3)</f>
        <v>0</v>
      </c>
      <c r="BL148" s="17" t="s">
        <v>124</v>
      </c>
      <c r="BM148" s="151" t="s">
        <v>489</v>
      </c>
    </row>
    <row r="149" spans="2:65" s="1" customFormat="1" ht="24.2" customHeight="1">
      <c r="B149" s="139"/>
      <c r="C149" s="140" t="s">
        <v>118</v>
      </c>
      <c r="D149" s="140" t="s">
        <v>120</v>
      </c>
      <c r="E149" s="141" t="s">
        <v>177</v>
      </c>
      <c r="F149" s="142" t="s">
        <v>178</v>
      </c>
      <c r="G149" s="143" t="s">
        <v>174</v>
      </c>
      <c r="H149" s="144">
        <v>25.594999999999999</v>
      </c>
      <c r="I149" s="145"/>
      <c r="J149" s="144">
        <f>ROUND(I149*H149,3)</f>
        <v>0</v>
      </c>
      <c r="K149" s="146"/>
      <c r="L149" s="32"/>
      <c r="M149" s="147" t="s">
        <v>1</v>
      </c>
      <c r="N149" s="148" t="s">
        <v>38</v>
      </c>
      <c r="P149" s="149">
        <f>O149*H149</f>
        <v>0</v>
      </c>
      <c r="Q149" s="149">
        <v>0</v>
      </c>
      <c r="R149" s="149">
        <f>Q149*H149</f>
        <v>0</v>
      </c>
      <c r="S149" s="149">
        <v>0</v>
      </c>
      <c r="T149" s="150">
        <f>S149*H149</f>
        <v>0</v>
      </c>
      <c r="AR149" s="151" t="s">
        <v>124</v>
      </c>
      <c r="AT149" s="151" t="s">
        <v>120</v>
      </c>
      <c r="AU149" s="151" t="s">
        <v>81</v>
      </c>
      <c r="AY149" s="17" t="s">
        <v>117</v>
      </c>
      <c r="BE149" s="152">
        <f>IF(N149="základná",J149,0)</f>
        <v>0</v>
      </c>
      <c r="BF149" s="152">
        <f>IF(N149="znížená",J149,0)</f>
        <v>0</v>
      </c>
      <c r="BG149" s="152">
        <f>IF(N149="zákl. prenesená",J149,0)</f>
        <v>0</v>
      </c>
      <c r="BH149" s="152">
        <f>IF(N149="zníž. prenesená",J149,0)</f>
        <v>0</v>
      </c>
      <c r="BI149" s="152">
        <f>IF(N149="nulová",J149,0)</f>
        <v>0</v>
      </c>
      <c r="BJ149" s="17" t="s">
        <v>81</v>
      </c>
      <c r="BK149" s="153">
        <f>ROUND(I149*H149,3)</f>
        <v>0</v>
      </c>
      <c r="BL149" s="17" t="s">
        <v>124</v>
      </c>
      <c r="BM149" s="151" t="s">
        <v>490</v>
      </c>
    </row>
    <row r="150" spans="2:65" s="12" customFormat="1" ht="11.25">
      <c r="B150" s="154"/>
      <c r="D150" s="155" t="s">
        <v>126</v>
      </c>
      <c r="E150" s="156" t="s">
        <v>1</v>
      </c>
      <c r="F150" s="157" t="s">
        <v>491</v>
      </c>
      <c r="H150" s="158">
        <v>25.594999999999999</v>
      </c>
      <c r="I150" s="159"/>
      <c r="L150" s="154"/>
      <c r="M150" s="160"/>
      <c r="T150" s="161"/>
      <c r="AT150" s="156" t="s">
        <v>126</v>
      </c>
      <c r="AU150" s="156" t="s">
        <v>81</v>
      </c>
      <c r="AV150" s="12" t="s">
        <v>81</v>
      </c>
      <c r="AW150" s="12" t="s">
        <v>28</v>
      </c>
      <c r="AX150" s="12" t="s">
        <v>77</v>
      </c>
      <c r="AY150" s="156" t="s">
        <v>117</v>
      </c>
    </row>
    <row r="151" spans="2:65" s="1" customFormat="1" ht="21.75" customHeight="1">
      <c r="B151" s="139"/>
      <c r="C151" s="140" t="s">
        <v>176</v>
      </c>
      <c r="D151" s="140" t="s">
        <v>120</v>
      </c>
      <c r="E151" s="141" t="s">
        <v>182</v>
      </c>
      <c r="F151" s="142" t="s">
        <v>183</v>
      </c>
      <c r="G151" s="143" t="s">
        <v>174</v>
      </c>
      <c r="H151" s="144">
        <v>5.1189999999999998</v>
      </c>
      <c r="I151" s="145"/>
      <c r="J151" s="144">
        <f>ROUND(I151*H151,3)</f>
        <v>0</v>
      </c>
      <c r="K151" s="146"/>
      <c r="L151" s="32"/>
      <c r="M151" s="147" t="s">
        <v>1</v>
      </c>
      <c r="N151" s="148" t="s">
        <v>38</v>
      </c>
      <c r="P151" s="149">
        <f>O151*H151</f>
        <v>0</v>
      </c>
      <c r="Q151" s="149">
        <v>0</v>
      </c>
      <c r="R151" s="149">
        <f>Q151*H151</f>
        <v>0</v>
      </c>
      <c r="S151" s="149">
        <v>0</v>
      </c>
      <c r="T151" s="150">
        <f>S151*H151</f>
        <v>0</v>
      </c>
      <c r="AR151" s="151" t="s">
        <v>124</v>
      </c>
      <c r="AT151" s="151" t="s">
        <v>120</v>
      </c>
      <c r="AU151" s="151" t="s">
        <v>81</v>
      </c>
      <c r="AY151" s="17" t="s">
        <v>117</v>
      </c>
      <c r="BE151" s="152">
        <f>IF(N151="základná",J151,0)</f>
        <v>0</v>
      </c>
      <c r="BF151" s="152">
        <f>IF(N151="znížená",J151,0)</f>
        <v>0</v>
      </c>
      <c r="BG151" s="152">
        <f>IF(N151="zákl. prenesená",J151,0)</f>
        <v>0</v>
      </c>
      <c r="BH151" s="152">
        <f>IF(N151="zníž. prenesená",J151,0)</f>
        <v>0</v>
      </c>
      <c r="BI151" s="152">
        <f>IF(N151="nulová",J151,0)</f>
        <v>0</v>
      </c>
      <c r="BJ151" s="17" t="s">
        <v>81</v>
      </c>
      <c r="BK151" s="153">
        <f>ROUND(I151*H151,3)</f>
        <v>0</v>
      </c>
      <c r="BL151" s="17" t="s">
        <v>124</v>
      </c>
      <c r="BM151" s="151" t="s">
        <v>492</v>
      </c>
    </row>
    <row r="152" spans="2:65" s="1" customFormat="1" ht="24.2" customHeight="1">
      <c r="B152" s="139"/>
      <c r="C152" s="140" t="s">
        <v>181</v>
      </c>
      <c r="D152" s="140" t="s">
        <v>120</v>
      </c>
      <c r="E152" s="141" t="s">
        <v>186</v>
      </c>
      <c r="F152" s="142" t="s">
        <v>187</v>
      </c>
      <c r="G152" s="143" t="s">
        <v>174</v>
      </c>
      <c r="H152" s="144">
        <v>97.260999999999996</v>
      </c>
      <c r="I152" s="145"/>
      <c r="J152" s="144">
        <f>ROUND(I152*H152,3)</f>
        <v>0</v>
      </c>
      <c r="K152" s="146"/>
      <c r="L152" s="32"/>
      <c r="M152" s="147" t="s">
        <v>1</v>
      </c>
      <c r="N152" s="148" t="s">
        <v>38</v>
      </c>
      <c r="P152" s="149">
        <f>O152*H152</f>
        <v>0</v>
      </c>
      <c r="Q152" s="149">
        <v>0</v>
      </c>
      <c r="R152" s="149">
        <f>Q152*H152</f>
        <v>0</v>
      </c>
      <c r="S152" s="149">
        <v>0</v>
      </c>
      <c r="T152" s="150">
        <f>S152*H152</f>
        <v>0</v>
      </c>
      <c r="AR152" s="151" t="s">
        <v>124</v>
      </c>
      <c r="AT152" s="151" t="s">
        <v>120</v>
      </c>
      <c r="AU152" s="151" t="s">
        <v>81</v>
      </c>
      <c r="AY152" s="17" t="s">
        <v>117</v>
      </c>
      <c r="BE152" s="152">
        <f>IF(N152="základná",J152,0)</f>
        <v>0</v>
      </c>
      <c r="BF152" s="152">
        <f>IF(N152="znížená",J152,0)</f>
        <v>0</v>
      </c>
      <c r="BG152" s="152">
        <f>IF(N152="zákl. prenesená",J152,0)</f>
        <v>0</v>
      </c>
      <c r="BH152" s="152">
        <f>IF(N152="zníž. prenesená",J152,0)</f>
        <v>0</v>
      </c>
      <c r="BI152" s="152">
        <f>IF(N152="nulová",J152,0)</f>
        <v>0</v>
      </c>
      <c r="BJ152" s="17" t="s">
        <v>81</v>
      </c>
      <c r="BK152" s="153">
        <f>ROUND(I152*H152,3)</f>
        <v>0</v>
      </c>
      <c r="BL152" s="17" t="s">
        <v>124</v>
      </c>
      <c r="BM152" s="151" t="s">
        <v>493</v>
      </c>
    </row>
    <row r="153" spans="2:65" s="12" customFormat="1" ht="11.25">
      <c r="B153" s="154"/>
      <c r="D153" s="155" t="s">
        <v>126</v>
      </c>
      <c r="E153" s="156" t="s">
        <v>1</v>
      </c>
      <c r="F153" s="157" t="s">
        <v>494</v>
      </c>
      <c r="H153" s="158">
        <v>97.260999999999996</v>
      </c>
      <c r="I153" s="159"/>
      <c r="L153" s="154"/>
      <c r="M153" s="160"/>
      <c r="T153" s="161"/>
      <c r="AT153" s="156" t="s">
        <v>126</v>
      </c>
      <c r="AU153" s="156" t="s">
        <v>81</v>
      </c>
      <c r="AV153" s="12" t="s">
        <v>81</v>
      </c>
      <c r="AW153" s="12" t="s">
        <v>28</v>
      </c>
      <c r="AX153" s="12" t="s">
        <v>77</v>
      </c>
      <c r="AY153" s="156" t="s">
        <v>117</v>
      </c>
    </row>
    <row r="154" spans="2:65" s="1" customFormat="1" ht="24.2" customHeight="1">
      <c r="B154" s="139"/>
      <c r="C154" s="140" t="s">
        <v>185</v>
      </c>
      <c r="D154" s="140" t="s">
        <v>120</v>
      </c>
      <c r="E154" s="141" t="s">
        <v>191</v>
      </c>
      <c r="F154" s="142" t="s">
        <v>192</v>
      </c>
      <c r="G154" s="143" t="s">
        <v>174</v>
      </c>
      <c r="H154" s="144">
        <v>5.1189999999999998</v>
      </c>
      <c r="I154" s="145"/>
      <c r="J154" s="144">
        <f>ROUND(I154*H154,3)</f>
        <v>0</v>
      </c>
      <c r="K154" s="146"/>
      <c r="L154" s="32"/>
      <c r="M154" s="147" t="s">
        <v>1</v>
      </c>
      <c r="N154" s="148" t="s">
        <v>38</v>
      </c>
      <c r="P154" s="149">
        <f>O154*H154</f>
        <v>0</v>
      </c>
      <c r="Q154" s="149">
        <v>0</v>
      </c>
      <c r="R154" s="149">
        <f>Q154*H154</f>
        <v>0</v>
      </c>
      <c r="S154" s="149">
        <v>0</v>
      </c>
      <c r="T154" s="150">
        <f>S154*H154</f>
        <v>0</v>
      </c>
      <c r="AR154" s="151" t="s">
        <v>124</v>
      </c>
      <c r="AT154" s="151" t="s">
        <v>120</v>
      </c>
      <c r="AU154" s="151" t="s">
        <v>81</v>
      </c>
      <c r="AY154" s="17" t="s">
        <v>117</v>
      </c>
      <c r="BE154" s="152">
        <f>IF(N154="základná",J154,0)</f>
        <v>0</v>
      </c>
      <c r="BF154" s="152">
        <f>IF(N154="znížená",J154,0)</f>
        <v>0</v>
      </c>
      <c r="BG154" s="152">
        <f>IF(N154="zákl. prenesená",J154,0)</f>
        <v>0</v>
      </c>
      <c r="BH154" s="152">
        <f>IF(N154="zníž. prenesená",J154,0)</f>
        <v>0</v>
      </c>
      <c r="BI154" s="152">
        <f>IF(N154="nulová",J154,0)</f>
        <v>0</v>
      </c>
      <c r="BJ154" s="17" t="s">
        <v>81</v>
      </c>
      <c r="BK154" s="153">
        <f>ROUND(I154*H154,3)</f>
        <v>0</v>
      </c>
      <c r="BL154" s="17" t="s">
        <v>124</v>
      </c>
      <c r="BM154" s="151" t="s">
        <v>495</v>
      </c>
    </row>
    <row r="155" spans="2:65" s="1" customFormat="1" ht="24.2" customHeight="1">
      <c r="B155" s="139"/>
      <c r="C155" s="140" t="s">
        <v>190</v>
      </c>
      <c r="D155" s="140" t="s">
        <v>120</v>
      </c>
      <c r="E155" s="141" t="s">
        <v>195</v>
      </c>
      <c r="F155" s="142" t="s">
        <v>196</v>
      </c>
      <c r="G155" s="143" t="s">
        <v>174</v>
      </c>
      <c r="H155" s="144">
        <v>51.19</v>
      </c>
      <c r="I155" s="145"/>
      <c r="J155" s="144">
        <f>ROUND(I155*H155,3)</f>
        <v>0</v>
      </c>
      <c r="K155" s="146"/>
      <c r="L155" s="32"/>
      <c r="M155" s="147" t="s">
        <v>1</v>
      </c>
      <c r="N155" s="148" t="s">
        <v>38</v>
      </c>
      <c r="P155" s="149">
        <f>O155*H155</f>
        <v>0</v>
      </c>
      <c r="Q155" s="149">
        <v>0</v>
      </c>
      <c r="R155" s="149">
        <f>Q155*H155</f>
        <v>0</v>
      </c>
      <c r="S155" s="149">
        <v>0</v>
      </c>
      <c r="T155" s="150">
        <f>S155*H155</f>
        <v>0</v>
      </c>
      <c r="AR155" s="151" t="s">
        <v>124</v>
      </c>
      <c r="AT155" s="151" t="s">
        <v>120</v>
      </c>
      <c r="AU155" s="151" t="s">
        <v>81</v>
      </c>
      <c r="AY155" s="17" t="s">
        <v>117</v>
      </c>
      <c r="BE155" s="152">
        <f>IF(N155="základná",J155,0)</f>
        <v>0</v>
      </c>
      <c r="BF155" s="152">
        <f>IF(N155="znížená",J155,0)</f>
        <v>0</v>
      </c>
      <c r="BG155" s="152">
        <f>IF(N155="zákl. prenesená",J155,0)</f>
        <v>0</v>
      </c>
      <c r="BH155" s="152">
        <f>IF(N155="zníž. prenesená",J155,0)</f>
        <v>0</v>
      </c>
      <c r="BI155" s="152">
        <f>IF(N155="nulová",J155,0)</f>
        <v>0</v>
      </c>
      <c r="BJ155" s="17" t="s">
        <v>81</v>
      </c>
      <c r="BK155" s="153">
        <f>ROUND(I155*H155,3)</f>
        <v>0</v>
      </c>
      <c r="BL155" s="17" t="s">
        <v>124</v>
      </c>
      <c r="BM155" s="151" t="s">
        <v>496</v>
      </c>
    </row>
    <row r="156" spans="2:65" s="12" customFormat="1" ht="11.25">
      <c r="B156" s="154"/>
      <c r="D156" s="155" t="s">
        <v>126</v>
      </c>
      <c r="E156" s="156" t="s">
        <v>1</v>
      </c>
      <c r="F156" s="157" t="s">
        <v>497</v>
      </c>
      <c r="H156" s="158">
        <v>51.19</v>
      </c>
      <c r="I156" s="159"/>
      <c r="L156" s="154"/>
      <c r="M156" s="160"/>
      <c r="T156" s="161"/>
      <c r="AT156" s="156" t="s">
        <v>126</v>
      </c>
      <c r="AU156" s="156" t="s">
        <v>81</v>
      </c>
      <c r="AV156" s="12" t="s">
        <v>81</v>
      </c>
      <c r="AW156" s="12" t="s">
        <v>28</v>
      </c>
      <c r="AX156" s="12" t="s">
        <v>77</v>
      </c>
      <c r="AY156" s="156" t="s">
        <v>117</v>
      </c>
    </row>
    <row r="157" spans="2:65" s="1" customFormat="1" ht="33" customHeight="1">
      <c r="B157" s="139"/>
      <c r="C157" s="140" t="s">
        <v>334</v>
      </c>
      <c r="D157" s="140" t="s">
        <v>120</v>
      </c>
      <c r="E157" s="141" t="s">
        <v>204</v>
      </c>
      <c r="F157" s="142" t="s">
        <v>205</v>
      </c>
      <c r="G157" s="143" t="s">
        <v>174</v>
      </c>
      <c r="H157" s="144">
        <v>5.1189999999999998</v>
      </c>
      <c r="I157" s="145"/>
      <c r="J157" s="144">
        <f>ROUND(I157*H157,3)</f>
        <v>0</v>
      </c>
      <c r="K157" s="146"/>
      <c r="L157" s="32"/>
      <c r="M157" s="147" t="s">
        <v>1</v>
      </c>
      <c r="N157" s="148" t="s">
        <v>38</v>
      </c>
      <c r="P157" s="149">
        <f>O157*H157</f>
        <v>0</v>
      </c>
      <c r="Q157" s="149">
        <v>0</v>
      </c>
      <c r="R157" s="149">
        <f>Q157*H157</f>
        <v>0</v>
      </c>
      <c r="S157" s="149">
        <v>0</v>
      </c>
      <c r="T157" s="150">
        <f>S157*H157</f>
        <v>0</v>
      </c>
      <c r="AR157" s="151" t="s">
        <v>124</v>
      </c>
      <c r="AT157" s="151" t="s">
        <v>120</v>
      </c>
      <c r="AU157" s="151" t="s">
        <v>81</v>
      </c>
      <c r="AY157" s="17" t="s">
        <v>117</v>
      </c>
      <c r="BE157" s="152">
        <f>IF(N157="základná",J157,0)</f>
        <v>0</v>
      </c>
      <c r="BF157" s="152">
        <f>IF(N157="znížená",J157,0)</f>
        <v>0</v>
      </c>
      <c r="BG157" s="152">
        <f>IF(N157="zákl. prenesená",J157,0)</f>
        <v>0</v>
      </c>
      <c r="BH157" s="152">
        <f>IF(N157="zníž. prenesená",J157,0)</f>
        <v>0</v>
      </c>
      <c r="BI157" s="152">
        <f>IF(N157="nulová",J157,0)</f>
        <v>0</v>
      </c>
      <c r="BJ157" s="17" t="s">
        <v>81</v>
      </c>
      <c r="BK157" s="153">
        <f>ROUND(I157*H157,3)</f>
        <v>0</v>
      </c>
      <c r="BL157" s="17" t="s">
        <v>124</v>
      </c>
      <c r="BM157" s="151" t="s">
        <v>498</v>
      </c>
    </row>
    <row r="158" spans="2:65" s="11" customFormat="1" ht="22.9" customHeight="1">
      <c r="B158" s="127"/>
      <c r="D158" s="128" t="s">
        <v>71</v>
      </c>
      <c r="E158" s="137" t="s">
        <v>207</v>
      </c>
      <c r="F158" s="137" t="s">
        <v>208</v>
      </c>
      <c r="I158" s="130"/>
      <c r="J158" s="138">
        <f>BK158</f>
        <v>0</v>
      </c>
      <c r="L158" s="127"/>
      <c r="M158" s="132"/>
      <c r="P158" s="133">
        <f>P159</f>
        <v>0</v>
      </c>
      <c r="R158" s="133">
        <f>R159</f>
        <v>0</v>
      </c>
      <c r="T158" s="134">
        <f>T159</f>
        <v>0</v>
      </c>
      <c r="AR158" s="128" t="s">
        <v>77</v>
      </c>
      <c r="AT158" s="135" t="s">
        <v>71</v>
      </c>
      <c r="AU158" s="135" t="s">
        <v>77</v>
      </c>
      <c r="AY158" s="128" t="s">
        <v>117</v>
      </c>
      <c r="BK158" s="136">
        <f>BK159</f>
        <v>0</v>
      </c>
    </row>
    <row r="159" spans="2:65" s="1" customFormat="1" ht="24.2" customHeight="1">
      <c r="B159" s="139"/>
      <c r="C159" s="140" t="s">
        <v>199</v>
      </c>
      <c r="D159" s="140" t="s">
        <v>120</v>
      </c>
      <c r="E159" s="141" t="s">
        <v>210</v>
      </c>
      <c r="F159" s="142" t="s">
        <v>211</v>
      </c>
      <c r="G159" s="143" t="s">
        <v>174</v>
      </c>
      <c r="H159" s="144">
        <v>16.126999999999999</v>
      </c>
      <c r="I159" s="145"/>
      <c r="J159" s="144">
        <f>ROUND(I159*H159,3)</f>
        <v>0</v>
      </c>
      <c r="K159" s="146"/>
      <c r="L159" s="32"/>
      <c r="M159" s="147" t="s">
        <v>1</v>
      </c>
      <c r="N159" s="148" t="s">
        <v>38</v>
      </c>
      <c r="P159" s="149">
        <f>O159*H159</f>
        <v>0</v>
      </c>
      <c r="Q159" s="149">
        <v>0</v>
      </c>
      <c r="R159" s="149">
        <f>Q159*H159</f>
        <v>0</v>
      </c>
      <c r="S159" s="149">
        <v>0</v>
      </c>
      <c r="T159" s="150">
        <f>S159*H159</f>
        <v>0</v>
      </c>
      <c r="AR159" s="151" t="s">
        <v>124</v>
      </c>
      <c r="AT159" s="151" t="s">
        <v>120</v>
      </c>
      <c r="AU159" s="151" t="s">
        <v>81</v>
      </c>
      <c r="AY159" s="17" t="s">
        <v>117</v>
      </c>
      <c r="BE159" s="152">
        <f>IF(N159="základná",J159,0)</f>
        <v>0</v>
      </c>
      <c r="BF159" s="152">
        <f>IF(N159="znížená",J159,0)</f>
        <v>0</v>
      </c>
      <c r="BG159" s="152">
        <f>IF(N159="zákl. prenesená",J159,0)</f>
        <v>0</v>
      </c>
      <c r="BH159" s="152">
        <f>IF(N159="zníž. prenesená",J159,0)</f>
        <v>0</v>
      </c>
      <c r="BI159" s="152">
        <f>IF(N159="nulová",J159,0)</f>
        <v>0</v>
      </c>
      <c r="BJ159" s="17" t="s">
        <v>81</v>
      </c>
      <c r="BK159" s="153">
        <f>ROUND(I159*H159,3)</f>
        <v>0</v>
      </c>
      <c r="BL159" s="17" t="s">
        <v>124</v>
      </c>
      <c r="BM159" s="151" t="s">
        <v>499</v>
      </c>
    </row>
    <row r="160" spans="2:65" s="11" customFormat="1" ht="25.9" customHeight="1">
      <c r="B160" s="127"/>
      <c r="D160" s="128" t="s">
        <v>71</v>
      </c>
      <c r="E160" s="129" t="s">
        <v>213</v>
      </c>
      <c r="F160" s="129" t="s">
        <v>214</v>
      </c>
      <c r="I160" s="130"/>
      <c r="J160" s="131">
        <f>BK160</f>
        <v>0</v>
      </c>
      <c r="L160" s="127"/>
      <c r="M160" s="132"/>
      <c r="P160" s="133">
        <f>P161+P170+P180+P193+P199</f>
        <v>0</v>
      </c>
      <c r="R160" s="133">
        <f>R161+R170+R180+R193+R199</f>
        <v>6.0869411408000005</v>
      </c>
      <c r="T160" s="134">
        <f>T161+T170+T180+T193+T199</f>
        <v>0.16567999999999997</v>
      </c>
      <c r="AR160" s="128" t="s">
        <v>81</v>
      </c>
      <c r="AT160" s="135" t="s">
        <v>71</v>
      </c>
      <c r="AU160" s="135" t="s">
        <v>72</v>
      </c>
      <c r="AY160" s="128" t="s">
        <v>117</v>
      </c>
      <c r="BK160" s="136">
        <f>BK161+BK170+BK180+BK193+BK199</f>
        <v>0</v>
      </c>
    </row>
    <row r="161" spans="2:65" s="11" customFormat="1" ht="22.9" customHeight="1">
      <c r="B161" s="127"/>
      <c r="D161" s="128" t="s">
        <v>71</v>
      </c>
      <c r="E161" s="137" t="s">
        <v>215</v>
      </c>
      <c r="F161" s="137" t="s">
        <v>216</v>
      </c>
      <c r="I161" s="130"/>
      <c r="J161" s="138">
        <f>BK161</f>
        <v>0</v>
      </c>
      <c r="L161" s="127"/>
      <c r="M161" s="132"/>
      <c r="P161" s="133">
        <f>SUM(P162:P169)</f>
        <v>0</v>
      </c>
      <c r="R161" s="133">
        <f>SUM(R162:R169)</f>
        <v>2.4374400000000001E-2</v>
      </c>
      <c r="T161" s="134">
        <f>SUM(T162:T169)</f>
        <v>0</v>
      </c>
      <c r="AR161" s="128" t="s">
        <v>81</v>
      </c>
      <c r="AT161" s="135" t="s">
        <v>71</v>
      </c>
      <c r="AU161" s="135" t="s">
        <v>77</v>
      </c>
      <c r="AY161" s="128" t="s">
        <v>117</v>
      </c>
      <c r="BK161" s="136">
        <f>SUM(BK162:BK169)</f>
        <v>0</v>
      </c>
    </row>
    <row r="162" spans="2:65" s="1" customFormat="1" ht="24.2" customHeight="1">
      <c r="B162" s="139"/>
      <c r="C162" s="140" t="s">
        <v>203</v>
      </c>
      <c r="D162" s="140" t="s">
        <v>120</v>
      </c>
      <c r="E162" s="141" t="s">
        <v>260</v>
      </c>
      <c r="F162" s="142" t="s">
        <v>261</v>
      </c>
      <c r="G162" s="143" t="s">
        <v>142</v>
      </c>
      <c r="H162" s="144">
        <v>70.650000000000006</v>
      </c>
      <c r="I162" s="145"/>
      <c r="J162" s="144">
        <f>ROUND(I162*H162,3)</f>
        <v>0</v>
      </c>
      <c r="K162" s="146"/>
      <c r="L162" s="32"/>
      <c r="M162" s="147" t="s">
        <v>1</v>
      </c>
      <c r="N162" s="148" t="s">
        <v>38</v>
      </c>
      <c r="P162" s="149">
        <f>O162*H162</f>
        <v>0</v>
      </c>
      <c r="Q162" s="149">
        <v>0</v>
      </c>
      <c r="R162" s="149">
        <f>Q162*H162</f>
        <v>0</v>
      </c>
      <c r="S162" s="149">
        <v>0</v>
      </c>
      <c r="T162" s="150">
        <f>S162*H162</f>
        <v>0</v>
      </c>
      <c r="AR162" s="151" t="s">
        <v>203</v>
      </c>
      <c r="AT162" s="151" t="s">
        <v>120</v>
      </c>
      <c r="AU162" s="151" t="s">
        <v>81</v>
      </c>
      <c r="AY162" s="17" t="s">
        <v>117</v>
      </c>
      <c r="BE162" s="152">
        <f>IF(N162="základná",J162,0)</f>
        <v>0</v>
      </c>
      <c r="BF162" s="152">
        <f>IF(N162="znížená",J162,0)</f>
        <v>0</v>
      </c>
      <c r="BG162" s="152">
        <f>IF(N162="zákl. prenesená",J162,0)</f>
        <v>0</v>
      </c>
      <c r="BH162" s="152">
        <f>IF(N162="zníž. prenesená",J162,0)</f>
        <v>0</v>
      </c>
      <c r="BI162" s="152">
        <f>IF(N162="nulová",J162,0)</f>
        <v>0</v>
      </c>
      <c r="BJ162" s="17" t="s">
        <v>81</v>
      </c>
      <c r="BK162" s="153">
        <f>ROUND(I162*H162,3)</f>
        <v>0</v>
      </c>
      <c r="BL162" s="17" t="s">
        <v>203</v>
      </c>
      <c r="BM162" s="151" t="s">
        <v>500</v>
      </c>
    </row>
    <row r="163" spans="2:65" s="14" customFormat="1" ht="11.25">
      <c r="B163" s="169"/>
      <c r="D163" s="155" t="s">
        <v>126</v>
      </c>
      <c r="E163" s="170" t="s">
        <v>1</v>
      </c>
      <c r="F163" s="171" t="s">
        <v>501</v>
      </c>
      <c r="H163" s="170" t="s">
        <v>1</v>
      </c>
      <c r="I163" s="172"/>
      <c r="L163" s="169"/>
      <c r="M163" s="173"/>
      <c r="T163" s="174"/>
      <c r="AT163" s="170" t="s">
        <v>126</v>
      </c>
      <c r="AU163" s="170" t="s">
        <v>81</v>
      </c>
      <c r="AV163" s="14" t="s">
        <v>77</v>
      </c>
      <c r="AW163" s="14" t="s">
        <v>28</v>
      </c>
      <c r="AX163" s="14" t="s">
        <v>72</v>
      </c>
      <c r="AY163" s="170" t="s">
        <v>117</v>
      </c>
    </row>
    <row r="164" spans="2:65" s="12" customFormat="1" ht="11.25">
      <c r="B164" s="154"/>
      <c r="D164" s="155" t="s">
        <v>126</v>
      </c>
      <c r="E164" s="156" t="s">
        <v>1</v>
      </c>
      <c r="F164" s="157" t="s">
        <v>484</v>
      </c>
      <c r="H164" s="158">
        <v>36</v>
      </c>
      <c r="I164" s="159"/>
      <c r="L164" s="154"/>
      <c r="M164" s="160"/>
      <c r="T164" s="161"/>
      <c r="AT164" s="156" t="s">
        <v>126</v>
      </c>
      <c r="AU164" s="156" t="s">
        <v>81</v>
      </c>
      <c r="AV164" s="12" t="s">
        <v>81</v>
      </c>
      <c r="AW164" s="12" t="s">
        <v>28</v>
      </c>
      <c r="AX164" s="12" t="s">
        <v>72</v>
      </c>
      <c r="AY164" s="156" t="s">
        <v>117</v>
      </c>
    </row>
    <row r="165" spans="2:65" s="12" customFormat="1" ht="11.25">
      <c r="B165" s="154"/>
      <c r="D165" s="155" t="s">
        <v>126</v>
      </c>
      <c r="E165" s="156" t="s">
        <v>1</v>
      </c>
      <c r="F165" s="157" t="s">
        <v>485</v>
      </c>
      <c r="H165" s="158">
        <v>34.65</v>
      </c>
      <c r="I165" s="159"/>
      <c r="L165" s="154"/>
      <c r="M165" s="160"/>
      <c r="T165" s="161"/>
      <c r="AT165" s="156" t="s">
        <v>126</v>
      </c>
      <c r="AU165" s="156" t="s">
        <v>81</v>
      </c>
      <c r="AV165" s="12" t="s">
        <v>81</v>
      </c>
      <c r="AW165" s="12" t="s">
        <v>28</v>
      </c>
      <c r="AX165" s="12" t="s">
        <v>72</v>
      </c>
      <c r="AY165" s="156" t="s">
        <v>117</v>
      </c>
    </row>
    <row r="166" spans="2:65" s="13" customFormat="1" ht="11.25">
      <c r="B166" s="162"/>
      <c r="D166" s="155" t="s">
        <v>126</v>
      </c>
      <c r="E166" s="163" t="s">
        <v>1</v>
      </c>
      <c r="F166" s="164" t="s">
        <v>131</v>
      </c>
      <c r="H166" s="165">
        <v>70.650000000000006</v>
      </c>
      <c r="I166" s="166"/>
      <c r="L166" s="162"/>
      <c r="M166" s="167"/>
      <c r="T166" s="168"/>
      <c r="AT166" s="163" t="s">
        <v>126</v>
      </c>
      <c r="AU166" s="163" t="s">
        <v>81</v>
      </c>
      <c r="AV166" s="13" t="s">
        <v>124</v>
      </c>
      <c r="AW166" s="13" t="s">
        <v>28</v>
      </c>
      <c r="AX166" s="13" t="s">
        <v>77</v>
      </c>
      <c r="AY166" s="163" t="s">
        <v>117</v>
      </c>
    </row>
    <row r="167" spans="2:65" s="1" customFormat="1" ht="16.5" customHeight="1">
      <c r="B167" s="139"/>
      <c r="C167" s="175" t="s">
        <v>209</v>
      </c>
      <c r="D167" s="175" t="s">
        <v>223</v>
      </c>
      <c r="E167" s="176" t="s">
        <v>264</v>
      </c>
      <c r="F167" s="177" t="s">
        <v>265</v>
      </c>
      <c r="G167" s="178" t="s">
        <v>142</v>
      </c>
      <c r="H167" s="179">
        <v>81.248000000000005</v>
      </c>
      <c r="I167" s="180"/>
      <c r="J167" s="179">
        <f>ROUND(I167*H167,3)</f>
        <v>0</v>
      </c>
      <c r="K167" s="181"/>
      <c r="L167" s="182"/>
      <c r="M167" s="183" t="s">
        <v>1</v>
      </c>
      <c r="N167" s="184" t="s">
        <v>38</v>
      </c>
      <c r="P167" s="149">
        <f>O167*H167</f>
        <v>0</v>
      </c>
      <c r="Q167" s="149">
        <v>2.9999999999999997E-4</v>
      </c>
      <c r="R167" s="149">
        <f>Q167*H167</f>
        <v>2.4374400000000001E-2</v>
      </c>
      <c r="S167" s="149">
        <v>0</v>
      </c>
      <c r="T167" s="150">
        <f>S167*H167</f>
        <v>0</v>
      </c>
      <c r="AR167" s="151" t="s">
        <v>226</v>
      </c>
      <c r="AT167" s="151" t="s">
        <v>223</v>
      </c>
      <c r="AU167" s="151" t="s">
        <v>81</v>
      </c>
      <c r="AY167" s="17" t="s">
        <v>117</v>
      </c>
      <c r="BE167" s="152">
        <f>IF(N167="základná",J167,0)</f>
        <v>0</v>
      </c>
      <c r="BF167" s="152">
        <f>IF(N167="znížená",J167,0)</f>
        <v>0</v>
      </c>
      <c r="BG167" s="152">
        <f>IF(N167="zákl. prenesená",J167,0)</f>
        <v>0</v>
      </c>
      <c r="BH167" s="152">
        <f>IF(N167="zníž. prenesená",J167,0)</f>
        <v>0</v>
      </c>
      <c r="BI167" s="152">
        <f>IF(N167="nulová",J167,0)</f>
        <v>0</v>
      </c>
      <c r="BJ167" s="17" t="s">
        <v>81</v>
      </c>
      <c r="BK167" s="153">
        <f>ROUND(I167*H167,3)</f>
        <v>0</v>
      </c>
      <c r="BL167" s="17" t="s">
        <v>203</v>
      </c>
      <c r="BM167" s="151" t="s">
        <v>502</v>
      </c>
    </row>
    <row r="168" spans="2:65" s="12" customFormat="1" ht="11.25">
      <c r="B168" s="154"/>
      <c r="D168" s="155" t="s">
        <v>126</v>
      </c>
      <c r="F168" s="157" t="s">
        <v>503</v>
      </c>
      <c r="H168" s="158">
        <v>81.248000000000005</v>
      </c>
      <c r="I168" s="159"/>
      <c r="L168" s="154"/>
      <c r="M168" s="160"/>
      <c r="T168" s="161"/>
      <c r="AT168" s="156" t="s">
        <v>126</v>
      </c>
      <c r="AU168" s="156" t="s">
        <v>81</v>
      </c>
      <c r="AV168" s="12" t="s">
        <v>81</v>
      </c>
      <c r="AW168" s="12" t="s">
        <v>3</v>
      </c>
      <c r="AX168" s="12" t="s">
        <v>77</v>
      </c>
      <c r="AY168" s="156" t="s">
        <v>117</v>
      </c>
    </row>
    <row r="169" spans="2:65" s="1" customFormat="1" ht="24.2" customHeight="1">
      <c r="B169" s="139"/>
      <c r="C169" s="140" t="s">
        <v>217</v>
      </c>
      <c r="D169" s="140" t="s">
        <v>120</v>
      </c>
      <c r="E169" s="141" t="s">
        <v>269</v>
      </c>
      <c r="F169" s="142" t="s">
        <v>270</v>
      </c>
      <c r="G169" s="143" t="s">
        <v>271</v>
      </c>
      <c r="H169" s="145"/>
      <c r="I169" s="145"/>
      <c r="J169" s="144">
        <f>ROUND(I169*H169,3)</f>
        <v>0</v>
      </c>
      <c r="K169" s="146"/>
      <c r="L169" s="32"/>
      <c r="M169" s="147" t="s">
        <v>1</v>
      </c>
      <c r="N169" s="148" t="s">
        <v>38</v>
      </c>
      <c r="P169" s="149">
        <f>O169*H169</f>
        <v>0</v>
      </c>
      <c r="Q169" s="149">
        <v>0</v>
      </c>
      <c r="R169" s="149">
        <f>Q169*H169</f>
        <v>0</v>
      </c>
      <c r="S169" s="149">
        <v>0</v>
      </c>
      <c r="T169" s="150">
        <f>S169*H169</f>
        <v>0</v>
      </c>
      <c r="AR169" s="151" t="s">
        <v>203</v>
      </c>
      <c r="AT169" s="151" t="s">
        <v>120</v>
      </c>
      <c r="AU169" s="151" t="s">
        <v>81</v>
      </c>
      <c r="AY169" s="17" t="s">
        <v>117</v>
      </c>
      <c r="BE169" s="152">
        <f>IF(N169="základná",J169,0)</f>
        <v>0</v>
      </c>
      <c r="BF169" s="152">
        <f>IF(N169="znížená",J169,0)</f>
        <v>0</v>
      </c>
      <c r="BG169" s="152">
        <f>IF(N169="zákl. prenesená",J169,0)</f>
        <v>0</v>
      </c>
      <c r="BH169" s="152">
        <f>IF(N169="zníž. prenesená",J169,0)</f>
        <v>0</v>
      </c>
      <c r="BI169" s="152">
        <f>IF(N169="nulová",J169,0)</f>
        <v>0</v>
      </c>
      <c r="BJ169" s="17" t="s">
        <v>81</v>
      </c>
      <c r="BK169" s="153">
        <f>ROUND(I169*H169,3)</f>
        <v>0</v>
      </c>
      <c r="BL169" s="17" t="s">
        <v>203</v>
      </c>
      <c r="BM169" s="151" t="s">
        <v>504</v>
      </c>
    </row>
    <row r="170" spans="2:65" s="11" customFormat="1" ht="22.9" customHeight="1">
      <c r="B170" s="127"/>
      <c r="D170" s="128" t="s">
        <v>71</v>
      </c>
      <c r="E170" s="137" t="s">
        <v>299</v>
      </c>
      <c r="F170" s="137" t="s">
        <v>300</v>
      </c>
      <c r="I170" s="130"/>
      <c r="J170" s="138">
        <f>BK170</f>
        <v>0</v>
      </c>
      <c r="L170" s="127"/>
      <c r="M170" s="132"/>
      <c r="P170" s="133">
        <f>SUM(P171:P179)</f>
        <v>0</v>
      </c>
      <c r="R170" s="133">
        <f>SUM(R171:R179)</f>
        <v>0.74119336000000002</v>
      </c>
      <c r="T170" s="134">
        <f>SUM(T171:T179)</f>
        <v>0</v>
      </c>
      <c r="AR170" s="128" t="s">
        <v>81</v>
      </c>
      <c r="AT170" s="135" t="s">
        <v>71</v>
      </c>
      <c r="AU170" s="135" t="s">
        <v>77</v>
      </c>
      <c r="AY170" s="128" t="s">
        <v>117</v>
      </c>
      <c r="BK170" s="136">
        <f>SUM(BK171:BK179)</f>
        <v>0</v>
      </c>
    </row>
    <row r="171" spans="2:65" s="1" customFormat="1" ht="24.2" customHeight="1">
      <c r="B171" s="139"/>
      <c r="C171" s="140" t="s">
        <v>222</v>
      </c>
      <c r="D171" s="140" t="s">
        <v>120</v>
      </c>
      <c r="E171" s="141" t="s">
        <v>317</v>
      </c>
      <c r="F171" s="142" t="s">
        <v>505</v>
      </c>
      <c r="G171" s="143" t="s">
        <v>142</v>
      </c>
      <c r="H171" s="144">
        <v>70.650000000000006</v>
      </c>
      <c r="I171" s="145"/>
      <c r="J171" s="144">
        <f>ROUND(I171*H171,3)</f>
        <v>0</v>
      </c>
      <c r="K171" s="146"/>
      <c r="L171" s="32"/>
      <c r="M171" s="147" t="s">
        <v>1</v>
      </c>
      <c r="N171" s="148" t="s">
        <v>38</v>
      </c>
      <c r="P171" s="149">
        <f>O171*H171</f>
        <v>0</v>
      </c>
      <c r="Q171" s="149">
        <v>0</v>
      </c>
      <c r="R171" s="149">
        <f>Q171*H171</f>
        <v>0</v>
      </c>
      <c r="S171" s="149">
        <v>0</v>
      </c>
      <c r="T171" s="150">
        <f>S171*H171</f>
        <v>0</v>
      </c>
      <c r="AR171" s="151" t="s">
        <v>203</v>
      </c>
      <c r="AT171" s="151" t="s">
        <v>120</v>
      </c>
      <c r="AU171" s="151" t="s">
        <v>81</v>
      </c>
      <c r="AY171" s="17" t="s">
        <v>117</v>
      </c>
      <c r="BE171" s="152">
        <f>IF(N171="základná",J171,0)</f>
        <v>0</v>
      </c>
      <c r="BF171" s="152">
        <f>IF(N171="znížená",J171,0)</f>
        <v>0</v>
      </c>
      <c r="BG171" s="152">
        <f>IF(N171="zákl. prenesená",J171,0)</f>
        <v>0</v>
      </c>
      <c r="BH171" s="152">
        <f>IF(N171="zníž. prenesená",J171,0)</f>
        <v>0</v>
      </c>
      <c r="BI171" s="152">
        <f>IF(N171="nulová",J171,0)</f>
        <v>0</v>
      </c>
      <c r="BJ171" s="17" t="s">
        <v>81</v>
      </c>
      <c r="BK171" s="153">
        <f>ROUND(I171*H171,3)</f>
        <v>0</v>
      </c>
      <c r="BL171" s="17" t="s">
        <v>203</v>
      </c>
      <c r="BM171" s="151" t="s">
        <v>506</v>
      </c>
    </row>
    <row r="172" spans="2:65" s="14" customFormat="1" ht="11.25">
      <c r="B172" s="169"/>
      <c r="D172" s="155" t="s">
        <v>126</v>
      </c>
      <c r="E172" s="170" t="s">
        <v>1</v>
      </c>
      <c r="F172" s="171" t="s">
        <v>501</v>
      </c>
      <c r="H172" s="170" t="s">
        <v>1</v>
      </c>
      <c r="I172" s="172"/>
      <c r="L172" s="169"/>
      <c r="M172" s="173"/>
      <c r="T172" s="174"/>
      <c r="AT172" s="170" t="s">
        <v>126</v>
      </c>
      <c r="AU172" s="170" t="s">
        <v>81</v>
      </c>
      <c r="AV172" s="14" t="s">
        <v>77</v>
      </c>
      <c r="AW172" s="14" t="s">
        <v>28</v>
      </c>
      <c r="AX172" s="14" t="s">
        <v>72</v>
      </c>
      <c r="AY172" s="170" t="s">
        <v>117</v>
      </c>
    </row>
    <row r="173" spans="2:65" s="12" customFormat="1" ht="11.25">
      <c r="B173" s="154"/>
      <c r="D173" s="155" t="s">
        <v>126</v>
      </c>
      <c r="E173" s="156" t="s">
        <v>1</v>
      </c>
      <c r="F173" s="157" t="s">
        <v>484</v>
      </c>
      <c r="H173" s="158">
        <v>36</v>
      </c>
      <c r="I173" s="159"/>
      <c r="L173" s="154"/>
      <c r="M173" s="160"/>
      <c r="T173" s="161"/>
      <c r="AT173" s="156" t="s">
        <v>126</v>
      </c>
      <c r="AU173" s="156" t="s">
        <v>81</v>
      </c>
      <c r="AV173" s="12" t="s">
        <v>81</v>
      </c>
      <c r="AW173" s="12" t="s">
        <v>28</v>
      </c>
      <c r="AX173" s="12" t="s">
        <v>72</v>
      </c>
      <c r="AY173" s="156" t="s">
        <v>117</v>
      </c>
    </row>
    <row r="174" spans="2:65" s="12" customFormat="1" ht="11.25">
      <c r="B174" s="154"/>
      <c r="D174" s="155" t="s">
        <v>126</v>
      </c>
      <c r="E174" s="156" t="s">
        <v>1</v>
      </c>
      <c r="F174" s="157" t="s">
        <v>485</v>
      </c>
      <c r="H174" s="158">
        <v>34.65</v>
      </c>
      <c r="I174" s="159"/>
      <c r="L174" s="154"/>
      <c r="M174" s="160"/>
      <c r="T174" s="161"/>
      <c r="AT174" s="156" t="s">
        <v>126</v>
      </c>
      <c r="AU174" s="156" t="s">
        <v>81</v>
      </c>
      <c r="AV174" s="12" t="s">
        <v>81</v>
      </c>
      <c r="AW174" s="12" t="s">
        <v>28</v>
      </c>
      <c r="AX174" s="12" t="s">
        <v>72</v>
      </c>
      <c r="AY174" s="156" t="s">
        <v>117</v>
      </c>
    </row>
    <row r="175" spans="2:65" s="13" customFormat="1" ht="11.25">
      <c r="B175" s="162"/>
      <c r="D175" s="155" t="s">
        <v>126</v>
      </c>
      <c r="E175" s="163" t="s">
        <v>1</v>
      </c>
      <c r="F175" s="164" t="s">
        <v>131</v>
      </c>
      <c r="H175" s="165">
        <v>70.650000000000006</v>
      </c>
      <c r="I175" s="166"/>
      <c r="L175" s="162"/>
      <c r="M175" s="167"/>
      <c r="T175" s="168"/>
      <c r="AT175" s="163" t="s">
        <v>126</v>
      </c>
      <c r="AU175" s="163" t="s">
        <v>81</v>
      </c>
      <c r="AV175" s="13" t="s">
        <v>124</v>
      </c>
      <c r="AW175" s="13" t="s">
        <v>28</v>
      </c>
      <c r="AX175" s="13" t="s">
        <v>77</v>
      </c>
      <c r="AY175" s="163" t="s">
        <v>117</v>
      </c>
    </row>
    <row r="176" spans="2:65" s="1" customFormat="1" ht="16.5" customHeight="1">
      <c r="B176" s="139"/>
      <c r="C176" s="175" t="s">
        <v>7</v>
      </c>
      <c r="D176" s="175" t="s">
        <v>223</v>
      </c>
      <c r="E176" s="176" t="s">
        <v>321</v>
      </c>
      <c r="F176" s="177" t="s">
        <v>322</v>
      </c>
      <c r="G176" s="178" t="s">
        <v>142</v>
      </c>
      <c r="H176" s="179">
        <v>76.302000000000007</v>
      </c>
      <c r="I176" s="180"/>
      <c r="J176" s="179">
        <f>ROUND(I176*H176,3)</f>
        <v>0</v>
      </c>
      <c r="K176" s="181"/>
      <c r="L176" s="182"/>
      <c r="M176" s="183" t="s">
        <v>1</v>
      </c>
      <c r="N176" s="184" t="s">
        <v>38</v>
      </c>
      <c r="P176" s="149">
        <f>O176*H176</f>
        <v>0</v>
      </c>
      <c r="Q176" s="149">
        <v>9.6799999999999994E-3</v>
      </c>
      <c r="R176" s="149">
        <f>Q176*H176</f>
        <v>0.73860336000000004</v>
      </c>
      <c r="S176" s="149">
        <v>0</v>
      </c>
      <c r="T176" s="150">
        <f>S176*H176</f>
        <v>0</v>
      </c>
      <c r="AR176" s="151" t="s">
        <v>226</v>
      </c>
      <c r="AT176" s="151" t="s">
        <v>223</v>
      </c>
      <c r="AU176" s="151" t="s">
        <v>81</v>
      </c>
      <c r="AY176" s="17" t="s">
        <v>117</v>
      </c>
      <c r="BE176" s="152">
        <f>IF(N176="základná",J176,0)</f>
        <v>0</v>
      </c>
      <c r="BF176" s="152">
        <f>IF(N176="znížená",J176,0)</f>
        <v>0</v>
      </c>
      <c r="BG176" s="152">
        <f>IF(N176="zákl. prenesená",J176,0)</f>
        <v>0</v>
      </c>
      <c r="BH176" s="152">
        <f>IF(N176="zníž. prenesená",J176,0)</f>
        <v>0</v>
      </c>
      <c r="BI176" s="152">
        <f>IF(N176="nulová",J176,0)</f>
        <v>0</v>
      </c>
      <c r="BJ176" s="17" t="s">
        <v>81</v>
      </c>
      <c r="BK176" s="153">
        <f>ROUND(I176*H176,3)</f>
        <v>0</v>
      </c>
      <c r="BL176" s="17" t="s">
        <v>203</v>
      </c>
      <c r="BM176" s="151" t="s">
        <v>507</v>
      </c>
    </row>
    <row r="177" spans="2:65" s="12" customFormat="1" ht="11.25">
      <c r="B177" s="154"/>
      <c r="D177" s="155" t="s">
        <v>126</v>
      </c>
      <c r="F177" s="157" t="s">
        <v>508</v>
      </c>
      <c r="H177" s="158">
        <v>76.302000000000007</v>
      </c>
      <c r="I177" s="159"/>
      <c r="L177" s="154"/>
      <c r="M177" s="160"/>
      <c r="T177" s="161"/>
      <c r="AT177" s="156" t="s">
        <v>126</v>
      </c>
      <c r="AU177" s="156" t="s">
        <v>81</v>
      </c>
      <c r="AV177" s="12" t="s">
        <v>81</v>
      </c>
      <c r="AW177" s="12" t="s">
        <v>3</v>
      </c>
      <c r="AX177" s="12" t="s">
        <v>77</v>
      </c>
      <c r="AY177" s="156" t="s">
        <v>117</v>
      </c>
    </row>
    <row r="178" spans="2:65" s="1" customFormat="1" ht="21.75" customHeight="1">
      <c r="B178" s="139"/>
      <c r="C178" s="140" t="s">
        <v>237</v>
      </c>
      <c r="D178" s="140" t="s">
        <v>120</v>
      </c>
      <c r="E178" s="141" t="s">
        <v>326</v>
      </c>
      <c r="F178" s="142" t="s">
        <v>327</v>
      </c>
      <c r="G178" s="143" t="s">
        <v>328</v>
      </c>
      <c r="H178" s="144">
        <v>1</v>
      </c>
      <c r="I178" s="145"/>
      <c r="J178" s="144">
        <f>ROUND(I178*H178,3)</f>
        <v>0</v>
      </c>
      <c r="K178" s="146"/>
      <c r="L178" s="32"/>
      <c r="M178" s="147" t="s">
        <v>1</v>
      </c>
      <c r="N178" s="148" t="s">
        <v>38</v>
      </c>
      <c r="P178" s="149">
        <f>O178*H178</f>
        <v>0</v>
      </c>
      <c r="Q178" s="149">
        <v>2.5899999999999999E-3</v>
      </c>
      <c r="R178" s="149">
        <f>Q178*H178</f>
        <v>2.5899999999999999E-3</v>
      </c>
      <c r="S178" s="149">
        <v>0</v>
      </c>
      <c r="T178" s="150">
        <f>S178*H178</f>
        <v>0</v>
      </c>
      <c r="AR178" s="151" t="s">
        <v>203</v>
      </c>
      <c r="AT178" s="151" t="s">
        <v>120</v>
      </c>
      <c r="AU178" s="151" t="s">
        <v>81</v>
      </c>
      <c r="AY178" s="17" t="s">
        <v>117</v>
      </c>
      <c r="BE178" s="152">
        <f>IF(N178="základná",J178,0)</f>
        <v>0</v>
      </c>
      <c r="BF178" s="152">
        <f>IF(N178="znížená",J178,0)</f>
        <v>0</v>
      </c>
      <c r="BG178" s="152">
        <f>IF(N178="zákl. prenesená",J178,0)</f>
        <v>0</v>
      </c>
      <c r="BH178" s="152">
        <f>IF(N178="zníž. prenesená",J178,0)</f>
        <v>0</v>
      </c>
      <c r="BI178" s="152">
        <f>IF(N178="nulová",J178,0)</f>
        <v>0</v>
      </c>
      <c r="BJ178" s="17" t="s">
        <v>81</v>
      </c>
      <c r="BK178" s="153">
        <f>ROUND(I178*H178,3)</f>
        <v>0</v>
      </c>
      <c r="BL178" s="17" t="s">
        <v>203</v>
      </c>
      <c r="BM178" s="151" t="s">
        <v>509</v>
      </c>
    </row>
    <row r="179" spans="2:65" s="1" customFormat="1" ht="24.2" customHeight="1">
      <c r="B179" s="139"/>
      <c r="C179" s="140" t="s">
        <v>241</v>
      </c>
      <c r="D179" s="140" t="s">
        <v>120</v>
      </c>
      <c r="E179" s="141" t="s">
        <v>346</v>
      </c>
      <c r="F179" s="142" t="s">
        <v>347</v>
      </c>
      <c r="G179" s="143" t="s">
        <v>271</v>
      </c>
      <c r="H179" s="145"/>
      <c r="I179" s="145"/>
      <c r="J179" s="144">
        <f>ROUND(I179*H179,3)</f>
        <v>0</v>
      </c>
      <c r="K179" s="146"/>
      <c r="L179" s="32"/>
      <c r="M179" s="147" t="s">
        <v>1</v>
      </c>
      <c r="N179" s="148" t="s">
        <v>38</v>
      </c>
      <c r="P179" s="149">
        <f>O179*H179</f>
        <v>0</v>
      </c>
      <c r="Q179" s="149">
        <v>0</v>
      </c>
      <c r="R179" s="149">
        <f>Q179*H179</f>
        <v>0</v>
      </c>
      <c r="S179" s="149">
        <v>0</v>
      </c>
      <c r="T179" s="150">
        <f>S179*H179</f>
        <v>0</v>
      </c>
      <c r="AR179" s="151" t="s">
        <v>203</v>
      </c>
      <c r="AT179" s="151" t="s">
        <v>120</v>
      </c>
      <c r="AU179" s="151" t="s">
        <v>81</v>
      </c>
      <c r="AY179" s="17" t="s">
        <v>117</v>
      </c>
      <c r="BE179" s="152">
        <f>IF(N179="základná",J179,0)</f>
        <v>0</v>
      </c>
      <c r="BF179" s="152">
        <f>IF(N179="znížená",J179,0)</f>
        <v>0</v>
      </c>
      <c r="BG179" s="152">
        <f>IF(N179="zákl. prenesená",J179,0)</f>
        <v>0</v>
      </c>
      <c r="BH179" s="152">
        <f>IF(N179="zníž. prenesená",J179,0)</f>
        <v>0</v>
      </c>
      <c r="BI179" s="152">
        <f>IF(N179="nulová",J179,0)</f>
        <v>0</v>
      </c>
      <c r="BJ179" s="17" t="s">
        <v>81</v>
      </c>
      <c r="BK179" s="153">
        <f>ROUND(I179*H179,3)</f>
        <v>0</v>
      </c>
      <c r="BL179" s="17" t="s">
        <v>203</v>
      </c>
      <c r="BM179" s="151" t="s">
        <v>510</v>
      </c>
    </row>
    <row r="180" spans="2:65" s="11" customFormat="1" ht="22.9" customHeight="1">
      <c r="B180" s="127"/>
      <c r="D180" s="128" t="s">
        <v>71</v>
      </c>
      <c r="E180" s="137" t="s">
        <v>357</v>
      </c>
      <c r="F180" s="137" t="s">
        <v>358</v>
      </c>
      <c r="I180" s="130"/>
      <c r="J180" s="138">
        <f>BK180</f>
        <v>0</v>
      </c>
      <c r="L180" s="127"/>
      <c r="M180" s="132"/>
      <c r="P180" s="133">
        <f>SUM(P181:P192)</f>
        <v>0</v>
      </c>
      <c r="R180" s="133">
        <f>SUM(R181:R192)</f>
        <v>0.23422383999999999</v>
      </c>
      <c r="T180" s="134">
        <f>SUM(T181:T192)</f>
        <v>0.16567999999999997</v>
      </c>
      <c r="AR180" s="128" t="s">
        <v>81</v>
      </c>
      <c r="AT180" s="135" t="s">
        <v>71</v>
      </c>
      <c r="AU180" s="135" t="s">
        <v>77</v>
      </c>
      <c r="AY180" s="128" t="s">
        <v>117</v>
      </c>
      <c r="BK180" s="136">
        <f>SUM(BK181:BK192)</f>
        <v>0</v>
      </c>
    </row>
    <row r="181" spans="2:65" s="1" customFormat="1" ht="21.75" customHeight="1">
      <c r="B181" s="139"/>
      <c r="C181" s="140" t="s">
        <v>245</v>
      </c>
      <c r="D181" s="140" t="s">
        <v>120</v>
      </c>
      <c r="E181" s="141" t="s">
        <v>364</v>
      </c>
      <c r="F181" s="142" t="s">
        <v>365</v>
      </c>
      <c r="G181" s="143" t="s">
        <v>256</v>
      </c>
      <c r="H181" s="144">
        <v>32</v>
      </c>
      <c r="I181" s="145"/>
      <c r="J181" s="144">
        <f>ROUND(I181*H181,3)</f>
        <v>0</v>
      </c>
      <c r="K181" s="146"/>
      <c r="L181" s="32"/>
      <c r="M181" s="147" t="s">
        <v>1</v>
      </c>
      <c r="N181" s="148" t="s">
        <v>38</v>
      </c>
      <c r="P181" s="149">
        <f>O181*H181</f>
        <v>0</v>
      </c>
      <c r="Q181" s="149">
        <v>0</v>
      </c>
      <c r="R181" s="149">
        <f>Q181*H181</f>
        <v>0</v>
      </c>
      <c r="S181" s="149">
        <v>9.0000000000000006E-5</v>
      </c>
      <c r="T181" s="150">
        <f>S181*H181</f>
        <v>2.8800000000000002E-3</v>
      </c>
      <c r="AR181" s="151" t="s">
        <v>203</v>
      </c>
      <c r="AT181" s="151" t="s">
        <v>120</v>
      </c>
      <c r="AU181" s="151" t="s">
        <v>81</v>
      </c>
      <c r="AY181" s="17" t="s">
        <v>117</v>
      </c>
      <c r="BE181" s="152">
        <f>IF(N181="základná",J181,0)</f>
        <v>0</v>
      </c>
      <c r="BF181" s="152">
        <f>IF(N181="znížená",J181,0)</f>
        <v>0</v>
      </c>
      <c r="BG181" s="152">
        <f>IF(N181="zákl. prenesená",J181,0)</f>
        <v>0</v>
      </c>
      <c r="BH181" s="152">
        <f>IF(N181="zníž. prenesená",J181,0)</f>
        <v>0</v>
      </c>
      <c r="BI181" s="152">
        <f>IF(N181="nulová",J181,0)</f>
        <v>0</v>
      </c>
      <c r="BJ181" s="17" t="s">
        <v>81</v>
      </c>
      <c r="BK181" s="153">
        <f>ROUND(I181*H181,3)</f>
        <v>0</v>
      </c>
      <c r="BL181" s="17" t="s">
        <v>203</v>
      </c>
      <c r="BM181" s="151" t="s">
        <v>511</v>
      </c>
    </row>
    <row r="182" spans="2:65" s="12" customFormat="1" ht="11.25">
      <c r="B182" s="154"/>
      <c r="D182" s="155" t="s">
        <v>126</v>
      </c>
      <c r="E182" s="156" t="s">
        <v>1</v>
      </c>
      <c r="F182" s="157" t="s">
        <v>512</v>
      </c>
      <c r="H182" s="158">
        <v>32</v>
      </c>
      <c r="I182" s="159"/>
      <c r="L182" s="154"/>
      <c r="M182" s="160"/>
      <c r="T182" s="161"/>
      <c r="AT182" s="156" t="s">
        <v>126</v>
      </c>
      <c r="AU182" s="156" t="s">
        <v>81</v>
      </c>
      <c r="AV182" s="12" t="s">
        <v>81</v>
      </c>
      <c r="AW182" s="12" t="s">
        <v>28</v>
      </c>
      <c r="AX182" s="12" t="s">
        <v>72</v>
      </c>
      <c r="AY182" s="156" t="s">
        <v>117</v>
      </c>
    </row>
    <row r="183" spans="2:65" s="13" customFormat="1" ht="11.25">
      <c r="B183" s="162"/>
      <c r="D183" s="155" t="s">
        <v>126</v>
      </c>
      <c r="E183" s="163" t="s">
        <v>1</v>
      </c>
      <c r="F183" s="164" t="s">
        <v>131</v>
      </c>
      <c r="H183" s="165">
        <v>32</v>
      </c>
      <c r="I183" s="166"/>
      <c r="L183" s="162"/>
      <c r="M183" s="167"/>
      <c r="T183" s="168"/>
      <c r="AT183" s="163" t="s">
        <v>126</v>
      </c>
      <c r="AU183" s="163" t="s">
        <v>81</v>
      </c>
      <c r="AV183" s="13" t="s">
        <v>124</v>
      </c>
      <c r="AW183" s="13" t="s">
        <v>28</v>
      </c>
      <c r="AX183" s="13" t="s">
        <v>77</v>
      </c>
      <c r="AY183" s="163" t="s">
        <v>117</v>
      </c>
    </row>
    <row r="184" spans="2:65" s="1" customFormat="1" ht="24.2" customHeight="1">
      <c r="B184" s="139"/>
      <c r="C184" s="140" t="s">
        <v>249</v>
      </c>
      <c r="D184" s="140" t="s">
        <v>120</v>
      </c>
      <c r="E184" s="141" t="s">
        <v>368</v>
      </c>
      <c r="F184" s="142" t="s">
        <v>369</v>
      </c>
      <c r="G184" s="143" t="s">
        <v>169</v>
      </c>
      <c r="H184" s="144">
        <v>48</v>
      </c>
      <c r="I184" s="145"/>
      <c r="J184" s="144">
        <f>ROUND(I184*H184,3)</f>
        <v>0</v>
      </c>
      <c r="K184" s="146"/>
      <c r="L184" s="32"/>
      <c r="M184" s="147" t="s">
        <v>1</v>
      </c>
      <c r="N184" s="148" t="s">
        <v>38</v>
      </c>
      <c r="P184" s="149">
        <f>O184*H184</f>
        <v>0</v>
      </c>
      <c r="Q184" s="149">
        <v>2.16E-3</v>
      </c>
      <c r="R184" s="149">
        <f>Q184*H184</f>
        <v>0.10367999999999999</v>
      </c>
      <c r="S184" s="149">
        <v>0</v>
      </c>
      <c r="T184" s="150">
        <f>S184*H184</f>
        <v>0</v>
      </c>
      <c r="AR184" s="151" t="s">
        <v>203</v>
      </c>
      <c r="AT184" s="151" t="s">
        <v>120</v>
      </c>
      <c r="AU184" s="151" t="s">
        <v>81</v>
      </c>
      <c r="AY184" s="17" t="s">
        <v>117</v>
      </c>
      <c r="BE184" s="152">
        <f>IF(N184="základná",J184,0)</f>
        <v>0</v>
      </c>
      <c r="BF184" s="152">
        <f>IF(N184="znížená",J184,0)</f>
        <v>0</v>
      </c>
      <c r="BG184" s="152">
        <f>IF(N184="zákl. prenesená",J184,0)</f>
        <v>0</v>
      </c>
      <c r="BH184" s="152">
        <f>IF(N184="zníž. prenesená",J184,0)</f>
        <v>0</v>
      </c>
      <c r="BI184" s="152">
        <f>IF(N184="nulová",J184,0)</f>
        <v>0</v>
      </c>
      <c r="BJ184" s="17" t="s">
        <v>81</v>
      </c>
      <c r="BK184" s="153">
        <f>ROUND(I184*H184,3)</f>
        <v>0</v>
      </c>
      <c r="BL184" s="17" t="s">
        <v>203</v>
      </c>
      <c r="BM184" s="151" t="s">
        <v>513</v>
      </c>
    </row>
    <row r="185" spans="2:65" s="12" customFormat="1" ht="11.25">
      <c r="B185" s="154"/>
      <c r="D185" s="155" t="s">
        <v>126</v>
      </c>
      <c r="E185" s="156" t="s">
        <v>1</v>
      </c>
      <c r="F185" s="157" t="s">
        <v>514</v>
      </c>
      <c r="H185" s="158">
        <v>48</v>
      </c>
      <c r="I185" s="159"/>
      <c r="L185" s="154"/>
      <c r="M185" s="160"/>
      <c r="T185" s="161"/>
      <c r="AT185" s="156" t="s">
        <v>126</v>
      </c>
      <c r="AU185" s="156" t="s">
        <v>81</v>
      </c>
      <c r="AV185" s="12" t="s">
        <v>81</v>
      </c>
      <c r="AW185" s="12" t="s">
        <v>28</v>
      </c>
      <c r="AX185" s="12" t="s">
        <v>72</v>
      </c>
      <c r="AY185" s="156" t="s">
        <v>117</v>
      </c>
    </row>
    <row r="186" spans="2:65" s="13" customFormat="1" ht="11.25">
      <c r="B186" s="162"/>
      <c r="D186" s="155" t="s">
        <v>126</v>
      </c>
      <c r="E186" s="163" t="s">
        <v>1</v>
      </c>
      <c r="F186" s="164" t="s">
        <v>131</v>
      </c>
      <c r="H186" s="165">
        <v>48</v>
      </c>
      <c r="I186" s="166"/>
      <c r="L186" s="162"/>
      <c r="M186" s="167"/>
      <c r="T186" s="168"/>
      <c r="AT186" s="163" t="s">
        <v>126</v>
      </c>
      <c r="AU186" s="163" t="s">
        <v>81</v>
      </c>
      <c r="AV186" s="13" t="s">
        <v>124</v>
      </c>
      <c r="AW186" s="13" t="s">
        <v>28</v>
      </c>
      <c r="AX186" s="13" t="s">
        <v>77</v>
      </c>
      <c r="AY186" s="163" t="s">
        <v>117</v>
      </c>
    </row>
    <row r="187" spans="2:65" s="1" customFormat="1" ht="24.2" customHeight="1">
      <c r="B187" s="139"/>
      <c r="C187" s="140" t="s">
        <v>253</v>
      </c>
      <c r="D187" s="140" t="s">
        <v>120</v>
      </c>
      <c r="E187" s="141" t="s">
        <v>372</v>
      </c>
      <c r="F187" s="142" t="s">
        <v>373</v>
      </c>
      <c r="G187" s="143" t="s">
        <v>169</v>
      </c>
      <c r="H187" s="144">
        <v>48</v>
      </c>
      <c r="I187" s="145"/>
      <c r="J187" s="144">
        <f t="shared" ref="J187:J192" si="0">ROUND(I187*H187,3)</f>
        <v>0</v>
      </c>
      <c r="K187" s="146"/>
      <c r="L187" s="32"/>
      <c r="M187" s="147" t="s">
        <v>1</v>
      </c>
      <c r="N187" s="148" t="s">
        <v>38</v>
      </c>
      <c r="P187" s="149">
        <f t="shared" ref="P187:P192" si="1">O187*H187</f>
        <v>0</v>
      </c>
      <c r="Q187" s="149">
        <v>0</v>
      </c>
      <c r="R187" s="149">
        <f t="shared" ref="R187:R192" si="2">Q187*H187</f>
        <v>0</v>
      </c>
      <c r="S187" s="149">
        <v>3.3E-3</v>
      </c>
      <c r="T187" s="150">
        <f t="shared" ref="T187:T192" si="3">S187*H187</f>
        <v>0.15839999999999999</v>
      </c>
      <c r="AR187" s="151" t="s">
        <v>203</v>
      </c>
      <c r="AT187" s="151" t="s">
        <v>120</v>
      </c>
      <c r="AU187" s="151" t="s">
        <v>81</v>
      </c>
      <c r="AY187" s="17" t="s">
        <v>117</v>
      </c>
      <c r="BE187" s="152">
        <f t="shared" ref="BE187:BE192" si="4">IF(N187="základná",J187,0)</f>
        <v>0</v>
      </c>
      <c r="BF187" s="152">
        <f t="shared" ref="BF187:BF192" si="5">IF(N187="znížená",J187,0)</f>
        <v>0</v>
      </c>
      <c r="BG187" s="152">
        <f t="shared" ref="BG187:BG192" si="6">IF(N187="zákl. prenesená",J187,0)</f>
        <v>0</v>
      </c>
      <c r="BH187" s="152">
        <f t="shared" ref="BH187:BH192" si="7">IF(N187="zníž. prenesená",J187,0)</f>
        <v>0</v>
      </c>
      <c r="BI187" s="152">
        <f t="shared" ref="BI187:BI192" si="8">IF(N187="nulová",J187,0)</f>
        <v>0</v>
      </c>
      <c r="BJ187" s="17" t="s">
        <v>81</v>
      </c>
      <c r="BK187" s="153">
        <f t="shared" ref="BK187:BK192" si="9">ROUND(I187*H187,3)</f>
        <v>0</v>
      </c>
      <c r="BL187" s="17" t="s">
        <v>203</v>
      </c>
      <c r="BM187" s="151" t="s">
        <v>515</v>
      </c>
    </row>
    <row r="188" spans="2:65" s="1" customFormat="1" ht="24.2" customHeight="1">
      <c r="B188" s="139"/>
      <c r="C188" s="140" t="s">
        <v>259</v>
      </c>
      <c r="D188" s="140" t="s">
        <v>120</v>
      </c>
      <c r="E188" s="141" t="s">
        <v>376</v>
      </c>
      <c r="F188" s="142" t="s">
        <v>377</v>
      </c>
      <c r="G188" s="143" t="s">
        <v>256</v>
      </c>
      <c r="H188" s="144">
        <v>32</v>
      </c>
      <c r="I188" s="145"/>
      <c r="J188" s="144">
        <f t="shared" si="0"/>
        <v>0</v>
      </c>
      <c r="K188" s="146"/>
      <c r="L188" s="32"/>
      <c r="M188" s="147" t="s">
        <v>1</v>
      </c>
      <c r="N188" s="148" t="s">
        <v>38</v>
      </c>
      <c r="P188" s="149">
        <f t="shared" si="1"/>
        <v>0</v>
      </c>
      <c r="Q188" s="149">
        <v>3.68324E-3</v>
      </c>
      <c r="R188" s="149">
        <f t="shared" si="2"/>
        <v>0.11786368</v>
      </c>
      <c r="S188" s="149">
        <v>0</v>
      </c>
      <c r="T188" s="150">
        <f t="shared" si="3"/>
        <v>0</v>
      </c>
      <c r="AR188" s="151" t="s">
        <v>203</v>
      </c>
      <c r="AT188" s="151" t="s">
        <v>120</v>
      </c>
      <c r="AU188" s="151" t="s">
        <v>81</v>
      </c>
      <c r="AY188" s="17" t="s">
        <v>117</v>
      </c>
      <c r="BE188" s="152">
        <f t="shared" si="4"/>
        <v>0</v>
      </c>
      <c r="BF188" s="152">
        <f t="shared" si="5"/>
        <v>0</v>
      </c>
      <c r="BG188" s="152">
        <f t="shared" si="6"/>
        <v>0</v>
      </c>
      <c r="BH188" s="152">
        <f t="shared" si="7"/>
        <v>0</v>
      </c>
      <c r="BI188" s="152">
        <f t="shared" si="8"/>
        <v>0</v>
      </c>
      <c r="BJ188" s="17" t="s">
        <v>81</v>
      </c>
      <c r="BK188" s="153">
        <f t="shared" si="9"/>
        <v>0</v>
      </c>
      <c r="BL188" s="17" t="s">
        <v>203</v>
      </c>
      <c r="BM188" s="151" t="s">
        <v>516</v>
      </c>
    </row>
    <row r="189" spans="2:65" s="1" customFormat="1" ht="33" customHeight="1">
      <c r="B189" s="139"/>
      <c r="C189" s="140" t="s">
        <v>263</v>
      </c>
      <c r="D189" s="140" t="s">
        <v>120</v>
      </c>
      <c r="E189" s="141" t="s">
        <v>380</v>
      </c>
      <c r="F189" s="142" t="s">
        <v>381</v>
      </c>
      <c r="G189" s="143" t="s">
        <v>256</v>
      </c>
      <c r="H189" s="144">
        <v>4</v>
      </c>
      <c r="I189" s="145"/>
      <c r="J189" s="144">
        <f t="shared" si="0"/>
        <v>0</v>
      </c>
      <c r="K189" s="146"/>
      <c r="L189" s="32"/>
      <c r="M189" s="147" t="s">
        <v>1</v>
      </c>
      <c r="N189" s="148" t="s">
        <v>38</v>
      </c>
      <c r="P189" s="149">
        <f t="shared" si="1"/>
        <v>0</v>
      </c>
      <c r="Q189" s="149">
        <v>1.5850199999999999E-3</v>
      </c>
      <c r="R189" s="149">
        <f t="shared" si="2"/>
        <v>6.3400799999999997E-3</v>
      </c>
      <c r="S189" s="149">
        <v>0</v>
      </c>
      <c r="T189" s="150">
        <f t="shared" si="3"/>
        <v>0</v>
      </c>
      <c r="AR189" s="151" t="s">
        <v>203</v>
      </c>
      <c r="AT189" s="151" t="s">
        <v>120</v>
      </c>
      <c r="AU189" s="151" t="s">
        <v>81</v>
      </c>
      <c r="AY189" s="17" t="s">
        <v>117</v>
      </c>
      <c r="BE189" s="152">
        <f t="shared" si="4"/>
        <v>0</v>
      </c>
      <c r="BF189" s="152">
        <f t="shared" si="5"/>
        <v>0</v>
      </c>
      <c r="BG189" s="152">
        <f t="shared" si="6"/>
        <v>0</v>
      </c>
      <c r="BH189" s="152">
        <f t="shared" si="7"/>
        <v>0</v>
      </c>
      <c r="BI189" s="152">
        <f t="shared" si="8"/>
        <v>0</v>
      </c>
      <c r="BJ189" s="17" t="s">
        <v>81</v>
      </c>
      <c r="BK189" s="153">
        <f t="shared" si="9"/>
        <v>0</v>
      </c>
      <c r="BL189" s="17" t="s">
        <v>203</v>
      </c>
      <c r="BM189" s="151" t="s">
        <v>517</v>
      </c>
    </row>
    <row r="190" spans="2:65" s="1" customFormat="1" ht="24.2" customHeight="1">
      <c r="B190" s="139"/>
      <c r="C190" s="140" t="s">
        <v>268</v>
      </c>
      <c r="D190" s="140" t="s">
        <v>120</v>
      </c>
      <c r="E190" s="141" t="s">
        <v>388</v>
      </c>
      <c r="F190" s="142" t="s">
        <v>389</v>
      </c>
      <c r="G190" s="143" t="s">
        <v>256</v>
      </c>
      <c r="H190" s="144">
        <v>4</v>
      </c>
      <c r="I190" s="145"/>
      <c r="J190" s="144">
        <f t="shared" si="0"/>
        <v>0</v>
      </c>
      <c r="K190" s="146"/>
      <c r="L190" s="32"/>
      <c r="M190" s="147" t="s">
        <v>1</v>
      </c>
      <c r="N190" s="148" t="s">
        <v>38</v>
      </c>
      <c r="P190" s="149">
        <f t="shared" si="1"/>
        <v>0</v>
      </c>
      <c r="Q190" s="149">
        <v>0</v>
      </c>
      <c r="R190" s="149">
        <f t="shared" si="2"/>
        <v>0</v>
      </c>
      <c r="S190" s="149">
        <v>1.1000000000000001E-3</v>
      </c>
      <c r="T190" s="150">
        <f t="shared" si="3"/>
        <v>4.4000000000000003E-3</v>
      </c>
      <c r="AR190" s="151" t="s">
        <v>203</v>
      </c>
      <c r="AT190" s="151" t="s">
        <v>120</v>
      </c>
      <c r="AU190" s="151" t="s">
        <v>81</v>
      </c>
      <c r="AY190" s="17" t="s">
        <v>117</v>
      </c>
      <c r="BE190" s="152">
        <f t="shared" si="4"/>
        <v>0</v>
      </c>
      <c r="BF190" s="152">
        <f t="shared" si="5"/>
        <v>0</v>
      </c>
      <c r="BG190" s="152">
        <f t="shared" si="6"/>
        <v>0</v>
      </c>
      <c r="BH190" s="152">
        <f t="shared" si="7"/>
        <v>0</v>
      </c>
      <c r="BI190" s="152">
        <f t="shared" si="8"/>
        <v>0</v>
      </c>
      <c r="BJ190" s="17" t="s">
        <v>81</v>
      </c>
      <c r="BK190" s="153">
        <f t="shared" si="9"/>
        <v>0</v>
      </c>
      <c r="BL190" s="17" t="s">
        <v>203</v>
      </c>
      <c r="BM190" s="151" t="s">
        <v>518</v>
      </c>
    </row>
    <row r="191" spans="2:65" s="1" customFormat="1" ht="21.75" customHeight="1">
      <c r="B191" s="139"/>
      <c r="C191" s="140" t="s">
        <v>273</v>
      </c>
      <c r="D191" s="140" t="s">
        <v>120</v>
      </c>
      <c r="E191" s="141" t="s">
        <v>384</v>
      </c>
      <c r="F191" s="142" t="s">
        <v>385</v>
      </c>
      <c r="G191" s="143" t="s">
        <v>256</v>
      </c>
      <c r="H191" s="144">
        <v>4</v>
      </c>
      <c r="I191" s="145"/>
      <c r="J191" s="144">
        <f t="shared" si="0"/>
        <v>0</v>
      </c>
      <c r="K191" s="146"/>
      <c r="L191" s="32"/>
      <c r="M191" s="147" t="s">
        <v>1</v>
      </c>
      <c r="N191" s="148" t="s">
        <v>38</v>
      </c>
      <c r="P191" s="149">
        <f t="shared" si="1"/>
        <v>0</v>
      </c>
      <c r="Q191" s="149">
        <v>1.5850199999999999E-3</v>
      </c>
      <c r="R191" s="149">
        <f t="shared" si="2"/>
        <v>6.3400799999999997E-3</v>
      </c>
      <c r="S191" s="149">
        <v>0</v>
      </c>
      <c r="T191" s="150">
        <f t="shared" si="3"/>
        <v>0</v>
      </c>
      <c r="AR191" s="151" t="s">
        <v>203</v>
      </c>
      <c r="AT191" s="151" t="s">
        <v>120</v>
      </c>
      <c r="AU191" s="151" t="s">
        <v>81</v>
      </c>
      <c r="AY191" s="17" t="s">
        <v>117</v>
      </c>
      <c r="BE191" s="152">
        <f t="shared" si="4"/>
        <v>0</v>
      </c>
      <c r="BF191" s="152">
        <f t="shared" si="5"/>
        <v>0</v>
      </c>
      <c r="BG191" s="152">
        <f t="shared" si="6"/>
        <v>0</v>
      </c>
      <c r="BH191" s="152">
        <f t="shared" si="7"/>
        <v>0</v>
      </c>
      <c r="BI191" s="152">
        <f t="shared" si="8"/>
        <v>0</v>
      </c>
      <c r="BJ191" s="17" t="s">
        <v>81</v>
      </c>
      <c r="BK191" s="153">
        <f t="shared" si="9"/>
        <v>0</v>
      </c>
      <c r="BL191" s="17" t="s">
        <v>203</v>
      </c>
      <c r="BM191" s="151" t="s">
        <v>519</v>
      </c>
    </row>
    <row r="192" spans="2:65" s="1" customFormat="1" ht="24.2" customHeight="1">
      <c r="B192" s="139"/>
      <c r="C192" s="140" t="s">
        <v>277</v>
      </c>
      <c r="D192" s="140" t="s">
        <v>120</v>
      </c>
      <c r="E192" s="141" t="s">
        <v>396</v>
      </c>
      <c r="F192" s="142" t="s">
        <v>397</v>
      </c>
      <c r="G192" s="143" t="s">
        <v>271</v>
      </c>
      <c r="H192" s="145"/>
      <c r="I192" s="145"/>
      <c r="J192" s="144">
        <f t="shared" si="0"/>
        <v>0</v>
      </c>
      <c r="K192" s="146"/>
      <c r="L192" s="32"/>
      <c r="M192" s="147" t="s">
        <v>1</v>
      </c>
      <c r="N192" s="148" t="s">
        <v>38</v>
      </c>
      <c r="P192" s="149">
        <f t="shared" si="1"/>
        <v>0</v>
      </c>
      <c r="Q192" s="149">
        <v>0</v>
      </c>
      <c r="R192" s="149">
        <f t="shared" si="2"/>
        <v>0</v>
      </c>
      <c r="S192" s="149">
        <v>0</v>
      </c>
      <c r="T192" s="150">
        <f t="shared" si="3"/>
        <v>0</v>
      </c>
      <c r="AR192" s="151" t="s">
        <v>203</v>
      </c>
      <c r="AT192" s="151" t="s">
        <v>120</v>
      </c>
      <c r="AU192" s="151" t="s">
        <v>81</v>
      </c>
      <c r="AY192" s="17" t="s">
        <v>117</v>
      </c>
      <c r="BE192" s="152">
        <f t="shared" si="4"/>
        <v>0</v>
      </c>
      <c r="BF192" s="152">
        <f t="shared" si="5"/>
        <v>0</v>
      </c>
      <c r="BG192" s="152">
        <f t="shared" si="6"/>
        <v>0</v>
      </c>
      <c r="BH192" s="152">
        <f t="shared" si="7"/>
        <v>0</v>
      </c>
      <c r="BI192" s="152">
        <f t="shared" si="8"/>
        <v>0</v>
      </c>
      <c r="BJ192" s="17" t="s">
        <v>81</v>
      </c>
      <c r="BK192" s="153">
        <f t="shared" si="9"/>
        <v>0</v>
      </c>
      <c r="BL192" s="17" t="s">
        <v>203</v>
      </c>
      <c r="BM192" s="151" t="s">
        <v>520</v>
      </c>
    </row>
    <row r="193" spans="2:65" s="11" customFormat="1" ht="22.9" customHeight="1">
      <c r="B193" s="127"/>
      <c r="D193" s="128" t="s">
        <v>71</v>
      </c>
      <c r="E193" s="137" t="s">
        <v>407</v>
      </c>
      <c r="F193" s="137" t="s">
        <v>408</v>
      </c>
      <c r="I193" s="130"/>
      <c r="J193" s="138">
        <f>BK193</f>
        <v>0</v>
      </c>
      <c r="L193" s="127"/>
      <c r="M193" s="132"/>
      <c r="P193" s="133">
        <f>SUM(P194:P198)</f>
        <v>0</v>
      </c>
      <c r="R193" s="133">
        <f>SUM(R194:R198)</f>
        <v>4.9323408000000004</v>
      </c>
      <c r="T193" s="134">
        <f>SUM(T194:T198)</f>
        <v>0</v>
      </c>
      <c r="AR193" s="128" t="s">
        <v>81</v>
      </c>
      <c r="AT193" s="135" t="s">
        <v>71</v>
      </c>
      <c r="AU193" s="135" t="s">
        <v>77</v>
      </c>
      <c r="AY193" s="128" t="s">
        <v>117</v>
      </c>
      <c r="BK193" s="136">
        <f>SUM(BK194:BK198)</f>
        <v>0</v>
      </c>
    </row>
    <row r="194" spans="2:65" s="1" customFormat="1" ht="21.75" customHeight="1">
      <c r="B194" s="139"/>
      <c r="C194" s="140" t="s">
        <v>283</v>
      </c>
      <c r="D194" s="140" t="s">
        <v>120</v>
      </c>
      <c r="E194" s="141" t="s">
        <v>410</v>
      </c>
      <c r="F194" s="142" t="s">
        <v>411</v>
      </c>
      <c r="G194" s="143" t="s">
        <v>142</v>
      </c>
      <c r="H194" s="144">
        <v>237.36</v>
      </c>
      <c r="I194" s="145"/>
      <c r="J194" s="144">
        <f>ROUND(I194*H194,3)</f>
        <v>0</v>
      </c>
      <c r="K194" s="146"/>
      <c r="L194" s="32"/>
      <c r="M194" s="147" t="s">
        <v>1</v>
      </c>
      <c r="N194" s="148" t="s">
        <v>38</v>
      </c>
      <c r="P194" s="149">
        <f>O194*H194</f>
        <v>0</v>
      </c>
      <c r="Q194" s="149">
        <v>2.0000000000000001E-4</v>
      </c>
      <c r="R194" s="149">
        <f>Q194*H194</f>
        <v>4.7472000000000007E-2</v>
      </c>
      <c r="S194" s="149">
        <v>0</v>
      </c>
      <c r="T194" s="150">
        <f>S194*H194</f>
        <v>0</v>
      </c>
      <c r="AR194" s="151" t="s">
        <v>203</v>
      </c>
      <c r="AT194" s="151" t="s">
        <v>120</v>
      </c>
      <c r="AU194" s="151" t="s">
        <v>81</v>
      </c>
      <c r="AY194" s="17" t="s">
        <v>117</v>
      </c>
      <c r="BE194" s="152">
        <f>IF(N194="základná",J194,0)</f>
        <v>0</v>
      </c>
      <c r="BF194" s="152">
        <f>IF(N194="znížená",J194,0)</f>
        <v>0</v>
      </c>
      <c r="BG194" s="152">
        <f>IF(N194="zákl. prenesená",J194,0)</f>
        <v>0</v>
      </c>
      <c r="BH194" s="152">
        <f>IF(N194="zníž. prenesená",J194,0)</f>
        <v>0</v>
      </c>
      <c r="BI194" s="152">
        <f>IF(N194="nulová",J194,0)</f>
        <v>0</v>
      </c>
      <c r="BJ194" s="17" t="s">
        <v>81</v>
      </c>
      <c r="BK194" s="153">
        <f>ROUND(I194*H194,3)</f>
        <v>0</v>
      </c>
      <c r="BL194" s="17" t="s">
        <v>203</v>
      </c>
      <c r="BM194" s="151" t="s">
        <v>521</v>
      </c>
    </row>
    <row r="195" spans="2:65" s="12" customFormat="1" ht="11.25">
      <c r="B195" s="154"/>
      <c r="D195" s="155" t="s">
        <v>126</v>
      </c>
      <c r="E195" s="156" t="s">
        <v>1</v>
      </c>
      <c r="F195" s="157" t="s">
        <v>522</v>
      </c>
      <c r="H195" s="158">
        <v>237.36</v>
      </c>
      <c r="I195" s="159"/>
      <c r="L195" s="154"/>
      <c r="M195" s="160"/>
      <c r="T195" s="161"/>
      <c r="AT195" s="156" t="s">
        <v>126</v>
      </c>
      <c r="AU195" s="156" t="s">
        <v>81</v>
      </c>
      <c r="AV195" s="12" t="s">
        <v>81</v>
      </c>
      <c r="AW195" s="12" t="s">
        <v>28</v>
      </c>
      <c r="AX195" s="12" t="s">
        <v>77</v>
      </c>
      <c r="AY195" s="156" t="s">
        <v>117</v>
      </c>
    </row>
    <row r="196" spans="2:65" s="1" customFormat="1" ht="21.75" customHeight="1">
      <c r="B196" s="139"/>
      <c r="C196" s="175" t="s">
        <v>226</v>
      </c>
      <c r="D196" s="175" t="s">
        <v>223</v>
      </c>
      <c r="E196" s="176" t="s">
        <v>415</v>
      </c>
      <c r="F196" s="177" t="s">
        <v>416</v>
      </c>
      <c r="G196" s="178" t="s">
        <v>142</v>
      </c>
      <c r="H196" s="179">
        <v>249.22800000000001</v>
      </c>
      <c r="I196" s="180"/>
      <c r="J196" s="179">
        <f>ROUND(I196*H196,3)</f>
        <v>0</v>
      </c>
      <c r="K196" s="181"/>
      <c r="L196" s="182"/>
      <c r="M196" s="183" t="s">
        <v>1</v>
      </c>
      <c r="N196" s="184" t="s">
        <v>38</v>
      </c>
      <c r="P196" s="149">
        <f>O196*H196</f>
        <v>0</v>
      </c>
      <c r="Q196" s="149">
        <v>1.9599999999999999E-2</v>
      </c>
      <c r="R196" s="149">
        <f>Q196*H196</f>
        <v>4.8848688000000005</v>
      </c>
      <c r="S196" s="149">
        <v>0</v>
      </c>
      <c r="T196" s="150">
        <f>S196*H196</f>
        <v>0</v>
      </c>
      <c r="AR196" s="151" t="s">
        <v>226</v>
      </c>
      <c r="AT196" s="151" t="s">
        <v>223</v>
      </c>
      <c r="AU196" s="151" t="s">
        <v>81</v>
      </c>
      <c r="AY196" s="17" t="s">
        <v>117</v>
      </c>
      <c r="BE196" s="152">
        <f>IF(N196="základná",J196,0)</f>
        <v>0</v>
      </c>
      <c r="BF196" s="152">
        <f>IF(N196="znížená",J196,0)</f>
        <v>0</v>
      </c>
      <c r="BG196" s="152">
        <f>IF(N196="zákl. prenesená",J196,0)</f>
        <v>0</v>
      </c>
      <c r="BH196" s="152">
        <f>IF(N196="zníž. prenesená",J196,0)</f>
        <v>0</v>
      </c>
      <c r="BI196" s="152">
        <f>IF(N196="nulová",J196,0)</f>
        <v>0</v>
      </c>
      <c r="BJ196" s="17" t="s">
        <v>81</v>
      </c>
      <c r="BK196" s="153">
        <f>ROUND(I196*H196,3)</f>
        <v>0</v>
      </c>
      <c r="BL196" s="17" t="s">
        <v>203</v>
      </c>
      <c r="BM196" s="151" t="s">
        <v>523</v>
      </c>
    </row>
    <row r="197" spans="2:65" s="12" customFormat="1" ht="11.25">
      <c r="B197" s="154"/>
      <c r="D197" s="155" t="s">
        <v>126</v>
      </c>
      <c r="F197" s="157" t="s">
        <v>524</v>
      </c>
      <c r="H197" s="158">
        <v>249.22800000000001</v>
      </c>
      <c r="I197" s="159"/>
      <c r="L197" s="154"/>
      <c r="M197" s="160"/>
      <c r="T197" s="161"/>
      <c r="AT197" s="156" t="s">
        <v>126</v>
      </c>
      <c r="AU197" s="156" t="s">
        <v>81</v>
      </c>
      <c r="AV197" s="12" t="s">
        <v>81</v>
      </c>
      <c r="AW197" s="12" t="s">
        <v>3</v>
      </c>
      <c r="AX197" s="12" t="s">
        <v>77</v>
      </c>
      <c r="AY197" s="156" t="s">
        <v>117</v>
      </c>
    </row>
    <row r="198" spans="2:65" s="1" customFormat="1" ht="24.2" customHeight="1">
      <c r="B198" s="139"/>
      <c r="C198" s="140" t="s">
        <v>290</v>
      </c>
      <c r="D198" s="140" t="s">
        <v>120</v>
      </c>
      <c r="E198" s="141" t="s">
        <v>420</v>
      </c>
      <c r="F198" s="142" t="s">
        <v>421</v>
      </c>
      <c r="G198" s="143" t="s">
        <v>271</v>
      </c>
      <c r="H198" s="145"/>
      <c r="I198" s="145"/>
      <c r="J198" s="144">
        <f>ROUND(I198*H198,3)</f>
        <v>0</v>
      </c>
      <c r="K198" s="146"/>
      <c r="L198" s="32"/>
      <c r="M198" s="147" t="s">
        <v>1</v>
      </c>
      <c r="N198" s="148" t="s">
        <v>38</v>
      </c>
      <c r="P198" s="149">
        <f>O198*H198</f>
        <v>0</v>
      </c>
      <c r="Q198" s="149">
        <v>0</v>
      </c>
      <c r="R198" s="149">
        <f>Q198*H198</f>
        <v>0</v>
      </c>
      <c r="S198" s="149">
        <v>0</v>
      </c>
      <c r="T198" s="150">
        <f>S198*H198</f>
        <v>0</v>
      </c>
      <c r="AR198" s="151" t="s">
        <v>203</v>
      </c>
      <c r="AT198" s="151" t="s">
        <v>120</v>
      </c>
      <c r="AU198" s="151" t="s">
        <v>81</v>
      </c>
      <c r="AY198" s="17" t="s">
        <v>117</v>
      </c>
      <c r="BE198" s="152">
        <f>IF(N198="základná",J198,0)</f>
        <v>0</v>
      </c>
      <c r="BF198" s="152">
        <f>IF(N198="znížená",J198,0)</f>
        <v>0</v>
      </c>
      <c r="BG198" s="152">
        <f>IF(N198="zákl. prenesená",J198,0)</f>
        <v>0</v>
      </c>
      <c r="BH198" s="152">
        <f>IF(N198="zníž. prenesená",J198,0)</f>
        <v>0</v>
      </c>
      <c r="BI198" s="152">
        <f>IF(N198="nulová",J198,0)</f>
        <v>0</v>
      </c>
      <c r="BJ198" s="17" t="s">
        <v>81</v>
      </c>
      <c r="BK198" s="153">
        <f>ROUND(I198*H198,3)</f>
        <v>0</v>
      </c>
      <c r="BL198" s="17" t="s">
        <v>203</v>
      </c>
      <c r="BM198" s="151" t="s">
        <v>525</v>
      </c>
    </row>
    <row r="199" spans="2:65" s="11" customFormat="1" ht="22.9" customHeight="1">
      <c r="B199" s="127"/>
      <c r="D199" s="128" t="s">
        <v>71</v>
      </c>
      <c r="E199" s="137" t="s">
        <v>431</v>
      </c>
      <c r="F199" s="137" t="s">
        <v>432</v>
      </c>
      <c r="I199" s="130"/>
      <c r="J199" s="138">
        <f>BK199</f>
        <v>0</v>
      </c>
      <c r="L199" s="127"/>
      <c r="M199" s="132"/>
      <c r="P199" s="133">
        <f>SUM(P200:P209)</f>
        <v>0</v>
      </c>
      <c r="R199" s="133">
        <f>SUM(R200:R209)</f>
        <v>0.15480874080000001</v>
      </c>
      <c r="T199" s="134">
        <f>SUM(T200:T209)</f>
        <v>0</v>
      </c>
      <c r="AR199" s="128" t="s">
        <v>81</v>
      </c>
      <c r="AT199" s="135" t="s">
        <v>71</v>
      </c>
      <c r="AU199" s="135" t="s">
        <v>77</v>
      </c>
      <c r="AY199" s="128" t="s">
        <v>117</v>
      </c>
      <c r="BK199" s="136">
        <f>SUM(BK200:BK209)</f>
        <v>0</v>
      </c>
    </row>
    <row r="200" spans="2:65" s="1" customFormat="1" ht="24.2" customHeight="1">
      <c r="B200" s="139"/>
      <c r="C200" s="140" t="s">
        <v>295</v>
      </c>
      <c r="D200" s="140" t="s">
        <v>120</v>
      </c>
      <c r="E200" s="141" t="s">
        <v>434</v>
      </c>
      <c r="F200" s="142" t="s">
        <v>435</v>
      </c>
      <c r="G200" s="143" t="s">
        <v>142</v>
      </c>
      <c r="H200" s="144">
        <v>187.32</v>
      </c>
      <c r="I200" s="145"/>
      <c r="J200" s="144">
        <f>ROUND(I200*H200,3)</f>
        <v>0</v>
      </c>
      <c r="K200" s="146"/>
      <c r="L200" s="32"/>
      <c r="M200" s="147" t="s">
        <v>1</v>
      </c>
      <c r="N200" s="148" t="s">
        <v>38</v>
      </c>
      <c r="P200" s="149">
        <f>O200*H200</f>
        <v>0</v>
      </c>
      <c r="Q200" s="149">
        <v>0</v>
      </c>
      <c r="R200" s="149">
        <f>Q200*H200</f>
        <v>0</v>
      </c>
      <c r="S200" s="149">
        <v>0</v>
      </c>
      <c r="T200" s="150">
        <f>S200*H200</f>
        <v>0</v>
      </c>
      <c r="AR200" s="151" t="s">
        <v>203</v>
      </c>
      <c r="AT200" s="151" t="s">
        <v>120</v>
      </c>
      <c r="AU200" s="151" t="s">
        <v>81</v>
      </c>
      <c r="AY200" s="17" t="s">
        <v>117</v>
      </c>
      <c r="BE200" s="152">
        <f>IF(N200="základná",J200,0)</f>
        <v>0</v>
      </c>
      <c r="BF200" s="152">
        <f>IF(N200="znížená",J200,0)</f>
        <v>0</v>
      </c>
      <c r="BG200" s="152">
        <f>IF(N200="zákl. prenesená",J200,0)</f>
        <v>0</v>
      </c>
      <c r="BH200" s="152">
        <f>IF(N200="zníž. prenesená",J200,0)</f>
        <v>0</v>
      </c>
      <c r="BI200" s="152">
        <f>IF(N200="nulová",J200,0)</f>
        <v>0</v>
      </c>
      <c r="BJ200" s="17" t="s">
        <v>81</v>
      </c>
      <c r="BK200" s="153">
        <f>ROUND(I200*H200,3)</f>
        <v>0</v>
      </c>
      <c r="BL200" s="17" t="s">
        <v>203</v>
      </c>
      <c r="BM200" s="151" t="s">
        <v>526</v>
      </c>
    </row>
    <row r="201" spans="2:65" s="14" customFormat="1" ht="11.25">
      <c r="B201" s="169"/>
      <c r="D201" s="155" t="s">
        <v>126</v>
      </c>
      <c r="E201" s="170" t="s">
        <v>1</v>
      </c>
      <c r="F201" s="171" t="s">
        <v>437</v>
      </c>
      <c r="H201" s="170" t="s">
        <v>1</v>
      </c>
      <c r="I201" s="172"/>
      <c r="L201" s="169"/>
      <c r="M201" s="173"/>
      <c r="T201" s="174"/>
      <c r="AT201" s="170" t="s">
        <v>126</v>
      </c>
      <c r="AU201" s="170" t="s">
        <v>81</v>
      </c>
      <c r="AV201" s="14" t="s">
        <v>77</v>
      </c>
      <c r="AW201" s="14" t="s">
        <v>28</v>
      </c>
      <c r="AX201" s="14" t="s">
        <v>72</v>
      </c>
      <c r="AY201" s="170" t="s">
        <v>117</v>
      </c>
    </row>
    <row r="202" spans="2:65" s="12" customFormat="1" ht="11.25">
      <c r="B202" s="154"/>
      <c r="D202" s="155" t="s">
        <v>126</v>
      </c>
      <c r="E202" s="156" t="s">
        <v>1</v>
      </c>
      <c r="F202" s="157" t="s">
        <v>527</v>
      </c>
      <c r="H202" s="158">
        <v>123.84</v>
      </c>
      <c r="I202" s="159"/>
      <c r="L202" s="154"/>
      <c r="M202" s="160"/>
      <c r="T202" s="161"/>
      <c r="AT202" s="156" t="s">
        <v>126</v>
      </c>
      <c r="AU202" s="156" t="s">
        <v>81</v>
      </c>
      <c r="AV202" s="12" t="s">
        <v>81</v>
      </c>
      <c r="AW202" s="12" t="s">
        <v>28</v>
      </c>
      <c r="AX202" s="12" t="s">
        <v>72</v>
      </c>
      <c r="AY202" s="156" t="s">
        <v>117</v>
      </c>
    </row>
    <row r="203" spans="2:65" s="14" customFormat="1" ht="11.25">
      <c r="B203" s="169"/>
      <c r="D203" s="155" t="s">
        <v>126</v>
      </c>
      <c r="E203" s="170" t="s">
        <v>1</v>
      </c>
      <c r="F203" s="171" t="s">
        <v>439</v>
      </c>
      <c r="H203" s="170" t="s">
        <v>1</v>
      </c>
      <c r="I203" s="172"/>
      <c r="L203" s="169"/>
      <c r="M203" s="173"/>
      <c r="T203" s="174"/>
      <c r="AT203" s="170" t="s">
        <v>126</v>
      </c>
      <c r="AU203" s="170" t="s">
        <v>81</v>
      </c>
      <c r="AV203" s="14" t="s">
        <v>77</v>
      </c>
      <c r="AW203" s="14" t="s">
        <v>28</v>
      </c>
      <c r="AX203" s="14" t="s">
        <v>72</v>
      </c>
      <c r="AY203" s="170" t="s">
        <v>117</v>
      </c>
    </row>
    <row r="204" spans="2:65" s="12" customFormat="1" ht="11.25">
      <c r="B204" s="154"/>
      <c r="D204" s="155" t="s">
        <v>126</v>
      </c>
      <c r="E204" s="156" t="s">
        <v>1</v>
      </c>
      <c r="F204" s="157" t="s">
        <v>528</v>
      </c>
      <c r="H204" s="158">
        <v>63.48</v>
      </c>
      <c r="I204" s="159"/>
      <c r="L204" s="154"/>
      <c r="M204" s="160"/>
      <c r="T204" s="161"/>
      <c r="AT204" s="156" t="s">
        <v>126</v>
      </c>
      <c r="AU204" s="156" t="s">
        <v>81</v>
      </c>
      <c r="AV204" s="12" t="s">
        <v>81</v>
      </c>
      <c r="AW204" s="12" t="s">
        <v>28</v>
      </c>
      <c r="AX204" s="12" t="s">
        <v>72</v>
      </c>
      <c r="AY204" s="156" t="s">
        <v>117</v>
      </c>
    </row>
    <row r="205" spans="2:65" s="13" customFormat="1" ht="11.25">
      <c r="B205" s="162"/>
      <c r="D205" s="155" t="s">
        <v>126</v>
      </c>
      <c r="E205" s="163" t="s">
        <v>1</v>
      </c>
      <c r="F205" s="164" t="s">
        <v>131</v>
      </c>
      <c r="H205" s="165">
        <v>187.32</v>
      </c>
      <c r="I205" s="166"/>
      <c r="L205" s="162"/>
      <c r="M205" s="167"/>
      <c r="T205" s="168"/>
      <c r="AT205" s="163" t="s">
        <v>126</v>
      </c>
      <c r="AU205" s="163" t="s">
        <v>81</v>
      </c>
      <c r="AV205" s="13" t="s">
        <v>124</v>
      </c>
      <c r="AW205" s="13" t="s">
        <v>28</v>
      </c>
      <c r="AX205" s="13" t="s">
        <v>77</v>
      </c>
      <c r="AY205" s="163" t="s">
        <v>117</v>
      </c>
    </row>
    <row r="206" spans="2:65" s="1" customFormat="1" ht="33" customHeight="1">
      <c r="B206" s="139"/>
      <c r="C206" s="140" t="s">
        <v>301</v>
      </c>
      <c r="D206" s="140" t="s">
        <v>120</v>
      </c>
      <c r="E206" s="141" t="s">
        <v>442</v>
      </c>
      <c r="F206" s="142" t="s">
        <v>443</v>
      </c>
      <c r="G206" s="143" t="s">
        <v>142</v>
      </c>
      <c r="H206" s="144">
        <v>187.32</v>
      </c>
      <c r="I206" s="145"/>
      <c r="J206" s="144">
        <f>ROUND(I206*H206,3)</f>
        <v>0</v>
      </c>
      <c r="K206" s="146"/>
      <c r="L206" s="32"/>
      <c r="M206" s="147" t="s">
        <v>1</v>
      </c>
      <c r="N206" s="148" t="s">
        <v>38</v>
      </c>
      <c r="P206" s="149">
        <f>O206*H206</f>
        <v>0</v>
      </c>
      <c r="Q206" s="149">
        <v>3.8079999999999999E-4</v>
      </c>
      <c r="R206" s="149">
        <f>Q206*H206</f>
        <v>7.1331456000000001E-2</v>
      </c>
      <c r="S206" s="149">
        <v>0</v>
      </c>
      <c r="T206" s="150">
        <f>S206*H206</f>
        <v>0</v>
      </c>
      <c r="AR206" s="151" t="s">
        <v>203</v>
      </c>
      <c r="AT206" s="151" t="s">
        <v>120</v>
      </c>
      <c r="AU206" s="151" t="s">
        <v>81</v>
      </c>
      <c r="AY206" s="17" t="s">
        <v>117</v>
      </c>
      <c r="BE206" s="152">
        <f>IF(N206="základná",J206,0)</f>
        <v>0</v>
      </c>
      <c r="BF206" s="152">
        <f>IF(N206="znížená",J206,0)</f>
        <v>0</v>
      </c>
      <c r="BG206" s="152">
        <f>IF(N206="zákl. prenesená",J206,0)</f>
        <v>0</v>
      </c>
      <c r="BH206" s="152">
        <f>IF(N206="zníž. prenesená",J206,0)</f>
        <v>0</v>
      </c>
      <c r="BI206" s="152">
        <f>IF(N206="nulová",J206,0)</f>
        <v>0</v>
      </c>
      <c r="BJ206" s="17" t="s">
        <v>81</v>
      </c>
      <c r="BK206" s="153">
        <f>ROUND(I206*H206,3)</f>
        <v>0</v>
      </c>
      <c r="BL206" s="17" t="s">
        <v>203</v>
      </c>
      <c r="BM206" s="151" t="s">
        <v>529</v>
      </c>
    </row>
    <row r="207" spans="2:65" s="1" customFormat="1" ht="16.5" customHeight="1">
      <c r="B207" s="139"/>
      <c r="C207" s="140" t="s">
        <v>307</v>
      </c>
      <c r="D207" s="140" t="s">
        <v>120</v>
      </c>
      <c r="E207" s="141" t="s">
        <v>446</v>
      </c>
      <c r="F207" s="142" t="s">
        <v>447</v>
      </c>
      <c r="G207" s="143" t="s">
        <v>142</v>
      </c>
      <c r="H207" s="144">
        <v>187.32</v>
      </c>
      <c r="I207" s="145"/>
      <c r="J207" s="144">
        <f>ROUND(I207*H207,3)</f>
        <v>0</v>
      </c>
      <c r="K207" s="146"/>
      <c r="L207" s="32"/>
      <c r="M207" s="147" t="s">
        <v>1</v>
      </c>
      <c r="N207" s="148" t="s">
        <v>38</v>
      </c>
      <c r="P207" s="149">
        <f>O207*H207</f>
        <v>0</v>
      </c>
      <c r="Q207" s="149">
        <v>3.8079999999999999E-4</v>
      </c>
      <c r="R207" s="149">
        <f>Q207*H207</f>
        <v>7.1331456000000001E-2</v>
      </c>
      <c r="S207" s="149">
        <v>0</v>
      </c>
      <c r="T207" s="150">
        <f>S207*H207</f>
        <v>0</v>
      </c>
      <c r="AR207" s="151" t="s">
        <v>203</v>
      </c>
      <c r="AT207" s="151" t="s">
        <v>120</v>
      </c>
      <c r="AU207" s="151" t="s">
        <v>81</v>
      </c>
      <c r="AY207" s="17" t="s">
        <v>117</v>
      </c>
      <c r="BE207" s="152">
        <f>IF(N207="základná",J207,0)</f>
        <v>0</v>
      </c>
      <c r="BF207" s="152">
        <f>IF(N207="znížená",J207,0)</f>
        <v>0</v>
      </c>
      <c r="BG207" s="152">
        <f>IF(N207="zákl. prenesená",J207,0)</f>
        <v>0</v>
      </c>
      <c r="BH207" s="152">
        <f>IF(N207="zníž. prenesená",J207,0)</f>
        <v>0</v>
      </c>
      <c r="BI207" s="152">
        <f>IF(N207="nulová",J207,0)</f>
        <v>0</v>
      </c>
      <c r="BJ207" s="17" t="s">
        <v>81</v>
      </c>
      <c r="BK207" s="153">
        <f>ROUND(I207*H207,3)</f>
        <v>0</v>
      </c>
      <c r="BL207" s="17" t="s">
        <v>203</v>
      </c>
      <c r="BM207" s="151" t="s">
        <v>530</v>
      </c>
    </row>
    <row r="208" spans="2:65" s="1" customFormat="1" ht="21.75" customHeight="1">
      <c r="B208" s="139"/>
      <c r="C208" s="140" t="s">
        <v>312</v>
      </c>
      <c r="D208" s="140" t="s">
        <v>120</v>
      </c>
      <c r="E208" s="141" t="s">
        <v>450</v>
      </c>
      <c r="F208" s="142" t="s">
        <v>451</v>
      </c>
      <c r="G208" s="143" t="s">
        <v>142</v>
      </c>
      <c r="H208" s="144">
        <v>187.32</v>
      </c>
      <c r="I208" s="145"/>
      <c r="J208" s="144">
        <f>ROUND(I208*H208,3)</f>
        <v>0</v>
      </c>
      <c r="K208" s="146"/>
      <c r="L208" s="32"/>
      <c r="M208" s="147" t="s">
        <v>1</v>
      </c>
      <c r="N208" s="148" t="s">
        <v>38</v>
      </c>
      <c r="P208" s="149">
        <f>O208*H208</f>
        <v>0</v>
      </c>
      <c r="Q208" s="149">
        <v>6.3540000000000005E-5</v>
      </c>
      <c r="R208" s="149">
        <f>Q208*H208</f>
        <v>1.19023128E-2</v>
      </c>
      <c r="S208" s="149">
        <v>0</v>
      </c>
      <c r="T208" s="150">
        <f>S208*H208</f>
        <v>0</v>
      </c>
      <c r="AR208" s="151" t="s">
        <v>203</v>
      </c>
      <c r="AT208" s="151" t="s">
        <v>120</v>
      </c>
      <c r="AU208" s="151" t="s">
        <v>81</v>
      </c>
      <c r="AY208" s="17" t="s">
        <v>117</v>
      </c>
      <c r="BE208" s="152">
        <f>IF(N208="základná",J208,0)</f>
        <v>0</v>
      </c>
      <c r="BF208" s="152">
        <f>IF(N208="znížená",J208,0)</f>
        <v>0</v>
      </c>
      <c r="BG208" s="152">
        <f>IF(N208="zákl. prenesená",J208,0)</f>
        <v>0</v>
      </c>
      <c r="BH208" s="152">
        <f>IF(N208="zníž. prenesená",J208,0)</f>
        <v>0</v>
      </c>
      <c r="BI208" s="152">
        <f>IF(N208="nulová",J208,0)</f>
        <v>0</v>
      </c>
      <c r="BJ208" s="17" t="s">
        <v>81</v>
      </c>
      <c r="BK208" s="153">
        <f>ROUND(I208*H208,3)</f>
        <v>0</v>
      </c>
      <c r="BL208" s="17" t="s">
        <v>203</v>
      </c>
      <c r="BM208" s="151" t="s">
        <v>531</v>
      </c>
    </row>
    <row r="209" spans="2:65" s="1" customFormat="1" ht="24.2" customHeight="1">
      <c r="B209" s="139"/>
      <c r="C209" s="140" t="s">
        <v>316</v>
      </c>
      <c r="D209" s="140" t="s">
        <v>120</v>
      </c>
      <c r="E209" s="141" t="s">
        <v>454</v>
      </c>
      <c r="F209" s="142" t="s">
        <v>455</v>
      </c>
      <c r="G209" s="143" t="s">
        <v>142</v>
      </c>
      <c r="H209" s="144">
        <v>187.32</v>
      </c>
      <c r="I209" s="145"/>
      <c r="J209" s="144">
        <f>ROUND(I209*H209,3)</f>
        <v>0</v>
      </c>
      <c r="K209" s="146"/>
      <c r="L209" s="32"/>
      <c r="M209" s="147" t="s">
        <v>1</v>
      </c>
      <c r="N209" s="148" t="s">
        <v>38</v>
      </c>
      <c r="P209" s="149">
        <f>O209*H209</f>
        <v>0</v>
      </c>
      <c r="Q209" s="149">
        <v>1.3E-6</v>
      </c>
      <c r="R209" s="149">
        <f>Q209*H209</f>
        <v>2.4351599999999999E-4</v>
      </c>
      <c r="S209" s="149">
        <v>0</v>
      </c>
      <c r="T209" s="150">
        <f>S209*H209</f>
        <v>0</v>
      </c>
      <c r="AR209" s="151" t="s">
        <v>203</v>
      </c>
      <c r="AT209" s="151" t="s">
        <v>120</v>
      </c>
      <c r="AU209" s="151" t="s">
        <v>81</v>
      </c>
      <c r="AY209" s="17" t="s">
        <v>117</v>
      </c>
      <c r="BE209" s="152">
        <f>IF(N209="základná",J209,0)</f>
        <v>0</v>
      </c>
      <c r="BF209" s="152">
        <f>IF(N209="znížená",J209,0)</f>
        <v>0</v>
      </c>
      <c r="BG209" s="152">
        <f>IF(N209="zákl. prenesená",J209,0)</f>
        <v>0</v>
      </c>
      <c r="BH209" s="152">
        <f>IF(N209="zníž. prenesená",J209,0)</f>
        <v>0</v>
      </c>
      <c r="BI209" s="152">
        <f>IF(N209="nulová",J209,0)</f>
        <v>0</v>
      </c>
      <c r="BJ209" s="17" t="s">
        <v>81</v>
      </c>
      <c r="BK209" s="153">
        <f>ROUND(I209*H209,3)</f>
        <v>0</v>
      </c>
      <c r="BL209" s="17" t="s">
        <v>203</v>
      </c>
      <c r="BM209" s="151" t="s">
        <v>532</v>
      </c>
    </row>
    <row r="210" spans="2:65" s="11" customFormat="1" ht="25.9" customHeight="1">
      <c r="B210" s="127"/>
      <c r="D210" s="128" t="s">
        <v>71</v>
      </c>
      <c r="E210" s="129" t="s">
        <v>457</v>
      </c>
      <c r="F210" s="129" t="s">
        <v>458</v>
      </c>
      <c r="I210" s="130"/>
      <c r="J210" s="131">
        <f>BK210</f>
        <v>0</v>
      </c>
      <c r="L210" s="127"/>
      <c r="M210" s="132"/>
      <c r="P210" s="133">
        <f>SUM(P211:P214)</f>
        <v>0</v>
      </c>
      <c r="R210" s="133">
        <f>SUM(R211:R214)</f>
        <v>0</v>
      </c>
      <c r="T210" s="134">
        <f>SUM(T211:T214)</f>
        <v>0</v>
      </c>
      <c r="AR210" s="128" t="s">
        <v>124</v>
      </c>
      <c r="AT210" s="135" t="s">
        <v>71</v>
      </c>
      <c r="AU210" s="135" t="s">
        <v>72</v>
      </c>
      <c r="AY210" s="128" t="s">
        <v>117</v>
      </c>
      <c r="BK210" s="136">
        <f>SUM(BK211:BK214)</f>
        <v>0</v>
      </c>
    </row>
    <row r="211" spans="2:65" s="1" customFormat="1" ht="37.9" customHeight="1">
      <c r="B211" s="139"/>
      <c r="C211" s="140" t="s">
        <v>320</v>
      </c>
      <c r="D211" s="140" t="s">
        <v>120</v>
      </c>
      <c r="E211" s="141" t="s">
        <v>460</v>
      </c>
      <c r="F211" s="142" t="s">
        <v>461</v>
      </c>
      <c r="G211" s="143" t="s">
        <v>462</v>
      </c>
      <c r="H211" s="144">
        <v>8</v>
      </c>
      <c r="I211" s="145"/>
      <c r="J211" s="144">
        <f>ROUND(I211*H211,3)</f>
        <v>0</v>
      </c>
      <c r="K211" s="146"/>
      <c r="L211" s="32"/>
      <c r="M211" s="147" t="s">
        <v>1</v>
      </c>
      <c r="N211" s="148" t="s">
        <v>38</v>
      </c>
      <c r="P211" s="149">
        <f>O211*H211</f>
        <v>0</v>
      </c>
      <c r="Q211" s="149">
        <v>0</v>
      </c>
      <c r="R211" s="149">
        <f>Q211*H211</f>
        <v>0</v>
      </c>
      <c r="S211" s="149">
        <v>0</v>
      </c>
      <c r="T211" s="150">
        <f>S211*H211</f>
        <v>0</v>
      </c>
      <c r="AR211" s="151" t="s">
        <v>463</v>
      </c>
      <c r="AT211" s="151" t="s">
        <v>120</v>
      </c>
      <c r="AU211" s="151" t="s">
        <v>77</v>
      </c>
      <c r="AY211" s="17" t="s">
        <v>117</v>
      </c>
      <c r="BE211" s="152">
        <f>IF(N211="základná",J211,0)</f>
        <v>0</v>
      </c>
      <c r="BF211" s="152">
        <f>IF(N211="znížená",J211,0)</f>
        <v>0</v>
      </c>
      <c r="BG211" s="152">
        <f>IF(N211="zákl. prenesená",J211,0)</f>
        <v>0</v>
      </c>
      <c r="BH211" s="152">
        <f>IF(N211="zníž. prenesená",J211,0)</f>
        <v>0</v>
      </c>
      <c r="BI211" s="152">
        <f>IF(N211="nulová",J211,0)</f>
        <v>0</v>
      </c>
      <c r="BJ211" s="17" t="s">
        <v>81</v>
      </c>
      <c r="BK211" s="153">
        <f>ROUND(I211*H211,3)</f>
        <v>0</v>
      </c>
      <c r="BL211" s="17" t="s">
        <v>463</v>
      </c>
      <c r="BM211" s="151" t="s">
        <v>533</v>
      </c>
    </row>
    <row r="212" spans="2:65" s="14" customFormat="1" ht="11.25">
      <c r="B212" s="169"/>
      <c r="D212" s="155" t="s">
        <v>126</v>
      </c>
      <c r="E212" s="170" t="s">
        <v>1</v>
      </c>
      <c r="F212" s="171" t="s">
        <v>465</v>
      </c>
      <c r="H212" s="170" t="s">
        <v>1</v>
      </c>
      <c r="I212" s="172"/>
      <c r="L212" s="169"/>
      <c r="M212" s="173"/>
      <c r="T212" s="174"/>
      <c r="AT212" s="170" t="s">
        <v>126</v>
      </c>
      <c r="AU212" s="170" t="s">
        <v>77</v>
      </c>
      <c r="AV212" s="14" t="s">
        <v>77</v>
      </c>
      <c r="AW212" s="14" t="s">
        <v>28</v>
      </c>
      <c r="AX212" s="14" t="s">
        <v>72</v>
      </c>
      <c r="AY212" s="170" t="s">
        <v>117</v>
      </c>
    </row>
    <row r="213" spans="2:65" s="12" customFormat="1" ht="11.25">
      <c r="B213" s="154"/>
      <c r="D213" s="155" t="s">
        <v>126</v>
      </c>
      <c r="E213" s="156" t="s">
        <v>1</v>
      </c>
      <c r="F213" s="157" t="s">
        <v>166</v>
      </c>
      <c r="H213" s="158">
        <v>8</v>
      </c>
      <c r="I213" s="159"/>
      <c r="L213" s="154"/>
      <c r="M213" s="160"/>
      <c r="T213" s="161"/>
      <c r="AT213" s="156" t="s">
        <v>126</v>
      </c>
      <c r="AU213" s="156" t="s">
        <v>77</v>
      </c>
      <c r="AV213" s="12" t="s">
        <v>81</v>
      </c>
      <c r="AW213" s="12" t="s">
        <v>28</v>
      </c>
      <c r="AX213" s="12" t="s">
        <v>77</v>
      </c>
      <c r="AY213" s="156" t="s">
        <v>117</v>
      </c>
    </row>
    <row r="214" spans="2:65" s="1" customFormat="1" ht="24.2" customHeight="1">
      <c r="B214" s="139"/>
      <c r="C214" s="140" t="s">
        <v>325</v>
      </c>
      <c r="D214" s="140" t="s">
        <v>120</v>
      </c>
      <c r="E214" s="141" t="s">
        <v>467</v>
      </c>
      <c r="F214" s="142" t="s">
        <v>468</v>
      </c>
      <c r="G214" s="143" t="s">
        <v>469</v>
      </c>
      <c r="H214" s="144">
        <v>1</v>
      </c>
      <c r="I214" s="145"/>
      <c r="J214" s="144">
        <f>ROUND(I214*H214,3)</f>
        <v>0</v>
      </c>
      <c r="K214" s="146"/>
      <c r="L214" s="32"/>
      <c r="M214" s="185" t="s">
        <v>1</v>
      </c>
      <c r="N214" s="186" t="s">
        <v>38</v>
      </c>
      <c r="O214" s="187"/>
      <c r="P214" s="188">
        <f>O214*H214</f>
        <v>0</v>
      </c>
      <c r="Q214" s="188">
        <v>0</v>
      </c>
      <c r="R214" s="188">
        <f>Q214*H214</f>
        <v>0</v>
      </c>
      <c r="S214" s="188">
        <v>0</v>
      </c>
      <c r="T214" s="189">
        <f>S214*H214</f>
        <v>0</v>
      </c>
      <c r="AR214" s="151" t="s">
        <v>463</v>
      </c>
      <c r="AT214" s="151" t="s">
        <v>120</v>
      </c>
      <c r="AU214" s="151" t="s">
        <v>77</v>
      </c>
      <c r="AY214" s="17" t="s">
        <v>117</v>
      </c>
      <c r="BE214" s="152">
        <f>IF(N214="základná",J214,0)</f>
        <v>0</v>
      </c>
      <c r="BF214" s="152">
        <f>IF(N214="znížená",J214,0)</f>
        <v>0</v>
      </c>
      <c r="BG214" s="152">
        <f>IF(N214="zákl. prenesená",J214,0)</f>
        <v>0</v>
      </c>
      <c r="BH214" s="152">
        <f>IF(N214="zníž. prenesená",J214,0)</f>
        <v>0</v>
      </c>
      <c r="BI214" s="152">
        <f>IF(N214="nulová",J214,0)</f>
        <v>0</v>
      </c>
      <c r="BJ214" s="17" t="s">
        <v>81</v>
      </c>
      <c r="BK214" s="153">
        <f>ROUND(I214*H214,3)</f>
        <v>0</v>
      </c>
      <c r="BL214" s="17" t="s">
        <v>463</v>
      </c>
      <c r="BM214" s="151" t="s">
        <v>534</v>
      </c>
    </row>
    <row r="215" spans="2:65" s="1" customFormat="1" ht="6.95" customHeight="1">
      <c r="B215" s="47"/>
      <c r="C215" s="48"/>
      <c r="D215" s="48"/>
      <c r="E215" s="48"/>
      <c r="F215" s="48"/>
      <c r="G215" s="48"/>
      <c r="H215" s="48"/>
      <c r="I215" s="48"/>
      <c r="J215" s="48"/>
      <c r="K215" s="48"/>
      <c r="L215" s="32"/>
    </row>
  </sheetData>
  <autoFilter ref="C125:K214" xr:uid="{00000000-0009-0000-0000-000002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1 - Strecha teločvične</vt:lpstr>
      <vt:lpstr>2 - Strecha sály</vt:lpstr>
      <vt:lpstr>'1 - Strecha teločvične'!Názvy_tlače</vt:lpstr>
      <vt:lpstr>'2 - Strecha sály'!Názvy_tlače</vt:lpstr>
      <vt:lpstr>'Rekapitulácia stavby'!Názvy_tlače</vt:lpstr>
      <vt:lpstr>'1 - Strecha teločvične'!Oblasť_tlače</vt:lpstr>
      <vt:lpstr>'2 - Strecha sály'!Oblasť_tlače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Mukova</dc:creator>
  <cp:lastModifiedBy>Beáta Fulnečková</cp:lastModifiedBy>
  <dcterms:created xsi:type="dcterms:W3CDTF">2024-10-04T10:40:45Z</dcterms:created>
  <dcterms:modified xsi:type="dcterms:W3CDTF">2025-10-15T07:09:38Z</dcterms:modified>
</cp:coreProperties>
</file>