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or\Desktop\ZAKÁZKY\2020\ZÁBŘEH NA MORAVĚ - zeleň - ZZVZ\"/>
    </mc:Choice>
  </mc:AlternateContent>
  <bookViews>
    <workbookView xWindow="0" yWindow="0" windowWidth="24000" windowHeight="9435" activeTab="3"/>
  </bookViews>
  <sheets>
    <sheet name="VÝKAZ PLOCH" sheetId="16" r:id="rId1"/>
    <sheet name="PŘÍLOHA KR" sheetId="20" r:id="rId2"/>
    <sheet name="SOUHRN KUMULATIVNÍ ROZP" sheetId="19" r:id="rId3"/>
    <sheet name="PŘÍPRAVA ÚZEMÍ" sheetId="18" r:id="rId4"/>
    <sheet name="STROMY 10-12" sheetId="5" r:id="rId5"/>
    <sheet name="STROMY 12-14" sheetId="1" r:id="rId6"/>
    <sheet name="KEŘE SKUPINA ŽP" sheetId="6" r:id="rId7"/>
    <sheet name="KEŘE SKUPINA vrby" sheetId="9" r:id="rId8"/>
    <sheet name="KEŘE SKUPINA val" sheetId="7" r:id="rId9"/>
    <sheet name="KEŘE Solitéry" sheetId="8" r:id="rId10"/>
    <sheet name="SUCHÁ VONNÁ STRÁŇKA" sheetId="11" r:id="rId11"/>
    <sheet name="HMATOVÝ ZÁHON" sheetId="13" r:id="rId12"/>
    <sheet name="LITORÁLNÍ PÁSMO" sheetId="14" r:id="rId13"/>
    <sheet name="ZALOŽENÍ TRÁVNÍKU" sheetId="2" r:id="rId14"/>
    <sheet name="NÁSLEDNÁ PÉČE" sheetId="10" r:id="rId15"/>
    <sheet name="MOBILIÁŘ" sheetId="17" r:id="rId16"/>
  </sheets>
  <calcPr calcId="152511"/>
</workbook>
</file>

<file path=xl/calcChain.xml><?xml version="1.0" encoding="utf-8"?>
<calcChain xmlns="http://schemas.openxmlformats.org/spreadsheetml/2006/main">
  <c r="E58" i="20" l="1"/>
  <c r="E59" i="19"/>
  <c r="E7" i="19"/>
  <c r="D93" i="20" l="1"/>
  <c r="D90" i="20"/>
  <c r="D48" i="20"/>
  <c r="D22" i="20"/>
  <c r="D14" i="20"/>
  <c r="D12" i="20"/>
  <c r="D16" i="19"/>
  <c r="D18" i="19"/>
  <c r="D91" i="19"/>
  <c r="D88" i="19"/>
  <c r="D49" i="19"/>
  <c r="D26" i="19"/>
  <c r="D9" i="19"/>
  <c r="D10" i="19" s="1"/>
  <c r="C9" i="19"/>
  <c r="C5" i="20" s="1"/>
  <c r="E6" i="19"/>
  <c r="L8" i="16"/>
  <c r="L20" i="16"/>
  <c r="D95" i="20" l="1"/>
  <c r="D96" i="20" s="1"/>
  <c r="D97" i="20" s="1"/>
  <c r="C6" i="20"/>
  <c r="C7" i="20" s="1"/>
  <c r="D5" i="20"/>
  <c r="C10" i="19"/>
  <c r="C11" i="19" s="1"/>
  <c r="D11" i="19"/>
  <c r="E9" i="19"/>
  <c r="G27" i="18"/>
  <c r="D29" i="2"/>
  <c r="G29" i="2" s="1"/>
  <c r="D28" i="2"/>
  <c r="G28" i="2" s="1"/>
  <c r="G27" i="2"/>
  <c r="G26" i="2"/>
  <c r="D18" i="2"/>
  <c r="G18" i="2" s="1"/>
  <c r="D17" i="2"/>
  <c r="G17" i="2" s="1"/>
  <c r="G16" i="2"/>
  <c r="G15" i="2"/>
  <c r="D7" i="2"/>
  <c r="G7" i="2" s="1"/>
  <c r="D6" i="2"/>
  <c r="G6" i="2" s="1"/>
  <c r="G5" i="2"/>
  <c r="D4" i="18"/>
  <c r="G4" i="18" s="1"/>
  <c r="G26" i="18"/>
  <c r="D61" i="20" s="1"/>
  <c r="G25" i="18"/>
  <c r="G28" i="18" s="1"/>
  <c r="C61" i="20" s="1"/>
  <c r="G13" i="18"/>
  <c r="G12" i="18"/>
  <c r="D11" i="18"/>
  <c r="D15" i="18" s="1"/>
  <c r="G15" i="18" s="1"/>
  <c r="G9" i="18"/>
  <c r="G7" i="18"/>
  <c r="D10" i="18"/>
  <c r="G10" i="18" s="1"/>
  <c r="G8" i="18"/>
  <c r="G6" i="18"/>
  <c r="E61" i="20" l="1"/>
  <c r="G11" i="18"/>
  <c r="G19" i="18" s="1"/>
  <c r="E5" i="20"/>
  <c r="E6" i="20" s="1"/>
  <c r="E7" i="20" s="1"/>
  <c r="D6" i="20"/>
  <c r="D7" i="20" s="1"/>
  <c r="G30" i="18"/>
  <c r="G18" i="18"/>
  <c r="G29" i="18"/>
  <c r="D62" i="19"/>
  <c r="E10" i="19"/>
  <c r="E11" i="19" s="1"/>
  <c r="G20" i="2"/>
  <c r="D14" i="18"/>
  <c r="G14" i="18" s="1"/>
  <c r="G31" i="2"/>
  <c r="G30" i="2"/>
  <c r="G9" i="2"/>
  <c r="G19" i="2"/>
  <c r="D5" i="18"/>
  <c r="G5" i="18" s="1"/>
  <c r="G17" i="18" s="1"/>
  <c r="D59" i="20" s="1"/>
  <c r="D60" i="20" l="1"/>
  <c r="D79" i="20" s="1"/>
  <c r="D80" i="20" s="1"/>
  <c r="D81" i="20" s="1"/>
  <c r="D61" i="19"/>
  <c r="D80" i="19" s="1"/>
  <c r="C71" i="19"/>
  <c r="C70" i="20"/>
  <c r="C61" i="19"/>
  <c r="C60" i="20"/>
  <c r="D68" i="19"/>
  <c r="D67" i="20"/>
  <c r="C63" i="19"/>
  <c r="E63" i="19" s="1"/>
  <c r="C62" i="20"/>
  <c r="E62" i="20" s="1"/>
  <c r="D70" i="19"/>
  <c r="D69" i="20"/>
  <c r="C68" i="20"/>
  <c r="C69" i="19"/>
  <c r="D71" i="20"/>
  <c r="D72" i="19"/>
  <c r="C62" i="19"/>
  <c r="E62" i="19" s="1"/>
  <c r="D60" i="19"/>
  <c r="G16" i="18"/>
  <c r="C59" i="20" s="1"/>
  <c r="E59" i="20" s="1"/>
  <c r="G21" i="2"/>
  <c r="G32" i="2"/>
  <c r="E69" i="19" l="1"/>
  <c r="E71" i="19"/>
  <c r="E68" i="20"/>
  <c r="C79" i="20"/>
  <c r="E60" i="20"/>
  <c r="D74" i="19"/>
  <c r="D76" i="19" s="1"/>
  <c r="C80" i="19"/>
  <c r="E80" i="19" s="1"/>
  <c r="E81" i="19" s="1"/>
  <c r="E82" i="19" s="1"/>
  <c r="E61" i="19"/>
  <c r="D73" i="20"/>
  <c r="D75" i="20" s="1"/>
  <c r="D76" i="20" s="1"/>
  <c r="D77" i="20" s="1"/>
  <c r="E70" i="20"/>
  <c r="C60" i="19"/>
  <c r="H5" i="16"/>
  <c r="G17" i="17"/>
  <c r="G16" i="17"/>
  <c r="G15" i="17"/>
  <c r="G14" i="17"/>
  <c r="G6" i="17"/>
  <c r="G5" i="17"/>
  <c r="G4" i="17"/>
  <c r="C80" i="20" l="1"/>
  <c r="C81" i="20" s="1"/>
  <c r="E79" i="20"/>
  <c r="E80" i="20" s="1"/>
  <c r="E81" i="20" s="1"/>
  <c r="G18" i="17"/>
  <c r="G20" i="17" s="1"/>
  <c r="D77" i="19"/>
  <c r="D78" i="19" s="1"/>
  <c r="D81" i="19" s="1"/>
  <c r="D82" i="19" s="1"/>
  <c r="E60" i="19"/>
  <c r="G7" i="17"/>
  <c r="G44" i="10"/>
  <c r="G43" i="10"/>
  <c r="G42" i="10"/>
  <c r="G41" i="10"/>
  <c r="G27" i="10"/>
  <c r="G26" i="10"/>
  <c r="G25" i="10"/>
  <c r="G24" i="10"/>
  <c r="G13" i="14"/>
  <c r="G12" i="14"/>
  <c r="G9" i="14"/>
  <c r="G6" i="14"/>
  <c r="G19" i="11"/>
  <c r="G18" i="13"/>
  <c r="G20" i="11"/>
  <c r="G10" i="13"/>
  <c r="G9" i="13"/>
  <c r="G8" i="13"/>
  <c r="D7" i="13"/>
  <c r="G7" i="13" s="1"/>
  <c r="G6" i="13"/>
  <c r="G5" i="13"/>
  <c r="G4" i="13"/>
  <c r="G10" i="11"/>
  <c r="G9" i="11"/>
  <c r="G13" i="8"/>
  <c r="G12" i="8"/>
  <c r="G11" i="8"/>
  <c r="D15" i="7"/>
  <c r="D5" i="7"/>
  <c r="G5" i="7" s="1"/>
  <c r="G4" i="7"/>
  <c r="G4" i="6"/>
  <c r="D7" i="9"/>
  <c r="G7" i="9" s="1"/>
  <c r="G6" i="9"/>
  <c r="D13" i="6"/>
  <c r="G17" i="7" l="1"/>
  <c r="D24" i="19" s="1"/>
  <c r="D20" i="20"/>
  <c r="C90" i="20"/>
  <c r="C88" i="19"/>
  <c r="E88" i="19" s="1"/>
  <c r="G22" i="13"/>
  <c r="G29" i="10"/>
  <c r="D31" i="20"/>
  <c r="D35" i="19"/>
  <c r="G46" i="10"/>
  <c r="D36" i="19"/>
  <c r="D32" i="20"/>
  <c r="C91" i="19"/>
  <c r="E91" i="19" s="1"/>
  <c r="C93" i="20"/>
  <c r="E93" i="20" s="1"/>
  <c r="G9" i="17"/>
  <c r="G28" i="10"/>
  <c r="G21" i="9"/>
  <c r="G45" i="10"/>
  <c r="D18" i="20" l="1"/>
  <c r="D22" i="19"/>
  <c r="C36" i="19"/>
  <c r="C32" i="20"/>
  <c r="C95" i="20"/>
  <c r="C96" i="20" s="1"/>
  <c r="C97" i="20" s="1"/>
  <c r="E90" i="20"/>
  <c r="E95" i="20" s="1"/>
  <c r="E96" i="20" s="1"/>
  <c r="E97" i="20" s="1"/>
  <c r="D47" i="19"/>
  <c r="D46" i="20"/>
  <c r="C31" i="20"/>
  <c r="C35" i="19"/>
  <c r="G30" i="10"/>
  <c r="G47" i="10"/>
  <c r="D10" i="5"/>
  <c r="D10" i="1"/>
  <c r="E35" i="19" l="1"/>
  <c r="E31" i="20"/>
  <c r="E32" i="20"/>
  <c r="E36" i="19"/>
  <c r="C81" i="19"/>
  <c r="C82" i="19" s="1"/>
  <c r="G8" i="6"/>
  <c r="G29" i="16"/>
  <c r="G28" i="16"/>
  <c r="G25" i="16"/>
  <c r="G24" i="16"/>
  <c r="G23" i="16"/>
  <c r="F10" i="16"/>
  <c r="G10" i="16" s="1"/>
  <c r="F15" i="16"/>
  <c r="G15" i="16" s="1"/>
  <c r="F12" i="16"/>
  <c r="G12" i="16" s="1"/>
  <c r="F8" i="16"/>
  <c r="G8" i="16" s="1"/>
  <c r="G11" i="11"/>
  <c r="G8" i="11"/>
  <c r="G4" i="16" l="1"/>
  <c r="I6" i="16" s="1"/>
  <c r="D7" i="11"/>
  <c r="G7" i="11" s="1"/>
  <c r="G6" i="11"/>
  <c r="G17" i="5"/>
  <c r="G18" i="1"/>
  <c r="G19" i="8"/>
  <c r="G18" i="9"/>
  <c r="G20" i="6"/>
  <c r="G4" i="2"/>
  <c r="G8" i="8"/>
  <c r="G7" i="1"/>
  <c r="G6" i="1"/>
  <c r="G9" i="1"/>
  <c r="G8" i="1"/>
  <c r="G10" i="5"/>
  <c r="G24" i="11" l="1"/>
  <c r="G8" i="2"/>
  <c r="D10" i="7"/>
  <c r="G9" i="9"/>
  <c r="G13" i="6"/>
  <c r="G9" i="6"/>
  <c r="G6" i="6"/>
  <c r="D20" i="8"/>
  <c r="G19" i="5"/>
  <c r="G18" i="5"/>
  <c r="G31" i="5"/>
  <c r="G30" i="5"/>
  <c r="G29" i="5"/>
  <c r="G28" i="5"/>
  <c r="G27" i="5"/>
  <c r="G25" i="1"/>
  <c r="G24" i="1"/>
  <c r="G24" i="5"/>
  <c r="G23" i="5"/>
  <c r="G22" i="5"/>
  <c r="G12" i="5"/>
  <c r="G9" i="5"/>
  <c r="G7" i="5"/>
  <c r="D44" i="20" l="1"/>
  <c r="D51" i="20" s="1"/>
  <c r="D52" i="20" s="1"/>
  <c r="D53" i="20" s="1"/>
  <c r="D45" i="19"/>
  <c r="D52" i="19" s="1"/>
  <c r="D53" i="19" s="1"/>
  <c r="D54" i="19" s="1"/>
  <c r="C67" i="19"/>
  <c r="C66" i="20"/>
  <c r="G10" i="2"/>
  <c r="D7" i="6"/>
  <c r="G7" i="6" s="1"/>
  <c r="G23" i="6" s="1"/>
  <c r="D20" i="19" l="1"/>
  <c r="D29" i="19" s="1"/>
  <c r="D16" i="20"/>
  <c r="D25" i="20" s="1"/>
  <c r="C74" i="19"/>
  <c r="E67" i="19"/>
  <c r="E66" i="20"/>
  <c r="C73" i="20"/>
  <c r="G10" i="1"/>
  <c r="G20" i="1"/>
  <c r="G23" i="1"/>
  <c r="G32" i="1"/>
  <c r="G29" i="1"/>
  <c r="G12" i="1"/>
  <c r="D30" i="19" l="1"/>
  <c r="D31" i="19" s="1"/>
  <c r="C75" i="20"/>
  <c r="E73" i="20"/>
  <c r="E74" i="19"/>
  <c r="C76" i="19"/>
  <c r="D26" i="20"/>
  <c r="D27" i="20" s="1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5" i="14"/>
  <c r="G4" i="14"/>
  <c r="G5" i="11"/>
  <c r="G4" i="11"/>
  <c r="E76" i="19" l="1"/>
  <c r="C77" i="19"/>
  <c r="C78" i="19" s="1"/>
  <c r="E75" i="20"/>
  <c r="E76" i="20" s="1"/>
  <c r="E77" i="20" s="1"/>
  <c r="C76" i="20"/>
  <c r="C77" i="20" s="1"/>
  <c r="G35" i="14"/>
  <c r="G38" i="13"/>
  <c r="G37" i="13"/>
  <c r="G36" i="13"/>
  <c r="G35" i="13"/>
  <c r="G34" i="13"/>
  <c r="G33" i="13"/>
  <c r="G32" i="13"/>
  <c r="G31" i="13"/>
  <c r="G30" i="13"/>
  <c r="G29" i="13"/>
  <c r="G28" i="13"/>
  <c r="G27" i="13"/>
  <c r="G12" i="13"/>
  <c r="G15" i="14"/>
  <c r="G14" i="14"/>
  <c r="G11" i="14"/>
  <c r="G10" i="14"/>
  <c r="G8" i="14"/>
  <c r="G7" i="14"/>
  <c r="C49" i="20" l="1"/>
  <c r="E49" i="20" s="1"/>
  <c r="C50" i="19"/>
  <c r="E50" i="19" s="1"/>
  <c r="E77" i="19"/>
  <c r="E78" i="19" s="1"/>
  <c r="G16" i="14"/>
  <c r="G39" i="13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0" i="13"/>
  <c r="G19" i="13"/>
  <c r="G17" i="13"/>
  <c r="G16" i="13"/>
  <c r="G15" i="13"/>
  <c r="G14" i="13"/>
  <c r="G13" i="13"/>
  <c r="G11" i="13"/>
  <c r="G22" i="11"/>
  <c r="G18" i="11"/>
  <c r="G17" i="11"/>
  <c r="G16" i="11"/>
  <c r="G15" i="11"/>
  <c r="G13" i="11"/>
  <c r="G14" i="11"/>
  <c r="G12" i="11"/>
  <c r="C48" i="20" l="1"/>
  <c r="E48" i="20" s="1"/>
  <c r="C49" i="19"/>
  <c r="E49" i="19" s="1"/>
  <c r="C48" i="19"/>
  <c r="E48" i="19" s="1"/>
  <c r="C47" i="20"/>
  <c r="E47" i="20" s="1"/>
  <c r="G18" i="14"/>
  <c r="G21" i="13"/>
  <c r="G44" i="11"/>
  <c r="G21" i="11"/>
  <c r="G23" i="11" s="1"/>
  <c r="G23" i="13" l="1"/>
  <c r="C46" i="20"/>
  <c r="E46" i="20" s="1"/>
  <c r="C47" i="19"/>
  <c r="E47" i="19" s="1"/>
  <c r="C46" i="19"/>
  <c r="E46" i="19" s="1"/>
  <c r="C45" i="20"/>
  <c r="E45" i="20" s="1"/>
  <c r="C45" i="19"/>
  <c r="C44" i="20"/>
  <c r="G25" i="11"/>
  <c r="G16" i="8"/>
  <c r="G15" i="8"/>
  <c r="G14" i="8"/>
  <c r="D10" i="8"/>
  <c r="G12" i="7"/>
  <c r="G11" i="7"/>
  <c r="G15" i="9"/>
  <c r="G14" i="9"/>
  <c r="G17" i="6"/>
  <c r="G16" i="6"/>
  <c r="G10" i="10"/>
  <c r="G12" i="10" s="1"/>
  <c r="G9" i="10"/>
  <c r="G8" i="10"/>
  <c r="G7" i="10"/>
  <c r="C51" i="20" l="1"/>
  <c r="E44" i="20"/>
  <c r="C52" i="19"/>
  <c r="E45" i="19"/>
  <c r="D34" i="19"/>
  <c r="D38" i="19" s="1"/>
  <c r="D30" i="20"/>
  <c r="D34" i="20" s="1"/>
  <c r="G11" i="10"/>
  <c r="G21" i="6"/>
  <c r="G27" i="9"/>
  <c r="G28" i="9" s="1"/>
  <c r="G19" i="9"/>
  <c r="G17" i="9"/>
  <c r="G16" i="9"/>
  <c r="D13" i="9"/>
  <c r="D12" i="9" s="1"/>
  <c r="G12" i="9" s="1"/>
  <c r="G11" i="9"/>
  <c r="G10" i="9"/>
  <c r="G8" i="9"/>
  <c r="G5" i="9"/>
  <c r="G4" i="9"/>
  <c r="G32" i="8"/>
  <c r="G31" i="8"/>
  <c r="G30" i="8"/>
  <c r="G29" i="8"/>
  <c r="G28" i="8"/>
  <c r="G20" i="8"/>
  <c r="G18" i="8"/>
  <c r="G17" i="8"/>
  <c r="G10" i="8"/>
  <c r="G7" i="8"/>
  <c r="G6" i="8"/>
  <c r="G5" i="8"/>
  <c r="G4" i="8"/>
  <c r="G23" i="7"/>
  <c r="G15" i="7"/>
  <c r="G14" i="7"/>
  <c r="G13" i="7"/>
  <c r="G10" i="7"/>
  <c r="D9" i="7"/>
  <c r="G9" i="7" s="1"/>
  <c r="G8" i="7"/>
  <c r="G7" i="7"/>
  <c r="G6" i="7"/>
  <c r="G18" i="6"/>
  <c r="G12" i="6"/>
  <c r="G11" i="6"/>
  <c r="G19" i="6"/>
  <c r="D15" i="6"/>
  <c r="D14" i="6" s="1"/>
  <c r="G14" i="6" s="1"/>
  <c r="G10" i="6"/>
  <c r="G5" i="6"/>
  <c r="D39" i="19" l="1"/>
  <c r="D40" i="19" s="1"/>
  <c r="D95" i="19"/>
  <c r="D96" i="19" s="1"/>
  <c r="D98" i="19" s="1"/>
  <c r="C30" i="20"/>
  <c r="C34" i="20" s="1"/>
  <c r="C35" i="20" s="1"/>
  <c r="C36" i="20" s="1"/>
  <c r="C34" i="19"/>
  <c r="C38" i="19" s="1"/>
  <c r="C39" i="19" s="1"/>
  <c r="C40" i="19" s="1"/>
  <c r="C53" i="19"/>
  <c r="C54" i="19" s="1"/>
  <c r="E52" i="19"/>
  <c r="C23" i="19"/>
  <c r="E23" i="19" s="1"/>
  <c r="C19" i="20"/>
  <c r="E19" i="20" s="1"/>
  <c r="C52" i="20"/>
  <c r="C53" i="20" s="1"/>
  <c r="E51" i="20"/>
  <c r="E52" i="20" s="1"/>
  <c r="E53" i="20" s="1"/>
  <c r="D35" i="20"/>
  <c r="D36" i="20" s="1"/>
  <c r="D38" i="20"/>
  <c r="D100" i="20"/>
  <c r="G13" i="10"/>
  <c r="G13" i="9"/>
  <c r="G20" i="9" s="1"/>
  <c r="G16" i="7"/>
  <c r="D9" i="8"/>
  <c r="G9" i="8" s="1"/>
  <c r="G21" i="8" s="1"/>
  <c r="G33" i="8"/>
  <c r="G24" i="7"/>
  <c r="G15" i="6"/>
  <c r="G22" i="6" s="1"/>
  <c r="C20" i="20" l="1"/>
  <c r="E20" i="20" s="1"/>
  <c r="C24" i="19"/>
  <c r="E24" i="19" s="1"/>
  <c r="C27" i="19"/>
  <c r="E27" i="19" s="1"/>
  <c r="C23" i="20"/>
  <c r="E23" i="20" s="1"/>
  <c r="E30" i="20"/>
  <c r="E34" i="20" s="1"/>
  <c r="E35" i="20" s="1"/>
  <c r="E36" i="20" s="1"/>
  <c r="E34" i="19"/>
  <c r="E38" i="19" s="1"/>
  <c r="E39" i="19" s="1"/>
  <c r="E40" i="19" s="1"/>
  <c r="C16" i="20"/>
  <c r="E16" i="20" s="1"/>
  <c r="C20" i="19"/>
  <c r="E20" i="19" s="1"/>
  <c r="D39" i="20"/>
  <c r="D40" i="20" s="1"/>
  <c r="D83" i="20"/>
  <c r="D84" i="20" s="1"/>
  <c r="D85" i="20" s="1"/>
  <c r="C22" i="20"/>
  <c r="E22" i="20" s="1"/>
  <c r="C26" i="19"/>
  <c r="E26" i="19" s="1"/>
  <c r="D110" i="20"/>
  <c r="D111" i="20" s="1"/>
  <c r="D112" i="20" s="1"/>
  <c r="D101" i="20"/>
  <c r="D103" i="20" s="1"/>
  <c r="E53" i="19"/>
  <c r="E54" i="19" s="1"/>
  <c r="C21" i="20"/>
  <c r="E21" i="20" s="1"/>
  <c r="C25" i="19"/>
  <c r="E25" i="19" s="1"/>
  <c r="C22" i="19"/>
  <c r="E22" i="19" s="1"/>
  <c r="C18" i="20"/>
  <c r="E18" i="20" s="1"/>
  <c r="G23" i="8"/>
  <c r="G22" i="9"/>
  <c r="G24" i="6"/>
  <c r="G18" i="7"/>
  <c r="G36" i="6"/>
  <c r="G35" i="6"/>
  <c r="G34" i="6"/>
  <c r="G33" i="6"/>
  <c r="G32" i="6"/>
  <c r="G31" i="6"/>
  <c r="G30" i="6"/>
  <c r="G29" i="6"/>
  <c r="G37" i="6" l="1"/>
  <c r="C21" i="19" l="1"/>
  <c r="E21" i="19" s="1"/>
  <c r="C17" i="20"/>
  <c r="E17" i="20" s="1"/>
  <c r="G32" i="5"/>
  <c r="G26" i="5"/>
  <c r="G25" i="5"/>
  <c r="G21" i="5"/>
  <c r="G20" i="5"/>
  <c r="G16" i="5"/>
  <c r="G15" i="5"/>
  <c r="G14" i="5"/>
  <c r="G13" i="5"/>
  <c r="G11" i="5"/>
  <c r="G8" i="5"/>
  <c r="G6" i="5"/>
  <c r="G5" i="5"/>
  <c r="G4" i="5"/>
  <c r="G51" i="5"/>
  <c r="G50" i="5"/>
  <c r="G49" i="5"/>
  <c r="G48" i="5"/>
  <c r="G47" i="5"/>
  <c r="G46" i="5"/>
  <c r="G45" i="5"/>
  <c r="G44" i="5"/>
  <c r="G43" i="5"/>
  <c r="G42" i="5"/>
  <c r="G41" i="5"/>
  <c r="G40" i="5"/>
  <c r="G49" i="1"/>
  <c r="G48" i="1"/>
  <c r="G47" i="1"/>
  <c r="G46" i="1"/>
  <c r="G45" i="1"/>
  <c r="G44" i="1"/>
  <c r="G43" i="1"/>
  <c r="G42" i="1"/>
  <c r="G41" i="1"/>
  <c r="G40" i="1"/>
  <c r="G33" i="1"/>
  <c r="G31" i="1"/>
  <c r="G30" i="1"/>
  <c r="G28" i="1"/>
  <c r="G27" i="1"/>
  <c r="G26" i="1"/>
  <c r="G22" i="1"/>
  <c r="G21" i="1"/>
  <c r="G19" i="1"/>
  <c r="G17" i="1"/>
  <c r="G16" i="1"/>
  <c r="G15" i="1"/>
  <c r="G14" i="1"/>
  <c r="G13" i="1"/>
  <c r="G11" i="1"/>
  <c r="G5" i="1"/>
  <c r="G4" i="1"/>
  <c r="G34" i="1" l="1"/>
  <c r="G33" i="5"/>
  <c r="G50" i="1"/>
  <c r="G52" i="5"/>
  <c r="G36" i="1" l="1"/>
  <c r="C18" i="19"/>
  <c r="E18" i="19" s="1"/>
  <c r="C14" i="20"/>
  <c r="E14" i="20" s="1"/>
  <c r="C19" i="19"/>
  <c r="E19" i="19" s="1"/>
  <c r="C15" i="20"/>
  <c r="E15" i="20" s="1"/>
  <c r="C16" i="19"/>
  <c r="C12" i="20"/>
  <c r="C13" i="20"/>
  <c r="E13" i="20" s="1"/>
  <c r="C17" i="19"/>
  <c r="E17" i="19" s="1"/>
  <c r="G35" i="5"/>
  <c r="C29" i="19" l="1"/>
  <c r="E16" i="19"/>
  <c r="E29" i="19" s="1"/>
  <c r="E12" i="20"/>
  <c r="E25" i="20" s="1"/>
  <c r="C25" i="20"/>
  <c r="E38" i="20" l="1"/>
  <c r="E26" i="20"/>
  <c r="E27" i="20" s="1"/>
  <c r="E100" i="20"/>
  <c r="C30" i="19"/>
  <c r="C31" i="19" s="1"/>
  <c r="C95" i="19"/>
  <c r="C96" i="19" s="1"/>
  <c r="C98" i="19" s="1"/>
  <c r="E30" i="19"/>
  <c r="E31" i="19" s="1"/>
  <c r="E95" i="19"/>
  <c r="E96" i="19" s="1"/>
  <c r="E98" i="19" s="1"/>
  <c r="C100" i="20"/>
  <c r="C38" i="20"/>
  <c r="C26" i="20"/>
  <c r="C27" i="20" s="1"/>
  <c r="E101" i="20" l="1"/>
  <c r="E103" i="20" s="1"/>
  <c r="E110" i="20"/>
  <c r="E111" i="20" s="1"/>
  <c r="E112" i="20" s="1"/>
  <c r="C39" i="20"/>
  <c r="C40" i="20" s="1"/>
  <c r="C83" i="20"/>
  <c r="C84" i="20" s="1"/>
  <c r="C85" i="20" s="1"/>
  <c r="E39" i="20"/>
  <c r="E40" i="20" s="1"/>
  <c r="E83" i="20"/>
  <c r="E84" i="20" s="1"/>
  <c r="E85" i="20" s="1"/>
  <c r="C101" i="20"/>
  <c r="C103" i="20" s="1"/>
  <c r="C110" i="20"/>
  <c r="C111" i="20" s="1"/>
  <c r="C112" i="20" s="1"/>
</calcChain>
</file>

<file path=xl/sharedStrings.xml><?xml version="1.0" encoding="utf-8"?>
<sst xmlns="http://schemas.openxmlformats.org/spreadsheetml/2006/main" count="1481" uniqueCount="523">
  <si>
    <t>p.č.</t>
  </si>
  <si>
    <t>Číslo položky</t>
  </si>
  <si>
    <t>název položky</t>
  </si>
  <si>
    <t>počet MJ</t>
  </si>
  <si>
    <t>MJ</t>
  </si>
  <si>
    <t>cena/ MJ</t>
  </si>
  <si>
    <t>cena celkem</t>
  </si>
  <si>
    <t>Vytýčení vysazovaných dřevin</t>
  </si>
  <si>
    <t>hod</t>
  </si>
  <si>
    <t>Vyznačovací kolíky</t>
  </si>
  <si>
    <t>ks</t>
  </si>
  <si>
    <t>t</t>
  </si>
  <si>
    <t>Hnojivo (tabletové) s postupným uvolňováním</t>
  </si>
  <si>
    <t>kg</t>
  </si>
  <si>
    <t>184 21-5133</t>
  </si>
  <si>
    <t xml:space="preserve">Příčka z půlené frézované kulatiny pr.7cm </t>
  </si>
  <si>
    <t>m</t>
  </si>
  <si>
    <t>184 50-1141</t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</si>
  <si>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</si>
  <si>
    <t>Rákosová rohož (pro obalení kmene)</t>
  </si>
  <si>
    <t>184 21-5412</t>
  </si>
  <si>
    <t xml:space="preserve">Zhotovení závlahové mísy u soliterních dřevin v rovině (0,5 - 1 m) </t>
  </si>
  <si>
    <t>185 85-1121</t>
  </si>
  <si>
    <t>Dovoz vody pro zálivku rostlin na vzdálenost do 1000m</t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</si>
  <si>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</si>
  <si>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>185 80-4311</t>
  </si>
  <si>
    <t>184 91-1421</t>
  </si>
  <si>
    <t>184 80-1121</t>
  </si>
  <si>
    <t>Ošetření vysazených dřevin soliterních v rovině</t>
  </si>
  <si>
    <t>998 23-1311</t>
  </si>
  <si>
    <t>Přesun hmot pro sadovnické úpravy (0,2t/ks)</t>
  </si>
  <si>
    <t>Pozn. : Agregované položky - součástí všech položek je doprava a přesun materiálu na lokalitě</t>
  </si>
  <si>
    <t>Popruh k vyvázání stromů (2m na strom)</t>
  </si>
  <si>
    <t>Acca</t>
  </si>
  <si>
    <t>Acpl</t>
  </si>
  <si>
    <t>Aehi</t>
  </si>
  <si>
    <t>Algl</t>
  </si>
  <si>
    <t>AlglL</t>
  </si>
  <si>
    <t>Bepe</t>
  </si>
  <si>
    <t>Frex</t>
  </si>
  <si>
    <t>Moal</t>
  </si>
  <si>
    <t>Plac</t>
  </si>
  <si>
    <t>PoniI</t>
  </si>
  <si>
    <t>Potr</t>
  </si>
  <si>
    <t>Prav</t>
  </si>
  <si>
    <t>PravP</t>
  </si>
  <si>
    <t>Prpa</t>
  </si>
  <si>
    <t>Quco</t>
  </si>
  <si>
    <t>Qupa</t>
  </si>
  <si>
    <t>Quro</t>
  </si>
  <si>
    <t>Saal</t>
  </si>
  <si>
    <t>SaalT</t>
  </si>
  <si>
    <t>Safr</t>
  </si>
  <si>
    <t>Tico</t>
  </si>
  <si>
    <t>jírovec maďal (Aesculus hippocastanum), Vk, ok 12/14, ZB</t>
  </si>
  <si>
    <t>bříza bělokorá (Betula pendula), Vk, ok 12/14, ZB</t>
  </si>
  <si>
    <t>olše lepkavá (Alnus glutinosa 'Laciniata'), Vk, ok 12/14, ZB</t>
  </si>
  <si>
    <t>jasan ztepilý (Fraxinus excelsior), Vk, ok 12/14, ZB</t>
  </si>
  <si>
    <t>platan javorolistý (Platanus acerifolia), Vk, ok 12/14, ZB</t>
  </si>
  <si>
    <t>dub šarlatový (Quercus coccinea), Vk, ok 12/14, ZB</t>
  </si>
  <si>
    <t>dub bahenní (Quercus palustris), Vk, ok 12/14, ZB</t>
  </si>
  <si>
    <t>dub letní (Quercus robur), Vk, ok 12/14, ZB</t>
  </si>
  <si>
    <t>vrba bílá (Salix alba), Vk, ok 12/14, ZB</t>
  </si>
  <si>
    <t>vrba bílá  převislá (Salix alba 'Tristis'), Vk, ok 12/14, ZB</t>
  </si>
  <si>
    <t>číslo položky</t>
  </si>
  <si>
    <t>zkratka</t>
  </si>
  <si>
    <t>název položky/ specifikace</t>
  </si>
  <si>
    <t>Celkem výsadba vzrostlých stromů s balem, obv.km 12-14cm</t>
  </si>
  <si>
    <t>Celkem vzrostlé stromy</t>
  </si>
  <si>
    <t>Celkem výsadba vzrostlých stromů s balem, obv.km 10-12cm</t>
  </si>
  <si>
    <t>javor babyka (Acer campestre), Vk, ok 10/12, ZB</t>
  </si>
  <si>
    <t>javor mléč (Acer platanoides), Vk, ok 10/12, ZB</t>
  </si>
  <si>
    <t>olše lepkavá (Alnus glutinosa), Vk, ok 10/12, ZB</t>
  </si>
  <si>
    <t>morušovník bílý (Morus alba), Vk, ok 10/12, ZB</t>
  </si>
  <si>
    <t>topol černý (Populus nigra 'Italica'), Vk, ok 10/12, ZB</t>
  </si>
  <si>
    <t>topol osika (Populus tremula), Vk, ok 10/12, ZB</t>
  </si>
  <si>
    <t>třešeň ptačí (Prunus avium), Vk, ok 10/12, ZB</t>
  </si>
  <si>
    <t>třešeň ptačí (Prunus avium'Plena'), Vk, ok 10/12, ZB</t>
  </si>
  <si>
    <t>střemcha obecná (Prunus padus), Vk, ok 10/12, ZB</t>
  </si>
  <si>
    <t>vrba křehká  (Salix fragilis), Vk, ok 10/12, ZB</t>
  </si>
  <si>
    <t>vrba křehká (Salix fragilis 'Bullata'), Vk, ok 10/12, ZB</t>
  </si>
  <si>
    <t>lípa srdčitá (Tilia cordata), Vk, ok 10/12, ZB</t>
  </si>
  <si>
    <t>184 10-2115</t>
  </si>
  <si>
    <t>184 21-5123</t>
  </si>
  <si>
    <t>Celkem skupinová výsadba keřů</t>
  </si>
  <si>
    <t>Vzrostlé stromy - specifikace</t>
  </si>
  <si>
    <t>Celkem keře</t>
  </si>
  <si>
    <t>Keře - specifikace materiálu</t>
  </si>
  <si>
    <t>Amla</t>
  </si>
  <si>
    <t>Coav</t>
  </si>
  <si>
    <t>Crmo</t>
  </si>
  <si>
    <t>Livu</t>
  </si>
  <si>
    <t>Phop</t>
  </si>
  <si>
    <t>RhfrA</t>
  </si>
  <si>
    <t>Viop</t>
  </si>
  <si>
    <t>ViopC</t>
  </si>
  <si>
    <t>muchovník hladký (Amelanchier laevis), v. nad 100cm, kont.</t>
  </si>
  <si>
    <t>líska obecná (Corylus avellana), v. nad 100cm, kont.</t>
  </si>
  <si>
    <t>hloh jednosemenný (Crataegus monogyna), v. nad 100cm, kont.</t>
  </si>
  <si>
    <t>ptačí zob obecný (Ligustrum vulgare), v. nad 100cm, kont.</t>
  </si>
  <si>
    <t>krušina olšová úzkolistá (Rhamnus frangula 'Asplenifolium'), v. nad 100cm, kont.</t>
  </si>
  <si>
    <t>kalina obecná (Viburnum opulus), v. nad 100cm, kont.</t>
  </si>
  <si>
    <t>tavola kalinolistá (Physocarpus opulifolius), v. 60-100cm, kont.</t>
  </si>
  <si>
    <t>kalina obecná  (Viburnum opulus 'Compactum'), v. 60-100cm, kont.</t>
  </si>
  <si>
    <t>Vytýčení a vyměření záhonů a ploch pro výsadbu</t>
  </si>
  <si>
    <t>Vyznačovací kolíky délky 1 m (začátky a konce navržených linií keřů a lomové body)</t>
  </si>
  <si>
    <t>111 11-1321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</si>
  <si>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</si>
  <si>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184 10-2111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</si>
  <si>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</si>
  <si>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</si>
  <si>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79ks</t>
  </si>
  <si>
    <t>127ks</t>
  </si>
  <si>
    <t>69ks</t>
  </si>
  <si>
    <t>SycheH</t>
  </si>
  <si>
    <t>SapuN</t>
  </si>
  <si>
    <t>Amlam</t>
  </si>
  <si>
    <t>Romu</t>
  </si>
  <si>
    <t>50ks</t>
  </si>
  <si>
    <t>30ks</t>
  </si>
  <si>
    <t>Hnojení v rovině umělým hnojivem s rozdělením k jednotlivým rostlinám (50g = 0,05kg =5ks k rostlině)</t>
  </si>
  <si>
    <t>Hnojení v rovině umělým hnojivem s rozdělením k jednotlivým rostlinám (20g = 0,02kg =2ks k rostlině)</t>
  </si>
  <si>
    <t>Přesun hmot pro sadovnické úpravy (0,02t/ks)</t>
  </si>
  <si>
    <t>muchovník Lamarkův (Amelanchier lamarckii), v. nad 100cm, kont.</t>
  </si>
  <si>
    <t>růže mnohokvětá (Rosa multiflora),  v. 60-100cm, kont.</t>
  </si>
  <si>
    <t>vrba nachová (Salix purpurea 'Nana'), v. 40-60cm, kont.</t>
  </si>
  <si>
    <t>Skupiny keřů v zápoji</t>
  </si>
  <si>
    <t>m2</t>
  </si>
  <si>
    <t xml:space="preserve"> Následná péče 1. rok po výsadbě</t>
  </si>
  <si>
    <t>Následná péče 2. rok po výsadbě</t>
  </si>
  <si>
    <t>Následná péče 3. rok po výsadbě</t>
  </si>
  <si>
    <t>Jednotlivé soliterní keře</t>
  </si>
  <si>
    <t>Jednotlivé stromy, obv.km 10-12cm a 12-14cm</t>
  </si>
  <si>
    <t>Rozvojová péče o výsadby se zálivkou celkem</t>
  </si>
  <si>
    <r>
      <t>Zalití rostlin vodou (včetně dovozu a ceny vody)(</t>
    </r>
    <r>
      <rPr>
        <u/>
        <sz val="11"/>
        <rFont val="Calibri"/>
        <family val="2"/>
        <charset val="238"/>
        <scheme val="minor"/>
      </rPr>
      <t>5x</t>
    </r>
    <r>
      <rPr>
        <sz val="11"/>
        <rFont val="Calibri"/>
        <family val="2"/>
        <charset val="238"/>
        <scheme val="minor"/>
      </rPr>
      <t xml:space="preserve"> 5 l/ks)- 0,025 m3 na keř</t>
    </r>
  </si>
  <si>
    <t>Celkem výsadba solitérních keřů</t>
  </si>
  <si>
    <r>
      <t>Zalití rostlin vodou (včetně dovozu a ceny vody)(</t>
    </r>
    <r>
      <rPr>
        <u/>
        <sz val="11"/>
        <rFont val="Calibri"/>
        <family val="2"/>
        <charset val="238"/>
        <scheme val="minor"/>
      </rPr>
      <t>5x</t>
    </r>
    <r>
      <rPr>
        <sz val="11"/>
        <rFont val="Calibri"/>
        <family val="2"/>
        <charset val="238"/>
        <scheme val="minor"/>
      </rPr>
      <t xml:space="preserve"> 20 l/ks)- 0,1 m3 na keř</t>
    </r>
  </si>
  <si>
    <t>Přesun hmot pro sadovnické úpravy (0,3t/ks)</t>
  </si>
  <si>
    <t>R-položka</t>
  </si>
  <si>
    <t>Přesun hmot pro sadové úpravy</t>
  </si>
  <si>
    <t>183 20-5111</t>
  </si>
  <si>
    <t>Založení záhonu pro výsadbu rostlin</t>
  </si>
  <si>
    <t>183 40-3253</t>
  </si>
  <si>
    <t>Dica</t>
  </si>
  <si>
    <t>Feru</t>
  </si>
  <si>
    <t>Lipe</t>
  </si>
  <si>
    <t>Lyvi</t>
  </si>
  <si>
    <t>OrvuC</t>
  </si>
  <si>
    <t>OrvuN</t>
  </si>
  <si>
    <t>Sane</t>
  </si>
  <si>
    <t>Sapr</t>
  </si>
  <si>
    <t>Save</t>
  </si>
  <si>
    <t>Sete</t>
  </si>
  <si>
    <t>Techa</t>
  </si>
  <si>
    <t>Thpr</t>
  </si>
  <si>
    <t>Thse</t>
  </si>
  <si>
    <t>VeniA</t>
  </si>
  <si>
    <t>hvozdík kartouzek (Dianthus carthusianorum)</t>
  </si>
  <si>
    <t>kostřava červená (Festuca rubra)</t>
  </si>
  <si>
    <t>len setý (Linnum perrene)</t>
  </si>
  <si>
    <t>smolnička obecná (Lychnis viscaria)</t>
  </si>
  <si>
    <t>dobromysl obecná (Origanum vulgare 'Compactum')</t>
  </si>
  <si>
    <t>dobromysl obecná (Origanum vulgare 'Nanum')</t>
  </si>
  <si>
    <t>šalvěj hajní (Salvia nemorosa)</t>
  </si>
  <si>
    <t>šalvěj luční (Salvia pratensis)</t>
  </si>
  <si>
    <t>Obdělání půdy hrabáním 2x ve svahu do 1:2</t>
  </si>
  <si>
    <t>substrát - směs ornice : písek : štěrk frakce 4-8mm : kompost v poměru 3:1:1:2</t>
  </si>
  <si>
    <t>183 11-1111</t>
  </si>
  <si>
    <t>Výsadba trvalek, travin do předem vyhloubené jamky</t>
  </si>
  <si>
    <r>
      <t>Hloubení jamek pro vysazování rostlin bez výměny půdy do 0,002 m</t>
    </r>
    <r>
      <rPr>
        <vertAlign val="superscript"/>
        <sz val="11"/>
        <color indexed="8"/>
        <rFont val="Calibri"/>
        <family val="2"/>
        <charset val="238"/>
        <scheme val="minor"/>
      </rPr>
      <t xml:space="preserve">3  </t>
    </r>
    <r>
      <rPr>
        <sz val="11"/>
        <color indexed="8"/>
        <rFont val="Calibri"/>
        <family val="2"/>
        <charset val="238"/>
        <scheme val="minor"/>
      </rPr>
      <t>na svahu do 1:2</t>
    </r>
  </si>
  <si>
    <t>184 91-1151</t>
  </si>
  <si>
    <t>štěrk fr.8-16 včetně dopravy</t>
  </si>
  <si>
    <t>185 80-4111</t>
  </si>
  <si>
    <t>Ošetření vysazených rostlin, jednorázově, v rovině</t>
  </si>
  <si>
    <t xml:space="preserve">Zálivka 20l/m2  - 1x </t>
  </si>
  <si>
    <t>šalvěj přeslenitá (Salvia verticillata)</t>
  </si>
  <si>
    <t>rozchodník nachový (Sedum telephium)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</si>
  <si>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</rPr>
      <t/>
    </r>
  </si>
  <si>
    <t>Celkem výsadba suchá vonná stráňka</t>
  </si>
  <si>
    <t>ožanka kalamandra (Teucrium chamaedrys)</t>
  </si>
  <si>
    <t>mateřídouška časná (Thymus praecox)</t>
  </si>
  <si>
    <t>mateřídouška úzkolistá (Thymus serphyllum)</t>
  </si>
  <si>
    <t>divizna černá (Verbascum nigrum 'Album')</t>
  </si>
  <si>
    <t>Trvalky, trávy K9 - specifikace materiálu</t>
  </si>
  <si>
    <t>Celkem trvalky, trávy</t>
  </si>
  <si>
    <t>Celkem výsadba hmatový záhon</t>
  </si>
  <si>
    <t>Almo</t>
  </si>
  <si>
    <t>Anar</t>
  </si>
  <si>
    <t>CaacK</t>
  </si>
  <si>
    <t>DecaP</t>
  </si>
  <si>
    <t>EpanA</t>
  </si>
  <si>
    <t>Lysa</t>
  </si>
  <si>
    <t>MeloB</t>
  </si>
  <si>
    <t>MocaT</t>
  </si>
  <si>
    <t>NefaK</t>
  </si>
  <si>
    <t>Popo</t>
  </si>
  <si>
    <t>SeteH</t>
  </si>
  <si>
    <t>Stby</t>
  </si>
  <si>
    <t>kontryhel měkký (Alchemilla mollis)</t>
  </si>
  <si>
    <t>andělika lékařská (Angelica archangelica)</t>
  </si>
  <si>
    <t>třtina ostrolistá (Calamagrostis x acutiflora 'Karl Forster')</t>
  </si>
  <si>
    <t>metlice trsnatá (Deschampsia caespitosa 'Palava')</t>
  </si>
  <si>
    <t>vrbovka úzkolistá (Epilobium angustifolium 'Album')</t>
  </si>
  <si>
    <t>kyprej vrbice (Lythrum salicaria)</t>
  </si>
  <si>
    <t>máta dlouholistá (Mentha longifolia 'Buddleia')</t>
  </si>
  <si>
    <t>bezkolenec rákosovitý (Molinia caerulea 'Transparent')</t>
  </si>
  <si>
    <t>šanta kočičí (Nepeta faassenii 'Kit Cat')</t>
  </si>
  <si>
    <t>rdesno (Polygonum polymorphum)</t>
  </si>
  <si>
    <t>rozchodník nachový (Sedum telephium'Herbstfreude')</t>
  </si>
  <si>
    <t>čistec vlnatý (Stachys byzantina)</t>
  </si>
  <si>
    <t>Celkem výsadba litorální pásmo</t>
  </si>
  <si>
    <t>Accal</t>
  </si>
  <si>
    <t>Alpl</t>
  </si>
  <si>
    <t>Buum</t>
  </si>
  <si>
    <t>Cape</t>
  </si>
  <si>
    <t>Glma</t>
  </si>
  <si>
    <t>Irps</t>
  </si>
  <si>
    <t>Lypu</t>
  </si>
  <si>
    <t>Meaq</t>
  </si>
  <si>
    <t>Tyla</t>
  </si>
  <si>
    <t>Vebe</t>
  </si>
  <si>
    <t>Celkem mokřadní rostliny:</t>
  </si>
  <si>
    <t>Mokřadní rostliny K9 - specifikace materiálu</t>
  </si>
  <si>
    <t>puškvorec obecný (Acorus calamus)</t>
  </si>
  <si>
    <t>žabník jitrocelový (Alisma plantago-aquatica)</t>
  </si>
  <si>
    <t>šmel okoličnatý (Butomus umbellatus)</t>
  </si>
  <si>
    <t>ostřice převislá (Carex pendula)</t>
  </si>
  <si>
    <t>zblochan vodní (Glyceria maxima)</t>
  </si>
  <si>
    <t>kosatec žlutý (Iris pseudacorus)</t>
  </si>
  <si>
    <t xml:space="preserve">Hloubení jamek pro vysazování rostlin, bez výměny půdy, do 0,002m3 </t>
  </si>
  <si>
    <t>Mulčování záhonů drceným kamenivem ve vrstvě 50mm  v rovině</t>
  </si>
  <si>
    <t>kostřava stříbrná (Festuca glauca)</t>
  </si>
  <si>
    <t>vrbina tečkovaná (Lysimachia punctata)</t>
  </si>
  <si>
    <t>Fegl</t>
  </si>
  <si>
    <t>máta vodní (Mentha aquatica)</t>
  </si>
  <si>
    <t>orobinec širokolistý (Typha latifolia)</t>
  </si>
  <si>
    <t>rozrazil potoční (Veronica beccabunga)</t>
  </si>
  <si>
    <t>sitina rozkladitá (Juncus effusus)</t>
  </si>
  <si>
    <t>Juef</t>
  </si>
  <si>
    <t>tužebník jilmový (Filipendula ulmaria)</t>
  </si>
  <si>
    <t>Fiul</t>
  </si>
  <si>
    <t>Vytýčení a vyměření ploch pro výsadbu</t>
  </si>
  <si>
    <t>185 80-2114</t>
  </si>
  <si>
    <t>185 80-2124</t>
  </si>
  <si>
    <t>Hnojení na svahu umělým hnojivem s rozdělením k jednotlivým rostlinám (50g = 0,05kg =5ks k rostlině)</t>
  </si>
  <si>
    <t>MAT</t>
  </si>
  <si>
    <t>184 91-1422</t>
  </si>
  <si>
    <t>184 80-1122</t>
  </si>
  <si>
    <t>Ošetření vysazených dřevin soliterních na svahu do 1:2</t>
  </si>
  <si>
    <t xml:space="preserve">Zhotovení závlahové mísy u soliterních dřevin na svahu do 1:2 (0,5 - 1 m) </t>
  </si>
  <si>
    <t>184 21-5422</t>
  </si>
  <si>
    <t>Zhotovení obalu kmene z rákosové rohože na rovině</t>
  </si>
  <si>
    <t>Zhotovení obalu kmene z rákosové rohože na svahu do 1:2</t>
  </si>
  <si>
    <t>184 50-1142</t>
  </si>
  <si>
    <t>Substrát (ornice:kompost:písek = 5:3:2)</t>
  </si>
  <si>
    <r>
      <t>Hloubení jamek s výměnou půdy 100% o velikosti do 0,40 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v rovině</t>
    </r>
  </si>
  <si>
    <t>183 10-1315</t>
  </si>
  <si>
    <r>
      <t>Hloubení jamek s výměnou půdy 100% o velikosti do 0,40 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na svahu do 1:2</t>
    </r>
  </si>
  <si>
    <t>183 10-2315</t>
  </si>
  <si>
    <t>184 10-2125</t>
  </si>
  <si>
    <t>Výsadba dřevin s balem při průměru balu do 600mm v rovině</t>
  </si>
  <si>
    <t>Výsadba dřevin s balem při průměru balu do 600mm na svahu do 1:2</t>
  </si>
  <si>
    <t xml:space="preserve">Ukotvení dřevin třemi kůly  délky do 3 m </t>
  </si>
  <si>
    <t xml:space="preserve">Ukotvení dřevin dvěmi kůly  délky do 3 m </t>
  </si>
  <si>
    <t>Kůly pro ukotvení dřevin, kůl frézovaný s fazetou se špicí - délka do 3 m</t>
  </si>
  <si>
    <t>Zhotovení ochrany pletivem</t>
  </si>
  <si>
    <t xml:space="preserve">Mulčovací drcená kůra  frakce 8-15 </t>
  </si>
  <si>
    <t>Přesun hmot pro sadovnické úpravy (0,04t/ks)</t>
  </si>
  <si>
    <t>184 80-2111</t>
  </si>
  <si>
    <t>Totální herbicid (7l/ha)</t>
  </si>
  <si>
    <t>l</t>
  </si>
  <si>
    <r>
      <t xml:space="preserve">Chemické odplevelení půdy postřikem na široko, </t>
    </r>
    <r>
      <rPr>
        <sz val="11"/>
        <color theme="1"/>
        <rFont val="Calibri"/>
        <family val="2"/>
        <charset val="238"/>
        <scheme val="minor"/>
      </rPr>
      <t>2x opakovaný postřik</t>
    </r>
  </si>
  <si>
    <t>183 20-5112</t>
  </si>
  <si>
    <t>Založení záhonu pro výsadbu rostlin s urovnáním a s případným naložením odpadu na dopravní prostředek, odvozem do 20 km a se složením v rovině v zemině tř. 3</t>
  </si>
  <si>
    <t>Obdělání půdy frézováním v rovině</t>
  </si>
  <si>
    <t>183 40 - 3113</t>
  </si>
  <si>
    <t>183 10-1213</t>
  </si>
  <si>
    <r>
      <t>Hloubení jamky, s výměnou půdy 50% v zemině 1-4  objemu do 0,05m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v rovině</t>
    </r>
    <r>
      <rPr>
        <vertAlign val="superscript"/>
        <sz val="11"/>
        <rFont val="Calibri"/>
        <family val="2"/>
        <charset val="238"/>
        <scheme val="minor"/>
      </rPr>
      <t xml:space="preserve">  </t>
    </r>
  </si>
  <si>
    <t>Výsadba dřevin s balem do předem vyhloubené jamky se zalitím v rovině při průměru balu do 300 mm</t>
  </si>
  <si>
    <t>184 10-2112</t>
  </si>
  <si>
    <t>Mulčování vysazených rostlin při tl. mulče přes 50 do 100mm v rovině</t>
  </si>
  <si>
    <t>Mulčování vysazených rostlin při tl. mulče přes 50 do 100mm na svahu do 1:2</t>
  </si>
  <si>
    <t>Výsadba dřevin s balem do předem vyhloubené jamky se zalitím v rovině při průměru balu do 200 mm</t>
  </si>
  <si>
    <t>184 10-2120</t>
  </si>
  <si>
    <t>Výsadba dřevin s balem do předem vyhloubené jamky se zalitím na svahu do 1:2 při průměru balu do100mm</t>
  </si>
  <si>
    <t>183 11-2128</t>
  </si>
  <si>
    <r>
      <t>Hloubení jamky bez výměny půdy v zemině 1-4  objemu do 0,002m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na svahu do 1:2</t>
    </r>
  </si>
  <si>
    <t>Hnojení na svahu do 1:2 um. hnojivem s rozdělením k jednotlivým rostlinám (10g = 0,01kg =1ks k rostlině)</t>
  </si>
  <si>
    <t>Rekapitulace nákladů</t>
  </si>
  <si>
    <t>Cena</t>
  </si>
  <si>
    <t xml:space="preserve">             Keře - materiál</t>
  </si>
  <si>
    <t xml:space="preserve">             Trvalky - materiál</t>
  </si>
  <si>
    <t>184 21-5411</t>
  </si>
  <si>
    <t xml:space="preserve">Zhotovení závlahové mísy u soliterních dřevin v rovině (do 0,5 m) </t>
  </si>
  <si>
    <t>Vyznačovací kolíky délky 1 m</t>
  </si>
  <si>
    <t>111 11-1331</t>
  </si>
  <si>
    <t>Odstranění ruderálního porostu včetně vytvoření hromad a likvidace vzniklé hmoty - nad 500 m2, včetně odvozu do 20 km</t>
  </si>
  <si>
    <t>Plošná úprava terénu s urovnáním povrchu, bez doplnění ornice, v hornině 1 až 4 při nerovnostech terénu přes +-50 do +- 100mm v rovině - plochy nad 500 m2</t>
  </si>
  <si>
    <t>Pozn.: * zpracování půdy půdní frézou - likvidace kořenů do hloubky min. 5cm, zapravení drobných kamenů pod terén.</t>
  </si>
  <si>
    <t>181 41-1121</t>
  </si>
  <si>
    <t>Ochrana proti okusu bobrem- plotovina - výška 80cm, šířka 33cm + spojky a kotvení do země</t>
  </si>
  <si>
    <t>Ochrana proti okusu bobrem - plotovina - výška 80cm, šířka 33cm + spojky a kotvení do země</t>
  </si>
  <si>
    <t>Vytýčení a vyměření plochy pro výsadbu</t>
  </si>
  <si>
    <t>181 11-1111</t>
  </si>
  <si>
    <t>183 21-1322</t>
  </si>
  <si>
    <t>Výsadba trvalek hrnkovaných do předem vyhloubené jamky se zalitím</t>
  </si>
  <si>
    <t>181 11-1112</t>
  </si>
  <si>
    <r>
      <t>Plošná úprava terénu plochy do 500m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na svahu do 1:2 při nerovnostech do 100mm</t>
    </r>
  </si>
  <si>
    <t>Uznatelné náklady</t>
  </si>
  <si>
    <t>Neuznatelné náklady</t>
  </si>
  <si>
    <t xml:space="preserve">1.  SO 03 - Vodní prvek </t>
  </si>
  <si>
    <t>2.  SO 01 - Sadové úpravy</t>
  </si>
  <si>
    <t>2.2.1 - Výsadba vzrostlých stromů s balem - ok 10-12</t>
  </si>
  <si>
    <t>2.2.2 - Výsadba vzrostlých stromů  s balem - ok 12-14</t>
  </si>
  <si>
    <t>2.2.3 - Výsadba keřů - volně rostoucí živý plot</t>
  </si>
  <si>
    <t>2.2.4 - Skupinová výsadba keřů - vrby</t>
  </si>
  <si>
    <t>2.2.5 - Skupinová výsadba keřů - terénní val</t>
  </si>
  <si>
    <t>2.2.6 - Výsadba keřů - solitéry</t>
  </si>
  <si>
    <t>2.2.7 - Výsadba travobylinných společenstev - Suchá vonná stráňka</t>
  </si>
  <si>
    <t>2.2.8 - Výsadba trvalek a travin - Hmatový záhon</t>
  </si>
  <si>
    <t>2.2.9 - Výsadba mokřadních rostlin - Litorální pásmo</t>
  </si>
  <si>
    <t>2.3 Založení trávníků</t>
  </si>
  <si>
    <t>2.3.1 - Založení parkového trávníku výsevem</t>
  </si>
  <si>
    <t>2.4 Následná péče o výsadby se zálivkou</t>
  </si>
  <si>
    <t>2.4.3 - Rozvojová péče 3. rok po výsadbě</t>
  </si>
  <si>
    <t>2.4.2 -Rozvojová péče 2. rok po výsadbě</t>
  </si>
  <si>
    <t>2.4.1 - Rozvojová péče 1. rok po výsadbě</t>
  </si>
  <si>
    <t xml:space="preserve">Celkem skupinová výsadba keřů </t>
  </si>
  <si>
    <t>Uznatelné náklady:</t>
  </si>
  <si>
    <t>Neuznatelné náklady:</t>
  </si>
  <si>
    <t>2.2.1 Výsadba vzrostlých stromů s balem, obv.km 10-12cm</t>
  </si>
  <si>
    <t>2.2.2 Výsadba vzrostlých stromů s balem, obv.km 12-14cm</t>
  </si>
  <si>
    <t>NÁKLADY CELKEM</t>
  </si>
  <si>
    <t>Cena celkem</t>
  </si>
  <si>
    <t>Neuznatelné náklady (položka N):</t>
  </si>
  <si>
    <t>Souhrn</t>
  </si>
  <si>
    <t xml:space="preserve">             Rezervní plocha R3 (237m2)</t>
  </si>
  <si>
    <t>VÝKAZ PLOCH ŘEŠENÉHO ÚZEMÍ</t>
  </si>
  <si>
    <t>1.TRÁVNÍKY</t>
  </si>
  <si>
    <t>1.2 - Pobytový trávník</t>
  </si>
  <si>
    <t>1.3 - Mezofytní květnatá louka</t>
  </si>
  <si>
    <t>1.4 - Trávník typu suchá stráň</t>
  </si>
  <si>
    <t>plocha m2</t>
  </si>
  <si>
    <t>1.1. -Parkový trávník celkem</t>
  </si>
  <si>
    <t>uznatelná</t>
  </si>
  <si>
    <t>neuznatelná</t>
  </si>
  <si>
    <t>Uznatelná plocha celkem :</t>
  </si>
  <si>
    <t>Neuznatelná plocha celkem:</t>
  </si>
  <si>
    <t xml:space="preserve">          z toho neuznatelná plocha - Rezervní plocha 3</t>
  </si>
  <si>
    <t xml:space="preserve">          z toho neuznatelná plocha - část Rezervní plochy 2</t>
  </si>
  <si>
    <t xml:space="preserve">          z toho neuznatelná plocha - část Rezervní plochy RK</t>
  </si>
  <si>
    <t>22 440,80m2</t>
  </si>
  <si>
    <t>2.VÝSADBY</t>
  </si>
  <si>
    <t xml:space="preserve">             Stromy - materiál 127ks</t>
  </si>
  <si>
    <t xml:space="preserve">             Stromy- materiál 69ks</t>
  </si>
  <si>
    <t>2.1. Vzrostlé stromy 10-12cm</t>
  </si>
  <si>
    <t>2.2. Vzrostlé stromy 12-14cm</t>
  </si>
  <si>
    <t>2.3 - Keře - volně rostoucí živý plot</t>
  </si>
  <si>
    <t>2.4 - Skupinová výsadba keřů - vrby</t>
  </si>
  <si>
    <t>2.5 - Skupinová výsadba keřů - terénní val</t>
  </si>
  <si>
    <t>2.6 - Výsadba keřů - solitéry v trávníku</t>
  </si>
  <si>
    <t>2.7 - Výsadba travobyl. spol. - Suchá stráňka</t>
  </si>
  <si>
    <t>2.8 - Výsadba trvalek a travin - Hmatový záhon</t>
  </si>
  <si>
    <t>2.9 - Výsadba mokřadních rostlin - Litorální pásmo</t>
  </si>
  <si>
    <t>počet ks</t>
  </si>
  <si>
    <t>Rezervní plocha RK (968 m2)</t>
  </si>
  <si>
    <t>Rezervní plocha R2 (700m2)</t>
  </si>
  <si>
    <t>Rezervní plocha R3 (237m2)</t>
  </si>
  <si>
    <t>PŘÍLOHA ROZPOČOVÝCH NÁKLADŮ</t>
  </si>
  <si>
    <t>bm</t>
  </si>
  <si>
    <t>pámelník Chenaultův (Symphoricarpos chenaultii 'Hancock'), K prům. 9cm</t>
  </si>
  <si>
    <t>Odstranění ruderálního porostu včetně vytvoření hromad a likvidace vzniklé hmoty - přes 100 m2, včetně odvozu do 20 km</t>
  </si>
  <si>
    <t>Chemické odplevelení půdy postřikem na široko</t>
  </si>
  <si>
    <t>Odstranění ruderálního porostu včetně vytvoření hromad a likvidace vzniklé hmoty - do 100 m2, včetně odvozu do 20 km</t>
  </si>
  <si>
    <t>111 11-1311</t>
  </si>
  <si>
    <t>183 11-1113</t>
  </si>
  <si>
    <r>
      <t>Hloubení jamky, bez výměny půdy v zemině 1-4  objemu do 0,01m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v rovině</t>
    </r>
    <r>
      <rPr>
        <vertAlign val="superscript"/>
        <sz val="11"/>
        <rFont val="Calibri"/>
        <family val="2"/>
        <charset val="238"/>
        <scheme val="minor"/>
      </rPr>
      <t xml:space="preserve">  </t>
    </r>
  </si>
  <si>
    <t>2.2.3 Výsadba keřů - volně rostoucí živý plot</t>
  </si>
  <si>
    <t>Nátěr keřů repelentem proti okusu bobrem (např. Wöbra) včetně repelentu</t>
  </si>
  <si>
    <t>Nátěr spodní části keřů repelentem proti okusu bobrem(např. Wöbra) včetně repelentu</t>
  </si>
  <si>
    <t>Nátěr spodní části stromů repelentem proti okusu bobrem(např. Wöbra) včetně repelentu 250g/ks</t>
  </si>
  <si>
    <t>Nátěr spodní části stromů repelentem proti okusu bobrem (např. Wöbra) včetně repelentu 250g/ks</t>
  </si>
  <si>
    <t>111 11-1322</t>
  </si>
  <si>
    <t>Odstranění ruderálního porostu včetně vytvoření hromad a likvidace vzniklé hmoty - přes 100 m2 na svahu do 1:2, včetně odvozu do 20 km</t>
  </si>
  <si>
    <t>Přesun hmot pro sadovnické úpravy (0,01t/ks)</t>
  </si>
  <si>
    <t xml:space="preserve">Ukotvení dřeviny jedním kůlem  délky do 1 m </t>
  </si>
  <si>
    <t>184 21-5111</t>
  </si>
  <si>
    <t>Kůly pro ukotvení dřevin, kůl frézovaný s fazetou se špicí - délka do 1 m</t>
  </si>
  <si>
    <t>Popruh k vyvázání keřů (0,5m na keř)</t>
  </si>
  <si>
    <t>Odstranění ruderálního porostu včetně vytvoření hromad a likvidace vzniklé hmoty - přes 100 m2 na svahu do 1:2 , včetně odvozu do 20 km</t>
  </si>
  <si>
    <t>Vyskládání obrubníku z kamenů ve svahu do 1:2, včetně manipulace</t>
  </si>
  <si>
    <t>182 30-3112</t>
  </si>
  <si>
    <t>Rozprostření a urovnání substrátu na svahu do 1:2 - vrstva do 50 mm</t>
  </si>
  <si>
    <t>184 91-1152</t>
  </si>
  <si>
    <t>Zálivka 20l/m2  - 5x opakování</t>
  </si>
  <si>
    <t>181 30-1101</t>
  </si>
  <si>
    <t>Rozprostření substrátu v rovině plochy do 500m2, ve vrstvě do 100mm</t>
  </si>
  <si>
    <r>
      <t>Zalití rostlin vodou (</t>
    </r>
    <r>
      <rPr>
        <u/>
        <sz val="11"/>
        <rFont val="Calibri"/>
        <family val="2"/>
        <charset val="238"/>
        <scheme val="minor"/>
      </rPr>
      <t>5x</t>
    </r>
    <r>
      <rPr>
        <sz val="11"/>
        <rFont val="Calibri"/>
        <family val="2"/>
        <charset val="238"/>
        <scheme val="minor"/>
      </rPr>
      <t xml:space="preserve"> 50 l/ks)- 0,25 m3 na strom</t>
    </r>
  </si>
  <si>
    <r>
      <t>Zalití rostlin vodou (</t>
    </r>
    <r>
      <rPr>
        <u/>
        <sz val="11"/>
        <rFont val="Calibri"/>
        <family val="2"/>
        <charset val="238"/>
        <scheme val="minor"/>
      </rPr>
      <t>5x</t>
    </r>
    <r>
      <rPr>
        <sz val="11"/>
        <rFont val="Calibri"/>
        <family val="2"/>
        <charset val="238"/>
        <scheme val="minor"/>
      </rPr>
      <t xml:space="preserve"> 10 l/ks)- 0,05 m3 na keř</t>
    </r>
  </si>
  <si>
    <t>Lomový kámen tříděný , včetně naložení a složení (5 m3 , ztrátné 1,03 x 5 = 10,3) tj. cca 9t</t>
  </si>
  <si>
    <t>Ošetření vysazených rostlin, jednorázově</t>
  </si>
  <si>
    <t xml:space="preserve"> (zálivka včetně dopravy vody, běžně 6x ročně, výchovný řez, kontrola, doplnění nebo odstranění kotvících a ochranných prvků, hnojení, kypření výsadbové mísy, vyžínání porostu, odplevelování, ochrana proti chorobám, opakovaný nátěr proti případnému okusu bobrem, doplnění mulče)</t>
  </si>
  <si>
    <t>Travobylinná společenstva (odplevelení 3x ročně, odstranění odumřelých částí rostlin)</t>
  </si>
  <si>
    <t>Následná péče bude v plném rozsahu a vždy s ohledem na aktuální klimatické podmínky a jiné okolnosti, probíhat po dobu udržitelnosti projektu po dobu 10let!</t>
  </si>
  <si>
    <t>pozn. : Agregované položky - součástí všech položek je doprava a přesun materiálu na lokalitě</t>
  </si>
  <si>
    <t xml:space="preserve">             Seče jednotlivých typů trávníků budou prováděny v četnosti uvedené v technické zprávě a s ohledem na aktuální klimatické podmínky</t>
  </si>
  <si>
    <t>Travobylinná společenstva- výsadby  (odplevelení 3x ročně, odstranění odumřelých částí rostlin)</t>
  </si>
  <si>
    <t xml:space="preserve">pozn 2: Součástí následné péče je také sečení trávníků, které ale není uznatelným nákladem. </t>
  </si>
  <si>
    <t>2.4.1 - Rozvojová péče o výsadby se zálivkou (dokončovací a rozvojová)</t>
  </si>
  <si>
    <t>2.4.2 - Rozvojová péče o výsadby se zálivkou (dokončovací a rozvojová)</t>
  </si>
  <si>
    <t>2.4.3 - Rozvojová péče o výsadby se zálivkou (dokončovací a rozvojová)</t>
  </si>
  <si>
    <t>3.1 Mobiliář - materiál</t>
  </si>
  <si>
    <t>3.2 Mobiliář - instalace</t>
  </si>
  <si>
    <t>3N</t>
  </si>
  <si>
    <t>4N</t>
  </si>
  <si>
    <t>1N</t>
  </si>
  <si>
    <t>2N</t>
  </si>
  <si>
    <t>1 315ks</t>
  </si>
  <si>
    <t>539ks</t>
  </si>
  <si>
    <t>Mulčování záhonů drceným kamenivem ve vrstvě 50mm  na svahu do 1:2</t>
  </si>
  <si>
    <t>678ks</t>
  </si>
  <si>
    <t>Zkratka</t>
  </si>
  <si>
    <t xml:space="preserve">Přesun hmot pro sadovnické úpravy </t>
  </si>
  <si>
    <t>936 12-4113</t>
  </si>
  <si>
    <t xml:space="preserve">Parková lavička dřevěná s opěradlem (d 182cm) </t>
  </si>
  <si>
    <t>Parková lavička dřevěná  kruhová</t>
  </si>
  <si>
    <t>Parková lavička dřevěná segmentová</t>
  </si>
  <si>
    <t>Montáž lavičky parkové stabilní přichycené kotevními šrouby</t>
  </si>
  <si>
    <t xml:space="preserve">Montáž lavičky parkové kruhové stabilní </t>
  </si>
  <si>
    <t>R-polložka</t>
  </si>
  <si>
    <t xml:space="preserve">Montáž lavičky parkové segmentové stabilní </t>
  </si>
  <si>
    <t>Uznatelné náklady (10% celkových nákladů):</t>
  </si>
  <si>
    <t>Celkem mobiliář - montáž</t>
  </si>
  <si>
    <t>Celkem mobiliář - materiál</t>
  </si>
  <si>
    <t>3.2 Mobiliář - montáž</t>
  </si>
  <si>
    <t>3.1 Mobiliář -materiál</t>
  </si>
  <si>
    <t>1.1 - Vodní prvek</t>
  </si>
  <si>
    <t>1.1.1 - Vodní prvek</t>
  </si>
  <si>
    <t>3.  SO 04 -Mobiliář část 1 (část 2. bude řešena samostatným projektem - herní sestava +piknikové sety+ zvonkohry)</t>
  </si>
  <si>
    <t>celková plocha ŘÚ</t>
  </si>
  <si>
    <t>(celkem 603m2 -výsadba lit.pásma 137m2)</t>
  </si>
  <si>
    <t>Plocha SO 03 - Vodní prvek</t>
  </si>
  <si>
    <t>181 15-1311</t>
  </si>
  <si>
    <t>6N</t>
  </si>
  <si>
    <t>Odstranění ruderálního porostu včetně vytvoření hromad a likvidace vzniklé hmoty - nad 500 m2, včetně odvozu do 20 km - neuznatelná</t>
  </si>
  <si>
    <t>8N</t>
  </si>
  <si>
    <t>Plošná úprava terénu s urovnáním povrchu, bez doplnění ornice, v hornině 1 až 4 při nerovnostech terénu přes +-50 do +- 100mm v rovině - plochy nad 500 m2 -neuznatelná</t>
  </si>
  <si>
    <t>2.1.1 - Příprava území - parkový, pobytový trávník, mezofytní louka</t>
  </si>
  <si>
    <t>181 30-1111</t>
  </si>
  <si>
    <r>
      <t>Rozprostření a urovnání ornice v rovině (vrstva 5 cm) při souvislé ploše přes 500 m</t>
    </r>
    <r>
      <rPr>
        <vertAlign val="superscript"/>
        <sz val="9"/>
        <rFont val="Arial"/>
        <family val="2"/>
        <charset val="238"/>
      </rPr>
      <t>2</t>
    </r>
  </si>
  <si>
    <t>10N</t>
  </si>
  <si>
    <t>Obdělání půdy frézováním do hloubky 50mm</t>
  </si>
  <si>
    <t>Obdělání půdy frézováním do hloubky 50mm- neuznatelná</t>
  </si>
  <si>
    <t>Ornice</t>
  </si>
  <si>
    <t>12N</t>
  </si>
  <si>
    <t>111 11-1332</t>
  </si>
  <si>
    <t>2.1.1 - Příprava území - trávník suchá stráň</t>
  </si>
  <si>
    <t xml:space="preserve">Chemické odplevelení půdy postřikem na široko                                                                                                                                            </t>
  </si>
  <si>
    <t>181 45-1111</t>
  </si>
  <si>
    <r>
      <t xml:space="preserve">Založení trávníku parkového strojně </t>
    </r>
    <r>
      <rPr>
        <b/>
        <sz val="11"/>
        <rFont val="Calibri"/>
        <family val="2"/>
        <charset val="238"/>
      </rPr>
      <t>(10g/m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) </t>
    </r>
    <r>
      <rPr>
        <sz val="11"/>
        <rFont val="Calibri"/>
        <family val="2"/>
        <charset val="238"/>
      </rPr>
      <t>- v rovině, plocha přes 1000m2</t>
    </r>
  </si>
  <si>
    <t>Parková travní směs (10 g / m2)</t>
  </si>
  <si>
    <t>2.3.2 - Založení mezofytní květnaté louky výsevem</t>
  </si>
  <si>
    <t>2.3.3 - Založení  trávníku typu suchá stráň hydroosevem</t>
  </si>
  <si>
    <t>Celkem založení parkového trávníku</t>
  </si>
  <si>
    <t>2.3.2 - Založení lučního trávníku výsevem</t>
  </si>
  <si>
    <r>
      <t xml:space="preserve">Založení trávníku lučního strojně </t>
    </r>
    <r>
      <rPr>
        <b/>
        <sz val="11"/>
        <rFont val="Calibri"/>
        <family val="2"/>
        <charset val="238"/>
      </rPr>
      <t>(10g/m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) </t>
    </r>
    <r>
      <rPr>
        <sz val="11"/>
        <rFont val="Calibri"/>
        <family val="2"/>
        <charset val="238"/>
      </rPr>
      <t>- v rovině, plocha přes 1000m2</t>
    </r>
  </si>
  <si>
    <t>Regionální luční travní směs (10 g / m2)</t>
  </si>
  <si>
    <t xml:space="preserve">             Rezervní plocha část R2+ RK(477m2)</t>
  </si>
  <si>
    <t>Rezervní plocha R1 (487m2)</t>
  </si>
  <si>
    <t xml:space="preserve">          z toho neuznatelná plocha -  Rezervní plocha 1</t>
  </si>
  <si>
    <t xml:space="preserve">             Rezervní plocha R1 a RK (1442m2)</t>
  </si>
  <si>
    <t>2.3.3 - Založení lučního trávníku hydroosevem</t>
  </si>
  <si>
    <t>Založení trávníku lučního hydroosevem</t>
  </si>
  <si>
    <t>183 40-5211</t>
  </si>
  <si>
    <r>
      <t xml:space="preserve">Založení trávníku lučního výsevem </t>
    </r>
    <r>
      <rPr>
        <b/>
        <sz val="11"/>
        <rFont val="Calibri"/>
        <family val="2"/>
        <charset val="238"/>
      </rPr>
      <t>(10g/m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) </t>
    </r>
    <r>
      <rPr>
        <sz val="11"/>
        <rFont val="Calibri"/>
        <family val="2"/>
        <charset val="238"/>
      </rPr>
      <t>- v rovině, plocha přes 1000m2</t>
    </r>
  </si>
  <si>
    <t>181 15-1312</t>
  </si>
  <si>
    <t>Plošná úprava terénu s urovnáním povrchu, bez doplnění ornice, v hornině 1 až 4 při nerovnostech terénu přes +-50 do +- 100mm na svahu - plochy nad 500 m2</t>
  </si>
  <si>
    <t>Uznatelné</t>
  </si>
  <si>
    <t>Neuznatelné</t>
  </si>
  <si>
    <t>CELKEM</t>
  </si>
  <si>
    <t>DPH 21%</t>
  </si>
  <si>
    <t>NÁKLADY CELKEM bez DPH</t>
  </si>
  <si>
    <t>NÁKLADY CELKEM (vč. DPH)</t>
  </si>
  <si>
    <t>NÁKLADY UZNATELNÉ</t>
  </si>
  <si>
    <t>NÁKLADY NEUZNATELNÉ</t>
  </si>
  <si>
    <t>NÁKLADY CELKOVÉ</t>
  </si>
  <si>
    <t>Celkem založení lučního trávníku</t>
  </si>
  <si>
    <t>Hlavní rozpočtové náklady celkem (bez DPH)</t>
  </si>
  <si>
    <t>Hlavní rozpočtové náklady celkem s DPH 21%</t>
  </si>
  <si>
    <t>2.1 Příprava území pro založení trávníků</t>
  </si>
  <si>
    <t>2.2 Výsadba dřevin</t>
  </si>
  <si>
    <t>Vodní prvek celkem bez DPH</t>
  </si>
  <si>
    <t>Vodní prvek celkem s DPH</t>
  </si>
  <si>
    <t>Výsadba dřevin celkem bez DPH</t>
  </si>
  <si>
    <t>Výsadba dřevin celkem s DPH</t>
  </si>
  <si>
    <t>Ošetření dřevin celkem bez DPH</t>
  </si>
  <si>
    <t>Ošetření dřevin celkem s DPH</t>
  </si>
  <si>
    <t>2.2 Výsadba trvalek</t>
  </si>
  <si>
    <t>Výsadba trvalek celkem bez DPH</t>
  </si>
  <si>
    <t>Výsadba trvalek celkem s DPH</t>
  </si>
  <si>
    <t>Trávníky celkem bez DPH</t>
  </si>
  <si>
    <t>Trávníky celkem s DPH</t>
  </si>
  <si>
    <t>1. VODNÍ PRVEK</t>
  </si>
  <si>
    <t>2.  REALIZACE ZELENĚ</t>
  </si>
  <si>
    <t>Výsadba a ošetření dřevin celkem bez DPH</t>
  </si>
  <si>
    <t>Výsadba a ošetření dřevin celkem s DPH</t>
  </si>
  <si>
    <t>Mobiliář celkem bez DPH</t>
  </si>
  <si>
    <t>Mobiliář celkem s DPH</t>
  </si>
  <si>
    <t>REALIZACE ZELENĚ CELKEM BEZ DPH</t>
  </si>
  <si>
    <t>REALIZACE ZELENĚ CELKEM S DPH</t>
  </si>
  <si>
    <t>2.1 Příprava území a terénní  úpravy pro založení trávníků</t>
  </si>
  <si>
    <t>Uznatelné náklady příprava území:</t>
  </si>
  <si>
    <t>Neuznatelné náklady příprava území (položka N):</t>
  </si>
  <si>
    <t>Uznatelné náklady terénní úpravy a modelace:</t>
  </si>
  <si>
    <t>Neuznatelné náklady terénní úpravy a modelace (položka N):</t>
  </si>
  <si>
    <t>2.1.1 Příprava území a terénní úpravy a modelace - parkový, pobytový trávník, mezofytní louka (13.869m2)</t>
  </si>
  <si>
    <t>2.1.2 Příprava území a terénní úpravy a modelace - trávník suchá stráň</t>
  </si>
  <si>
    <t xml:space="preserve">              Terénní úpravy a modelace</t>
  </si>
  <si>
    <t>Terénní úpravy a modelace celkem bez DPH</t>
  </si>
  <si>
    <t>Terénní úpravy a modelace celkem s DPH</t>
  </si>
  <si>
    <t>1.1.2 - Vytyčení stavby, zařízení staveniště, předání stavby</t>
  </si>
  <si>
    <t>2.1.2 - Příprava území - trávník suchá stráň</t>
  </si>
  <si>
    <t>2.1. Vytyčovací a geodetické práce, zařízení staveniště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</si>
</sst>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Kč&quot;;\-#,##0.0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  <numFmt numFmtId="165" formatCode="#"/>
    <numFmt numFmtId="167" formatCode="#,##0.00\ _K_č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6D6D6D"/>
      <name val="Tahoma"/>
      <family val="2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2" borderId="0" applyNumberFormat="0" applyFont="0" applyFill="0" applyBorder="0" applyAlignment="0" applyProtection="0">
      <alignment horizontal="left" vertical="top" wrapText="1"/>
    </xf>
    <xf numFmtId="0" fontId="14" fillId="2" borderId="0" applyNumberFormat="0" applyFont="0" applyFill="0" applyBorder="0" applyAlignment="0" applyProtection="0">
      <alignment horizontal="left" vertical="top" wrapText="1"/>
    </xf>
    <xf numFmtId="0" fontId="14" fillId="2" borderId="0" applyNumberFormat="0" applyFont="0" applyFill="0" applyBorder="0" applyAlignment="0" applyProtection="0">
      <alignment horizontal="left" vertical="top" wrapText="1"/>
    </xf>
    <xf numFmtId="0" fontId="14" fillId="2" borderId="0" applyNumberFormat="0" applyFont="0" applyFill="0" applyBorder="0" applyAlignment="0" applyProtection="0">
      <alignment horizontal="left" vertical="top" wrapText="1"/>
    </xf>
    <xf numFmtId="0" fontId="14" fillId="2" borderId="0" applyNumberFormat="0" applyFont="0" applyFill="0" applyBorder="0" applyAlignment="0" applyProtection="0">
      <alignment horizontal="left" vertical="top" wrapText="1"/>
    </xf>
    <xf numFmtId="0" fontId="14" fillId="2" borderId="0" applyNumberFormat="0" applyFont="0" applyFill="0" applyBorder="0" applyAlignment="0" applyProtection="0">
      <alignment horizontal="left" vertical="top" wrapText="1"/>
    </xf>
    <xf numFmtId="0" fontId="14" fillId="2" borderId="0" applyNumberFormat="0" applyFont="0" applyFill="0" applyBorder="0" applyAlignment="0" applyProtection="0">
      <alignment horizontal="left" vertical="top" wrapText="1"/>
    </xf>
    <xf numFmtId="0" fontId="14" fillId="2" borderId="0" applyNumberFormat="0" applyFont="0" applyFill="0" applyBorder="0" applyAlignment="0" applyProtection="0">
      <alignment horizontal="left" vertical="top" wrapText="1"/>
    </xf>
    <xf numFmtId="0" fontId="1" fillId="0" borderId="0"/>
    <xf numFmtId="0" fontId="14" fillId="2" borderId="0" applyNumberFormat="0" applyFont="0" applyFill="0" applyBorder="0" applyAlignment="0" applyProtection="0">
      <alignment horizontal="left" vertical="top" wrapText="1"/>
    </xf>
    <xf numFmtId="0" fontId="14" fillId="2" borderId="0" applyNumberFormat="0" applyFont="0" applyFill="0" applyBorder="0" applyAlignment="0" applyProtection="0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2" borderId="0" applyNumberFormat="0" applyFont="0" applyFill="0" applyBorder="0" applyAlignment="0" applyProtection="0">
      <alignment horizontal="left" vertical="top" wrapText="1"/>
    </xf>
    <xf numFmtId="0" fontId="1" fillId="0" borderId="0"/>
    <xf numFmtId="0" fontId="1" fillId="0" borderId="0"/>
    <xf numFmtId="0" fontId="1" fillId="0" borderId="0"/>
    <xf numFmtId="44" fontId="25" fillId="0" borderId="0" applyFont="0" applyFill="0" applyBorder="0" applyAlignment="0" applyProtection="0"/>
    <xf numFmtId="0" fontId="2" fillId="0" borderId="0"/>
  </cellStyleXfs>
  <cellXfs count="439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0" xfId="1" applyFont="1" applyBorder="1" applyAlignment="1">
      <alignment wrapText="1"/>
    </xf>
    <xf numFmtId="2" fontId="6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164" fontId="6" fillId="0" borderId="0" xfId="1" applyNumberFormat="1" applyFont="1" applyFill="1" applyBorder="1"/>
    <xf numFmtId="164" fontId="6" fillId="0" borderId="0" xfId="1" applyNumberFormat="1" applyFont="1" applyBorder="1" applyAlignment="1">
      <alignment horizontal="right"/>
    </xf>
    <xf numFmtId="0" fontId="1" fillId="0" borderId="0" xfId="7"/>
    <xf numFmtId="0" fontId="6" fillId="0" borderId="0" xfId="7" applyFont="1" applyBorder="1"/>
    <xf numFmtId="0" fontId="6" fillId="0" borderId="0" xfId="7" applyFont="1" applyBorder="1" applyAlignment="1">
      <alignment wrapText="1"/>
    </xf>
    <xf numFmtId="2" fontId="6" fillId="0" borderId="0" xfId="7" applyNumberFormat="1" applyFont="1" applyBorder="1" applyAlignment="1">
      <alignment horizontal="center"/>
    </xf>
    <xf numFmtId="0" fontId="6" fillId="0" borderId="0" xfId="7" applyFont="1" applyBorder="1" applyAlignment="1">
      <alignment horizontal="center"/>
    </xf>
    <xf numFmtId="0" fontId="10" fillId="0" borderId="0" xfId="7" applyFont="1" applyBorder="1" applyAlignment="1">
      <alignment horizontal="left"/>
    </xf>
    <xf numFmtId="0" fontId="6" fillId="0" borderId="0" xfId="7" applyFont="1" applyBorder="1" applyAlignment="1">
      <alignment horizontal="left"/>
    </xf>
    <xf numFmtId="0" fontId="7" fillId="0" borderId="11" xfId="7" applyFont="1" applyBorder="1" applyAlignment="1">
      <alignment horizontal="center"/>
    </xf>
    <xf numFmtId="0" fontId="7" fillId="0" borderId="8" xfId="7" applyFont="1" applyBorder="1" applyAlignment="1">
      <alignment horizontal="center" wrapText="1"/>
    </xf>
    <xf numFmtId="2" fontId="7" fillId="0" borderId="8" xfId="7" applyNumberFormat="1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164" fontId="7" fillId="0" borderId="8" xfId="7" applyNumberFormat="1" applyFont="1" applyFill="1" applyBorder="1" applyAlignment="1">
      <alignment horizontal="center"/>
    </xf>
    <xf numFmtId="164" fontId="6" fillId="0" borderId="0" xfId="7" applyNumberFormat="1" applyFont="1" applyFill="1" applyBorder="1"/>
    <xf numFmtId="164" fontId="6" fillId="0" borderId="0" xfId="7" applyNumberFormat="1" applyFont="1" applyBorder="1" applyAlignment="1">
      <alignment horizontal="right"/>
    </xf>
    <xf numFmtId="0" fontId="1" fillId="0" borderId="0" xfId="8"/>
    <xf numFmtId="0" fontId="5" fillId="0" borderId="2" xfId="8" applyFont="1" applyBorder="1" applyAlignment="1">
      <alignment horizontal="center"/>
    </xf>
    <xf numFmtId="0" fontId="5" fillId="0" borderId="2" xfId="8" applyFont="1" applyBorder="1" applyAlignment="1">
      <alignment wrapText="1"/>
    </xf>
    <xf numFmtId="4" fontId="4" fillId="0" borderId="2" xfId="8" applyNumberFormat="1" applyFont="1" applyBorder="1" applyAlignment="1">
      <alignment horizontal="center" vertical="center" wrapText="1"/>
    </xf>
    <xf numFmtId="0" fontId="4" fillId="0" borderId="2" xfId="8" applyFont="1" applyBorder="1" applyAlignment="1">
      <alignment horizontal="left" wrapText="1"/>
    </xf>
    <xf numFmtId="2" fontId="4" fillId="0" borderId="2" xfId="8" applyNumberFormat="1" applyFont="1" applyFill="1" applyBorder="1" applyAlignment="1">
      <alignment horizontal="center"/>
    </xf>
    <xf numFmtId="2" fontId="5" fillId="0" borderId="2" xfId="8" applyNumberFormat="1" applyFont="1" applyFill="1" applyBorder="1" applyAlignment="1">
      <alignment horizontal="center"/>
    </xf>
    <xf numFmtId="0" fontId="4" fillId="0" borderId="10" xfId="8" applyFont="1" applyBorder="1" applyAlignment="1">
      <alignment horizontal="center"/>
    </xf>
    <xf numFmtId="0" fontId="4" fillId="0" borderId="2" xfId="8" applyFont="1" applyBorder="1" applyAlignment="1">
      <alignment wrapText="1"/>
    </xf>
    <xf numFmtId="0" fontId="4" fillId="0" borderId="9" xfId="8" applyFont="1" applyBorder="1" applyAlignment="1">
      <alignment horizontal="center"/>
    </xf>
    <xf numFmtId="0" fontId="4" fillId="0" borderId="10" xfId="8" applyFont="1" applyBorder="1" applyAlignment="1">
      <alignment horizontal="left" wrapText="1"/>
    </xf>
    <xf numFmtId="0" fontId="4" fillId="0" borderId="7" xfId="8" applyFont="1" applyBorder="1" applyAlignment="1">
      <alignment horizontal="center"/>
    </xf>
    <xf numFmtId="2" fontId="4" fillId="0" borderId="10" xfId="8" applyNumberFormat="1" applyFont="1" applyFill="1" applyBorder="1" applyAlignment="1">
      <alignment horizontal="center"/>
    </xf>
    <xf numFmtId="0" fontId="13" fillId="0" borderId="2" xfId="8" applyFont="1" applyFill="1" applyBorder="1" applyAlignment="1">
      <alignment horizontal="center"/>
    </xf>
    <xf numFmtId="0" fontId="4" fillId="0" borderId="2" xfId="8" applyFont="1" applyFill="1" applyBorder="1" applyAlignment="1">
      <alignment horizontal="center"/>
    </xf>
    <xf numFmtId="164" fontId="5" fillId="0" borderId="2" xfId="8" applyNumberFormat="1" applyFont="1" applyFill="1" applyBorder="1"/>
    <xf numFmtId="164" fontId="4" fillId="0" borderId="2" xfId="8" applyNumberFormat="1" applyFont="1" applyFill="1" applyBorder="1" applyAlignment="1">
      <alignment horizontal="right"/>
    </xf>
    <xf numFmtId="164" fontId="4" fillId="0" borderId="10" xfId="8" applyNumberFormat="1" applyFont="1" applyFill="1" applyBorder="1" applyAlignment="1">
      <alignment horizontal="right"/>
    </xf>
    <xf numFmtId="164" fontId="4" fillId="0" borderId="2" xfId="8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wrapText="1"/>
    </xf>
    <xf numFmtId="0" fontId="0" fillId="0" borderId="0" xfId="0"/>
    <xf numFmtId="0" fontId="5" fillId="0" borderId="2" xfId="10" applyNumberFormat="1" applyFont="1" applyFill="1" applyBorder="1" applyAlignment="1" applyProtection="1">
      <alignment horizontal="left" vertical="center" wrapText="1"/>
    </xf>
    <xf numFmtId="0" fontId="5" fillId="0" borderId="2" xfId="12" applyNumberFormat="1" applyFont="1" applyFill="1" applyBorder="1" applyAlignment="1" applyProtection="1">
      <alignment horizontal="center" vertical="center" wrapText="1"/>
    </xf>
    <xf numFmtId="0" fontId="15" fillId="0" borderId="0" xfId="7" applyFont="1"/>
    <xf numFmtId="0" fontId="16" fillId="0" borderId="0" xfId="1" applyFont="1"/>
    <xf numFmtId="0" fontId="7" fillId="0" borderId="3" xfId="18" applyFont="1" applyBorder="1" applyAlignment="1">
      <alignment horizontal="center"/>
    </xf>
    <xf numFmtId="0" fontId="7" fillId="0" borderId="5" xfId="18" applyFont="1" applyBorder="1" applyAlignment="1">
      <alignment horizontal="center" vertical="center"/>
    </xf>
    <xf numFmtId="0" fontId="7" fillId="0" borderId="5" xfId="18" applyFont="1" applyBorder="1" applyAlignment="1">
      <alignment horizontal="center" wrapText="1"/>
    </xf>
    <xf numFmtId="0" fontId="7" fillId="0" borderId="5" xfId="18" applyFont="1" applyBorder="1" applyAlignment="1">
      <alignment horizontal="center"/>
    </xf>
    <xf numFmtId="2" fontId="7" fillId="0" borderId="5" xfId="18" applyNumberFormat="1" applyFont="1" applyBorder="1" applyAlignment="1">
      <alignment horizontal="center"/>
    </xf>
    <xf numFmtId="164" fontId="7" fillId="0" borderId="5" xfId="18" applyNumberFormat="1" applyFont="1" applyFill="1" applyBorder="1" applyAlignment="1">
      <alignment horizontal="center"/>
    </xf>
    <xf numFmtId="164" fontId="7" fillId="0" borderId="4" xfId="18" applyNumberFormat="1" applyFont="1" applyBorder="1" applyAlignment="1">
      <alignment horizontal="center"/>
    </xf>
    <xf numFmtId="164" fontId="7" fillId="0" borderId="4" xfId="18" applyNumberFormat="1" applyFont="1" applyBorder="1" applyAlignment="1">
      <alignment horizontal="right"/>
    </xf>
    <xf numFmtId="0" fontId="0" fillId="0" borderId="0" xfId="0"/>
    <xf numFmtId="164" fontId="7" fillId="0" borderId="12" xfId="7" applyNumberFormat="1" applyFont="1" applyBorder="1" applyAlignment="1">
      <alignment horizontal="center"/>
    </xf>
    <xf numFmtId="0" fontId="5" fillId="0" borderId="2" xfId="21" applyFont="1" applyBorder="1" applyAlignment="1">
      <alignment horizontal="center"/>
    </xf>
    <xf numFmtId="0" fontId="5" fillId="0" borderId="2" xfId="21" applyFont="1" applyBorder="1" applyAlignment="1">
      <alignment wrapText="1"/>
    </xf>
    <xf numFmtId="0" fontId="5" fillId="0" borderId="6" xfId="21" applyFont="1" applyBorder="1" applyAlignment="1">
      <alignment horizontal="center"/>
    </xf>
    <xf numFmtId="4" fontId="4" fillId="0" borderId="2" xfId="21" applyNumberFormat="1" applyFont="1" applyBorder="1" applyAlignment="1">
      <alignment horizontal="center" vertical="center" wrapText="1"/>
    </xf>
    <xf numFmtId="0" fontId="4" fillId="0" borderId="2" xfId="21" applyFont="1" applyBorder="1" applyAlignment="1">
      <alignment horizontal="left" wrapText="1"/>
    </xf>
    <xf numFmtId="2" fontId="4" fillId="0" borderId="2" xfId="21" applyNumberFormat="1" applyFont="1" applyFill="1" applyBorder="1" applyAlignment="1">
      <alignment horizontal="center"/>
    </xf>
    <xf numFmtId="2" fontId="5" fillId="0" borderId="2" xfId="21" applyNumberFormat="1" applyFont="1" applyFill="1" applyBorder="1" applyAlignment="1">
      <alignment horizontal="center"/>
    </xf>
    <xf numFmtId="0" fontId="4" fillId="0" borderId="10" xfId="21" applyFont="1" applyBorder="1" applyAlignment="1">
      <alignment horizontal="center"/>
    </xf>
    <xf numFmtId="0" fontId="4" fillId="0" borderId="10" xfId="21" applyFont="1" applyBorder="1" applyAlignment="1">
      <alignment horizontal="left" wrapText="1"/>
    </xf>
    <xf numFmtId="2" fontId="4" fillId="0" borderId="10" xfId="21" applyNumberFormat="1" applyFont="1" applyFill="1" applyBorder="1" applyAlignment="1">
      <alignment horizontal="center"/>
    </xf>
    <xf numFmtId="0" fontId="4" fillId="0" borderId="2" xfId="21" applyFont="1" applyFill="1" applyBorder="1" applyAlignment="1">
      <alignment horizontal="center"/>
    </xf>
    <xf numFmtId="164" fontId="5" fillId="0" borderId="2" xfId="21" applyNumberFormat="1" applyFont="1" applyFill="1" applyBorder="1"/>
    <xf numFmtId="164" fontId="4" fillId="0" borderId="2" xfId="21" applyNumberFormat="1" applyFont="1" applyFill="1" applyBorder="1" applyAlignment="1">
      <alignment horizontal="right"/>
    </xf>
    <xf numFmtId="164" fontId="4" fillId="0" borderId="10" xfId="2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2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left" wrapText="1"/>
    </xf>
    <xf numFmtId="2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wrapText="1"/>
    </xf>
    <xf numFmtId="0" fontId="13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right" wrapText="1"/>
    </xf>
    <xf numFmtId="0" fontId="6" fillId="0" borderId="14" xfId="7" applyFont="1" applyBorder="1" applyAlignment="1">
      <alignment horizontal="left"/>
    </xf>
    <xf numFmtId="0" fontId="6" fillId="0" borderId="14" xfId="7" applyFont="1" applyBorder="1" applyAlignment="1">
      <alignment wrapText="1"/>
    </xf>
    <xf numFmtId="2" fontId="6" fillId="0" borderId="14" xfId="7" applyNumberFormat="1" applyFont="1" applyBorder="1" applyAlignment="1">
      <alignment horizontal="center"/>
    </xf>
    <xf numFmtId="0" fontId="6" fillId="0" borderId="14" xfId="7" applyFont="1" applyBorder="1" applyAlignment="1">
      <alignment horizontal="center"/>
    </xf>
    <xf numFmtId="164" fontId="6" fillId="0" borderId="14" xfId="7" applyNumberFormat="1" applyFont="1" applyFill="1" applyBorder="1"/>
    <xf numFmtId="0" fontId="4" fillId="0" borderId="6" xfId="0" applyFont="1" applyBorder="1" applyAlignment="1">
      <alignment horizontal="left" wrapText="1"/>
    </xf>
    <xf numFmtId="2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7" fillId="0" borderId="3" xfId="7" applyFont="1" applyBorder="1" applyAlignment="1">
      <alignment horizontal="center"/>
    </xf>
    <xf numFmtId="0" fontId="7" fillId="0" borderId="5" xfId="7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wrapText="1"/>
    </xf>
    <xf numFmtId="2" fontId="7" fillId="0" borderId="5" xfId="7" applyNumberFormat="1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164" fontId="7" fillId="0" borderId="5" xfId="7" applyNumberFormat="1" applyFont="1" applyFill="1" applyBorder="1" applyAlignment="1">
      <alignment horizontal="center"/>
    </xf>
    <xf numFmtId="164" fontId="7" fillId="0" borderId="4" xfId="7" applyNumberFormat="1" applyFont="1" applyBorder="1" applyAlignment="1">
      <alignment horizontal="center"/>
    </xf>
    <xf numFmtId="0" fontId="5" fillId="0" borderId="2" xfId="10" applyNumberFormat="1" applyFont="1" applyFill="1" applyBorder="1" applyAlignment="1" applyProtection="1">
      <alignment horizontal="left" wrapText="1"/>
    </xf>
    <xf numFmtId="0" fontId="0" fillId="0" borderId="2" xfId="0" applyFont="1" applyFill="1" applyBorder="1" applyAlignment="1">
      <alignment horizontal="center"/>
    </xf>
    <xf numFmtId="0" fontId="5" fillId="0" borderId="2" xfId="1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0" fontId="21" fillId="0" borderId="0" xfId="0" applyFont="1"/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10" fillId="0" borderId="0" xfId="0" applyFont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22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0" fontId="23" fillId="3" borderId="15" xfId="0" applyFont="1" applyFill="1" applyBorder="1"/>
    <xf numFmtId="0" fontId="23" fillId="3" borderId="2" xfId="0" applyFont="1" applyFill="1" applyBorder="1" applyAlignment="1">
      <alignment horizontal="center"/>
    </xf>
    <xf numFmtId="4" fontId="23" fillId="3" borderId="2" xfId="0" applyNumberFormat="1" applyFont="1" applyFill="1" applyBorder="1" applyAlignment="1">
      <alignment horizontal="center"/>
    </xf>
    <xf numFmtId="49" fontId="6" fillId="0" borderId="0" xfId="7" applyNumberFormat="1" applyFont="1" applyBorder="1" applyAlignment="1">
      <alignment horizontal="right"/>
    </xf>
    <xf numFmtId="0" fontId="4" fillId="0" borderId="7" xfId="8" applyFont="1" applyFill="1" applyBorder="1" applyAlignment="1">
      <alignment horizontal="center"/>
    </xf>
    <xf numFmtId="165" fontId="4" fillId="3" borderId="2" xfId="0" applyNumberFormat="1" applyFont="1" applyFill="1" applyBorder="1" applyAlignment="1" applyProtection="1">
      <alignment horizontal="left" vertical="top" wrapText="1"/>
    </xf>
    <xf numFmtId="165" fontId="4" fillId="3" borderId="2" xfId="0" applyNumberFormat="1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165" fontId="4" fillId="0" borderId="2" xfId="0" applyNumberFormat="1" applyFont="1" applyFill="1" applyBorder="1" applyAlignment="1" applyProtection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2" xfId="31" applyFont="1" applyFill="1" applyBorder="1" applyAlignment="1">
      <alignment vertical="top" wrapText="1"/>
    </xf>
    <xf numFmtId="0" fontId="4" fillId="0" borderId="2" xfId="31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center" wrapText="1"/>
    </xf>
    <xf numFmtId="0" fontId="4" fillId="0" borderId="10" xfId="0" applyFont="1" applyFill="1" applyBorder="1"/>
    <xf numFmtId="0" fontId="5" fillId="0" borderId="10" xfId="1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/>
    <xf numFmtId="0" fontId="5" fillId="0" borderId="2" xfId="1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164" fontId="5" fillId="0" borderId="10" xfId="10" applyNumberFormat="1" applyFont="1" applyFill="1" applyBorder="1" applyAlignment="1" applyProtection="1">
      <alignment horizontal="right" vertical="center" wrapText="1"/>
    </xf>
    <xf numFmtId="164" fontId="5" fillId="0" borderId="2" xfId="10" applyNumberFormat="1" applyFont="1" applyFill="1" applyBorder="1" applyAlignment="1" applyProtection="1">
      <alignment horizontal="right" vertical="center" wrapText="1"/>
    </xf>
    <xf numFmtId="0" fontId="4" fillId="0" borderId="10" xfId="0" applyFont="1" applyBorder="1" applyAlignment="1">
      <alignment horizontal="left" wrapText="1"/>
    </xf>
    <xf numFmtId="2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right"/>
    </xf>
    <xf numFmtId="2" fontId="4" fillId="0" borderId="6" xfId="21" applyNumberFormat="1" applyFont="1" applyFill="1" applyBorder="1" applyAlignment="1">
      <alignment horizontal="center"/>
    </xf>
    <xf numFmtId="164" fontId="4" fillId="0" borderId="6" xfId="21" applyNumberFormat="1" applyFont="1" applyFill="1" applyBorder="1" applyAlignment="1">
      <alignment horizontal="right"/>
    </xf>
    <xf numFmtId="0" fontId="17" fillId="0" borderId="0" xfId="0" applyFont="1"/>
    <xf numFmtId="0" fontId="28" fillId="0" borderId="0" xfId="0" applyFont="1"/>
    <xf numFmtId="164" fontId="4" fillId="0" borderId="2" xfId="12" applyNumberFormat="1" applyFont="1" applyFill="1" applyBorder="1" applyAlignment="1" applyProtection="1">
      <alignment vertical="center" wrapText="1"/>
    </xf>
    <xf numFmtId="0" fontId="29" fillId="0" borderId="0" xfId="0" applyFont="1"/>
    <xf numFmtId="164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Border="1"/>
    <xf numFmtId="0" fontId="9" fillId="0" borderId="1" xfId="0" applyFont="1" applyFill="1" applyBorder="1"/>
    <xf numFmtId="164" fontId="32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/>
    <xf numFmtId="164" fontId="9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64" fontId="9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left"/>
    </xf>
    <xf numFmtId="0" fontId="33" fillId="0" borderId="0" xfId="0" applyFont="1" applyFill="1"/>
    <xf numFmtId="0" fontId="31" fillId="0" borderId="0" xfId="0" applyFont="1" applyAlignment="1">
      <alignment horizontal="left"/>
    </xf>
    <xf numFmtId="0" fontId="9" fillId="0" borderId="1" xfId="0" applyFont="1" applyBorder="1"/>
    <xf numFmtId="0" fontId="5" fillId="0" borderId="0" xfId="0" applyFont="1" applyFill="1" applyAlignment="1">
      <alignment horizontal="center"/>
    </xf>
    <xf numFmtId="0" fontId="5" fillId="0" borderId="16" xfId="0" applyFont="1" applyFill="1" applyBorder="1"/>
    <xf numFmtId="0" fontId="35" fillId="0" borderId="0" xfId="0" applyFont="1"/>
    <xf numFmtId="164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21" fillId="0" borderId="0" xfId="0" applyFont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0" fillId="0" borderId="2" xfId="0" applyFill="1" applyBorder="1"/>
    <xf numFmtId="2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/>
    </xf>
    <xf numFmtId="164" fontId="35" fillId="0" borderId="0" xfId="0" applyNumberFormat="1" applyFont="1"/>
    <xf numFmtId="3" fontId="7" fillId="0" borderId="5" xfId="0" applyNumberFormat="1" applyFont="1" applyBorder="1" applyAlignment="1">
      <alignment horizontal="center"/>
    </xf>
    <xf numFmtId="0" fontId="13" fillId="0" borderId="2" xfId="0" applyFont="1" applyFill="1" applyBorder="1" applyAlignment="1">
      <alignment wrapText="1"/>
    </xf>
    <xf numFmtId="164" fontId="5" fillId="0" borderId="0" xfId="0" applyNumberFormat="1" applyFont="1" applyAlignment="1">
      <alignment horizontal="right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21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4" fontId="38" fillId="0" borderId="0" xfId="0" applyNumberFormat="1" applyFont="1" applyFill="1" applyAlignment="1">
      <alignment horizontal="center" wrapText="1"/>
    </xf>
    <xf numFmtId="164" fontId="11" fillId="0" borderId="0" xfId="0" applyNumberFormat="1" applyFont="1" applyFill="1" applyAlignment="1">
      <alignment horizontal="right"/>
    </xf>
    <xf numFmtId="164" fontId="30" fillId="0" borderId="0" xfId="0" applyNumberFormat="1" applyFont="1" applyFill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4" fontId="39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left"/>
    </xf>
    <xf numFmtId="4" fontId="0" fillId="0" borderId="0" xfId="0" applyNumberFormat="1"/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4" fontId="28" fillId="0" borderId="0" xfId="0" applyNumberFormat="1" applyFont="1"/>
    <xf numFmtId="0" fontId="30" fillId="0" borderId="1" xfId="0" applyFont="1" applyBorder="1" applyAlignment="1">
      <alignment horizontal="right"/>
    </xf>
    <xf numFmtId="0" fontId="40" fillId="0" borderId="0" xfId="0" applyFont="1"/>
    <xf numFmtId="4" fontId="40" fillId="0" borderId="0" xfId="0" applyNumberFormat="1" applyFont="1" applyAlignment="1">
      <alignment horizontal="right"/>
    </xf>
    <xf numFmtId="4" fontId="17" fillId="0" borderId="0" xfId="0" applyNumberFormat="1" applyFont="1"/>
    <xf numFmtId="0" fontId="5" fillId="0" borderId="0" xfId="0" applyFont="1" applyAlignment="1">
      <alignment wrapText="1"/>
    </xf>
    <xf numFmtId="0" fontId="41" fillId="0" borderId="0" xfId="0" applyFont="1"/>
    <xf numFmtId="4" fontId="41" fillId="0" borderId="0" xfId="0" applyNumberFormat="1" applyFont="1"/>
    <xf numFmtId="0" fontId="42" fillId="0" borderId="1" xfId="0" applyFont="1" applyBorder="1" applyAlignment="1">
      <alignment horizontal="center"/>
    </xf>
    <xf numFmtId="4" fontId="42" fillId="0" borderId="0" xfId="0" applyNumberFormat="1" applyFont="1"/>
    <xf numFmtId="4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0" fontId="17" fillId="0" borderId="7" xfId="8" applyFont="1" applyBorder="1" applyAlignment="1">
      <alignment horizontal="center"/>
    </xf>
    <xf numFmtId="0" fontId="4" fillId="0" borderId="6" xfId="21" applyFont="1" applyBorder="1" applyAlignment="1">
      <alignment horizontal="center"/>
    </xf>
    <xf numFmtId="0" fontId="5" fillId="0" borderId="10" xfId="21" applyFont="1" applyBorder="1" applyAlignment="1">
      <alignment horizontal="center"/>
    </xf>
    <xf numFmtId="164" fontId="4" fillId="0" borderId="18" xfId="21" applyNumberFormat="1" applyFont="1" applyBorder="1" applyAlignment="1">
      <alignment horizontal="right"/>
    </xf>
    <xf numFmtId="164" fontId="4" fillId="0" borderId="19" xfId="8" applyNumberFormat="1" applyFont="1" applyBorder="1" applyAlignment="1">
      <alignment horizontal="right"/>
    </xf>
    <xf numFmtId="164" fontId="4" fillId="0" borderId="19" xfId="21" applyNumberFormat="1" applyFont="1" applyBorder="1" applyAlignment="1">
      <alignment horizontal="right"/>
    </xf>
    <xf numFmtId="0" fontId="15" fillId="0" borderId="20" xfId="7" applyFont="1" applyBorder="1"/>
    <xf numFmtId="164" fontId="6" fillId="0" borderId="21" xfId="7" applyNumberFormat="1" applyFont="1" applyBorder="1" applyAlignment="1">
      <alignment horizontal="right"/>
    </xf>
    <xf numFmtId="0" fontId="15" fillId="0" borderId="22" xfId="7" applyFont="1" applyBorder="1"/>
    <xf numFmtId="0" fontId="6" fillId="0" borderId="23" xfId="7" applyFont="1" applyBorder="1" applyAlignment="1">
      <alignment horizontal="left"/>
    </xf>
    <xf numFmtId="0" fontId="6" fillId="0" borderId="23" xfId="7" applyFont="1" applyBorder="1" applyAlignment="1">
      <alignment wrapText="1"/>
    </xf>
    <xf numFmtId="2" fontId="6" fillId="0" borderId="23" xfId="7" applyNumberFormat="1" applyFont="1" applyBorder="1" applyAlignment="1">
      <alignment horizontal="center"/>
    </xf>
    <xf numFmtId="0" fontId="6" fillId="0" borderId="23" xfId="7" applyFont="1" applyBorder="1" applyAlignment="1">
      <alignment horizontal="center"/>
    </xf>
    <xf numFmtId="164" fontId="6" fillId="0" borderId="23" xfId="7" applyNumberFormat="1" applyFont="1" applyFill="1" applyBorder="1"/>
    <xf numFmtId="164" fontId="6" fillId="0" borderId="24" xfId="7" applyNumberFormat="1" applyFont="1" applyBorder="1" applyAlignment="1">
      <alignment horizontal="right"/>
    </xf>
    <xf numFmtId="0" fontId="0" fillId="0" borderId="7" xfId="0" applyFont="1" applyFill="1" applyBorder="1" applyAlignment="1">
      <alignment horizontal="center" wrapText="1"/>
    </xf>
    <xf numFmtId="164" fontId="0" fillId="0" borderId="19" xfId="0" applyNumberFormat="1" applyFont="1" applyFill="1" applyBorder="1"/>
    <xf numFmtId="2" fontId="5" fillId="0" borderId="23" xfId="7" applyNumberFormat="1" applyFont="1" applyBorder="1" applyAlignment="1">
      <alignment horizontal="center"/>
    </xf>
    <xf numFmtId="164" fontId="4" fillId="0" borderId="18" xfId="8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0" fontId="4" fillId="0" borderId="25" xfId="8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right"/>
    </xf>
    <xf numFmtId="164" fontId="17" fillId="0" borderId="26" xfId="21" applyNumberFormat="1" applyFont="1" applyBorder="1" applyAlignment="1">
      <alignment horizontal="right"/>
    </xf>
    <xf numFmtId="164" fontId="17" fillId="0" borderId="19" xfId="21" applyNumberFormat="1" applyFont="1" applyBorder="1" applyAlignment="1">
      <alignment horizontal="right"/>
    </xf>
    <xf numFmtId="0" fontId="4" fillId="0" borderId="27" xfId="8" applyFont="1" applyFill="1" applyBorder="1" applyAlignment="1">
      <alignment horizontal="center"/>
    </xf>
    <xf numFmtId="164" fontId="4" fillId="0" borderId="26" xfId="21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15" fillId="0" borderId="28" xfId="7" applyFont="1" applyBorder="1"/>
    <xf numFmtId="0" fontId="6" fillId="0" borderId="29" xfId="7" applyFont="1" applyBorder="1" applyAlignment="1">
      <alignment horizontal="left"/>
    </xf>
    <xf numFmtId="0" fontId="6" fillId="0" borderId="29" xfId="7" applyFont="1" applyBorder="1" applyAlignment="1">
      <alignment wrapText="1"/>
    </xf>
    <xf numFmtId="2" fontId="6" fillId="0" borderId="29" xfId="7" applyNumberFormat="1" applyFont="1" applyBorder="1" applyAlignment="1">
      <alignment horizontal="center"/>
    </xf>
    <xf numFmtId="0" fontId="6" fillId="0" borderId="29" xfId="7" applyFont="1" applyBorder="1" applyAlignment="1">
      <alignment horizontal="center"/>
    </xf>
    <xf numFmtId="164" fontId="6" fillId="0" borderId="29" xfId="7" applyNumberFormat="1" applyFont="1" applyFill="1" applyBorder="1"/>
    <xf numFmtId="164" fontId="6" fillId="0" borderId="30" xfId="7" applyNumberFormat="1" applyFont="1" applyBorder="1" applyAlignment="1">
      <alignment horizontal="right"/>
    </xf>
    <xf numFmtId="42" fontId="5" fillId="0" borderId="23" xfId="7" applyNumberFormat="1" applyFont="1" applyBorder="1" applyAlignment="1">
      <alignment horizontal="center"/>
    </xf>
    <xf numFmtId="0" fontId="4" fillId="0" borderId="27" xfId="8" applyFont="1" applyBorder="1" applyAlignment="1">
      <alignment horizontal="center"/>
    </xf>
    <xf numFmtId="164" fontId="4" fillId="0" borderId="26" xfId="0" applyNumberFormat="1" applyFont="1" applyBorder="1" applyAlignment="1">
      <alignment horizontal="right"/>
    </xf>
    <xf numFmtId="164" fontId="43" fillId="0" borderId="0" xfId="0" applyNumberFormat="1" applyFont="1" applyAlignment="1">
      <alignment horizontal="center" wrapText="1"/>
    </xf>
    <xf numFmtId="164" fontId="41" fillId="0" borderId="0" xfId="0" applyNumberFormat="1" applyFont="1"/>
    <xf numFmtId="164" fontId="42" fillId="0" borderId="0" xfId="0" applyNumberFormat="1" applyFont="1"/>
    <xf numFmtId="164" fontId="41" fillId="0" borderId="0" xfId="0" applyNumberFormat="1" applyFont="1" applyFill="1"/>
    <xf numFmtId="164" fontId="42" fillId="0" borderId="1" xfId="0" applyNumberFormat="1" applyFont="1" applyBorder="1" applyAlignment="1">
      <alignment horizontal="right"/>
    </xf>
    <xf numFmtId="164" fontId="42" fillId="0" borderId="0" xfId="0" applyNumberFormat="1" applyFont="1" applyFill="1" applyBorder="1" applyAlignment="1">
      <alignment horizontal="right"/>
    </xf>
    <xf numFmtId="164" fontId="42" fillId="0" borderId="16" xfId="0" applyNumberFormat="1" applyFont="1" applyFill="1" applyBorder="1" applyAlignment="1">
      <alignment horizontal="right"/>
    </xf>
    <xf numFmtId="164" fontId="42" fillId="0" borderId="0" xfId="0" applyNumberFormat="1" applyFont="1" applyFill="1" applyBorder="1" applyAlignment="1">
      <alignment horizontal="right" vertical="top"/>
    </xf>
    <xf numFmtId="164" fontId="42" fillId="0" borderId="1" xfId="0" applyNumberFormat="1" applyFont="1" applyFill="1" applyBorder="1" applyAlignment="1">
      <alignment horizontal="right"/>
    </xf>
    <xf numFmtId="164" fontId="42" fillId="0" borderId="0" xfId="0" applyNumberFormat="1" applyFont="1" applyFill="1" applyAlignment="1">
      <alignment horizontal="right"/>
    </xf>
    <xf numFmtId="164" fontId="42" fillId="0" borderId="0" xfId="0" applyNumberFormat="1" applyFont="1" applyFill="1"/>
    <xf numFmtId="0" fontId="11" fillId="0" borderId="7" xfId="18" applyFont="1" applyBorder="1" applyAlignment="1">
      <alignment horizontal="center"/>
    </xf>
    <xf numFmtId="164" fontId="4" fillId="0" borderId="19" xfId="7" applyNumberFormat="1" applyFont="1" applyBorder="1" applyAlignment="1">
      <alignment horizontal="right"/>
    </xf>
    <xf numFmtId="0" fontId="17" fillId="0" borderId="7" xfId="18" applyFont="1" applyBorder="1" applyAlignment="1">
      <alignment horizontal="center"/>
    </xf>
    <xf numFmtId="44" fontId="4" fillId="0" borderId="19" xfId="30" applyNumberFormat="1" applyFont="1" applyFill="1" applyBorder="1" applyAlignment="1">
      <alignment horizontal="right" vertical="center" wrapText="1"/>
    </xf>
    <xf numFmtId="164" fontId="0" fillId="0" borderId="18" xfId="0" applyNumberFormat="1" applyFont="1" applyBorder="1"/>
    <xf numFmtId="164" fontId="0" fillId="0" borderId="19" xfId="0" applyNumberFormat="1" applyFont="1" applyBorder="1"/>
    <xf numFmtId="0" fontId="25" fillId="0" borderId="7" xfId="0" applyFont="1" applyFill="1" applyBorder="1" applyAlignment="1">
      <alignment horizontal="center" wrapText="1"/>
    </xf>
    <xf numFmtId="2" fontId="4" fillId="0" borderId="2" xfId="31" applyNumberFormat="1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top" wrapText="1"/>
    </xf>
    <xf numFmtId="164" fontId="4" fillId="0" borderId="18" xfId="7" applyNumberFormat="1" applyFont="1" applyBorder="1" applyAlignment="1">
      <alignment horizontal="right"/>
    </xf>
    <xf numFmtId="164" fontId="30" fillId="0" borderId="1" xfId="0" applyNumberFormat="1" applyFont="1" applyBorder="1" applyAlignment="1">
      <alignment horizontal="right"/>
    </xf>
    <xf numFmtId="164" fontId="44" fillId="0" borderId="0" xfId="0" applyNumberFormat="1" applyFont="1" applyFill="1" applyBorder="1" applyAlignment="1">
      <alignment horizontal="center"/>
    </xf>
    <xf numFmtId="164" fontId="30" fillId="0" borderId="0" xfId="0" applyNumberFormat="1" applyFont="1" applyFill="1" applyBorder="1" applyAlignment="1">
      <alignment horizontal="center" vertical="top"/>
    </xf>
    <xf numFmtId="164" fontId="30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right"/>
    </xf>
    <xf numFmtId="164" fontId="17" fillId="0" borderId="19" xfId="0" applyNumberFormat="1" applyFont="1" applyFill="1" applyBorder="1" applyAlignment="1">
      <alignment horizontal="right"/>
    </xf>
    <xf numFmtId="0" fontId="24" fillId="0" borderId="28" xfId="0" applyFont="1" applyBorder="1"/>
    <xf numFmtId="0" fontId="5" fillId="0" borderId="29" xfId="0" applyFont="1" applyBorder="1"/>
    <xf numFmtId="0" fontId="5" fillId="0" borderId="29" xfId="0" applyFont="1" applyBorder="1" applyAlignment="1">
      <alignment wrapText="1"/>
    </xf>
    <xf numFmtId="0" fontId="5" fillId="0" borderId="29" xfId="0" applyFont="1" applyBorder="1" applyAlignment="1">
      <alignment horizontal="center"/>
    </xf>
    <xf numFmtId="164" fontId="5" fillId="0" borderId="29" xfId="0" applyNumberFormat="1" applyFont="1" applyBorder="1"/>
    <xf numFmtId="164" fontId="6" fillId="0" borderId="30" xfId="0" applyNumberFormat="1" applyFont="1" applyBorder="1" applyAlignment="1">
      <alignment horizontal="right"/>
    </xf>
    <xf numFmtId="164" fontId="38" fillId="0" borderId="21" xfId="7" applyNumberFormat="1" applyFont="1" applyBorder="1" applyAlignment="1">
      <alignment horizontal="right"/>
    </xf>
    <xf numFmtId="164" fontId="42" fillId="0" borderId="32" xfId="0" applyNumberFormat="1" applyFont="1" applyFill="1" applyBorder="1" applyAlignment="1">
      <alignment horizontal="right"/>
    </xf>
    <xf numFmtId="164" fontId="30" fillId="0" borderId="32" xfId="0" applyNumberFormat="1" applyFont="1" applyFill="1" applyBorder="1" applyAlignment="1">
      <alignment horizontal="right"/>
    </xf>
    <xf numFmtId="164" fontId="11" fillId="0" borderId="33" xfId="0" applyNumberFormat="1" applyFont="1" applyFill="1" applyBorder="1" applyAlignment="1">
      <alignment horizontal="right"/>
    </xf>
    <xf numFmtId="0" fontId="4" fillId="0" borderId="0" xfId="0" applyFont="1" applyBorder="1"/>
    <xf numFmtId="0" fontId="11" fillId="0" borderId="0" xfId="0" applyFont="1" applyFill="1" applyBorder="1"/>
    <xf numFmtId="0" fontId="11" fillId="0" borderId="31" xfId="0" applyFont="1" applyFill="1" applyBorder="1"/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4" fillId="0" borderId="6" xfId="21" applyNumberFormat="1" applyFont="1" applyFill="1" applyBorder="1" applyAlignment="1">
      <alignment horizontal="center"/>
    </xf>
    <xf numFmtId="0" fontId="4" fillId="0" borderId="9" xfId="7" applyFont="1" applyBorder="1" applyAlignment="1">
      <alignment horizontal="center"/>
    </xf>
    <xf numFmtId="0" fontId="4" fillId="0" borderId="7" xfId="7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7" xfId="7" applyFont="1" applyBorder="1" applyAlignment="1">
      <alignment horizontal="center"/>
    </xf>
    <xf numFmtId="2" fontId="5" fillId="0" borderId="29" xfId="7" applyNumberFormat="1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164" fontId="43" fillId="0" borderId="5" xfId="0" applyNumberFormat="1" applyFont="1" applyFill="1" applyBorder="1" applyAlignment="1">
      <alignment horizontal="right"/>
    </xf>
    <xf numFmtId="164" fontId="38" fillId="0" borderId="32" xfId="0" applyNumberFormat="1" applyFont="1" applyFill="1" applyBorder="1" applyAlignment="1">
      <alignment horizontal="center"/>
    </xf>
    <xf numFmtId="164" fontId="39" fillId="0" borderId="33" xfId="0" applyNumberFormat="1" applyFont="1" applyBorder="1" applyAlignment="1">
      <alignment horizontal="right"/>
    </xf>
    <xf numFmtId="0" fontId="34" fillId="0" borderId="31" xfId="0" applyFont="1" applyFill="1" applyBorder="1"/>
    <xf numFmtId="0" fontId="4" fillId="0" borderId="0" xfId="0" applyFont="1" applyFill="1" applyBorder="1" applyAlignment="1">
      <alignment horizontal="left"/>
    </xf>
    <xf numFmtId="0" fontId="11" fillId="0" borderId="0" xfId="0" applyFont="1"/>
    <xf numFmtId="0" fontId="4" fillId="0" borderId="6" xfId="21" applyFont="1" applyBorder="1" applyAlignment="1">
      <alignment horizontal="left" wrapText="1"/>
    </xf>
    <xf numFmtId="0" fontId="17" fillId="0" borderId="9" xfId="8" applyFont="1" applyBorder="1" applyAlignment="1">
      <alignment horizontal="center"/>
    </xf>
    <xf numFmtId="164" fontId="17" fillId="0" borderId="18" xfId="21" applyNumberFormat="1" applyFont="1" applyBorder="1" applyAlignment="1">
      <alignment horizontal="right"/>
    </xf>
    <xf numFmtId="0" fontId="5" fillId="0" borderId="0" xfId="8" applyFont="1" applyBorder="1" applyAlignment="1">
      <alignment wrapText="1"/>
    </xf>
    <xf numFmtId="0" fontId="0" fillId="0" borderId="0" xfId="0" applyBorder="1"/>
    <xf numFmtId="4" fontId="4" fillId="0" borderId="10" xfId="21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4" fontId="4" fillId="0" borderId="6" xfId="21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9" xfId="0" applyNumberFormat="1" applyFont="1" applyBorder="1" applyAlignment="1">
      <alignment horizontal="right"/>
    </xf>
    <xf numFmtId="0" fontId="17" fillId="0" borderId="27" xfId="8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5" fillId="0" borderId="19" xfId="0" applyNumberFormat="1" applyFont="1" applyBorder="1" applyAlignment="1">
      <alignment horizontal="right"/>
    </xf>
    <xf numFmtId="4" fontId="30" fillId="0" borderId="0" xfId="0" applyNumberFormat="1" applyFont="1"/>
    <xf numFmtId="0" fontId="6" fillId="0" borderId="1" xfId="7" applyFont="1" applyBorder="1" applyAlignment="1">
      <alignment horizontal="left"/>
    </xf>
    <xf numFmtId="0" fontId="6" fillId="0" borderId="1" xfId="7" applyFont="1" applyBorder="1" applyAlignment="1">
      <alignment wrapText="1"/>
    </xf>
    <xf numFmtId="2" fontId="6" fillId="0" borderId="1" xfId="7" applyNumberFormat="1" applyFont="1" applyBorder="1" applyAlignment="1">
      <alignment horizontal="center"/>
    </xf>
    <xf numFmtId="0" fontId="6" fillId="0" borderId="1" xfId="7" applyFont="1" applyBorder="1" applyAlignment="1">
      <alignment horizontal="center"/>
    </xf>
    <xf numFmtId="164" fontId="6" fillId="0" borderId="1" xfId="7" applyNumberFormat="1" applyFont="1" applyFill="1" applyBorder="1"/>
    <xf numFmtId="164" fontId="6" fillId="0" borderId="34" xfId="7" applyNumberFormat="1" applyFont="1" applyBorder="1" applyAlignment="1">
      <alignment horizontal="right"/>
    </xf>
    <xf numFmtId="4" fontId="4" fillId="0" borderId="2" xfId="21" applyNumberFormat="1" applyFont="1" applyFill="1" applyBorder="1" applyAlignment="1">
      <alignment horizontal="center"/>
    </xf>
    <xf numFmtId="164" fontId="30" fillId="0" borderId="0" xfId="0" applyNumberFormat="1" applyFont="1" applyFill="1" applyAlignment="1">
      <alignment horizontal="center"/>
    </xf>
    <xf numFmtId="164" fontId="42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28" fillId="0" borderId="0" xfId="0" applyFont="1" applyFill="1"/>
    <xf numFmtId="0" fontId="28" fillId="0" borderId="0" xfId="0" applyFont="1" applyFill="1" applyAlignment="1">
      <alignment horizontal="right"/>
    </xf>
    <xf numFmtId="164" fontId="9" fillId="0" borderId="0" xfId="0" applyNumberFormat="1" applyFont="1" applyFill="1"/>
    <xf numFmtId="164" fontId="5" fillId="0" borderId="0" xfId="0" applyNumberFormat="1" applyFont="1" applyFill="1"/>
    <xf numFmtId="0" fontId="0" fillId="0" borderId="0" xfId="0" applyFill="1"/>
    <xf numFmtId="164" fontId="35" fillId="0" borderId="0" xfId="0" applyNumberFormat="1" applyFont="1" applyFill="1"/>
    <xf numFmtId="0" fontId="46" fillId="0" borderId="0" xfId="0" applyFont="1" applyFill="1"/>
    <xf numFmtId="164" fontId="43" fillId="0" borderId="0" xfId="0" applyNumberFormat="1" applyFont="1" applyFill="1" applyAlignment="1">
      <alignment horizontal="right"/>
    </xf>
    <xf numFmtId="164" fontId="38" fillId="0" borderId="0" xfId="0" applyNumberFormat="1" applyFont="1" applyFill="1"/>
    <xf numFmtId="164" fontId="6" fillId="0" borderId="0" xfId="0" applyNumberFormat="1" applyFont="1" applyFill="1"/>
    <xf numFmtId="0" fontId="5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5" fillId="0" borderId="13" xfId="0" applyFont="1" applyFill="1" applyBorder="1" applyAlignment="1"/>
    <xf numFmtId="164" fontId="5" fillId="0" borderId="0" xfId="0" applyNumberFormat="1" applyFont="1" applyFill="1" applyBorder="1" applyAlignment="1"/>
    <xf numFmtId="164" fontId="43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164" fontId="38" fillId="0" borderId="0" xfId="0" applyNumberFormat="1" applyFont="1" applyFill="1" applyBorder="1" applyAlignment="1"/>
    <xf numFmtId="164" fontId="42" fillId="0" borderId="0" xfId="0" applyNumberFormat="1" applyFont="1" applyFill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164" fontId="9" fillId="0" borderId="0" xfId="0" applyNumberFormat="1" applyFont="1" applyFill="1" applyAlignment="1">
      <alignment horizontal="center" wrapText="1"/>
    </xf>
    <xf numFmtId="164" fontId="5" fillId="0" borderId="14" xfId="0" applyNumberFormat="1" applyFont="1" applyFill="1" applyBorder="1" applyAlignment="1"/>
    <xf numFmtId="164" fontId="5" fillId="0" borderId="15" xfId="0" applyNumberFormat="1" applyFont="1" applyFill="1" applyBorder="1" applyAlignment="1">
      <alignment horizontal="right"/>
    </xf>
    <xf numFmtId="0" fontId="7" fillId="0" borderId="8" xfId="7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8" fillId="0" borderId="0" xfId="0" applyFont="1" applyFill="1"/>
    <xf numFmtId="0" fontId="5" fillId="0" borderId="0" xfId="0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49" fillId="0" borderId="0" xfId="0" applyNumberFormat="1" applyFont="1"/>
    <xf numFmtId="164" fontId="50" fillId="0" borderId="0" xfId="0" applyNumberFormat="1" applyFont="1" applyFill="1" applyBorder="1" applyAlignment="1">
      <alignment horizontal="center"/>
    </xf>
    <xf numFmtId="164" fontId="51" fillId="0" borderId="0" xfId="0" applyNumberFormat="1" applyFont="1" applyAlignment="1">
      <alignment horizontal="right"/>
    </xf>
    <xf numFmtId="164" fontId="43" fillId="0" borderId="32" xfId="0" applyNumberFormat="1" applyFont="1" applyBorder="1"/>
    <xf numFmtId="164" fontId="6" fillId="0" borderId="32" xfId="0" applyNumberFormat="1" applyFont="1" applyFill="1" applyBorder="1" applyAlignment="1">
      <alignment horizontal="center"/>
    </xf>
    <xf numFmtId="0" fontId="11" fillId="4" borderId="31" xfId="0" applyFont="1" applyFill="1" applyBorder="1"/>
    <xf numFmtId="164" fontId="42" fillId="4" borderId="32" xfId="0" applyNumberFormat="1" applyFont="1" applyFill="1" applyBorder="1" applyAlignment="1">
      <alignment horizontal="right"/>
    </xf>
    <xf numFmtId="164" fontId="30" fillId="4" borderId="32" xfId="0" applyNumberFormat="1" applyFont="1" applyFill="1" applyBorder="1" applyAlignment="1">
      <alignment horizontal="right"/>
    </xf>
    <xf numFmtId="164" fontId="11" fillId="4" borderId="33" xfId="0" applyNumberFormat="1" applyFont="1" applyFill="1" applyBorder="1" applyAlignment="1">
      <alignment horizontal="right"/>
    </xf>
    <xf numFmtId="0" fontId="11" fillId="5" borderId="31" xfId="0" applyFont="1" applyFill="1" applyBorder="1"/>
    <xf numFmtId="164" fontId="42" fillId="5" borderId="32" xfId="0" applyNumberFormat="1" applyFont="1" applyFill="1" applyBorder="1" applyAlignment="1">
      <alignment horizontal="right"/>
    </xf>
    <xf numFmtId="164" fontId="30" fillId="5" borderId="32" xfId="0" applyNumberFormat="1" applyFont="1" applyFill="1" applyBorder="1" applyAlignment="1">
      <alignment horizontal="right"/>
    </xf>
    <xf numFmtId="164" fontId="11" fillId="5" borderId="33" xfId="0" applyNumberFormat="1" applyFont="1" applyFill="1" applyBorder="1" applyAlignment="1">
      <alignment horizontal="right"/>
    </xf>
    <xf numFmtId="0" fontId="4" fillId="0" borderId="0" xfId="0" applyFont="1" applyFill="1" applyBorder="1"/>
    <xf numFmtId="164" fontId="42" fillId="0" borderId="32" xfId="0" applyNumberFormat="1" applyFont="1" applyBorder="1"/>
    <xf numFmtId="164" fontId="30" fillId="0" borderId="32" xfId="0" applyNumberFormat="1" applyFont="1" applyBorder="1"/>
    <xf numFmtId="164" fontId="11" fillId="0" borderId="33" xfId="0" applyNumberFormat="1" applyFont="1" applyBorder="1"/>
    <xf numFmtId="0" fontId="11" fillId="4" borderId="0" xfId="0" applyFont="1" applyFill="1" applyBorder="1"/>
    <xf numFmtId="164" fontId="42" fillId="4" borderId="0" xfId="0" applyNumberFormat="1" applyFont="1" applyFill="1" applyBorder="1" applyAlignment="1">
      <alignment horizontal="right"/>
    </xf>
    <xf numFmtId="164" fontId="30" fillId="4" borderId="0" xfId="0" applyNumberFormat="1" applyFont="1" applyFill="1" applyBorder="1" applyAlignment="1">
      <alignment horizontal="right"/>
    </xf>
    <xf numFmtId="164" fontId="11" fillId="4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31" xfId="0" applyFont="1" applyFill="1" applyBorder="1"/>
    <xf numFmtId="0" fontId="9" fillId="4" borderId="31" xfId="0" applyFont="1" applyFill="1" applyBorder="1"/>
    <xf numFmtId="164" fontId="4" fillId="0" borderId="0" xfId="0" applyNumberFormat="1" applyFont="1" applyAlignment="1">
      <alignment horizontal="left"/>
    </xf>
    <xf numFmtId="0" fontId="51" fillId="0" borderId="0" xfId="0" applyFont="1"/>
    <xf numFmtId="0" fontId="39" fillId="0" borderId="31" xfId="0" applyFont="1" applyFill="1" applyBorder="1"/>
    <xf numFmtId="164" fontId="43" fillId="0" borderId="32" xfId="0" applyNumberFormat="1" applyFont="1" applyFill="1" applyBorder="1" applyAlignment="1">
      <alignment horizontal="right"/>
    </xf>
    <xf numFmtId="164" fontId="38" fillId="0" borderId="32" xfId="0" applyNumberFormat="1" applyFont="1" applyFill="1" applyBorder="1" applyAlignment="1">
      <alignment horizontal="right"/>
    </xf>
    <xf numFmtId="164" fontId="39" fillId="0" borderId="33" xfId="0" applyNumberFormat="1" applyFont="1" applyFill="1" applyBorder="1" applyAlignment="1">
      <alignment horizontal="right"/>
    </xf>
    <xf numFmtId="0" fontId="6" fillId="0" borderId="16" xfId="7" applyFont="1" applyBorder="1" applyAlignment="1">
      <alignment horizontal="left"/>
    </xf>
    <xf numFmtId="0" fontId="6" fillId="0" borderId="16" xfId="7" applyFont="1" applyBorder="1" applyAlignment="1">
      <alignment wrapText="1"/>
    </xf>
    <xf numFmtId="2" fontId="6" fillId="0" borderId="16" xfId="7" applyNumberFormat="1" applyFont="1" applyBorder="1" applyAlignment="1">
      <alignment horizontal="center"/>
    </xf>
    <xf numFmtId="0" fontId="6" fillId="0" borderId="16" xfId="7" applyFont="1" applyBorder="1" applyAlignment="1">
      <alignment horizontal="center"/>
    </xf>
    <xf numFmtId="164" fontId="6" fillId="0" borderId="16" xfId="7" applyNumberFormat="1" applyFont="1" applyFill="1" applyBorder="1"/>
    <xf numFmtId="164" fontId="1" fillId="0" borderId="0" xfId="7" applyNumberFormat="1"/>
    <xf numFmtId="164" fontId="38" fillId="0" borderId="30" xfId="7" applyNumberFormat="1" applyFont="1" applyBorder="1" applyAlignment="1">
      <alignment horizontal="right"/>
    </xf>
    <xf numFmtId="164" fontId="39" fillId="0" borderId="35" xfId="7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47" fillId="0" borderId="0" xfId="0" applyFont="1" applyFill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7" fontId="4" fillId="0" borderId="2" xfId="30" applyNumberFormat="1" applyFont="1" applyFill="1" applyBorder="1" applyAlignment="1">
      <alignment horizontal="right" vertical="top" wrapText="1"/>
    </xf>
    <xf numFmtId="7" fontId="4" fillId="0" borderId="19" xfId="30" applyNumberFormat="1" applyFont="1" applyFill="1" applyBorder="1" applyAlignment="1">
      <alignment horizontal="right" vertical="top" wrapText="1"/>
    </xf>
    <xf numFmtId="7" fontId="4" fillId="0" borderId="2" xfId="30" applyNumberFormat="1" applyFont="1" applyFill="1" applyBorder="1" applyAlignment="1">
      <alignment horizontal="right" vertical="center" wrapText="1"/>
    </xf>
    <xf numFmtId="7" fontId="4" fillId="0" borderId="19" xfId="30" applyNumberFormat="1" applyFont="1" applyFill="1" applyBorder="1" applyAlignment="1">
      <alignment horizontal="right" vertical="center" wrapText="1"/>
    </xf>
    <xf numFmtId="164" fontId="5" fillId="0" borderId="0" xfId="10" applyNumberFormat="1" applyFont="1" applyFill="1" applyBorder="1" applyAlignment="1" applyProtection="1">
      <alignment horizontal="right" vertical="center" wrapText="1"/>
    </xf>
    <xf numFmtId="167" fontId="4" fillId="0" borderId="6" xfId="21" applyNumberFormat="1" applyFont="1" applyFill="1" applyBorder="1" applyAlignment="1">
      <alignment horizontal="right"/>
    </xf>
    <xf numFmtId="167" fontId="4" fillId="0" borderId="26" xfId="21" applyNumberFormat="1" applyFont="1" applyBorder="1" applyAlignment="1">
      <alignment horizontal="right"/>
    </xf>
    <xf numFmtId="167" fontId="4" fillId="0" borderId="2" xfId="30" applyNumberFormat="1" applyFont="1" applyFill="1" applyBorder="1" applyAlignment="1">
      <alignment horizontal="right" vertical="center" wrapText="1"/>
    </xf>
    <xf numFmtId="167" fontId="4" fillId="0" borderId="19" xfId="30" applyNumberFormat="1" applyFont="1" applyFill="1" applyBorder="1" applyAlignment="1">
      <alignment horizontal="right" vertical="center" wrapText="1"/>
    </xf>
  </cellXfs>
  <cellStyles count="32">
    <cellStyle name="Měna" xfId="30" builtinId="4"/>
    <cellStyle name="Normální" xfId="0" builtinId="0"/>
    <cellStyle name="normální 10" xfId="18"/>
    <cellStyle name="normální 10 2" xfId="27"/>
    <cellStyle name="normální 11" xfId="6"/>
    <cellStyle name="normální 12 2" xfId="28"/>
    <cellStyle name="normální 13 2" xfId="29"/>
    <cellStyle name="normální 14" xfId="21"/>
    <cellStyle name="normální 2" xfId="1"/>
    <cellStyle name="normální 2 2" xfId="10"/>
    <cellStyle name="normální 2 2 2" xfId="22"/>
    <cellStyle name="normální 2 2 2 2" xfId="26"/>
    <cellStyle name="normální 2 3" xfId="12"/>
    <cellStyle name="normální 2 4" xfId="14"/>
    <cellStyle name="normální 2 5" xfId="16"/>
    <cellStyle name="normální 2 6" xfId="19"/>
    <cellStyle name="normální 3" xfId="4"/>
    <cellStyle name="normální 4" xfId="7"/>
    <cellStyle name="normální 4 2" xfId="11"/>
    <cellStyle name="normální 4 3" xfId="13"/>
    <cellStyle name="normální 4 4" xfId="15"/>
    <cellStyle name="normální 4 5" xfId="17"/>
    <cellStyle name="normální 4 6" xfId="20"/>
    <cellStyle name="normální 4 7" xfId="23"/>
    <cellStyle name="normální 5" xfId="8"/>
    <cellStyle name="normální 5 2" xfId="24"/>
    <cellStyle name="normální 6" xfId="9"/>
    <cellStyle name="normální 6 2" xfId="25"/>
    <cellStyle name="normální 7" xfId="5"/>
    <cellStyle name="normální 9" xfId="3"/>
    <cellStyle name="normální_List1_1" xfId="31"/>
    <cellStyle name="TableStyleLight1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50673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4075" y="6305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7344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47625</xdr:colOff>
      <xdr:row>24</xdr:row>
      <xdr:rowOff>19050</xdr:rowOff>
    </xdr:to>
    <xdr:pic>
      <xdr:nvPicPr>
        <xdr:cNvPr id="2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98202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2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3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9525</xdr:rowOff>
    </xdr:to>
    <xdr:pic>
      <xdr:nvPicPr>
        <xdr:cNvPr id="7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7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8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9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0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1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43825" y="85820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6958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2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47625</xdr:colOff>
      <xdr:row>14</xdr:row>
      <xdr:rowOff>19050</xdr:rowOff>
    </xdr:to>
    <xdr:pic>
      <xdr:nvPicPr>
        <xdr:cNvPr id="13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9913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</xdr:colOff>
      <xdr:row>10</xdr:row>
      <xdr:rowOff>19050</xdr:rowOff>
    </xdr:to>
    <xdr:pic>
      <xdr:nvPicPr>
        <xdr:cNvPr id="13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933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3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3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4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4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7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9525</xdr:rowOff>
    </xdr:to>
    <xdr:pic>
      <xdr:nvPicPr>
        <xdr:cNvPr id="18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9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0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2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4575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47625</xdr:colOff>
      <xdr:row>18</xdr:row>
      <xdr:rowOff>19050</xdr:rowOff>
    </xdr:to>
    <xdr:pic>
      <xdr:nvPicPr>
        <xdr:cNvPr id="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2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2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3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3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4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5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6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9525</xdr:rowOff>
    </xdr:to>
    <xdr:pic>
      <xdr:nvPicPr>
        <xdr:cNvPr id="7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7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8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9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0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47625</xdr:colOff>
      <xdr:row>16</xdr:row>
      <xdr:rowOff>19050</xdr:rowOff>
    </xdr:to>
    <xdr:pic>
      <xdr:nvPicPr>
        <xdr:cNvPr id="1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2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3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3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4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47625</xdr:colOff>
      <xdr:row>22</xdr:row>
      <xdr:rowOff>19050</xdr:rowOff>
    </xdr:to>
    <xdr:pic>
      <xdr:nvPicPr>
        <xdr:cNvPr id="14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1526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2287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47625</xdr:colOff>
      <xdr:row>13</xdr:row>
      <xdr:rowOff>19050</xdr:rowOff>
    </xdr:to>
    <xdr:pic>
      <xdr:nvPicPr>
        <xdr:cNvPr id="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099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0195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3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3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4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5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6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7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7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8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9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0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3909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4478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2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3241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3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4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5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47625</xdr:colOff>
      <xdr:row>7</xdr:row>
      <xdr:rowOff>19050</xdr:rowOff>
    </xdr:to>
    <xdr:pic>
      <xdr:nvPicPr>
        <xdr:cNvPr id="15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27241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5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5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6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7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8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19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19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0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9525</xdr:rowOff>
    </xdr:to>
    <xdr:pic>
      <xdr:nvPicPr>
        <xdr:cNvPr id="20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0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2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19050</xdr:rowOff>
    </xdr:to>
    <xdr:pic>
      <xdr:nvPicPr>
        <xdr:cNvPr id="23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7528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3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4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47625</xdr:colOff>
      <xdr:row>17</xdr:row>
      <xdr:rowOff>19050</xdr:rowOff>
    </xdr:to>
    <xdr:pic>
      <xdr:nvPicPr>
        <xdr:cNvPr id="25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2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19050</xdr:rowOff>
    </xdr:to>
    <xdr:pic>
      <xdr:nvPicPr>
        <xdr:cNvPr id="3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36480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3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4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5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19050</xdr:rowOff>
    </xdr:to>
    <xdr:pic>
      <xdr:nvPicPr>
        <xdr:cNvPr id="6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8573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6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7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8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9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47625</xdr:colOff>
      <xdr:row>31</xdr:row>
      <xdr:rowOff>19050</xdr:rowOff>
    </xdr:to>
    <xdr:pic>
      <xdr:nvPicPr>
        <xdr:cNvPr id="9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06717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1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47625</xdr:colOff>
      <xdr:row>8</xdr:row>
      <xdr:rowOff>19050</xdr:rowOff>
    </xdr:to>
    <xdr:pic>
      <xdr:nvPicPr>
        <xdr:cNvPr id="2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455295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2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0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1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2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3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4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5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6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7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8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2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3" name="Picture 1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4" name="Picture 2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5" name="Picture 3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6" name="Picture 4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7" name="Picture 5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8" name="Picture 6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399" name="Picture 7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400" name="Picture 8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47625</xdr:colOff>
      <xdr:row>19</xdr:row>
      <xdr:rowOff>19050</xdr:rowOff>
    </xdr:to>
    <xdr:pic>
      <xdr:nvPicPr>
        <xdr:cNvPr id="401" name="Picture 9" descr="Zelená střech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4575" y="1533525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activeCell="K5" sqref="K5"/>
    </sheetView>
  </sheetViews>
  <sheetFormatPr defaultRowHeight="15" x14ac:dyDescent="0.25"/>
  <cols>
    <col min="5" max="5" width="11.7109375" customWidth="1"/>
    <col min="6" max="6" width="15.7109375" customWidth="1"/>
    <col min="7" max="7" width="10.85546875" style="232" customWidth="1"/>
    <col min="8" max="8" width="11.5703125" customWidth="1"/>
    <col min="10" max="10" width="8.85546875" customWidth="1"/>
    <col min="11" max="11" width="9.140625" style="57" customWidth="1"/>
    <col min="12" max="12" width="7.7109375" style="57" customWidth="1"/>
    <col min="13" max="17" width="6.28515625" style="57" customWidth="1"/>
    <col min="18" max="18" width="8" style="57" customWidth="1"/>
    <col min="19" max="20" width="6.28515625" style="57" customWidth="1"/>
  </cols>
  <sheetData>
    <row r="1" spans="1:21" s="57" customFormat="1" ht="15.75" x14ac:dyDescent="0.25">
      <c r="A1" s="228" t="s">
        <v>368</v>
      </c>
      <c r="G1" s="232"/>
    </row>
    <row r="2" spans="1:21" s="57" customFormat="1" x14ac:dyDescent="0.25">
      <c r="G2" s="232"/>
    </row>
    <row r="3" spans="1:21" s="156" customFormat="1" ht="15.75" x14ac:dyDescent="0.25">
      <c r="A3" s="228" t="s">
        <v>337</v>
      </c>
      <c r="F3" s="229" t="s">
        <v>351</v>
      </c>
      <c r="G3" s="332" t="s">
        <v>439</v>
      </c>
    </row>
    <row r="4" spans="1:21" x14ac:dyDescent="0.25">
      <c r="A4" s="57" t="s">
        <v>346</v>
      </c>
      <c r="F4" s="223"/>
      <c r="G4" s="235">
        <f>SUM(G8:G38)</f>
        <v>16431.919999999998</v>
      </c>
      <c r="H4" s="223"/>
    </row>
    <row r="5" spans="1:21" s="57" customFormat="1" x14ac:dyDescent="0.25">
      <c r="A5" s="57" t="s">
        <v>347</v>
      </c>
      <c r="G5" s="232"/>
      <c r="H5" s="348">
        <f>SUM(H8:H38)</f>
        <v>2169.1999999999998</v>
      </c>
    </row>
    <row r="6" spans="1:21" s="57" customFormat="1" x14ac:dyDescent="0.25">
      <c r="F6" s="223"/>
      <c r="G6" s="232"/>
      <c r="I6" s="223">
        <f>G4+H5</f>
        <v>18601.12</v>
      </c>
    </row>
    <row r="7" spans="1:21" s="156" customFormat="1" x14ac:dyDescent="0.25">
      <c r="A7" s="224" t="s">
        <v>338</v>
      </c>
      <c r="B7" s="224"/>
      <c r="C7" s="224"/>
      <c r="D7" s="224"/>
      <c r="E7" s="224"/>
      <c r="F7" s="225" t="s">
        <v>342</v>
      </c>
      <c r="G7" s="234" t="s">
        <v>344</v>
      </c>
      <c r="H7" s="227" t="s">
        <v>345</v>
      </c>
    </row>
    <row r="8" spans="1:21" x14ac:dyDescent="0.25">
      <c r="A8" s="121" t="s">
        <v>343</v>
      </c>
      <c r="B8" s="57"/>
      <c r="F8" s="223">
        <f>SUM(J8:T8)</f>
        <v>4507.7999999999993</v>
      </c>
      <c r="G8" s="233">
        <f>F8-H9</f>
        <v>4030.5999999999995</v>
      </c>
      <c r="H8" s="155"/>
      <c r="J8" s="223">
        <v>477</v>
      </c>
      <c r="K8" s="223">
        <v>11.8</v>
      </c>
      <c r="L8" s="223">
        <f>1501.6-30.5</f>
        <v>1471.1</v>
      </c>
      <c r="M8" s="223">
        <v>555.79999999999995</v>
      </c>
      <c r="N8" s="223">
        <v>112.8</v>
      </c>
      <c r="O8" s="223">
        <v>140</v>
      </c>
      <c r="P8" s="223">
        <v>212</v>
      </c>
      <c r="Q8" s="223">
        <v>12</v>
      </c>
      <c r="R8" s="223">
        <v>1226.5</v>
      </c>
      <c r="S8" s="223">
        <v>149.9</v>
      </c>
      <c r="T8" s="223">
        <v>138.9</v>
      </c>
      <c r="U8" s="223"/>
    </row>
    <row r="9" spans="1:21" x14ac:dyDescent="0.25">
      <c r="A9" s="57" t="s">
        <v>349</v>
      </c>
      <c r="H9" s="230">
        <v>477.2</v>
      </c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</row>
    <row r="10" spans="1:21" x14ac:dyDescent="0.25">
      <c r="A10" s="121" t="s">
        <v>339</v>
      </c>
      <c r="F10" s="223">
        <f>SUM(J10:M10)</f>
        <v>3408.73</v>
      </c>
      <c r="G10" s="233">
        <f>F10-H11</f>
        <v>3395.73</v>
      </c>
      <c r="H10" s="230"/>
      <c r="J10" s="223">
        <v>2045.87</v>
      </c>
      <c r="K10" s="223">
        <v>1119.6400000000001</v>
      </c>
      <c r="L10" s="223">
        <v>50.2</v>
      </c>
      <c r="M10" s="223">
        <v>193.02</v>
      </c>
      <c r="N10" s="223"/>
      <c r="O10" s="223"/>
      <c r="P10" s="223"/>
      <c r="Q10" s="223"/>
      <c r="R10" s="223"/>
      <c r="S10" s="223"/>
      <c r="T10" s="223"/>
      <c r="U10" s="223"/>
    </row>
    <row r="11" spans="1:21" x14ac:dyDescent="0.25">
      <c r="A11" s="57" t="s">
        <v>350</v>
      </c>
      <c r="G11" s="233"/>
      <c r="H11" s="230">
        <v>13</v>
      </c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</row>
    <row r="12" spans="1:21" x14ac:dyDescent="0.25">
      <c r="A12" s="121" t="s">
        <v>340</v>
      </c>
      <c r="F12" s="223">
        <f>SUM(J12:L12)</f>
        <v>5982.23</v>
      </c>
      <c r="G12" s="233">
        <f>F12-H13-H14</f>
        <v>4540.2299999999996</v>
      </c>
      <c r="H12" s="230"/>
      <c r="J12" s="223">
        <v>2278.71</v>
      </c>
      <c r="K12" s="223">
        <v>957.85</v>
      </c>
      <c r="L12" s="223">
        <v>2745.67</v>
      </c>
      <c r="M12" s="223"/>
      <c r="N12" s="223"/>
      <c r="O12" s="223"/>
      <c r="P12" s="223"/>
      <c r="Q12" s="223"/>
      <c r="R12" s="223"/>
      <c r="S12" s="223"/>
      <c r="T12" s="223"/>
      <c r="U12" s="223"/>
    </row>
    <row r="13" spans="1:21" x14ac:dyDescent="0.25">
      <c r="A13" s="57" t="s">
        <v>350</v>
      </c>
      <c r="H13" s="230">
        <v>955</v>
      </c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</row>
    <row r="14" spans="1:21" s="57" customFormat="1" x14ac:dyDescent="0.25">
      <c r="A14" s="57" t="s">
        <v>469</v>
      </c>
      <c r="G14" s="232"/>
      <c r="H14" s="230">
        <v>487</v>
      </c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</row>
    <row r="15" spans="1:21" x14ac:dyDescent="0.25">
      <c r="A15" s="121" t="s">
        <v>341</v>
      </c>
      <c r="F15" s="223">
        <f>SUM(J15:K15)</f>
        <v>3436.3599999999997</v>
      </c>
      <c r="G15" s="233">
        <f>F15-H16</f>
        <v>3199.3599999999997</v>
      </c>
      <c r="H15" s="230"/>
      <c r="J15" s="223">
        <v>2674.18</v>
      </c>
      <c r="K15" s="223">
        <v>762.18</v>
      </c>
      <c r="L15" s="223"/>
      <c r="M15" s="223"/>
      <c r="N15" s="223"/>
      <c r="O15" s="223"/>
      <c r="P15" s="223"/>
      <c r="Q15" s="223"/>
      <c r="R15" s="223"/>
      <c r="S15" s="223"/>
      <c r="T15" s="223"/>
      <c r="U15" s="223"/>
    </row>
    <row r="16" spans="1:21" x14ac:dyDescent="0.25">
      <c r="A16" s="57" t="s">
        <v>348</v>
      </c>
      <c r="H16" s="230">
        <v>237</v>
      </c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</row>
    <row r="17" spans="1:21" x14ac:dyDescent="0.25">
      <c r="F17" s="223"/>
      <c r="H17" s="223"/>
      <c r="I17" s="226"/>
      <c r="J17" s="235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</row>
    <row r="18" spans="1:21" x14ac:dyDescent="0.25"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</row>
    <row r="19" spans="1:21" s="156" customFormat="1" x14ac:dyDescent="0.25">
      <c r="A19" s="224" t="s">
        <v>352</v>
      </c>
      <c r="B19" s="224"/>
      <c r="C19" s="224"/>
      <c r="D19" s="224"/>
      <c r="E19" s="225" t="s">
        <v>364</v>
      </c>
      <c r="F19" s="225" t="s">
        <v>342</v>
      </c>
      <c r="G19" s="234" t="s">
        <v>344</v>
      </c>
      <c r="H19" s="227" t="s">
        <v>345</v>
      </c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</row>
    <row r="20" spans="1:21" s="57" customFormat="1" x14ac:dyDescent="0.25">
      <c r="A20" s="121" t="s">
        <v>355</v>
      </c>
      <c r="E20" s="185" t="s">
        <v>112</v>
      </c>
      <c r="F20" s="223"/>
      <c r="G20" s="236"/>
      <c r="H20" s="155"/>
      <c r="J20" s="223">
        <v>447.2</v>
      </c>
      <c r="K20" s="223">
        <v>11.8</v>
      </c>
      <c r="L20" s="223">
        <f>1501.6-30.5</f>
        <v>1471.1</v>
      </c>
      <c r="M20" s="223">
        <v>555.79999999999995</v>
      </c>
      <c r="N20" s="223">
        <v>112.8</v>
      </c>
      <c r="O20" s="223">
        <v>140</v>
      </c>
      <c r="P20" s="223">
        <v>212</v>
      </c>
      <c r="Q20" s="223">
        <v>12</v>
      </c>
      <c r="R20" s="223">
        <v>1226.5</v>
      </c>
      <c r="S20" s="223">
        <v>149.9</v>
      </c>
      <c r="T20" s="223">
        <v>138.9</v>
      </c>
      <c r="U20" s="223"/>
    </row>
    <row r="21" spans="1:21" s="57" customFormat="1" x14ac:dyDescent="0.25">
      <c r="A21" s="121" t="s">
        <v>356</v>
      </c>
      <c r="E21" s="185" t="s">
        <v>113</v>
      </c>
      <c r="G21" s="237"/>
      <c r="H21" s="230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</row>
    <row r="22" spans="1:21" s="57" customFormat="1" x14ac:dyDescent="0.25">
      <c r="A22" s="121"/>
      <c r="G22" s="237"/>
      <c r="H22" s="230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</row>
    <row r="23" spans="1:21" s="57" customFormat="1" x14ac:dyDescent="0.25">
      <c r="A23" s="166" t="s">
        <v>357</v>
      </c>
      <c r="F23" s="223">
        <v>152</v>
      </c>
      <c r="G23" s="233">
        <f>F23-H23</f>
        <v>152</v>
      </c>
      <c r="H23" s="230">
        <v>0</v>
      </c>
      <c r="J23" s="223">
        <v>2045.87</v>
      </c>
      <c r="K23" s="223">
        <v>1119.6400000000001</v>
      </c>
      <c r="L23" s="223">
        <v>50.2</v>
      </c>
      <c r="M23" s="223">
        <v>193.02</v>
      </c>
      <c r="N23" s="223"/>
      <c r="O23" s="223"/>
      <c r="P23" s="223"/>
      <c r="Q23" s="223"/>
      <c r="R23" s="223"/>
      <c r="S23" s="223"/>
      <c r="T23" s="223"/>
      <c r="U23" s="223"/>
    </row>
    <row r="24" spans="1:21" s="57" customFormat="1" x14ac:dyDescent="0.25">
      <c r="A24" s="166" t="s">
        <v>358</v>
      </c>
      <c r="F24" s="223">
        <v>38</v>
      </c>
      <c r="G24" s="233">
        <f t="shared" ref="G24:G29" si="0">F24-H24</f>
        <v>38</v>
      </c>
      <c r="H24" s="230">
        <v>0</v>
      </c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</row>
    <row r="25" spans="1:21" s="57" customFormat="1" x14ac:dyDescent="0.25">
      <c r="A25" s="166" t="s">
        <v>359</v>
      </c>
      <c r="B25" s="171"/>
      <c r="C25" s="171"/>
      <c r="D25" s="171"/>
      <c r="F25" s="223">
        <v>226</v>
      </c>
      <c r="G25" s="233">
        <f t="shared" si="0"/>
        <v>226</v>
      </c>
      <c r="H25" s="230">
        <v>0</v>
      </c>
      <c r="J25" s="223">
        <v>2278.71</v>
      </c>
      <c r="K25" s="223">
        <v>957.85</v>
      </c>
      <c r="L25" s="223">
        <v>2745.67</v>
      </c>
      <c r="M25" s="223"/>
      <c r="N25" s="223"/>
      <c r="O25" s="223"/>
      <c r="P25" s="223"/>
      <c r="Q25" s="223"/>
      <c r="R25" s="223"/>
      <c r="S25" s="223"/>
      <c r="T25" s="223"/>
      <c r="U25" s="223"/>
    </row>
    <row r="26" spans="1:21" s="57" customFormat="1" x14ac:dyDescent="0.25">
      <c r="A26" s="166" t="s">
        <v>360</v>
      </c>
      <c r="E26" s="185" t="s">
        <v>118</v>
      </c>
      <c r="G26" s="233"/>
      <c r="H26" s="230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</row>
    <row r="27" spans="1:21" s="57" customFormat="1" x14ac:dyDescent="0.25">
      <c r="A27" s="166" t="s">
        <v>361</v>
      </c>
      <c r="F27" s="223">
        <v>147</v>
      </c>
      <c r="G27" s="233">
        <v>147</v>
      </c>
      <c r="H27" s="230">
        <v>0</v>
      </c>
      <c r="J27" s="223">
        <v>2674.18</v>
      </c>
      <c r="K27" s="223">
        <v>762.18</v>
      </c>
      <c r="L27" s="223"/>
      <c r="M27" s="223"/>
      <c r="N27" s="223"/>
      <c r="O27" s="223"/>
      <c r="P27" s="223"/>
      <c r="Q27" s="223"/>
      <c r="R27" s="223"/>
      <c r="S27" s="223"/>
      <c r="T27" s="223"/>
      <c r="U27" s="223"/>
    </row>
    <row r="28" spans="1:21" s="57" customFormat="1" x14ac:dyDescent="0.25">
      <c r="A28" s="166" t="s">
        <v>362</v>
      </c>
      <c r="F28" s="223">
        <v>100</v>
      </c>
      <c r="G28" s="233">
        <f t="shared" si="0"/>
        <v>100</v>
      </c>
      <c r="H28" s="230">
        <v>0</v>
      </c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</row>
    <row r="29" spans="1:21" s="57" customFormat="1" x14ac:dyDescent="0.25">
      <c r="A29" s="166" t="s">
        <v>363</v>
      </c>
      <c r="F29" s="223">
        <v>137</v>
      </c>
      <c r="G29" s="233">
        <f t="shared" si="0"/>
        <v>137</v>
      </c>
      <c r="H29" s="230">
        <v>0</v>
      </c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</row>
    <row r="30" spans="1:21" s="57" customFormat="1" x14ac:dyDescent="0.25">
      <c r="G30" s="232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</row>
    <row r="31" spans="1:21" s="57" customFormat="1" x14ac:dyDescent="0.25">
      <c r="F31" s="223"/>
      <c r="G31" s="232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</row>
    <row r="32" spans="1:21" s="57" customFormat="1" x14ac:dyDescent="0.25">
      <c r="G32" s="232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</row>
    <row r="33" spans="1:21" x14ac:dyDescent="0.25">
      <c r="A33" s="300" t="s">
        <v>468</v>
      </c>
      <c r="B33" s="155"/>
      <c r="C33" s="155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</row>
    <row r="34" spans="1:21" x14ac:dyDescent="0.25">
      <c r="A34" s="301" t="s">
        <v>366</v>
      </c>
      <c r="B34" s="155"/>
      <c r="C34" s="155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</row>
    <row r="35" spans="1:21" x14ac:dyDescent="0.25">
      <c r="A35" s="301" t="s">
        <v>367</v>
      </c>
      <c r="B35" s="155"/>
      <c r="C35" s="155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</row>
    <row r="36" spans="1:21" x14ac:dyDescent="0.25">
      <c r="A36" s="301" t="s">
        <v>365</v>
      </c>
      <c r="B36" s="155"/>
      <c r="C36" s="155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</row>
    <row r="37" spans="1:21" x14ac:dyDescent="0.25"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</row>
    <row r="38" spans="1:21" x14ac:dyDescent="0.25">
      <c r="A38" s="331" t="s">
        <v>441</v>
      </c>
      <c r="F38" s="223">
        <v>466</v>
      </c>
      <c r="G38" s="233">
        <v>466</v>
      </c>
      <c r="H38" s="230">
        <v>0</v>
      </c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</row>
    <row r="39" spans="1:21" x14ac:dyDescent="0.25">
      <c r="A39" t="s">
        <v>440</v>
      </c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</row>
    <row r="40" spans="1:21" x14ac:dyDescent="0.25"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</row>
    <row r="41" spans="1:21" x14ac:dyDescent="0.25"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28" workbookViewId="0">
      <selection activeCell="F33" sqref="F33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2.7109375" style="57" customWidth="1"/>
    <col min="7" max="7" width="14.85546875" style="57" customWidth="1"/>
    <col min="8" max="16384" width="9.140625" style="57"/>
  </cols>
  <sheetData>
    <row r="1" spans="1:10" x14ac:dyDescent="0.25">
      <c r="B1" s="10"/>
      <c r="C1" s="10"/>
      <c r="D1" s="10"/>
      <c r="E1" s="10"/>
      <c r="F1" s="10"/>
      <c r="G1" s="10"/>
    </row>
    <row r="2" spans="1:10" ht="16.5" thickBot="1" x14ac:dyDescent="0.3">
      <c r="A2" s="47" t="s">
        <v>317</v>
      </c>
      <c r="B2" s="10"/>
      <c r="C2" s="10"/>
      <c r="D2" s="10"/>
      <c r="E2" s="10"/>
      <c r="F2" s="10"/>
      <c r="G2" s="10"/>
    </row>
    <row r="3" spans="1:10" ht="15.75" thickBot="1" x14ac:dyDescent="0.3">
      <c r="A3" s="99" t="s">
        <v>0</v>
      </c>
      <c r="B3" s="100" t="s">
        <v>64</v>
      </c>
      <c r="C3" s="101" t="s">
        <v>2</v>
      </c>
      <c r="D3" s="102" t="s">
        <v>3</v>
      </c>
      <c r="E3" s="103" t="s">
        <v>4</v>
      </c>
      <c r="F3" s="104" t="s">
        <v>5</v>
      </c>
      <c r="G3" s="105" t="s">
        <v>6</v>
      </c>
    </row>
    <row r="4" spans="1:10" ht="15.75" customHeight="1" x14ac:dyDescent="0.25">
      <c r="A4" s="273">
        <v>1</v>
      </c>
      <c r="B4" s="59" t="s">
        <v>138</v>
      </c>
      <c r="C4" s="67" t="s">
        <v>7</v>
      </c>
      <c r="D4" s="96">
        <v>2</v>
      </c>
      <c r="E4" s="97" t="s">
        <v>8</v>
      </c>
      <c r="F4" s="98">
        <v>0</v>
      </c>
      <c r="G4" s="274">
        <f>F4*D4</f>
        <v>0</v>
      </c>
    </row>
    <row r="5" spans="1:10" ht="15.75" customHeight="1" x14ac:dyDescent="0.25">
      <c r="A5" s="35">
        <v>2</v>
      </c>
      <c r="B5" s="59" t="s">
        <v>245</v>
      </c>
      <c r="C5" s="76" t="s">
        <v>294</v>
      </c>
      <c r="D5" s="77">
        <v>50</v>
      </c>
      <c r="E5" s="78" t="s">
        <v>10</v>
      </c>
      <c r="F5" s="79">
        <v>0</v>
      </c>
      <c r="G5" s="259">
        <f>F5*D5</f>
        <v>0</v>
      </c>
    </row>
    <row r="6" spans="1:10" ht="15.75" customHeight="1" x14ac:dyDescent="0.25">
      <c r="A6" s="35">
        <v>3</v>
      </c>
      <c r="B6" s="78" t="s">
        <v>276</v>
      </c>
      <c r="C6" s="83" t="s">
        <v>277</v>
      </c>
      <c r="D6" s="84">
        <v>50</v>
      </c>
      <c r="E6" s="85" t="s">
        <v>10</v>
      </c>
      <c r="F6" s="89">
        <v>0</v>
      </c>
      <c r="G6" s="264">
        <f>F6*D6</f>
        <v>0</v>
      </c>
      <c r="H6" s="24"/>
      <c r="I6" s="24"/>
      <c r="J6" s="24"/>
    </row>
    <row r="7" spans="1:10" ht="15.75" customHeight="1" x14ac:dyDescent="0.25">
      <c r="A7" s="35">
        <v>4</v>
      </c>
      <c r="B7" s="78" t="s">
        <v>279</v>
      </c>
      <c r="C7" s="83" t="s">
        <v>278</v>
      </c>
      <c r="D7" s="84">
        <v>50</v>
      </c>
      <c r="E7" s="85" t="s">
        <v>10</v>
      </c>
      <c r="F7" s="89">
        <v>0</v>
      </c>
      <c r="G7" s="264">
        <f>F7*D7</f>
        <v>0</v>
      </c>
      <c r="H7" s="24"/>
      <c r="I7" s="24"/>
      <c r="J7" s="24"/>
    </row>
    <row r="8" spans="1:10" ht="15.75" customHeight="1" x14ac:dyDescent="0.25">
      <c r="A8" s="35">
        <v>5</v>
      </c>
      <c r="B8" s="78" t="s">
        <v>245</v>
      </c>
      <c r="C8" s="83" t="s">
        <v>254</v>
      </c>
      <c r="D8" s="84">
        <v>1</v>
      </c>
      <c r="E8" s="85" t="s">
        <v>24</v>
      </c>
      <c r="F8" s="89">
        <v>0</v>
      </c>
      <c r="G8" s="264">
        <f>D8*F8</f>
        <v>0</v>
      </c>
      <c r="H8" s="24"/>
      <c r="I8" s="24"/>
      <c r="J8" s="24"/>
    </row>
    <row r="9" spans="1:10" ht="15.75" customHeight="1" x14ac:dyDescent="0.25">
      <c r="A9" s="35">
        <v>6</v>
      </c>
      <c r="B9" s="78" t="s">
        <v>242</v>
      </c>
      <c r="C9" s="83" t="s">
        <v>121</v>
      </c>
      <c r="D9" s="84">
        <f>D10*0.001</f>
        <v>1.5E-3</v>
      </c>
      <c r="E9" s="85" t="s">
        <v>11</v>
      </c>
      <c r="F9" s="89">
        <v>0</v>
      </c>
      <c r="G9" s="264">
        <f>D9*F9</f>
        <v>0</v>
      </c>
      <c r="H9" s="24"/>
      <c r="I9" s="24"/>
      <c r="J9" s="24"/>
    </row>
    <row r="10" spans="1:10" ht="15.75" customHeight="1" x14ac:dyDescent="0.25">
      <c r="A10" s="35">
        <v>7</v>
      </c>
      <c r="B10" s="78" t="s">
        <v>245</v>
      </c>
      <c r="C10" s="83" t="s">
        <v>12</v>
      </c>
      <c r="D10" s="84">
        <f>0.03*D7</f>
        <v>1.5</v>
      </c>
      <c r="E10" s="85" t="s">
        <v>13</v>
      </c>
      <c r="F10" s="89">
        <v>0</v>
      </c>
      <c r="G10" s="264">
        <f t="shared" ref="G10:G20" si="0">F10*D10</f>
        <v>0</v>
      </c>
      <c r="H10" s="24"/>
      <c r="I10" s="24"/>
      <c r="J10" s="24"/>
    </row>
    <row r="11" spans="1:10" ht="15.75" customHeight="1" x14ac:dyDescent="0.25">
      <c r="A11" s="35">
        <v>8</v>
      </c>
      <c r="B11" s="78" t="s">
        <v>386</v>
      </c>
      <c r="C11" s="83" t="s">
        <v>385</v>
      </c>
      <c r="D11" s="84">
        <v>34</v>
      </c>
      <c r="E11" s="85" t="s">
        <v>10</v>
      </c>
      <c r="F11" s="89">
        <v>0</v>
      </c>
      <c r="G11" s="264">
        <f t="shared" ref="G11:G12" si="1">D11*F11</f>
        <v>0</v>
      </c>
      <c r="H11" s="24"/>
      <c r="I11" s="24"/>
      <c r="J11" s="24"/>
    </row>
    <row r="12" spans="1:10" ht="15.75" customHeight="1" x14ac:dyDescent="0.25">
      <c r="A12" s="35">
        <v>9</v>
      </c>
      <c r="B12" s="78" t="s">
        <v>245</v>
      </c>
      <c r="C12" s="83" t="s">
        <v>387</v>
      </c>
      <c r="D12" s="84">
        <v>34</v>
      </c>
      <c r="E12" s="85" t="s">
        <v>10</v>
      </c>
      <c r="F12" s="89">
        <v>0</v>
      </c>
      <c r="G12" s="264">
        <f t="shared" si="1"/>
        <v>0</v>
      </c>
      <c r="H12" s="24"/>
      <c r="I12" s="24"/>
      <c r="J12" s="24"/>
    </row>
    <row r="13" spans="1:10" ht="15.75" customHeight="1" x14ac:dyDescent="0.25">
      <c r="A13" s="35">
        <v>10</v>
      </c>
      <c r="B13" s="78" t="s">
        <v>245</v>
      </c>
      <c r="C13" s="83" t="s">
        <v>388</v>
      </c>
      <c r="D13" s="84">
        <v>17</v>
      </c>
      <c r="E13" s="85" t="s">
        <v>16</v>
      </c>
      <c r="F13" s="89">
        <v>0</v>
      </c>
      <c r="G13" s="264">
        <f>D13*F13</f>
        <v>0</v>
      </c>
      <c r="H13" s="24"/>
      <c r="I13" s="24"/>
      <c r="J13" s="24"/>
    </row>
    <row r="14" spans="1:10" ht="15.75" customHeight="1" x14ac:dyDescent="0.25">
      <c r="A14" s="35">
        <v>11</v>
      </c>
      <c r="B14" s="78" t="s">
        <v>292</v>
      </c>
      <c r="C14" s="83" t="s">
        <v>293</v>
      </c>
      <c r="D14" s="84">
        <v>50</v>
      </c>
      <c r="E14" s="85" t="s">
        <v>10</v>
      </c>
      <c r="F14" s="89">
        <v>0</v>
      </c>
      <c r="G14" s="264">
        <f t="shared" ref="G14:G16" si="2">D14*F14</f>
        <v>0</v>
      </c>
      <c r="H14" s="24"/>
      <c r="I14" s="24"/>
      <c r="J14" s="24"/>
    </row>
    <row r="15" spans="1:10" ht="15.75" customHeight="1" x14ac:dyDescent="0.25">
      <c r="A15" s="35">
        <v>12</v>
      </c>
      <c r="B15" s="78" t="s">
        <v>22</v>
      </c>
      <c r="C15" s="83" t="s">
        <v>23</v>
      </c>
      <c r="D15" s="84">
        <v>5</v>
      </c>
      <c r="E15" s="85" t="s">
        <v>24</v>
      </c>
      <c r="F15" s="89">
        <v>0</v>
      </c>
      <c r="G15" s="264">
        <f t="shared" si="2"/>
        <v>0</v>
      </c>
      <c r="H15" s="24"/>
      <c r="I15" s="24"/>
      <c r="J15" s="24"/>
    </row>
    <row r="16" spans="1:10" ht="15.75" customHeight="1" x14ac:dyDescent="0.25">
      <c r="A16" s="35">
        <v>13</v>
      </c>
      <c r="B16" s="78" t="s">
        <v>25</v>
      </c>
      <c r="C16" s="83" t="s">
        <v>136</v>
      </c>
      <c r="D16" s="84">
        <v>5</v>
      </c>
      <c r="E16" s="85" t="s">
        <v>24</v>
      </c>
      <c r="F16" s="89">
        <v>0</v>
      </c>
      <c r="G16" s="264">
        <f t="shared" si="2"/>
        <v>0</v>
      </c>
      <c r="H16" s="24"/>
      <c r="I16" s="24"/>
      <c r="J16" s="24"/>
    </row>
    <row r="17" spans="1:10" ht="15.75" customHeight="1" x14ac:dyDescent="0.25">
      <c r="A17" s="35">
        <v>14</v>
      </c>
      <c r="B17" s="78" t="s">
        <v>26</v>
      </c>
      <c r="C17" s="83" t="s">
        <v>280</v>
      </c>
      <c r="D17" s="84">
        <v>25</v>
      </c>
      <c r="E17" s="85" t="s">
        <v>109</v>
      </c>
      <c r="F17" s="89">
        <v>0</v>
      </c>
      <c r="G17" s="264">
        <f t="shared" si="0"/>
        <v>0</v>
      </c>
      <c r="H17" s="24"/>
      <c r="I17" s="24"/>
      <c r="J17" s="24"/>
    </row>
    <row r="18" spans="1:10" ht="15.75" customHeight="1" x14ac:dyDescent="0.25">
      <c r="A18" s="35">
        <v>15</v>
      </c>
      <c r="B18" s="78" t="s">
        <v>245</v>
      </c>
      <c r="C18" s="83" t="s">
        <v>266</v>
      </c>
      <c r="D18" s="84">
        <v>2.5</v>
      </c>
      <c r="E18" s="85" t="s">
        <v>110</v>
      </c>
      <c r="F18" s="89">
        <v>0</v>
      </c>
      <c r="G18" s="264">
        <f t="shared" si="0"/>
        <v>0</v>
      </c>
      <c r="H18" s="24"/>
      <c r="I18" s="24"/>
      <c r="J18" s="24"/>
    </row>
    <row r="19" spans="1:10" ht="15.75" customHeight="1" x14ac:dyDescent="0.25">
      <c r="A19" s="35">
        <v>16</v>
      </c>
      <c r="B19" s="78" t="s">
        <v>138</v>
      </c>
      <c r="C19" s="83" t="s">
        <v>379</v>
      </c>
      <c r="D19" s="84">
        <v>50</v>
      </c>
      <c r="E19" s="85" t="s">
        <v>10</v>
      </c>
      <c r="F19" s="89">
        <v>0</v>
      </c>
      <c r="G19" s="264">
        <f>D19*F19</f>
        <v>0</v>
      </c>
      <c r="H19" s="24"/>
      <c r="I19" s="24"/>
      <c r="J19" s="24"/>
    </row>
    <row r="20" spans="1:10" ht="15.75" customHeight="1" x14ac:dyDescent="0.25">
      <c r="A20" s="35">
        <v>17</v>
      </c>
      <c r="B20" s="88" t="s">
        <v>29</v>
      </c>
      <c r="C20" s="87" t="s">
        <v>267</v>
      </c>
      <c r="D20" s="84">
        <f>D7*0.04</f>
        <v>2</v>
      </c>
      <c r="E20" s="85" t="s">
        <v>11</v>
      </c>
      <c r="F20" s="86">
        <v>0</v>
      </c>
      <c r="G20" s="259">
        <f t="shared" si="0"/>
        <v>0</v>
      </c>
      <c r="H20" s="24"/>
      <c r="I20" s="24"/>
      <c r="J20" s="24"/>
    </row>
    <row r="21" spans="1:10" ht="15.75" x14ac:dyDescent="0.25">
      <c r="A21" s="244" t="s">
        <v>328</v>
      </c>
      <c r="B21" s="90"/>
      <c r="C21" s="91"/>
      <c r="D21" s="92"/>
      <c r="E21" s="93"/>
      <c r="F21" s="94"/>
      <c r="G21" s="245">
        <f>SUM(G4:G20)</f>
        <v>0</v>
      </c>
      <c r="H21" s="10"/>
      <c r="I21" s="10"/>
      <c r="J21" s="10"/>
    </row>
    <row r="22" spans="1:10" ht="15.75" x14ac:dyDescent="0.25">
      <c r="A22" s="244" t="s">
        <v>334</v>
      </c>
      <c r="B22" s="90"/>
      <c r="C22" s="91"/>
      <c r="D22" s="92"/>
      <c r="E22" s="93"/>
      <c r="F22" s="94"/>
      <c r="G22" s="245">
        <v>0</v>
      </c>
      <c r="H22" s="10"/>
      <c r="I22" s="10"/>
      <c r="J22" s="10"/>
    </row>
    <row r="23" spans="1:10" ht="16.5" thickBot="1" x14ac:dyDescent="0.3">
      <c r="A23" s="265" t="s">
        <v>135</v>
      </c>
      <c r="B23" s="266"/>
      <c r="C23" s="267"/>
      <c r="D23" s="268"/>
      <c r="E23" s="269"/>
      <c r="F23" s="270"/>
      <c r="G23" s="271">
        <f>SUM(G21:G22)</f>
        <v>0</v>
      </c>
      <c r="H23" s="10"/>
      <c r="I23" s="10"/>
      <c r="J23" s="10"/>
    </row>
    <row r="24" spans="1:10" ht="15.75" customHeight="1" x14ac:dyDescent="0.25">
      <c r="A24" s="15" t="s">
        <v>31</v>
      </c>
      <c r="B24" s="16"/>
      <c r="C24" s="12"/>
      <c r="D24" s="13"/>
      <c r="E24" s="14"/>
      <c r="F24" s="22"/>
      <c r="G24" s="129"/>
      <c r="H24" s="10"/>
      <c r="I24" s="10"/>
      <c r="J24" s="10"/>
    </row>
    <row r="25" spans="1:10" ht="15.75" x14ac:dyDescent="0.25">
      <c r="A25" s="2"/>
      <c r="B25" s="6"/>
      <c r="C25" s="3"/>
      <c r="D25" s="4"/>
      <c r="E25" s="5"/>
      <c r="F25" s="8"/>
      <c r="G25" s="9"/>
    </row>
    <row r="26" spans="1:10" ht="16.5" thickBot="1" x14ac:dyDescent="0.3">
      <c r="A26" s="48" t="s">
        <v>87</v>
      </c>
      <c r="B26" s="7"/>
      <c r="C26" s="1"/>
      <c r="D26" s="1"/>
      <c r="E26" s="1"/>
      <c r="F26" s="1"/>
      <c r="G26" s="1"/>
    </row>
    <row r="27" spans="1:10" ht="15.75" thickBot="1" x14ac:dyDescent="0.3">
      <c r="A27" s="49" t="s">
        <v>0</v>
      </c>
      <c r="B27" s="50" t="s">
        <v>65</v>
      </c>
      <c r="C27" s="51" t="s">
        <v>66</v>
      </c>
      <c r="D27" s="53" t="s">
        <v>3</v>
      </c>
      <c r="E27" s="52" t="s">
        <v>4</v>
      </c>
      <c r="F27" s="54" t="s">
        <v>5</v>
      </c>
      <c r="G27" s="56" t="s">
        <v>6</v>
      </c>
    </row>
    <row r="28" spans="1:10" ht="15.75" customHeight="1" x14ac:dyDescent="0.25">
      <c r="A28" s="253">
        <v>18</v>
      </c>
      <c r="B28" s="43" t="s">
        <v>116</v>
      </c>
      <c r="C28" s="45" t="s">
        <v>123</v>
      </c>
      <c r="D28" s="46">
        <v>15</v>
      </c>
      <c r="E28" s="46" t="s">
        <v>10</v>
      </c>
      <c r="F28" s="157">
        <v>0</v>
      </c>
      <c r="G28" s="254">
        <f>D28*F28</f>
        <v>0</v>
      </c>
    </row>
    <row r="29" spans="1:10" ht="15.75" customHeight="1" x14ac:dyDescent="0.25">
      <c r="A29" s="253">
        <v>19</v>
      </c>
      <c r="B29" s="43" t="s">
        <v>93</v>
      </c>
      <c r="C29" s="106" t="s">
        <v>100</v>
      </c>
      <c r="D29" s="46">
        <v>4</v>
      </c>
      <c r="E29" s="46" t="s">
        <v>10</v>
      </c>
      <c r="F29" s="157">
        <v>0</v>
      </c>
      <c r="G29" s="254">
        <f>D29*F29</f>
        <v>0</v>
      </c>
    </row>
    <row r="30" spans="1:10" ht="15.75" customHeight="1" x14ac:dyDescent="0.25">
      <c r="A30" s="253">
        <v>20</v>
      </c>
      <c r="B30" s="43" t="s">
        <v>117</v>
      </c>
      <c r="C30" s="106" t="s">
        <v>124</v>
      </c>
      <c r="D30" s="46">
        <v>6</v>
      </c>
      <c r="E30" s="46" t="s">
        <v>10</v>
      </c>
      <c r="F30" s="157">
        <v>0</v>
      </c>
      <c r="G30" s="254">
        <f>D30*F30</f>
        <v>0</v>
      </c>
    </row>
    <row r="31" spans="1:10" ht="15.75" customHeight="1" x14ac:dyDescent="0.25">
      <c r="A31" s="253">
        <v>21</v>
      </c>
      <c r="B31" s="43" t="s">
        <v>115</v>
      </c>
      <c r="C31" s="106" t="s">
        <v>125</v>
      </c>
      <c r="D31" s="46">
        <v>16</v>
      </c>
      <c r="E31" s="46" t="s">
        <v>10</v>
      </c>
      <c r="F31" s="157">
        <v>0</v>
      </c>
      <c r="G31" s="254">
        <f t="shared" ref="G31:G32" si="3">D31*F31</f>
        <v>0</v>
      </c>
    </row>
    <row r="32" spans="1:10" ht="15.75" customHeight="1" x14ac:dyDescent="0.25">
      <c r="A32" s="253">
        <v>22</v>
      </c>
      <c r="B32" s="43" t="s">
        <v>94</v>
      </c>
      <c r="C32" s="106" t="s">
        <v>101</v>
      </c>
      <c r="D32" s="46">
        <v>9</v>
      </c>
      <c r="E32" s="46" t="s">
        <v>10</v>
      </c>
      <c r="F32" s="157">
        <v>0</v>
      </c>
      <c r="G32" s="254">
        <f t="shared" si="3"/>
        <v>0</v>
      </c>
    </row>
    <row r="33" spans="1:10" ht="16.5" thickBot="1" x14ac:dyDescent="0.3">
      <c r="A33" s="246" t="s">
        <v>86</v>
      </c>
      <c r="B33" s="247"/>
      <c r="C33" s="248"/>
      <c r="D33" s="272" t="s">
        <v>118</v>
      </c>
      <c r="E33" s="250"/>
      <c r="F33" s="251"/>
      <c r="G33" s="252">
        <f>SUM(G28:G32)</f>
        <v>0</v>
      </c>
      <c r="H33" s="10"/>
      <c r="I33" s="10"/>
      <c r="J33" s="10"/>
    </row>
    <row r="34" spans="1:10" x14ac:dyDescent="0.25">
      <c r="D34" s="109"/>
    </row>
    <row r="36" spans="1:10" x14ac:dyDescent="0.25">
      <c r="G36" s="184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  <ignoredErrors>
    <ignoredError sqref="G9:G10 G1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2" workbookViewId="0">
      <selection activeCell="G44" sqref="G44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3.7109375" style="57" customWidth="1"/>
    <col min="7" max="7" width="14.85546875" style="57" customWidth="1"/>
    <col min="8" max="16384" width="9.140625" style="57"/>
  </cols>
  <sheetData>
    <row r="1" spans="1:10" x14ac:dyDescent="0.25">
      <c r="B1" s="10"/>
      <c r="C1" s="10"/>
      <c r="D1" s="10"/>
      <c r="E1" s="10"/>
      <c r="F1" s="10"/>
      <c r="G1" s="10"/>
    </row>
    <row r="2" spans="1:10" ht="14.25" customHeight="1" thickBot="1" x14ac:dyDescent="0.3">
      <c r="A2" s="47" t="s">
        <v>318</v>
      </c>
      <c r="B2" s="10"/>
      <c r="C2" s="10"/>
      <c r="D2" s="10"/>
      <c r="E2" s="10"/>
      <c r="F2" s="10"/>
      <c r="G2" s="10"/>
    </row>
    <row r="3" spans="1:10" ht="15.75" thickBot="1" x14ac:dyDescent="0.3">
      <c r="A3" s="99" t="s">
        <v>0</v>
      </c>
      <c r="B3" s="100" t="s">
        <v>64</v>
      </c>
      <c r="C3" s="101" t="s">
        <v>2</v>
      </c>
      <c r="D3" s="102" t="s">
        <v>3</v>
      </c>
      <c r="E3" s="103" t="s">
        <v>4</v>
      </c>
      <c r="F3" s="104" t="s">
        <v>5</v>
      </c>
      <c r="G3" s="105" t="s">
        <v>6</v>
      </c>
      <c r="H3" s="24"/>
      <c r="I3" s="24"/>
      <c r="J3" s="24"/>
    </row>
    <row r="4" spans="1:10" ht="15.75" customHeight="1" x14ac:dyDescent="0.25">
      <c r="A4" s="35">
        <v>1</v>
      </c>
      <c r="B4" s="59" t="s">
        <v>138</v>
      </c>
      <c r="C4" s="83" t="s">
        <v>302</v>
      </c>
      <c r="D4" s="84">
        <v>2</v>
      </c>
      <c r="E4" s="85" t="s">
        <v>8</v>
      </c>
      <c r="F4" s="89">
        <v>0</v>
      </c>
      <c r="G4" s="264">
        <f>D4*F4</f>
        <v>0</v>
      </c>
      <c r="H4" s="24"/>
      <c r="I4" s="24"/>
      <c r="J4" s="24"/>
    </row>
    <row r="5" spans="1:10" ht="15.75" customHeight="1" x14ac:dyDescent="0.25">
      <c r="A5" s="286">
        <v>2</v>
      </c>
      <c r="B5" s="59" t="s">
        <v>245</v>
      </c>
      <c r="C5" s="73" t="s">
        <v>105</v>
      </c>
      <c r="D5" s="77">
        <v>20</v>
      </c>
      <c r="E5" s="78" t="s">
        <v>10</v>
      </c>
      <c r="F5" s="79">
        <v>0</v>
      </c>
      <c r="G5" s="287">
        <f>D5*F5</f>
        <v>0</v>
      </c>
      <c r="H5" s="24"/>
      <c r="I5" s="24"/>
      <c r="J5" s="24"/>
    </row>
    <row r="6" spans="1:10" ht="15.75" customHeight="1" x14ac:dyDescent="0.25">
      <c r="A6" s="288" t="s">
        <v>413</v>
      </c>
      <c r="B6" s="59" t="s">
        <v>268</v>
      </c>
      <c r="C6" s="73" t="s">
        <v>271</v>
      </c>
      <c r="D6" s="64">
        <v>294</v>
      </c>
      <c r="E6" s="210" t="s">
        <v>107</v>
      </c>
      <c r="F6" s="71">
        <v>0</v>
      </c>
      <c r="G6" s="261">
        <f>D6*F6</f>
        <v>0</v>
      </c>
    </row>
    <row r="7" spans="1:10" ht="15.75" customHeight="1" x14ac:dyDescent="0.25">
      <c r="A7" s="238" t="s">
        <v>414</v>
      </c>
      <c r="B7" s="59" t="s">
        <v>245</v>
      </c>
      <c r="C7" s="63" t="s">
        <v>269</v>
      </c>
      <c r="D7" s="64">
        <f>0.0001*D6*7</f>
        <v>0.20580000000000001</v>
      </c>
      <c r="E7" s="69" t="s">
        <v>270</v>
      </c>
      <c r="F7" s="71">
        <v>0</v>
      </c>
      <c r="G7" s="261">
        <f t="shared" ref="G7" si="0">D7*F7</f>
        <v>0</v>
      </c>
    </row>
    <row r="8" spans="1:10" ht="30" x14ac:dyDescent="0.25">
      <c r="A8" s="262">
        <v>5</v>
      </c>
      <c r="B8" s="78" t="s">
        <v>382</v>
      </c>
      <c r="C8" s="73" t="s">
        <v>389</v>
      </c>
      <c r="D8" s="153">
        <v>147</v>
      </c>
      <c r="E8" s="80" t="s">
        <v>107</v>
      </c>
      <c r="F8" s="154">
        <v>0</v>
      </c>
      <c r="G8" s="263">
        <f>D8*F8</f>
        <v>0</v>
      </c>
      <c r="H8" s="24"/>
      <c r="I8" s="24"/>
      <c r="J8" s="24"/>
    </row>
    <row r="9" spans="1:10" ht="15.75" customHeight="1" x14ac:dyDescent="0.25">
      <c r="A9" s="262">
        <v>6</v>
      </c>
      <c r="B9" s="59" t="s">
        <v>138</v>
      </c>
      <c r="C9" s="73" t="s">
        <v>390</v>
      </c>
      <c r="D9" s="153">
        <v>47</v>
      </c>
      <c r="E9" s="80" t="s">
        <v>369</v>
      </c>
      <c r="F9" s="154">
        <v>0</v>
      </c>
      <c r="G9" s="263">
        <f>D9*F9</f>
        <v>0</v>
      </c>
      <c r="H9" s="24"/>
      <c r="I9" s="24"/>
      <c r="J9" s="24"/>
    </row>
    <row r="10" spans="1:10" ht="15.75" customHeight="1" x14ac:dyDescent="0.25">
      <c r="A10" s="262">
        <v>7</v>
      </c>
      <c r="B10" s="59" t="s">
        <v>245</v>
      </c>
      <c r="C10" s="73" t="s">
        <v>399</v>
      </c>
      <c r="D10" s="153">
        <v>9</v>
      </c>
      <c r="E10" s="80" t="s">
        <v>11</v>
      </c>
      <c r="F10" s="154">
        <v>0</v>
      </c>
      <c r="G10" s="263">
        <f>D10*F10</f>
        <v>0</v>
      </c>
      <c r="H10" s="24"/>
      <c r="I10" s="24"/>
      <c r="J10" s="24"/>
    </row>
    <row r="11" spans="1:10" ht="15.75" customHeight="1" x14ac:dyDescent="0.25">
      <c r="A11" s="262">
        <v>8</v>
      </c>
      <c r="B11" s="59" t="s">
        <v>306</v>
      </c>
      <c r="C11" s="73" t="s">
        <v>307</v>
      </c>
      <c r="D11" s="153">
        <v>147</v>
      </c>
      <c r="E11" s="80" t="s">
        <v>109</v>
      </c>
      <c r="F11" s="154">
        <v>0</v>
      </c>
      <c r="G11" s="263">
        <f t="shared" ref="G11:G22" si="1">F11*D11</f>
        <v>0</v>
      </c>
      <c r="H11" s="24"/>
      <c r="I11" s="24"/>
      <c r="J11" s="24"/>
    </row>
    <row r="12" spans="1:10" ht="15.75" customHeight="1" x14ac:dyDescent="0.25">
      <c r="A12" s="262">
        <v>9</v>
      </c>
      <c r="B12" s="59" t="s">
        <v>391</v>
      </c>
      <c r="C12" s="73" t="s">
        <v>392</v>
      </c>
      <c r="D12" s="153">
        <v>147</v>
      </c>
      <c r="E12" s="80" t="s">
        <v>177</v>
      </c>
      <c r="F12" s="154">
        <v>0</v>
      </c>
      <c r="G12" s="263">
        <f t="shared" si="1"/>
        <v>0</v>
      </c>
      <c r="H12" s="24"/>
      <c r="I12" s="24"/>
      <c r="J12" s="24"/>
    </row>
    <row r="13" spans="1:10" ht="15.75" customHeight="1" x14ac:dyDescent="0.25">
      <c r="A13" s="262">
        <v>10</v>
      </c>
      <c r="B13" s="59" t="s">
        <v>245</v>
      </c>
      <c r="C13" s="73" t="s">
        <v>166</v>
      </c>
      <c r="D13" s="153">
        <v>7.35</v>
      </c>
      <c r="E13" s="80" t="s">
        <v>110</v>
      </c>
      <c r="F13" s="154">
        <v>0</v>
      </c>
      <c r="G13" s="263">
        <f t="shared" si="1"/>
        <v>0</v>
      </c>
      <c r="H13" s="24"/>
      <c r="I13" s="24"/>
      <c r="J13" s="24"/>
    </row>
    <row r="14" spans="1:10" ht="15.75" customHeight="1" x14ac:dyDescent="0.25">
      <c r="A14" s="262">
        <v>11</v>
      </c>
      <c r="B14" s="59" t="s">
        <v>142</v>
      </c>
      <c r="C14" s="73" t="s">
        <v>165</v>
      </c>
      <c r="D14" s="153">
        <v>294</v>
      </c>
      <c r="E14" s="80" t="s">
        <v>109</v>
      </c>
      <c r="F14" s="154">
        <v>0</v>
      </c>
      <c r="G14" s="263">
        <f t="shared" si="1"/>
        <v>0</v>
      </c>
      <c r="H14" s="24"/>
      <c r="I14" s="24"/>
      <c r="J14" s="24"/>
    </row>
    <row r="15" spans="1:10" ht="15.75" customHeight="1" x14ac:dyDescent="0.25">
      <c r="A15" s="262">
        <v>12</v>
      </c>
      <c r="B15" s="59" t="s">
        <v>285</v>
      </c>
      <c r="C15" s="73" t="s">
        <v>169</v>
      </c>
      <c r="D15" s="153">
        <v>1315</v>
      </c>
      <c r="E15" s="80" t="s">
        <v>10</v>
      </c>
      <c r="F15" s="154">
        <v>0</v>
      </c>
      <c r="G15" s="263">
        <f t="shared" si="1"/>
        <v>0</v>
      </c>
      <c r="H15" s="24"/>
      <c r="I15" s="24"/>
      <c r="J15" s="24"/>
    </row>
    <row r="16" spans="1:10" ht="15.75" customHeight="1" x14ac:dyDescent="0.25">
      <c r="A16" s="262">
        <v>13</v>
      </c>
      <c r="B16" s="59" t="s">
        <v>304</v>
      </c>
      <c r="C16" s="73" t="s">
        <v>305</v>
      </c>
      <c r="D16" s="153">
        <v>1315</v>
      </c>
      <c r="E16" s="80" t="s">
        <v>10</v>
      </c>
      <c r="F16" s="154">
        <v>0</v>
      </c>
      <c r="G16" s="263">
        <f t="shared" si="1"/>
        <v>0</v>
      </c>
      <c r="H16" s="24"/>
      <c r="I16" s="24"/>
      <c r="J16" s="24"/>
    </row>
    <row r="17" spans="1:10" ht="15.75" customHeight="1" x14ac:dyDescent="0.25">
      <c r="A17" s="262">
        <v>14</v>
      </c>
      <c r="B17" s="59" t="s">
        <v>393</v>
      </c>
      <c r="C17" s="73" t="s">
        <v>419</v>
      </c>
      <c r="D17" s="153">
        <v>147</v>
      </c>
      <c r="E17" s="80" t="s">
        <v>109</v>
      </c>
      <c r="F17" s="154">
        <v>0</v>
      </c>
      <c r="G17" s="263">
        <f>F17*D17</f>
        <v>0</v>
      </c>
      <c r="H17" s="24"/>
      <c r="I17" s="24"/>
      <c r="J17" s="24"/>
    </row>
    <row r="18" spans="1:10" ht="15.75" customHeight="1" x14ac:dyDescent="0.25">
      <c r="A18" s="262">
        <v>15</v>
      </c>
      <c r="B18" s="59" t="s">
        <v>245</v>
      </c>
      <c r="C18" s="73" t="s">
        <v>171</v>
      </c>
      <c r="D18" s="153">
        <v>7.35</v>
      </c>
      <c r="E18" s="80" t="s">
        <v>110</v>
      </c>
      <c r="F18" s="154">
        <v>0</v>
      </c>
      <c r="G18" s="263">
        <f t="shared" si="1"/>
        <v>0</v>
      </c>
      <c r="H18" s="24"/>
      <c r="I18" s="24"/>
      <c r="J18" s="24"/>
    </row>
    <row r="19" spans="1:10" ht="15.75" customHeight="1" x14ac:dyDescent="0.25">
      <c r="A19" s="262">
        <v>16</v>
      </c>
      <c r="B19" s="134" t="s">
        <v>172</v>
      </c>
      <c r="C19" s="133" t="s">
        <v>400</v>
      </c>
      <c r="D19" s="294">
        <v>140</v>
      </c>
      <c r="E19" s="137" t="s">
        <v>109</v>
      </c>
      <c r="F19" s="430">
        <v>0</v>
      </c>
      <c r="G19" s="431">
        <f t="shared" si="1"/>
        <v>0</v>
      </c>
      <c r="H19" s="24"/>
      <c r="I19" s="24"/>
      <c r="J19" s="24"/>
    </row>
    <row r="20" spans="1:10" ht="15.75" customHeight="1" x14ac:dyDescent="0.25">
      <c r="A20" s="262">
        <v>17</v>
      </c>
      <c r="B20" s="78" t="s">
        <v>22</v>
      </c>
      <c r="C20" s="83" t="s">
        <v>23</v>
      </c>
      <c r="D20" s="84">
        <v>14</v>
      </c>
      <c r="E20" s="85" t="s">
        <v>24</v>
      </c>
      <c r="F20" s="89">
        <v>0</v>
      </c>
      <c r="G20" s="264">
        <f t="shared" ref="G20" si="2">D20*F20</f>
        <v>0</v>
      </c>
      <c r="H20" s="24"/>
      <c r="I20" s="24"/>
      <c r="J20" s="24"/>
    </row>
    <row r="21" spans="1:10" ht="15.75" customHeight="1" x14ac:dyDescent="0.25">
      <c r="A21" s="262">
        <v>18</v>
      </c>
      <c r="B21" s="59" t="s">
        <v>25</v>
      </c>
      <c r="C21" s="73" t="s">
        <v>394</v>
      </c>
      <c r="D21" s="153">
        <v>14</v>
      </c>
      <c r="E21" s="80" t="s">
        <v>110</v>
      </c>
      <c r="F21" s="154">
        <v>0</v>
      </c>
      <c r="G21" s="263">
        <f t="shared" si="1"/>
        <v>0</v>
      </c>
      <c r="H21" s="24"/>
      <c r="I21" s="24"/>
      <c r="J21" s="24"/>
    </row>
    <row r="22" spans="1:10" ht="15.75" customHeight="1" x14ac:dyDescent="0.25">
      <c r="A22" s="253">
        <v>19</v>
      </c>
      <c r="B22" s="138" t="s">
        <v>29</v>
      </c>
      <c r="C22" s="139" t="s">
        <v>139</v>
      </c>
      <c r="D22" s="293">
        <v>22</v>
      </c>
      <c r="E22" s="140" t="s">
        <v>11</v>
      </c>
      <c r="F22" s="430">
        <v>0</v>
      </c>
      <c r="G22" s="431">
        <f t="shared" si="1"/>
        <v>0</v>
      </c>
    </row>
    <row r="23" spans="1:10" ht="15.75" x14ac:dyDescent="0.25">
      <c r="A23" s="244" t="s">
        <v>328</v>
      </c>
      <c r="B23" s="90"/>
      <c r="C23" s="91"/>
      <c r="D23" s="92"/>
      <c r="E23" s="93"/>
      <c r="F23" s="94"/>
      <c r="G23" s="245">
        <f>G4+G5+G8+G9+G10+G11+G12+G13+G14+G15+G16+G17+G18+G19+G20+G21+G22</f>
        <v>0</v>
      </c>
      <c r="H23" s="10"/>
      <c r="I23" s="10"/>
      <c r="J23" s="10"/>
    </row>
    <row r="24" spans="1:10" ht="15.75" x14ac:dyDescent="0.25">
      <c r="A24" s="244" t="s">
        <v>329</v>
      </c>
      <c r="B24" s="90"/>
      <c r="C24" s="91"/>
      <c r="D24" s="92"/>
      <c r="E24" s="93"/>
      <c r="F24" s="94"/>
      <c r="G24" s="311">
        <f>SUM(G6:G7)</f>
        <v>0</v>
      </c>
      <c r="H24" s="10"/>
      <c r="I24" s="10"/>
      <c r="J24" s="10"/>
    </row>
    <row r="25" spans="1:10" ht="16.5" thickBot="1" x14ac:dyDescent="0.3">
      <c r="A25" s="265" t="s">
        <v>178</v>
      </c>
      <c r="B25" s="266"/>
      <c r="C25" s="267"/>
      <c r="D25" s="268"/>
      <c r="E25" s="269"/>
      <c r="F25" s="270"/>
      <c r="G25" s="271">
        <f>SUM(G23:G24)</f>
        <v>0</v>
      </c>
      <c r="H25" s="10"/>
      <c r="I25" s="10"/>
      <c r="J25" s="10"/>
    </row>
    <row r="26" spans="1:10" x14ac:dyDescent="0.25">
      <c r="G26" s="184"/>
    </row>
    <row r="27" spans="1:10" ht="16.5" thickBot="1" x14ac:dyDescent="0.3">
      <c r="A27" s="48" t="s">
        <v>183</v>
      </c>
      <c r="B27" s="7"/>
      <c r="C27" s="1"/>
      <c r="D27" s="1"/>
      <c r="E27" s="1"/>
      <c r="F27" s="1"/>
      <c r="G27" s="1"/>
    </row>
    <row r="28" spans="1:10" ht="15.75" thickBot="1" x14ac:dyDescent="0.3">
      <c r="A28" s="99" t="s">
        <v>0</v>
      </c>
      <c r="B28" s="100" t="s">
        <v>64</v>
      </c>
      <c r="C28" s="101" t="s">
        <v>2</v>
      </c>
      <c r="D28" s="102" t="s">
        <v>3</v>
      </c>
      <c r="E28" s="103" t="s">
        <v>4</v>
      </c>
      <c r="F28" s="104" t="s">
        <v>5</v>
      </c>
      <c r="G28" s="105" t="s">
        <v>6</v>
      </c>
    </row>
    <row r="29" spans="1:10" ht="15.75" customHeight="1" x14ac:dyDescent="0.25">
      <c r="A29" s="318">
        <v>20</v>
      </c>
      <c r="B29" s="141" t="s">
        <v>143</v>
      </c>
      <c r="C29" s="142" t="s">
        <v>157</v>
      </c>
      <c r="D29" s="143">
        <v>105</v>
      </c>
      <c r="E29" s="143" t="s">
        <v>10</v>
      </c>
      <c r="F29" s="147">
        <v>0</v>
      </c>
      <c r="G29" s="290">
        <f t="shared" ref="G29:G43" si="3">D29*F29</f>
        <v>0</v>
      </c>
    </row>
    <row r="30" spans="1:10" ht="15.75" customHeight="1" x14ac:dyDescent="0.25">
      <c r="A30" s="319">
        <v>21</v>
      </c>
      <c r="B30" s="146" t="s">
        <v>233</v>
      </c>
      <c r="C30" s="144" t="s">
        <v>231</v>
      </c>
      <c r="D30" s="145">
        <v>105</v>
      </c>
      <c r="E30" s="145" t="s">
        <v>10</v>
      </c>
      <c r="F30" s="148">
        <v>0</v>
      </c>
      <c r="G30" s="291">
        <f t="shared" si="3"/>
        <v>0</v>
      </c>
    </row>
    <row r="31" spans="1:10" ht="15.75" customHeight="1" x14ac:dyDescent="0.25">
      <c r="A31" s="319">
        <v>22</v>
      </c>
      <c r="B31" s="146" t="s">
        <v>144</v>
      </c>
      <c r="C31" s="144" t="s">
        <v>158</v>
      </c>
      <c r="D31" s="145">
        <v>120</v>
      </c>
      <c r="E31" s="145" t="s">
        <v>10</v>
      </c>
      <c r="F31" s="148">
        <v>0</v>
      </c>
      <c r="G31" s="291">
        <f t="shared" si="3"/>
        <v>0</v>
      </c>
    </row>
    <row r="32" spans="1:10" ht="15.75" customHeight="1" x14ac:dyDescent="0.25">
      <c r="A32" s="319">
        <v>23</v>
      </c>
      <c r="B32" s="146" t="s">
        <v>145</v>
      </c>
      <c r="C32" s="144" t="s">
        <v>159</v>
      </c>
      <c r="D32" s="145">
        <v>30</v>
      </c>
      <c r="E32" s="145" t="s">
        <v>10</v>
      </c>
      <c r="F32" s="148">
        <v>0</v>
      </c>
      <c r="G32" s="291">
        <f t="shared" si="3"/>
        <v>0</v>
      </c>
    </row>
    <row r="33" spans="1:10" ht="15.75" customHeight="1" x14ac:dyDescent="0.25">
      <c r="A33" s="319">
        <v>24</v>
      </c>
      <c r="B33" s="146" t="s">
        <v>146</v>
      </c>
      <c r="C33" s="144" t="s">
        <v>160</v>
      </c>
      <c r="D33" s="145">
        <v>30</v>
      </c>
      <c r="E33" s="145" t="s">
        <v>10</v>
      </c>
      <c r="F33" s="148">
        <v>0</v>
      </c>
      <c r="G33" s="291">
        <f t="shared" si="3"/>
        <v>0</v>
      </c>
    </row>
    <row r="34" spans="1:10" ht="15.75" customHeight="1" x14ac:dyDescent="0.25">
      <c r="A34" s="319">
        <v>25</v>
      </c>
      <c r="B34" s="146" t="s">
        <v>147</v>
      </c>
      <c r="C34" s="144" t="s">
        <v>161</v>
      </c>
      <c r="D34" s="145">
        <v>95</v>
      </c>
      <c r="E34" s="145" t="s">
        <v>10</v>
      </c>
      <c r="F34" s="148">
        <v>0</v>
      </c>
      <c r="G34" s="291">
        <f t="shared" si="3"/>
        <v>0</v>
      </c>
    </row>
    <row r="35" spans="1:10" ht="15.75" customHeight="1" x14ac:dyDescent="0.25">
      <c r="A35" s="319">
        <v>26</v>
      </c>
      <c r="B35" s="146" t="s">
        <v>148</v>
      </c>
      <c r="C35" s="144" t="s">
        <v>162</v>
      </c>
      <c r="D35" s="145">
        <v>200</v>
      </c>
      <c r="E35" s="145" t="s">
        <v>10</v>
      </c>
      <c r="F35" s="148">
        <v>0</v>
      </c>
      <c r="G35" s="291">
        <f t="shared" si="3"/>
        <v>0</v>
      </c>
    </row>
    <row r="36" spans="1:10" ht="15.75" customHeight="1" x14ac:dyDescent="0.25">
      <c r="A36" s="319">
        <v>27</v>
      </c>
      <c r="B36" s="146" t="s">
        <v>149</v>
      </c>
      <c r="C36" s="144" t="s">
        <v>163</v>
      </c>
      <c r="D36" s="145">
        <v>50</v>
      </c>
      <c r="E36" s="145" t="s">
        <v>10</v>
      </c>
      <c r="F36" s="148">
        <v>0</v>
      </c>
      <c r="G36" s="291">
        <f t="shared" si="3"/>
        <v>0</v>
      </c>
    </row>
    <row r="37" spans="1:10" ht="15.75" customHeight="1" x14ac:dyDescent="0.25">
      <c r="A37" s="319">
        <v>28</v>
      </c>
      <c r="B37" s="146" t="s">
        <v>150</v>
      </c>
      <c r="C37" s="144" t="s">
        <v>164</v>
      </c>
      <c r="D37" s="145">
        <v>50</v>
      </c>
      <c r="E37" s="145" t="s">
        <v>10</v>
      </c>
      <c r="F37" s="148">
        <v>0</v>
      </c>
      <c r="G37" s="291">
        <f t="shared" si="3"/>
        <v>0</v>
      </c>
    </row>
    <row r="38" spans="1:10" ht="15.75" customHeight="1" x14ac:dyDescent="0.25">
      <c r="A38" s="319">
        <v>29</v>
      </c>
      <c r="B38" s="146" t="s">
        <v>151</v>
      </c>
      <c r="C38" s="144" t="s">
        <v>175</v>
      </c>
      <c r="D38" s="145">
        <v>20</v>
      </c>
      <c r="E38" s="145" t="s">
        <v>10</v>
      </c>
      <c r="F38" s="148">
        <v>0</v>
      </c>
      <c r="G38" s="291">
        <f t="shared" si="3"/>
        <v>0</v>
      </c>
    </row>
    <row r="39" spans="1:10" ht="15.75" customHeight="1" x14ac:dyDescent="0.25">
      <c r="A39" s="319">
        <v>30</v>
      </c>
      <c r="B39" s="146" t="s">
        <v>152</v>
      </c>
      <c r="C39" s="144" t="s">
        <v>176</v>
      </c>
      <c r="D39" s="145">
        <v>40</v>
      </c>
      <c r="E39" s="145" t="s">
        <v>10</v>
      </c>
      <c r="F39" s="148">
        <v>0</v>
      </c>
      <c r="G39" s="291">
        <f t="shared" si="3"/>
        <v>0</v>
      </c>
    </row>
    <row r="40" spans="1:10" ht="15.75" customHeight="1" x14ac:dyDescent="0.25">
      <c r="A40" s="319">
        <v>31</v>
      </c>
      <c r="B40" s="146" t="s">
        <v>153</v>
      </c>
      <c r="C40" s="144" t="s">
        <v>179</v>
      </c>
      <c r="D40" s="145">
        <v>130</v>
      </c>
      <c r="E40" s="145" t="s">
        <v>10</v>
      </c>
      <c r="F40" s="148">
        <v>0</v>
      </c>
      <c r="G40" s="291">
        <f t="shared" si="3"/>
        <v>0</v>
      </c>
    </row>
    <row r="41" spans="1:10" ht="15.75" customHeight="1" x14ac:dyDescent="0.25">
      <c r="A41" s="319">
        <v>32</v>
      </c>
      <c r="B41" s="146" t="s">
        <v>154</v>
      </c>
      <c r="C41" s="144" t="s">
        <v>180</v>
      </c>
      <c r="D41" s="145">
        <v>150</v>
      </c>
      <c r="E41" s="145" t="s">
        <v>10</v>
      </c>
      <c r="F41" s="148">
        <v>0</v>
      </c>
      <c r="G41" s="291">
        <f t="shared" si="3"/>
        <v>0</v>
      </c>
    </row>
    <row r="42" spans="1:10" ht="15.75" customHeight="1" x14ac:dyDescent="0.25">
      <c r="A42" s="319">
        <v>33</v>
      </c>
      <c r="B42" s="146" t="s">
        <v>155</v>
      </c>
      <c r="C42" s="144" t="s">
        <v>181</v>
      </c>
      <c r="D42" s="145">
        <v>160</v>
      </c>
      <c r="E42" s="145" t="s">
        <v>10</v>
      </c>
      <c r="F42" s="148">
        <v>0</v>
      </c>
      <c r="G42" s="291">
        <f t="shared" si="3"/>
        <v>0</v>
      </c>
    </row>
    <row r="43" spans="1:10" ht="15.75" customHeight="1" x14ac:dyDescent="0.25">
      <c r="A43" s="319">
        <v>34</v>
      </c>
      <c r="B43" s="43" t="s">
        <v>156</v>
      </c>
      <c r="C43" s="144" t="s">
        <v>182</v>
      </c>
      <c r="D43" s="145">
        <v>30</v>
      </c>
      <c r="E43" s="145" t="s">
        <v>10</v>
      </c>
      <c r="F43" s="148">
        <v>0</v>
      </c>
      <c r="G43" s="291">
        <f t="shared" si="3"/>
        <v>0</v>
      </c>
    </row>
    <row r="44" spans="1:10" ht="16.5" thickBot="1" x14ac:dyDescent="0.3">
      <c r="A44" s="265" t="s">
        <v>184</v>
      </c>
      <c r="B44" s="266"/>
      <c r="C44" s="267"/>
      <c r="D44" s="272" t="s">
        <v>417</v>
      </c>
      <c r="E44" s="269"/>
      <c r="F44" s="270"/>
      <c r="G44" s="271">
        <f>SUM(G29:G43)</f>
        <v>0</v>
      </c>
      <c r="H44" s="10"/>
      <c r="I44" s="10"/>
      <c r="J44" s="10"/>
    </row>
    <row r="46" spans="1:10" x14ac:dyDescent="0.25">
      <c r="G46" s="184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  <ignoredErrors>
    <ignoredError sqref="G20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9" workbookViewId="0">
      <selection activeCell="F39" sqref="F39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3.7109375" style="57" customWidth="1"/>
    <col min="7" max="7" width="14.85546875" style="57" customWidth="1"/>
    <col min="8" max="16384" width="9.140625" style="57"/>
  </cols>
  <sheetData>
    <row r="1" spans="1:9" x14ac:dyDescent="0.25">
      <c r="B1" s="10"/>
      <c r="C1" s="10"/>
      <c r="D1" s="10"/>
      <c r="E1" s="10"/>
      <c r="F1" s="10"/>
      <c r="G1" s="10"/>
    </row>
    <row r="2" spans="1:9" ht="14.25" customHeight="1" thickBot="1" x14ac:dyDescent="0.3">
      <c r="A2" s="47" t="s">
        <v>319</v>
      </c>
      <c r="B2" s="10"/>
      <c r="C2" s="10"/>
      <c r="D2" s="10"/>
      <c r="E2" s="10"/>
      <c r="F2" s="10"/>
      <c r="G2" s="10"/>
    </row>
    <row r="3" spans="1:9" ht="15.75" thickBot="1" x14ac:dyDescent="0.3">
      <c r="A3" s="99" t="s">
        <v>0</v>
      </c>
      <c r="B3" s="100" t="s">
        <v>64</v>
      </c>
      <c r="C3" s="101" t="s">
        <v>2</v>
      </c>
      <c r="D3" s="102" t="s">
        <v>3</v>
      </c>
      <c r="E3" s="103" t="s">
        <v>4</v>
      </c>
      <c r="F3" s="104" t="s">
        <v>5</v>
      </c>
      <c r="G3" s="105" t="s">
        <v>6</v>
      </c>
      <c r="H3" s="24"/>
      <c r="I3" s="24"/>
    </row>
    <row r="4" spans="1:9" ht="15.75" customHeight="1" x14ac:dyDescent="0.25">
      <c r="A4" s="35">
        <v>1</v>
      </c>
      <c r="B4" s="59" t="s">
        <v>138</v>
      </c>
      <c r="C4" s="83" t="s">
        <v>302</v>
      </c>
      <c r="D4" s="84">
        <v>3</v>
      </c>
      <c r="E4" s="85" t="s">
        <v>8</v>
      </c>
      <c r="F4" s="89">
        <v>0</v>
      </c>
      <c r="G4" s="264">
        <f>D4*F4</f>
        <v>0</v>
      </c>
      <c r="H4" s="24"/>
      <c r="I4" s="24"/>
    </row>
    <row r="5" spans="1:9" ht="15.75" customHeight="1" x14ac:dyDescent="0.25">
      <c r="A5" s="286">
        <v>2</v>
      </c>
      <c r="B5" s="59" t="s">
        <v>245</v>
      </c>
      <c r="C5" s="73" t="s">
        <v>105</v>
      </c>
      <c r="D5" s="77">
        <v>60</v>
      </c>
      <c r="E5" s="78" t="s">
        <v>10</v>
      </c>
      <c r="F5" s="79">
        <v>0</v>
      </c>
      <c r="G5" s="287">
        <f>D5*F5</f>
        <v>0</v>
      </c>
      <c r="H5" s="24"/>
      <c r="I5" s="24"/>
    </row>
    <row r="6" spans="1:9" ht="15.75" customHeight="1" x14ac:dyDescent="0.25">
      <c r="A6" s="288" t="s">
        <v>413</v>
      </c>
      <c r="B6" s="59" t="s">
        <v>268</v>
      </c>
      <c r="C6" s="73" t="s">
        <v>271</v>
      </c>
      <c r="D6" s="64">
        <v>200</v>
      </c>
      <c r="E6" s="210" t="s">
        <v>107</v>
      </c>
      <c r="F6" s="71">
        <v>0</v>
      </c>
      <c r="G6" s="261">
        <f>D6*F6</f>
        <v>0</v>
      </c>
    </row>
    <row r="7" spans="1:9" ht="15.75" customHeight="1" x14ac:dyDescent="0.25">
      <c r="A7" s="238" t="s">
        <v>414</v>
      </c>
      <c r="B7" s="59" t="s">
        <v>245</v>
      </c>
      <c r="C7" s="63" t="s">
        <v>269</v>
      </c>
      <c r="D7" s="64">
        <f>0.0001*D6*7</f>
        <v>0.14000000000000001</v>
      </c>
      <c r="E7" s="69" t="s">
        <v>270</v>
      </c>
      <c r="F7" s="71">
        <v>0</v>
      </c>
      <c r="G7" s="261">
        <f t="shared" ref="G7" si="0">D7*F7</f>
        <v>0</v>
      </c>
    </row>
    <row r="8" spans="1:9" ht="30" x14ac:dyDescent="0.25">
      <c r="A8" s="262">
        <v>5</v>
      </c>
      <c r="B8" s="78" t="s">
        <v>374</v>
      </c>
      <c r="C8" s="73" t="s">
        <v>389</v>
      </c>
      <c r="D8" s="153">
        <v>100</v>
      </c>
      <c r="E8" s="80" t="s">
        <v>107</v>
      </c>
      <c r="F8" s="154">
        <v>0</v>
      </c>
      <c r="G8" s="263">
        <f>D8*F8</f>
        <v>0</v>
      </c>
      <c r="H8" s="24"/>
      <c r="I8" s="24"/>
    </row>
    <row r="9" spans="1:9" ht="15.75" customHeight="1" x14ac:dyDescent="0.25">
      <c r="A9" s="292">
        <v>6</v>
      </c>
      <c r="B9" s="59" t="s">
        <v>303</v>
      </c>
      <c r="C9" s="73" t="s">
        <v>307</v>
      </c>
      <c r="D9" s="153">
        <v>100</v>
      </c>
      <c r="E9" s="80" t="s">
        <v>109</v>
      </c>
      <c r="F9" s="154">
        <v>0</v>
      </c>
      <c r="G9" s="263">
        <f t="shared" ref="G9:G10" si="1">F9*D9</f>
        <v>0</v>
      </c>
    </row>
    <row r="10" spans="1:9" ht="15.75" customHeight="1" x14ac:dyDescent="0.25">
      <c r="A10" s="292">
        <v>7</v>
      </c>
      <c r="B10" s="59" t="s">
        <v>395</v>
      </c>
      <c r="C10" s="73" t="s">
        <v>396</v>
      </c>
      <c r="D10" s="153">
        <v>100</v>
      </c>
      <c r="E10" s="80" t="s">
        <v>109</v>
      </c>
      <c r="F10" s="154">
        <v>0</v>
      </c>
      <c r="G10" s="263">
        <f t="shared" si="1"/>
        <v>0</v>
      </c>
    </row>
    <row r="11" spans="1:9" ht="15.75" customHeight="1" x14ac:dyDescent="0.25">
      <c r="A11" s="292">
        <v>8</v>
      </c>
      <c r="B11" s="59" t="s">
        <v>245</v>
      </c>
      <c r="C11" s="73" t="s">
        <v>166</v>
      </c>
      <c r="D11" s="153">
        <v>10</v>
      </c>
      <c r="E11" s="80" t="s">
        <v>110</v>
      </c>
      <c r="F11" s="154">
        <v>0</v>
      </c>
      <c r="G11" s="263">
        <f t="shared" ref="G11:G20" si="2">F11*D11</f>
        <v>0</v>
      </c>
    </row>
    <row r="12" spans="1:9" ht="15.75" customHeight="1" x14ac:dyDescent="0.25">
      <c r="A12" s="292">
        <v>9</v>
      </c>
      <c r="B12" s="59" t="s">
        <v>140</v>
      </c>
      <c r="C12" s="73" t="s">
        <v>141</v>
      </c>
      <c r="D12" s="153">
        <v>100</v>
      </c>
      <c r="E12" s="80" t="s">
        <v>109</v>
      </c>
      <c r="F12" s="154">
        <v>0</v>
      </c>
      <c r="G12" s="263">
        <f t="shared" si="2"/>
        <v>0</v>
      </c>
    </row>
    <row r="13" spans="1:9" ht="15.75" customHeight="1" x14ac:dyDescent="0.25">
      <c r="A13" s="292">
        <v>10</v>
      </c>
      <c r="B13" s="59" t="s">
        <v>167</v>
      </c>
      <c r="C13" s="73" t="s">
        <v>229</v>
      </c>
      <c r="D13" s="153">
        <v>539</v>
      </c>
      <c r="E13" s="80" t="s">
        <v>10</v>
      </c>
      <c r="F13" s="154">
        <v>0</v>
      </c>
      <c r="G13" s="263">
        <f t="shared" si="2"/>
        <v>0</v>
      </c>
    </row>
    <row r="14" spans="1:9" ht="15.75" customHeight="1" x14ac:dyDescent="0.25">
      <c r="A14" s="292">
        <v>11</v>
      </c>
      <c r="B14" s="59" t="s">
        <v>304</v>
      </c>
      <c r="C14" s="73" t="s">
        <v>168</v>
      </c>
      <c r="D14" s="153">
        <v>539</v>
      </c>
      <c r="E14" s="80" t="s">
        <v>10</v>
      </c>
      <c r="F14" s="154">
        <v>0</v>
      </c>
      <c r="G14" s="263">
        <f t="shared" si="2"/>
        <v>0</v>
      </c>
    </row>
    <row r="15" spans="1:9" ht="15.75" customHeight="1" x14ac:dyDescent="0.25">
      <c r="A15" s="292">
        <v>12</v>
      </c>
      <c r="B15" s="59" t="s">
        <v>170</v>
      </c>
      <c r="C15" s="73" t="s">
        <v>230</v>
      </c>
      <c r="D15" s="153">
        <v>100</v>
      </c>
      <c r="E15" s="80" t="s">
        <v>109</v>
      </c>
      <c r="F15" s="154">
        <v>0</v>
      </c>
      <c r="G15" s="263">
        <f t="shared" si="2"/>
        <v>0</v>
      </c>
    </row>
    <row r="16" spans="1:9" ht="15.75" customHeight="1" x14ac:dyDescent="0.25">
      <c r="A16" s="292">
        <v>13</v>
      </c>
      <c r="B16" s="59" t="s">
        <v>245</v>
      </c>
      <c r="C16" s="73" t="s">
        <v>171</v>
      </c>
      <c r="D16" s="153">
        <v>5</v>
      </c>
      <c r="E16" s="80" t="s">
        <v>110</v>
      </c>
      <c r="F16" s="154">
        <v>0</v>
      </c>
      <c r="G16" s="263">
        <f t="shared" si="2"/>
        <v>0</v>
      </c>
    </row>
    <row r="17" spans="1:9" ht="15.75" customHeight="1" x14ac:dyDescent="0.25">
      <c r="A17" s="292">
        <v>14</v>
      </c>
      <c r="B17" s="59" t="s">
        <v>172</v>
      </c>
      <c r="C17" s="73" t="s">
        <v>173</v>
      </c>
      <c r="D17" s="153">
        <v>100</v>
      </c>
      <c r="E17" s="80" t="s">
        <v>109</v>
      </c>
      <c r="F17" s="154">
        <v>0</v>
      </c>
      <c r="G17" s="263">
        <f t="shared" si="2"/>
        <v>0</v>
      </c>
    </row>
    <row r="18" spans="1:9" ht="15.75" customHeight="1" x14ac:dyDescent="0.25">
      <c r="A18" s="292">
        <v>15</v>
      </c>
      <c r="B18" s="59" t="s">
        <v>22</v>
      </c>
      <c r="C18" s="73" t="s">
        <v>23</v>
      </c>
      <c r="D18" s="153">
        <v>10</v>
      </c>
      <c r="E18" s="80" t="s">
        <v>24</v>
      </c>
      <c r="F18" s="154">
        <v>0</v>
      </c>
      <c r="G18" s="263">
        <f t="shared" ref="G18" si="3">D18*F18</f>
        <v>0</v>
      </c>
    </row>
    <row r="19" spans="1:9" ht="15.75" customHeight="1" x14ac:dyDescent="0.25">
      <c r="A19" s="292">
        <v>16</v>
      </c>
      <c r="B19" s="59" t="s">
        <v>25</v>
      </c>
      <c r="C19" s="73" t="s">
        <v>394</v>
      </c>
      <c r="D19" s="153">
        <v>10</v>
      </c>
      <c r="E19" s="80" t="s">
        <v>110</v>
      </c>
      <c r="F19" s="154">
        <v>0</v>
      </c>
      <c r="G19" s="263">
        <f t="shared" si="2"/>
        <v>0</v>
      </c>
    </row>
    <row r="20" spans="1:9" ht="15.75" customHeight="1" x14ac:dyDescent="0.25">
      <c r="A20" s="292">
        <v>17</v>
      </c>
      <c r="B20" s="59" t="s">
        <v>29</v>
      </c>
      <c r="C20" s="73" t="s">
        <v>139</v>
      </c>
      <c r="D20" s="153">
        <v>20</v>
      </c>
      <c r="E20" s="80" t="s">
        <v>11</v>
      </c>
      <c r="F20" s="154">
        <v>0</v>
      </c>
      <c r="G20" s="263">
        <f t="shared" si="2"/>
        <v>0</v>
      </c>
    </row>
    <row r="21" spans="1:9" ht="15.75" x14ac:dyDescent="0.25">
      <c r="A21" s="244" t="s">
        <v>328</v>
      </c>
      <c r="B21" s="90"/>
      <c r="C21" s="91"/>
      <c r="D21" s="92"/>
      <c r="E21" s="93"/>
      <c r="F21" s="94"/>
      <c r="G21" s="245">
        <f>G4+G5+G8+G9+G10+G11+G12+G13+G14+G15+G16+G17+G18+G19+G20</f>
        <v>0</v>
      </c>
      <c r="H21" s="10"/>
      <c r="I21" s="10"/>
    </row>
    <row r="22" spans="1:9" ht="15.75" x14ac:dyDescent="0.25">
      <c r="A22" s="244" t="s">
        <v>329</v>
      </c>
      <c r="B22" s="90"/>
      <c r="C22" s="91"/>
      <c r="D22" s="92"/>
      <c r="E22" s="93"/>
      <c r="F22" s="94"/>
      <c r="G22" s="311">
        <f>SUM(G6:G7)</f>
        <v>0</v>
      </c>
      <c r="H22" s="10"/>
      <c r="I22" s="10"/>
    </row>
    <row r="23" spans="1:9" ht="16.5" thickBot="1" x14ac:dyDescent="0.3">
      <c r="A23" s="265" t="s">
        <v>185</v>
      </c>
      <c r="B23" s="266"/>
      <c r="C23" s="267"/>
      <c r="D23" s="268"/>
      <c r="E23" s="269"/>
      <c r="F23" s="270"/>
      <c r="G23" s="271">
        <f>SUM(G21:G22)</f>
        <v>0</v>
      </c>
      <c r="H23" s="10"/>
      <c r="I23" s="10"/>
    </row>
    <row r="25" spans="1:9" ht="16.5" thickBot="1" x14ac:dyDescent="0.3">
      <c r="A25" s="48" t="s">
        <v>183</v>
      </c>
      <c r="B25" s="7"/>
      <c r="C25" s="1"/>
      <c r="D25" s="1"/>
      <c r="E25" s="1"/>
      <c r="F25" s="1"/>
      <c r="G25" s="1"/>
    </row>
    <row r="26" spans="1:9" ht="15.75" thickBot="1" x14ac:dyDescent="0.3">
      <c r="A26" s="99" t="s">
        <v>0</v>
      </c>
      <c r="B26" s="100" t="s">
        <v>64</v>
      </c>
      <c r="C26" s="101" t="s">
        <v>2</v>
      </c>
      <c r="D26" s="102" t="s">
        <v>3</v>
      </c>
      <c r="E26" s="103" t="s">
        <v>4</v>
      </c>
      <c r="F26" s="104" t="s">
        <v>5</v>
      </c>
      <c r="G26" s="105" t="s">
        <v>6</v>
      </c>
    </row>
    <row r="27" spans="1:9" ht="15.75" customHeight="1" x14ac:dyDescent="0.25">
      <c r="A27" s="318">
        <v>18</v>
      </c>
      <c r="B27" s="43" t="s">
        <v>186</v>
      </c>
      <c r="C27" s="144" t="s">
        <v>198</v>
      </c>
      <c r="D27" s="145">
        <v>75</v>
      </c>
      <c r="E27" s="143" t="s">
        <v>10</v>
      </c>
      <c r="F27" s="147">
        <v>0</v>
      </c>
      <c r="G27" s="290">
        <f>D27*F27</f>
        <v>0</v>
      </c>
    </row>
    <row r="28" spans="1:9" ht="15.75" customHeight="1" x14ac:dyDescent="0.25">
      <c r="A28" s="292">
        <v>19</v>
      </c>
      <c r="B28" s="59" t="s">
        <v>187</v>
      </c>
      <c r="C28" s="73" t="s">
        <v>199</v>
      </c>
      <c r="D28" s="320">
        <v>24</v>
      </c>
      <c r="E28" s="80" t="s">
        <v>10</v>
      </c>
      <c r="F28" s="154">
        <v>0</v>
      </c>
      <c r="G28" s="263">
        <f t="shared" ref="G28:G37" si="4">D28*F28</f>
        <v>0</v>
      </c>
    </row>
    <row r="29" spans="1:9" ht="15.75" customHeight="1" x14ac:dyDescent="0.25">
      <c r="A29" s="292">
        <v>20</v>
      </c>
      <c r="B29" s="59" t="s">
        <v>188</v>
      </c>
      <c r="C29" s="73" t="s">
        <v>200</v>
      </c>
      <c r="D29" s="320">
        <v>60</v>
      </c>
      <c r="E29" s="80" t="s">
        <v>10</v>
      </c>
      <c r="F29" s="154">
        <v>0</v>
      </c>
      <c r="G29" s="263">
        <f t="shared" si="4"/>
        <v>0</v>
      </c>
    </row>
    <row r="30" spans="1:9" ht="15.75" customHeight="1" x14ac:dyDescent="0.25">
      <c r="A30" s="292">
        <v>21</v>
      </c>
      <c r="B30" s="59" t="s">
        <v>189</v>
      </c>
      <c r="C30" s="73" t="s">
        <v>201</v>
      </c>
      <c r="D30" s="320">
        <v>64</v>
      </c>
      <c r="E30" s="80" t="s">
        <v>10</v>
      </c>
      <c r="F30" s="154">
        <v>0</v>
      </c>
      <c r="G30" s="263">
        <f t="shared" si="4"/>
        <v>0</v>
      </c>
    </row>
    <row r="31" spans="1:9" ht="15.75" customHeight="1" x14ac:dyDescent="0.25">
      <c r="A31" s="292">
        <v>22</v>
      </c>
      <c r="B31" s="59" t="s">
        <v>190</v>
      </c>
      <c r="C31" s="73" t="s">
        <v>202</v>
      </c>
      <c r="D31" s="320">
        <v>24</v>
      </c>
      <c r="E31" s="80" t="s">
        <v>10</v>
      </c>
      <c r="F31" s="154">
        <v>0</v>
      </c>
      <c r="G31" s="263">
        <f t="shared" si="4"/>
        <v>0</v>
      </c>
    </row>
    <row r="32" spans="1:9" ht="15.75" customHeight="1" x14ac:dyDescent="0.25">
      <c r="A32" s="292">
        <v>23</v>
      </c>
      <c r="B32" s="59" t="s">
        <v>191</v>
      </c>
      <c r="C32" s="73" t="s">
        <v>203</v>
      </c>
      <c r="D32" s="320">
        <v>30</v>
      </c>
      <c r="E32" s="80" t="s">
        <v>10</v>
      </c>
      <c r="F32" s="154">
        <v>0</v>
      </c>
      <c r="G32" s="263">
        <f t="shared" si="4"/>
        <v>0</v>
      </c>
    </row>
    <row r="33" spans="1:9" ht="15.75" customHeight="1" x14ac:dyDescent="0.25">
      <c r="A33" s="292">
        <v>24</v>
      </c>
      <c r="B33" s="59" t="s">
        <v>192</v>
      </c>
      <c r="C33" s="73" t="s">
        <v>204</v>
      </c>
      <c r="D33" s="320">
        <v>40</v>
      </c>
      <c r="E33" s="80" t="s">
        <v>10</v>
      </c>
      <c r="F33" s="154">
        <v>0</v>
      </c>
      <c r="G33" s="263">
        <f t="shared" si="4"/>
        <v>0</v>
      </c>
    </row>
    <row r="34" spans="1:9" ht="15.75" customHeight="1" x14ac:dyDescent="0.25">
      <c r="A34" s="292">
        <v>25</v>
      </c>
      <c r="B34" s="59" t="s">
        <v>193</v>
      </c>
      <c r="C34" s="73" t="s">
        <v>205</v>
      </c>
      <c r="D34" s="320">
        <v>48</v>
      </c>
      <c r="E34" s="80" t="s">
        <v>10</v>
      </c>
      <c r="F34" s="154">
        <v>0</v>
      </c>
      <c r="G34" s="263">
        <f t="shared" si="4"/>
        <v>0</v>
      </c>
    </row>
    <row r="35" spans="1:9" ht="15.75" customHeight="1" x14ac:dyDescent="0.25">
      <c r="A35" s="292">
        <v>26</v>
      </c>
      <c r="B35" s="59" t="s">
        <v>194</v>
      </c>
      <c r="C35" s="73" t="s">
        <v>206</v>
      </c>
      <c r="D35" s="320">
        <v>40</v>
      </c>
      <c r="E35" s="80" t="s">
        <v>10</v>
      </c>
      <c r="F35" s="154">
        <v>0</v>
      </c>
      <c r="G35" s="263">
        <f t="shared" si="4"/>
        <v>0</v>
      </c>
    </row>
    <row r="36" spans="1:9" ht="15.75" customHeight="1" x14ac:dyDescent="0.25">
      <c r="A36" s="292">
        <v>27</v>
      </c>
      <c r="B36" s="59" t="s">
        <v>195</v>
      </c>
      <c r="C36" s="73" t="s">
        <v>207</v>
      </c>
      <c r="D36" s="320">
        <v>30</v>
      </c>
      <c r="E36" s="80" t="s">
        <v>10</v>
      </c>
      <c r="F36" s="154">
        <v>0</v>
      </c>
      <c r="G36" s="263">
        <f t="shared" si="4"/>
        <v>0</v>
      </c>
    </row>
    <row r="37" spans="1:9" ht="15.75" customHeight="1" x14ac:dyDescent="0.25">
      <c r="A37" s="292">
        <v>28</v>
      </c>
      <c r="B37" s="59" t="s">
        <v>196</v>
      </c>
      <c r="C37" s="73" t="s">
        <v>208</v>
      </c>
      <c r="D37" s="320">
        <v>65</v>
      </c>
      <c r="E37" s="80" t="s">
        <v>10</v>
      </c>
      <c r="F37" s="154">
        <v>0</v>
      </c>
      <c r="G37" s="263">
        <f t="shared" si="4"/>
        <v>0</v>
      </c>
    </row>
    <row r="38" spans="1:9" ht="15.75" customHeight="1" x14ac:dyDescent="0.25">
      <c r="A38" s="319">
        <v>29</v>
      </c>
      <c r="B38" s="43" t="s">
        <v>197</v>
      </c>
      <c r="C38" s="144" t="s">
        <v>209</v>
      </c>
      <c r="D38" s="145">
        <v>39</v>
      </c>
      <c r="E38" s="145" t="s">
        <v>10</v>
      </c>
      <c r="F38" s="148">
        <v>0</v>
      </c>
      <c r="G38" s="291">
        <f>D38*F38</f>
        <v>0</v>
      </c>
    </row>
    <row r="39" spans="1:9" ht="16.5" thickBot="1" x14ac:dyDescent="0.3">
      <c r="A39" s="265" t="s">
        <v>184</v>
      </c>
      <c r="B39" s="266"/>
      <c r="C39" s="267"/>
      <c r="D39" s="272" t="s">
        <v>418</v>
      </c>
      <c r="E39" s="269"/>
      <c r="F39" s="270"/>
      <c r="G39" s="271">
        <f>SUM(G27:G38)</f>
        <v>0</v>
      </c>
      <c r="H39" s="10"/>
      <c r="I39" s="10"/>
    </row>
  </sheetData>
  <pageMargins left="0.31496062992125984" right="0.31496062992125984" top="0.78740157480314965" bottom="0.19685039370078741" header="0.31496062992125984" footer="0.31496062992125984"/>
  <pageSetup paperSize="9" scale="85" orientation="landscape" r:id="rId1"/>
  <ignoredErrors>
    <ignoredError sqref="G18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3" workbookViewId="0">
      <selection activeCell="I25" sqref="I25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3.7109375" style="57" customWidth="1"/>
    <col min="7" max="7" width="14.85546875" style="57" customWidth="1"/>
    <col min="8" max="16384" width="9.140625" style="57"/>
  </cols>
  <sheetData>
    <row r="1" spans="1:10" x14ac:dyDescent="0.25">
      <c r="B1" s="10"/>
      <c r="C1" s="10"/>
      <c r="D1" s="10"/>
      <c r="E1" s="10"/>
      <c r="F1" s="10"/>
      <c r="G1" s="10"/>
    </row>
    <row r="2" spans="1:10" ht="14.25" customHeight="1" thickBot="1" x14ac:dyDescent="0.3">
      <c r="A2" s="47" t="s">
        <v>320</v>
      </c>
      <c r="B2" s="10"/>
      <c r="C2" s="10"/>
      <c r="D2" s="10"/>
      <c r="E2" s="10"/>
      <c r="F2" s="10"/>
      <c r="G2" s="10"/>
    </row>
    <row r="3" spans="1:10" ht="15.75" thickBot="1" x14ac:dyDescent="0.3">
      <c r="A3" s="99" t="s">
        <v>0</v>
      </c>
      <c r="B3" s="100" t="s">
        <v>64</v>
      </c>
      <c r="C3" s="101" t="s">
        <v>2</v>
      </c>
      <c r="D3" s="102" t="s">
        <v>3</v>
      </c>
      <c r="E3" s="103" t="s">
        <v>4</v>
      </c>
      <c r="F3" s="104" t="s">
        <v>5</v>
      </c>
      <c r="G3" s="105" t="s">
        <v>6</v>
      </c>
      <c r="H3" s="24"/>
      <c r="I3" s="24"/>
      <c r="J3" s="24"/>
    </row>
    <row r="4" spans="1:10" x14ac:dyDescent="0.25">
      <c r="A4" s="321">
        <v>1</v>
      </c>
      <c r="B4" s="59" t="s">
        <v>138</v>
      </c>
      <c r="C4" s="149" t="s">
        <v>241</v>
      </c>
      <c r="D4" s="150">
        <v>3</v>
      </c>
      <c r="E4" s="151" t="s">
        <v>8</v>
      </c>
      <c r="F4" s="152">
        <v>0</v>
      </c>
      <c r="G4" s="295">
        <f>D4*F4</f>
        <v>0</v>
      </c>
      <c r="H4" s="24"/>
      <c r="I4" s="24"/>
      <c r="J4" s="24"/>
    </row>
    <row r="5" spans="1:10" x14ac:dyDescent="0.25">
      <c r="A5" s="322">
        <v>2</v>
      </c>
      <c r="B5" s="59" t="s">
        <v>245</v>
      </c>
      <c r="C5" s="76" t="s">
        <v>105</v>
      </c>
      <c r="D5" s="77">
        <v>60</v>
      </c>
      <c r="E5" s="78" t="s">
        <v>10</v>
      </c>
      <c r="F5" s="79">
        <v>0</v>
      </c>
      <c r="G5" s="289">
        <f>F5*D5</f>
        <v>0</v>
      </c>
      <c r="H5" s="24"/>
      <c r="I5" s="24"/>
      <c r="J5" s="24"/>
    </row>
    <row r="6" spans="1:10" ht="30" x14ac:dyDescent="0.25">
      <c r="A6" s="130">
        <v>3</v>
      </c>
      <c r="B6" s="78" t="s">
        <v>382</v>
      </c>
      <c r="C6" s="73" t="s">
        <v>389</v>
      </c>
      <c r="D6" s="153">
        <v>137</v>
      </c>
      <c r="E6" s="80" t="s">
        <v>107</v>
      </c>
      <c r="F6" s="154">
        <v>0</v>
      </c>
      <c r="G6" s="263">
        <f>D6*F6</f>
        <v>0</v>
      </c>
      <c r="H6" s="24"/>
      <c r="I6" s="24"/>
      <c r="J6" s="24"/>
    </row>
    <row r="7" spans="1:10" ht="17.25" x14ac:dyDescent="0.25">
      <c r="A7" s="319">
        <v>4</v>
      </c>
      <c r="B7" s="134" t="s">
        <v>142</v>
      </c>
      <c r="C7" s="132" t="s">
        <v>165</v>
      </c>
      <c r="D7" s="209">
        <v>274</v>
      </c>
      <c r="E7" s="136" t="s">
        <v>109</v>
      </c>
      <c r="F7" s="432">
        <v>0</v>
      </c>
      <c r="G7" s="433">
        <f t="shared" ref="G7:G15" si="0">F7*D7</f>
        <v>0</v>
      </c>
    </row>
    <row r="8" spans="1:10" ht="17.25" x14ac:dyDescent="0.25">
      <c r="A8" s="324">
        <v>5</v>
      </c>
      <c r="B8" s="59" t="s">
        <v>285</v>
      </c>
      <c r="C8" s="73" t="s">
        <v>169</v>
      </c>
      <c r="D8" s="153">
        <v>678</v>
      </c>
      <c r="E8" s="80" t="s">
        <v>10</v>
      </c>
      <c r="F8" s="154">
        <v>0</v>
      </c>
      <c r="G8" s="433">
        <f t="shared" si="0"/>
        <v>0</v>
      </c>
      <c r="H8" s="10"/>
      <c r="I8" s="10"/>
      <c r="J8" s="10"/>
    </row>
    <row r="9" spans="1:10" x14ac:dyDescent="0.25">
      <c r="A9" s="323">
        <v>6</v>
      </c>
      <c r="B9" s="59" t="s">
        <v>304</v>
      </c>
      <c r="C9" s="73" t="s">
        <v>168</v>
      </c>
      <c r="D9" s="153">
        <v>678</v>
      </c>
      <c r="E9" s="80" t="s">
        <v>10</v>
      </c>
      <c r="F9" s="154">
        <v>0</v>
      </c>
      <c r="G9" s="263">
        <f t="shared" si="0"/>
        <v>0</v>
      </c>
    </row>
    <row r="10" spans="1:10" ht="17.25" x14ac:dyDescent="0.25">
      <c r="A10" s="319">
        <v>7</v>
      </c>
      <c r="B10" s="59" t="s">
        <v>393</v>
      </c>
      <c r="C10" s="73" t="s">
        <v>419</v>
      </c>
      <c r="D10" s="153">
        <v>137</v>
      </c>
      <c r="E10" s="80" t="s">
        <v>109</v>
      </c>
      <c r="F10" s="154">
        <v>0</v>
      </c>
      <c r="G10" s="431">
        <f t="shared" si="0"/>
        <v>0</v>
      </c>
    </row>
    <row r="11" spans="1:10" ht="17.25" x14ac:dyDescent="0.25">
      <c r="A11" s="324">
        <v>8</v>
      </c>
      <c r="B11" s="59" t="s">
        <v>245</v>
      </c>
      <c r="C11" s="133" t="s">
        <v>171</v>
      </c>
      <c r="D11" s="294">
        <v>6.85</v>
      </c>
      <c r="E11" s="135" t="s">
        <v>110</v>
      </c>
      <c r="F11" s="430">
        <v>0</v>
      </c>
      <c r="G11" s="431">
        <f t="shared" si="0"/>
        <v>0</v>
      </c>
    </row>
    <row r="12" spans="1:10" ht="17.25" x14ac:dyDescent="0.25">
      <c r="A12" s="323">
        <v>9</v>
      </c>
      <c r="B12" s="134" t="s">
        <v>172</v>
      </c>
      <c r="C12" s="133" t="s">
        <v>400</v>
      </c>
      <c r="D12" s="294">
        <v>137</v>
      </c>
      <c r="E12" s="137" t="s">
        <v>109</v>
      </c>
      <c r="F12" s="430">
        <v>0</v>
      </c>
      <c r="G12" s="431">
        <f t="shared" si="0"/>
        <v>0</v>
      </c>
    </row>
    <row r="13" spans="1:10" ht="17.25" x14ac:dyDescent="0.25">
      <c r="A13" s="319">
        <v>10</v>
      </c>
      <c r="B13" s="78" t="s">
        <v>22</v>
      </c>
      <c r="C13" s="83" t="s">
        <v>23</v>
      </c>
      <c r="D13" s="84">
        <v>14</v>
      </c>
      <c r="E13" s="85" t="s">
        <v>24</v>
      </c>
      <c r="F13" s="89">
        <v>0</v>
      </c>
      <c r="G13" s="264">
        <f t="shared" ref="G13" si="1">D13*F13</f>
        <v>0</v>
      </c>
    </row>
    <row r="14" spans="1:10" ht="17.25" x14ac:dyDescent="0.25">
      <c r="A14" s="324">
        <v>11</v>
      </c>
      <c r="B14" s="137" t="s">
        <v>25</v>
      </c>
      <c r="C14" s="131" t="s">
        <v>174</v>
      </c>
      <c r="D14" s="294">
        <v>2.74</v>
      </c>
      <c r="E14" s="135" t="s">
        <v>110</v>
      </c>
      <c r="F14" s="430">
        <v>0</v>
      </c>
      <c r="G14" s="431">
        <f t="shared" si="0"/>
        <v>0</v>
      </c>
    </row>
    <row r="15" spans="1:10" x14ac:dyDescent="0.25">
      <c r="A15" s="253">
        <v>12</v>
      </c>
      <c r="B15" s="138" t="s">
        <v>29</v>
      </c>
      <c r="C15" s="139" t="s">
        <v>139</v>
      </c>
      <c r="D15" s="293">
        <v>9</v>
      </c>
      <c r="E15" s="140" t="s">
        <v>11</v>
      </c>
      <c r="F15" s="430">
        <v>0</v>
      </c>
      <c r="G15" s="431">
        <f t="shared" si="0"/>
        <v>0</v>
      </c>
    </row>
    <row r="16" spans="1:10" ht="15.75" x14ac:dyDescent="0.25">
      <c r="A16" s="244" t="s">
        <v>328</v>
      </c>
      <c r="B16" s="90"/>
      <c r="C16" s="91"/>
      <c r="D16" s="92"/>
      <c r="E16" s="93"/>
      <c r="F16" s="94"/>
      <c r="G16" s="245">
        <f>SUM(G4:G15)</f>
        <v>0</v>
      </c>
      <c r="H16" s="10"/>
      <c r="I16" s="10"/>
      <c r="J16" s="10"/>
    </row>
    <row r="17" spans="1:10" ht="15.75" x14ac:dyDescent="0.25">
      <c r="A17" s="244" t="s">
        <v>329</v>
      </c>
      <c r="B17" s="90"/>
      <c r="C17" s="91"/>
      <c r="D17" s="92"/>
      <c r="E17" s="93"/>
      <c r="F17" s="94"/>
      <c r="G17" s="245">
        <v>0</v>
      </c>
      <c r="H17" s="10"/>
      <c r="I17" s="10"/>
      <c r="J17" s="10"/>
    </row>
    <row r="18" spans="1:10" ht="16.5" thickBot="1" x14ac:dyDescent="0.3">
      <c r="A18" s="265" t="s">
        <v>210</v>
      </c>
      <c r="B18" s="266"/>
      <c r="C18" s="267"/>
      <c r="D18" s="268"/>
      <c r="E18" s="269"/>
      <c r="F18" s="270"/>
      <c r="G18" s="271">
        <f>SUM(G16:G17)</f>
        <v>0</v>
      </c>
      <c r="H18" s="10"/>
      <c r="I18" s="10"/>
      <c r="J18" s="10"/>
    </row>
    <row r="20" spans="1:10" ht="16.5" thickBot="1" x14ac:dyDescent="0.3">
      <c r="A20" s="48" t="s">
        <v>222</v>
      </c>
      <c r="B20" s="7"/>
      <c r="C20" s="1"/>
      <c r="D20" s="1"/>
      <c r="E20" s="1"/>
      <c r="F20" s="1"/>
      <c r="G20" s="1"/>
    </row>
    <row r="21" spans="1:10" ht="15.75" thickBot="1" x14ac:dyDescent="0.3">
      <c r="A21" s="99" t="s">
        <v>0</v>
      </c>
      <c r="B21" s="100" t="s">
        <v>64</v>
      </c>
      <c r="C21" s="101" t="s">
        <v>2</v>
      </c>
      <c r="D21" s="102" t="s">
        <v>3</v>
      </c>
      <c r="E21" s="103" t="s">
        <v>4</v>
      </c>
      <c r="F21" s="104" t="s">
        <v>5</v>
      </c>
      <c r="G21" s="105" t="s">
        <v>6</v>
      </c>
    </row>
    <row r="22" spans="1:10" x14ac:dyDescent="0.25">
      <c r="A22" s="318">
        <v>13</v>
      </c>
      <c r="B22" s="43" t="s">
        <v>211</v>
      </c>
      <c r="C22" s="144" t="s">
        <v>223</v>
      </c>
      <c r="D22" s="145">
        <v>70</v>
      </c>
      <c r="E22" s="143" t="s">
        <v>10</v>
      </c>
      <c r="F22" s="148">
        <v>0</v>
      </c>
      <c r="G22" s="433">
        <f>D22*F22</f>
        <v>0</v>
      </c>
    </row>
    <row r="23" spans="1:10" x14ac:dyDescent="0.25">
      <c r="A23" s="319">
        <v>14</v>
      </c>
      <c r="B23" s="43" t="s">
        <v>212</v>
      </c>
      <c r="C23" s="144" t="s">
        <v>224</v>
      </c>
      <c r="D23" s="145">
        <v>26</v>
      </c>
      <c r="E23" s="145" t="s">
        <v>10</v>
      </c>
      <c r="F23" s="148">
        <v>0</v>
      </c>
      <c r="G23" s="433">
        <f>D23*F23</f>
        <v>0</v>
      </c>
    </row>
    <row r="24" spans="1:10" x14ac:dyDescent="0.25">
      <c r="A24" s="319">
        <v>15</v>
      </c>
      <c r="B24" s="43" t="s">
        <v>213</v>
      </c>
      <c r="C24" s="45" t="s">
        <v>225</v>
      </c>
      <c r="D24" s="145">
        <v>67</v>
      </c>
      <c r="E24" s="145" t="s">
        <v>10</v>
      </c>
      <c r="F24" s="148">
        <v>0</v>
      </c>
      <c r="G24" s="433">
        <f t="shared" ref="G24:G34" si="2">D24*F24</f>
        <v>0</v>
      </c>
    </row>
    <row r="25" spans="1:10" x14ac:dyDescent="0.25">
      <c r="A25" s="319">
        <v>16</v>
      </c>
      <c r="B25" s="43" t="s">
        <v>214</v>
      </c>
      <c r="C25" s="144" t="s">
        <v>226</v>
      </c>
      <c r="D25" s="145">
        <v>35</v>
      </c>
      <c r="E25" s="145" t="s">
        <v>10</v>
      </c>
      <c r="F25" s="148">
        <v>0</v>
      </c>
      <c r="G25" s="433">
        <f t="shared" si="2"/>
        <v>0</v>
      </c>
    </row>
    <row r="26" spans="1:10" x14ac:dyDescent="0.25">
      <c r="A26" s="319">
        <v>17</v>
      </c>
      <c r="B26" s="43" t="s">
        <v>215</v>
      </c>
      <c r="C26" s="144" t="s">
        <v>227</v>
      </c>
      <c r="D26" s="145">
        <v>27</v>
      </c>
      <c r="E26" s="145" t="s">
        <v>10</v>
      </c>
      <c r="F26" s="148">
        <v>0</v>
      </c>
      <c r="G26" s="433">
        <f t="shared" si="2"/>
        <v>0</v>
      </c>
    </row>
    <row r="27" spans="1:10" x14ac:dyDescent="0.25">
      <c r="A27" s="319">
        <v>18</v>
      </c>
      <c r="B27" s="146" t="s">
        <v>238</v>
      </c>
      <c r="C27" s="144" t="s">
        <v>237</v>
      </c>
      <c r="D27" s="145">
        <v>30</v>
      </c>
      <c r="E27" s="145" t="s">
        <v>10</v>
      </c>
      <c r="F27" s="148">
        <v>0</v>
      </c>
      <c r="G27" s="433">
        <f t="shared" si="2"/>
        <v>0</v>
      </c>
    </row>
    <row r="28" spans="1:10" x14ac:dyDescent="0.25">
      <c r="A28" s="319">
        <v>19</v>
      </c>
      <c r="B28" s="43" t="s">
        <v>216</v>
      </c>
      <c r="C28" s="144" t="s">
        <v>228</v>
      </c>
      <c r="D28" s="145">
        <v>143</v>
      </c>
      <c r="E28" s="145" t="s">
        <v>10</v>
      </c>
      <c r="F28" s="148">
        <v>0</v>
      </c>
      <c r="G28" s="433">
        <f t="shared" si="2"/>
        <v>0</v>
      </c>
    </row>
    <row r="29" spans="1:10" x14ac:dyDescent="0.25">
      <c r="A29" s="319">
        <v>20</v>
      </c>
      <c r="B29" s="43" t="s">
        <v>217</v>
      </c>
      <c r="C29" s="144" t="s">
        <v>232</v>
      </c>
      <c r="D29" s="145">
        <v>47</v>
      </c>
      <c r="E29" s="145" t="s">
        <v>10</v>
      </c>
      <c r="F29" s="148">
        <v>0</v>
      </c>
      <c r="G29" s="433">
        <f t="shared" si="2"/>
        <v>0</v>
      </c>
    </row>
    <row r="30" spans="1:10" x14ac:dyDescent="0.25">
      <c r="A30" s="319">
        <v>21</v>
      </c>
      <c r="B30" s="43" t="s">
        <v>191</v>
      </c>
      <c r="C30" s="144" t="s">
        <v>203</v>
      </c>
      <c r="D30" s="145">
        <v>88</v>
      </c>
      <c r="E30" s="145" t="s">
        <v>10</v>
      </c>
      <c r="F30" s="148">
        <v>0</v>
      </c>
      <c r="G30" s="433">
        <f t="shared" si="2"/>
        <v>0</v>
      </c>
    </row>
    <row r="31" spans="1:10" x14ac:dyDescent="0.25">
      <c r="A31" s="319">
        <v>22</v>
      </c>
      <c r="B31" s="43" t="s">
        <v>218</v>
      </c>
      <c r="C31" s="144" t="s">
        <v>234</v>
      </c>
      <c r="D31" s="145">
        <v>45</v>
      </c>
      <c r="E31" s="145" t="s">
        <v>10</v>
      </c>
      <c r="F31" s="148">
        <v>0</v>
      </c>
      <c r="G31" s="433">
        <f t="shared" si="2"/>
        <v>0</v>
      </c>
    </row>
    <row r="32" spans="1:10" x14ac:dyDescent="0.25">
      <c r="A32" s="319">
        <v>23</v>
      </c>
      <c r="B32" s="146" t="s">
        <v>240</v>
      </c>
      <c r="C32" s="144" t="s">
        <v>239</v>
      </c>
      <c r="D32" s="145">
        <v>31</v>
      </c>
      <c r="E32" s="145" t="s">
        <v>10</v>
      </c>
      <c r="F32" s="148">
        <v>0</v>
      </c>
      <c r="G32" s="433">
        <f t="shared" si="2"/>
        <v>0</v>
      </c>
    </row>
    <row r="33" spans="1:10" x14ac:dyDescent="0.25">
      <c r="A33" s="319">
        <v>24</v>
      </c>
      <c r="B33" s="43" t="s">
        <v>219</v>
      </c>
      <c r="C33" s="144" t="s">
        <v>235</v>
      </c>
      <c r="D33" s="145">
        <v>43</v>
      </c>
      <c r="E33" s="145" t="s">
        <v>10</v>
      </c>
      <c r="F33" s="148">
        <v>0</v>
      </c>
      <c r="G33" s="433">
        <f t="shared" si="2"/>
        <v>0</v>
      </c>
    </row>
    <row r="34" spans="1:10" x14ac:dyDescent="0.25">
      <c r="A34" s="319">
        <v>25</v>
      </c>
      <c r="B34" s="43" t="s">
        <v>220</v>
      </c>
      <c r="C34" s="144" t="s">
        <v>236</v>
      </c>
      <c r="D34" s="145">
        <v>26</v>
      </c>
      <c r="E34" s="145" t="s">
        <v>10</v>
      </c>
      <c r="F34" s="148">
        <v>0</v>
      </c>
      <c r="G34" s="433">
        <f t="shared" si="2"/>
        <v>0</v>
      </c>
    </row>
    <row r="35" spans="1:10" ht="16.5" thickBot="1" x14ac:dyDescent="0.3">
      <c r="A35" s="265" t="s">
        <v>221</v>
      </c>
      <c r="B35" s="266"/>
      <c r="C35" s="267"/>
      <c r="D35" s="325" t="s">
        <v>420</v>
      </c>
      <c r="E35" s="269"/>
      <c r="F35" s="270"/>
      <c r="G35" s="271">
        <f>SUM(G22:G34)</f>
        <v>0</v>
      </c>
      <c r="H35" s="10"/>
      <c r="I35" s="10"/>
      <c r="J35" s="10"/>
    </row>
    <row r="36" spans="1:10" x14ac:dyDescent="0.25">
      <c r="F36" s="434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  <ignoredErrors>
    <ignoredError sqref="G5:G6 G13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16" workbookViewId="0">
      <selection activeCell="F30" sqref="F30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2.7109375" style="57" customWidth="1"/>
    <col min="7" max="7" width="14.85546875" style="57" customWidth="1"/>
    <col min="8" max="16384" width="9.140625" style="57"/>
  </cols>
  <sheetData>
    <row r="1" spans="1:12" ht="18.75" x14ac:dyDescent="0.3">
      <c r="A1" s="180"/>
      <c r="B1" s="186"/>
      <c r="C1" s="180"/>
      <c r="D1" s="180"/>
      <c r="E1" s="180"/>
      <c r="F1" s="205"/>
      <c r="G1" s="205"/>
      <c r="H1" s="10"/>
      <c r="I1" s="10"/>
      <c r="J1" s="10"/>
      <c r="K1" s="10"/>
      <c r="L1" s="10"/>
    </row>
    <row r="2" spans="1:12" ht="15.75" customHeight="1" thickBot="1" x14ac:dyDescent="0.3">
      <c r="A2" s="186" t="s">
        <v>322</v>
      </c>
      <c r="B2" s="111"/>
      <c r="C2" s="111"/>
      <c r="D2" s="111"/>
      <c r="E2" s="111"/>
      <c r="F2" s="113"/>
      <c r="G2" s="113"/>
      <c r="H2" s="10"/>
      <c r="I2" s="10"/>
      <c r="J2" s="10"/>
      <c r="K2" s="10"/>
      <c r="L2" s="10"/>
    </row>
    <row r="3" spans="1:12" ht="15.75" thickBot="1" x14ac:dyDescent="0.3">
      <c r="A3" s="187" t="s">
        <v>0</v>
      </c>
      <c r="B3" s="188" t="s">
        <v>1</v>
      </c>
      <c r="C3" s="189" t="s">
        <v>2</v>
      </c>
      <c r="D3" s="206" t="s">
        <v>3</v>
      </c>
      <c r="E3" s="190" t="s">
        <v>4</v>
      </c>
      <c r="F3" s="191" t="s">
        <v>5</v>
      </c>
      <c r="G3" s="192" t="s">
        <v>6</v>
      </c>
    </row>
    <row r="4" spans="1:12" ht="17.25" x14ac:dyDescent="0.25">
      <c r="A4" s="382">
        <v>1</v>
      </c>
      <c r="B4" s="194" t="s">
        <v>458</v>
      </c>
      <c r="C4" s="207" t="s">
        <v>459</v>
      </c>
      <c r="D4" s="341">
        <v>7426</v>
      </c>
      <c r="E4" s="80" t="s">
        <v>18</v>
      </c>
      <c r="F4" s="197">
        <v>0</v>
      </c>
      <c r="G4" s="347">
        <f t="shared" ref="G4:G5" si="0">D4*F4</f>
        <v>0</v>
      </c>
    </row>
    <row r="5" spans="1:12" ht="17.25" x14ac:dyDescent="0.25">
      <c r="A5" s="343" t="s">
        <v>416</v>
      </c>
      <c r="B5" s="194" t="s">
        <v>458</v>
      </c>
      <c r="C5" s="207" t="s">
        <v>459</v>
      </c>
      <c r="D5" s="74">
        <v>477</v>
      </c>
      <c r="E5" s="80" t="s">
        <v>18</v>
      </c>
      <c r="F5" s="197">
        <v>0</v>
      </c>
      <c r="G5" s="344">
        <f t="shared" si="0"/>
        <v>0</v>
      </c>
    </row>
    <row r="6" spans="1:12" x14ac:dyDescent="0.25">
      <c r="A6" s="382">
        <v>3</v>
      </c>
      <c r="B6" s="194" t="s">
        <v>245</v>
      </c>
      <c r="C6" s="207" t="s">
        <v>460</v>
      </c>
      <c r="D6" s="74">
        <f>D4*0.01</f>
        <v>74.260000000000005</v>
      </c>
      <c r="E6" s="80" t="s">
        <v>13</v>
      </c>
      <c r="F6" s="197">
        <v>0</v>
      </c>
      <c r="G6" s="347">
        <f>D6*F6</f>
        <v>0</v>
      </c>
    </row>
    <row r="7" spans="1:12" x14ac:dyDescent="0.25">
      <c r="A7" s="343" t="s">
        <v>414</v>
      </c>
      <c r="B7" s="194" t="s">
        <v>245</v>
      </c>
      <c r="C7" s="207" t="s">
        <v>460</v>
      </c>
      <c r="D7" s="74">
        <f>D5*0.01</f>
        <v>4.7700000000000005</v>
      </c>
      <c r="E7" s="80" t="s">
        <v>13</v>
      </c>
      <c r="F7" s="197">
        <v>0</v>
      </c>
      <c r="G7" s="344">
        <f>D7*F7</f>
        <v>0</v>
      </c>
    </row>
    <row r="8" spans="1:12" ht="15.75" x14ac:dyDescent="0.25">
      <c r="A8" s="244" t="s">
        <v>328</v>
      </c>
      <c r="B8" s="90"/>
      <c r="C8" s="91"/>
      <c r="D8" s="92"/>
      <c r="E8" s="93"/>
      <c r="F8" s="94"/>
      <c r="G8" s="245">
        <f>G4+G6</f>
        <v>0</v>
      </c>
      <c r="H8" s="10"/>
      <c r="I8" s="10"/>
      <c r="J8" s="10"/>
    </row>
    <row r="9" spans="1:12" ht="15.75" x14ac:dyDescent="0.25">
      <c r="A9" s="244" t="s">
        <v>329</v>
      </c>
      <c r="B9" s="90"/>
      <c r="C9" s="91"/>
      <c r="D9" s="92"/>
      <c r="E9" s="93"/>
      <c r="F9" s="94"/>
      <c r="G9" s="311">
        <f>G5+G7</f>
        <v>0</v>
      </c>
      <c r="H9" s="10"/>
      <c r="I9" s="10"/>
      <c r="J9" s="10"/>
    </row>
    <row r="10" spans="1:12" ht="16.5" thickBot="1" x14ac:dyDescent="0.3">
      <c r="A10" s="265" t="s">
        <v>463</v>
      </c>
      <c r="B10" s="266"/>
      <c r="C10" s="267"/>
      <c r="D10" s="268"/>
      <c r="E10" s="269"/>
      <c r="F10" s="270"/>
      <c r="G10" s="271">
        <f>SUM(G8:G9)</f>
        <v>0</v>
      </c>
      <c r="H10" s="10"/>
      <c r="I10" s="10"/>
      <c r="J10" s="10"/>
    </row>
    <row r="11" spans="1:12" x14ac:dyDescent="0.25">
      <c r="A11" s="111"/>
      <c r="B11" s="111"/>
      <c r="C11" s="111"/>
      <c r="D11" s="111"/>
      <c r="E11" s="111"/>
      <c r="F11" s="208"/>
      <c r="G11" s="208"/>
    </row>
    <row r="13" spans="1:12" ht="15.75" customHeight="1" thickBot="1" x14ac:dyDescent="0.3">
      <c r="A13" s="186" t="s">
        <v>464</v>
      </c>
      <c r="B13" s="111"/>
      <c r="C13" s="111"/>
      <c r="D13" s="111"/>
      <c r="E13" s="111"/>
      <c r="F13" s="113"/>
      <c r="G13" s="113"/>
      <c r="H13" s="10"/>
      <c r="I13" s="10"/>
      <c r="J13" s="10"/>
      <c r="K13" s="10"/>
      <c r="L13" s="10"/>
    </row>
    <row r="14" spans="1:12" ht="15.75" thickBot="1" x14ac:dyDescent="0.3">
      <c r="A14" s="187" t="s">
        <v>0</v>
      </c>
      <c r="B14" s="188" t="s">
        <v>1</v>
      </c>
      <c r="C14" s="189" t="s">
        <v>2</v>
      </c>
      <c r="D14" s="206" t="s">
        <v>3</v>
      </c>
      <c r="E14" s="190" t="s">
        <v>4</v>
      </c>
      <c r="F14" s="191" t="s">
        <v>5</v>
      </c>
      <c r="G14" s="192" t="s">
        <v>6</v>
      </c>
    </row>
    <row r="15" spans="1:12" ht="17.25" x14ac:dyDescent="0.25">
      <c r="A15" s="382">
        <v>1</v>
      </c>
      <c r="B15" s="194" t="s">
        <v>458</v>
      </c>
      <c r="C15" s="207" t="s">
        <v>465</v>
      </c>
      <c r="D15" s="341">
        <v>4540</v>
      </c>
      <c r="E15" s="80" t="s">
        <v>18</v>
      </c>
      <c r="F15" s="197">
        <v>0</v>
      </c>
      <c r="G15" s="347">
        <f t="shared" ref="G15:G16" si="1">D15*F15</f>
        <v>0</v>
      </c>
    </row>
    <row r="16" spans="1:12" ht="17.25" x14ac:dyDescent="0.25">
      <c r="A16" s="343" t="s">
        <v>416</v>
      </c>
      <c r="B16" s="194" t="s">
        <v>458</v>
      </c>
      <c r="C16" s="207" t="s">
        <v>465</v>
      </c>
      <c r="D16" s="74">
        <v>1442</v>
      </c>
      <c r="E16" s="80" t="s">
        <v>18</v>
      </c>
      <c r="F16" s="197">
        <v>0</v>
      </c>
      <c r="G16" s="344">
        <f t="shared" si="1"/>
        <v>0</v>
      </c>
    </row>
    <row r="17" spans="1:12" x14ac:dyDescent="0.25">
      <c r="A17" s="382">
        <v>3</v>
      </c>
      <c r="B17" s="194" t="s">
        <v>245</v>
      </c>
      <c r="C17" s="207" t="s">
        <v>466</v>
      </c>
      <c r="D17" s="74">
        <f>D15*0.01</f>
        <v>45.4</v>
      </c>
      <c r="E17" s="80" t="s">
        <v>13</v>
      </c>
      <c r="F17" s="197">
        <v>0</v>
      </c>
      <c r="G17" s="347">
        <f>D17*F17</f>
        <v>0</v>
      </c>
    </row>
    <row r="18" spans="1:12" x14ac:dyDescent="0.25">
      <c r="A18" s="343" t="s">
        <v>414</v>
      </c>
      <c r="B18" s="194" t="s">
        <v>245</v>
      </c>
      <c r="C18" s="207" t="s">
        <v>466</v>
      </c>
      <c r="D18" s="74">
        <f>D16*0.01</f>
        <v>14.42</v>
      </c>
      <c r="E18" s="80" t="s">
        <v>13</v>
      </c>
      <c r="F18" s="197">
        <v>0</v>
      </c>
      <c r="G18" s="344">
        <f>D18*F18</f>
        <v>0</v>
      </c>
    </row>
    <row r="19" spans="1:12" ht="15.75" x14ac:dyDescent="0.25">
      <c r="A19" s="244" t="s">
        <v>328</v>
      </c>
      <c r="B19" s="90"/>
      <c r="C19" s="91"/>
      <c r="D19" s="92"/>
      <c r="E19" s="93"/>
      <c r="F19" s="94"/>
      <c r="G19" s="245">
        <f>G15+G17</f>
        <v>0</v>
      </c>
      <c r="H19" s="10"/>
      <c r="I19" s="10"/>
      <c r="J19" s="10"/>
    </row>
    <row r="20" spans="1:12" ht="15.75" x14ac:dyDescent="0.25">
      <c r="A20" s="244" t="s">
        <v>329</v>
      </c>
      <c r="B20" s="90"/>
      <c r="C20" s="91"/>
      <c r="D20" s="92"/>
      <c r="E20" s="93"/>
      <c r="F20" s="94"/>
      <c r="G20" s="311">
        <f>G16+G18</f>
        <v>0</v>
      </c>
      <c r="H20" s="10"/>
      <c r="I20" s="10"/>
      <c r="J20" s="10"/>
    </row>
    <row r="21" spans="1:12" ht="16.5" thickBot="1" x14ac:dyDescent="0.3">
      <c r="A21" s="265" t="s">
        <v>486</v>
      </c>
      <c r="B21" s="266"/>
      <c r="C21" s="267"/>
      <c r="D21" s="268"/>
      <c r="E21" s="269"/>
      <c r="F21" s="270"/>
      <c r="G21" s="271">
        <f>SUM(G19:G20)</f>
        <v>0</v>
      </c>
      <c r="H21" s="10"/>
      <c r="I21" s="10"/>
      <c r="J21" s="10"/>
    </row>
    <row r="24" spans="1:12" ht="15.75" customHeight="1" thickBot="1" x14ac:dyDescent="0.3">
      <c r="A24" s="186" t="s">
        <v>471</v>
      </c>
      <c r="B24" s="111"/>
      <c r="C24" s="111"/>
      <c r="D24" s="111"/>
      <c r="E24" s="111"/>
      <c r="F24" s="113"/>
      <c r="G24" s="113"/>
      <c r="H24" s="10"/>
      <c r="I24" s="10"/>
      <c r="J24" s="10"/>
      <c r="K24" s="10"/>
      <c r="L24" s="10"/>
    </row>
    <row r="25" spans="1:12" ht="15.75" thickBot="1" x14ac:dyDescent="0.3">
      <c r="A25" s="187" t="s">
        <v>0</v>
      </c>
      <c r="B25" s="188" t="s">
        <v>1</v>
      </c>
      <c r="C25" s="189" t="s">
        <v>2</v>
      </c>
      <c r="D25" s="206" t="s">
        <v>3</v>
      </c>
      <c r="E25" s="190" t="s">
        <v>4</v>
      </c>
      <c r="F25" s="191" t="s">
        <v>5</v>
      </c>
      <c r="G25" s="192" t="s">
        <v>6</v>
      </c>
    </row>
    <row r="26" spans="1:12" ht="17.25" x14ac:dyDescent="0.25">
      <c r="A26" s="382">
        <v>1</v>
      </c>
      <c r="B26" s="194" t="s">
        <v>473</v>
      </c>
      <c r="C26" s="207" t="s">
        <v>472</v>
      </c>
      <c r="D26" s="341">
        <v>3199</v>
      </c>
      <c r="E26" s="80" t="s">
        <v>18</v>
      </c>
      <c r="F26" s="197">
        <v>0</v>
      </c>
      <c r="G26" s="347">
        <f t="shared" ref="G26:G27" si="2">D26*F26</f>
        <v>0</v>
      </c>
    </row>
    <row r="27" spans="1:12" ht="17.25" x14ac:dyDescent="0.25">
      <c r="A27" s="343" t="s">
        <v>416</v>
      </c>
      <c r="B27" s="194" t="s">
        <v>299</v>
      </c>
      <c r="C27" s="207" t="s">
        <v>474</v>
      </c>
      <c r="D27" s="74">
        <v>237</v>
      </c>
      <c r="E27" s="80" t="s">
        <v>18</v>
      </c>
      <c r="F27" s="197">
        <v>0</v>
      </c>
      <c r="G27" s="344">
        <f t="shared" si="2"/>
        <v>0</v>
      </c>
    </row>
    <row r="28" spans="1:12" x14ac:dyDescent="0.25">
      <c r="A28" s="382">
        <v>3</v>
      </c>
      <c r="B28" s="194" t="s">
        <v>245</v>
      </c>
      <c r="C28" s="207" t="s">
        <v>466</v>
      </c>
      <c r="D28" s="74">
        <f>D26*0.01</f>
        <v>31.990000000000002</v>
      </c>
      <c r="E28" s="80" t="s">
        <v>13</v>
      </c>
      <c r="F28" s="197">
        <v>0</v>
      </c>
      <c r="G28" s="347">
        <f>D28*F28</f>
        <v>0</v>
      </c>
    </row>
    <row r="29" spans="1:12" x14ac:dyDescent="0.25">
      <c r="A29" s="343" t="s">
        <v>414</v>
      </c>
      <c r="B29" s="194" t="s">
        <v>245</v>
      </c>
      <c r="C29" s="207" t="s">
        <v>466</v>
      </c>
      <c r="D29" s="74">
        <f>D27*0.01</f>
        <v>2.37</v>
      </c>
      <c r="E29" s="80" t="s">
        <v>13</v>
      </c>
      <c r="F29" s="197">
        <v>0</v>
      </c>
      <c r="G29" s="344">
        <f>D29*F29</f>
        <v>0</v>
      </c>
    </row>
    <row r="30" spans="1:12" ht="15.75" x14ac:dyDescent="0.25">
      <c r="A30" s="244" t="s">
        <v>328</v>
      </c>
      <c r="B30" s="90"/>
      <c r="C30" s="91"/>
      <c r="D30" s="92"/>
      <c r="E30" s="93"/>
      <c r="F30" s="94"/>
      <c r="G30" s="245">
        <f>G26+G28</f>
        <v>0</v>
      </c>
      <c r="H30" s="10"/>
      <c r="I30" s="10"/>
      <c r="J30" s="10"/>
    </row>
    <row r="31" spans="1:12" ht="15.75" x14ac:dyDescent="0.25">
      <c r="A31" s="244" t="s">
        <v>329</v>
      </c>
      <c r="B31" s="90"/>
      <c r="C31" s="91"/>
      <c r="D31" s="92"/>
      <c r="E31" s="93"/>
      <c r="F31" s="94"/>
      <c r="G31" s="311">
        <f>G27+G29</f>
        <v>0</v>
      </c>
      <c r="H31" s="10"/>
      <c r="I31" s="10"/>
      <c r="J31" s="10"/>
    </row>
    <row r="32" spans="1:12" ht="16.5" thickBot="1" x14ac:dyDescent="0.3">
      <c r="A32" s="265" t="s">
        <v>486</v>
      </c>
      <c r="B32" s="266"/>
      <c r="C32" s="267"/>
      <c r="D32" s="268"/>
      <c r="E32" s="269"/>
      <c r="F32" s="270"/>
      <c r="G32" s="271">
        <f>SUM(G30:G31)</f>
        <v>0</v>
      </c>
      <c r="H32" s="10"/>
      <c r="I32" s="10"/>
      <c r="J32" s="10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37" workbookViewId="0">
      <selection activeCell="F45" sqref="F45"/>
    </sheetView>
  </sheetViews>
  <sheetFormatPr defaultRowHeight="15" x14ac:dyDescent="0.25"/>
  <cols>
    <col min="1" max="1" width="6.42578125" style="111" customWidth="1"/>
    <col min="2" max="2" width="15" style="111" customWidth="1"/>
    <col min="3" max="3" width="88.85546875" style="112" customWidth="1"/>
    <col min="4" max="4" width="9.7109375" style="111" customWidth="1"/>
    <col min="5" max="5" width="6.5703125" style="111" customWidth="1"/>
    <col min="6" max="6" width="14.140625" style="113" customWidth="1"/>
    <col min="7" max="7" width="21.5703125" style="113" customWidth="1"/>
    <col min="8" max="16384" width="9.140625" style="111"/>
  </cols>
  <sheetData>
    <row r="1" spans="1:10" ht="15.75" x14ac:dyDescent="0.25">
      <c r="A1" s="110" t="s">
        <v>128</v>
      </c>
    </row>
    <row r="2" spans="1:10" ht="15.75" x14ac:dyDescent="0.25">
      <c r="A2" s="110"/>
    </row>
    <row r="3" spans="1:10" s="57" customFormat="1" ht="14.25" customHeight="1" x14ac:dyDescent="0.25">
      <c r="A3" s="47" t="s">
        <v>408</v>
      </c>
      <c r="B3" s="10"/>
      <c r="C3" s="10"/>
      <c r="D3" s="10"/>
      <c r="E3" s="10"/>
      <c r="F3" s="10"/>
      <c r="G3" s="10"/>
    </row>
    <row r="4" spans="1:10" ht="36" customHeight="1" x14ac:dyDescent="0.25">
      <c r="A4" s="428" t="s">
        <v>401</v>
      </c>
      <c r="B4" s="429"/>
      <c r="C4" s="429"/>
      <c r="D4" s="429"/>
      <c r="E4" s="429"/>
    </row>
    <row r="5" spans="1:10" ht="5.25" customHeight="1" thickBot="1" x14ac:dyDescent="0.3">
      <c r="A5" s="114"/>
    </row>
    <row r="6" spans="1:10" s="57" customFormat="1" ht="15.75" thickBot="1" x14ac:dyDescent="0.3">
      <c r="A6" s="99" t="s">
        <v>0</v>
      </c>
      <c r="B6" s="100" t="s">
        <v>1</v>
      </c>
      <c r="C6" s="101" t="s">
        <v>2</v>
      </c>
      <c r="D6" s="102" t="s">
        <v>3</v>
      </c>
      <c r="E6" s="103" t="s">
        <v>4</v>
      </c>
      <c r="F6" s="104" t="s">
        <v>5</v>
      </c>
      <c r="G6" s="105" t="s">
        <v>6</v>
      </c>
    </row>
    <row r="7" spans="1:10" s="118" customFormat="1" x14ac:dyDescent="0.25">
      <c r="A7" s="115">
        <v>1</v>
      </c>
      <c r="B7" s="59" t="s">
        <v>138</v>
      </c>
      <c r="C7" s="81" t="s">
        <v>132</v>
      </c>
      <c r="D7" s="116">
        <v>196</v>
      </c>
      <c r="E7" s="116" t="s">
        <v>10</v>
      </c>
      <c r="F7" s="117">
        <v>0</v>
      </c>
      <c r="G7" s="303">
        <f>D7*F7</f>
        <v>0</v>
      </c>
    </row>
    <row r="8" spans="1:10" s="118" customFormat="1" x14ac:dyDescent="0.25">
      <c r="A8" s="115">
        <v>2</v>
      </c>
      <c r="B8" s="59" t="s">
        <v>138</v>
      </c>
      <c r="C8" s="126" t="s">
        <v>131</v>
      </c>
      <c r="D8" s="127">
        <v>50</v>
      </c>
      <c r="E8" s="128" t="s">
        <v>10</v>
      </c>
      <c r="F8" s="125">
        <v>0</v>
      </c>
      <c r="G8" s="303">
        <f>D8*F8</f>
        <v>0</v>
      </c>
    </row>
    <row r="9" spans="1:10" s="118" customFormat="1" x14ac:dyDescent="0.25">
      <c r="A9" s="115">
        <v>3</v>
      </c>
      <c r="B9" s="59" t="s">
        <v>138</v>
      </c>
      <c r="C9" s="81" t="s">
        <v>126</v>
      </c>
      <c r="D9" s="116">
        <v>416</v>
      </c>
      <c r="E9" s="116" t="s">
        <v>127</v>
      </c>
      <c r="F9" s="117">
        <v>0</v>
      </c>
      <c r="G9" s="303">
        <f>D9*F9</f>
        <v>0</v>
      </c>
    </row>
    <row r="10" spans="1:10" s="118" customFormat="1" x14ac:dyDescent="0.25">
      <c r="A10" s="302" t="s">
        <v>414</v>
      </c>
      <c r="B10" s="59" t="s">
        <v>138</v>
      </c>
      <c r="C10" s="126" t="s">
        <v>406</v>
      </c>
      <c r="D10" s="127">
        <v>384</v>
      </c>
      <c r="E10" s="128" t="s">
        <v>127</v>
      </c>
      <c r="F10" s="125">
        <v>0</v>
      </c>
      <c r="G10" s="304">
        <f>D10*F10</f>
        <v>0</v>
      </c>
    </row>
    <row r="11" spans="1:10" s="57" customFormat="1" ht="15.75" x14ac:dyDescent="0.25">
      <c r="A11" s="244" t="s">
        <v>328</v>
      </c>
      <c r="B11" s="90"/>
      <c r="C11" s="91"/>
      <c r="D11" s="92"/>
      <c r="E11" s="93"/>
      <c r="F11" s="94"/>
      <c r="G11" s="245">
        <f>SUM(G7:G9)</f>
        <v>0</v>
      </c>
      <c r="H11" s="10"/>
      <c r="I11" s="10"/>
      <c r="J11" s="10"/>
    </row>
    <row r="12" spans="1:10" s="57" customFormat="1" ht="15.75" x14ac:dyDescent="0.25">
      <c r="A12" s="244" t="s">
        <v>329</v>
      </c>
      <c r="B12" s="90"/>
      <c r="C12" s="91"/>
      <c r="D12" s="92"/>
      <c r="E12" s="93"/>
      <c r="F12" s="94"/>
      <c r="G12" s="311">
        <f>G10</f>
        <v>0</v>
      </c>
      <c r="H12" s="10"/>
      <c r="I12" s="10"/>
      <c r="J12" s="10"/>
    </row>
    <row r="13" spans="1:10" ht="16.5" thickBot="1" x14ac:dyDescent="0.3">
      <c r="A13" s="305" t="s">
        <v>133</v>
      </c>
      <c r="B13" s="306"/>
      <c r="C13" s="307"/>
      <c r="D13" s="306"/>
      <c r="E13" s="308"/>
      <c r="F13" s="309"/>
      <c r="G13" s="310">
        <f>SUM(G11:G12)</f>
        <v>0</v>
      </c>
    </row>
    <row r="14" spans="1:10" x14ac:dyDescent="0.25">
      <c r="A14" s="119" t="s">
        <v>404</v>
      </c>
      <c r="C14" s="120"/>
    </row>
    <row r="15" spans="1:10" x14ac:dyDescent="0.25">
      <c r="A15" s="119" t="s">
        <v>407</v>
      </c>
      <c r="C15" s="120"/>
    </row>
    <row r="16" spans="1:10" x14ac:dyDescent="0.25">
      <c r="A16" s="119" t="s">
        <v>405</v>
      </c>
      <c r="C16" s="120"/>
    </row>
    <row r="17" spans="1:10" s="118" customFormat="1" ht="35.25" customHeight="1" x14ac:dyDescent="0.25">
      <c r="A17" s="121"/>
      <c r="B17" s="122"/>
      <c r="C17" s="120"/>
      <c r="D17" s="123"/>
      <c r="E17" s="123"/>
      <c r="F17" s="124"/>
      <c r="G17" s="124"/>
    </row>
    <row r="18" spans="1:10" ht="15.75" x14ac:dyDescent="0.25">
      <c r="A18" s="110" t="s">
        <v>129</v>
      </c>
    </row>
    <row r="19" spans="1:10" ht="15.75" x14ac:dyDescent="0.25">
      <c r="A19" s="110"/>
    </row>
    <row r="20" spans="1:10" ht="15.75" x14ac:dyDescent="0.25">
      <c r="A20" s="47" t="s">
        <v>409</v>
      </c>
      <c r="G20" s="326"/>
    </row>
    <row r="21" spans="1:10" ht="36" customHeight="1" x14ac:dyDescent="0.25">
      <c r="A21" s="428" t="s">
        <v>401</v>
      </c>
      <c r="B21" s="429"/>
      <c r="C21" s="429"/>
      <c r="D21" s="429"/>
      <c r="E21" s="429"/>
    </row>
    <row r="22" spans="1:10" ht="5.25" customHeight="1" thickBot="1" x14ac:dyDescent="0.3">
      <c r="A22" s="114"/>
      <c r="C22" s="231"/>
    </row>
    <row r="23" spans="1:10" s="57" customFormat="1" ht="15.75" thickBot="1" x14ac:dyDescent="0.3">
      <c r="A23" s="99" t="s">
        <v>0</v>
      </c>
      <c r="B23" s="100" t="s">
        <v>1</v>
      </c>
      <c r="C23" s="101" t="s">
        <v>2</v>
      </c>
      <c r="D23" s="102" t="s">
        <v>3</v>
      </c>
      <c r="E23" s="103" t="s">
        <v>4</v>
      </c>
      <c r="F23" s="104" t="s">
        <v>5</v>
      </c>
      <c r="G23" s="105" t="s">
        <v>6</v>
      </c>
    </row>
    <row r="24" spans="1:10" s="118" customFormat="1" x14ac:dyDescent="0.25">
      <c r="A24" s="115">
        <v>1</v>
      </c>
      <c r="B24" s="59" t="s">
        <v>138</v>
      </c>
      <c r="C24" s="81" t="s">
        <v>132</v>
      </c>
      <c r="D24" s="116">
        <v>196</v>
      </c>
      <c r="E24" s="116" t="s">
        <v>10</v>
      </c>
      <c r="F24" s="117">
        <v>0</v>
      </c>
      <c r="G24" s="303">
        <f>D24*F24</f>
        <v>0</v>
      </c>
    </row>
    <row r="25" spans="1:10" s="118" customFormat="1" x14ac:dyDescent="0.25">
      <c r="A25" s="115">
        <v>2</v>
      </c>
      <c r="B25" s="59" t="s">
        <v>138</v>
      </c>
      <c r="C25" s="126" t="s">
        <v>131</v>
      </c>
      <c r="D25" s="127">
        <v>50</v>
      </c>
      <c r="E25" s="128" t="s">
        <v>10</v>
      </c>
      <c r="F25" s="125">
        <v>0</v>
      </c>
      <c r="G25" s="303">
        <f>D25*F25</f>
        <v>0</v>
      </c>
    </row>
    <row r="26" spans="1:10" s="118" customFormat="1" x14ac:dyDescent="0.25">
      <c r="A26" s="115">
        <v>3</v>
      </c>
      <c r="B26" s="59" t="s">
        <v>138</v>
      </c>
      <c r="C26" s="81" t="s">
        <v>126</v>
      </c>
      <c r="D26" s="116">
        <v>416</v>
      </c>
      <c r="E26" s="116" t="s">
        <v>127</v>
      </c>
      <c r="F26" s="117">
        <v>0</v>
      </c>
      <c r="G26" s="303">
        <f>D26*F26</f>
        <v>0</v>
      </c>
    </row>
    <row r="27" spans="1:10" s="118" customFormat="1" x14ac:dyDescent="0.25">
      <c r="A27" s="302" t="s">
        <v>414</v>
      </c>
      <c r="B27" s="59" t="s">
        <v>138</v>
      </c>
      <c r="C27" s="126" t="s">
        <v>402</v>
      </c>
      <c r="D27" s="127">
        <v>384</v>
      </c>
      <c r="E27" s="128" t="s">
        <v>127</v>
      </c>
      <c r="F27" s="125">
        <v>0</v>
      </c>
      <c r="G27" s="304">
        <f>D27*F27</f>
        <v>0</v>
      </c>
    </row>
    <row r="28" spans="1:10" s="57" customFormat="1" ht="15.75" x14ac:dyDescent="0.25">
      <c r="A28" s="244" t="s">
        <v>328</v>
      </c>
      <c r="B28" s="90"/>
      <c r="C28" s="91"/>
      <c r="D28" s="92"/>
      <c r="E28" s="93"/>
      <c r="F28" s="94"/>
      <c r="G28" s="245">
        <f>SUM(G24:G26)</f>
        <v>0</v>
      </c>
      <c r="H28" s="10"/>
      <c r="I28" s="10"/>
      <c r="J28" s="10"/>
    </row>
    <row r="29" spans="1:10" s="57" customFormat="1" ht="15.75" x14ac:dyDescent="0.25">
      <c r="A29" s="244" t="s">
        <v>329</v>
      </c>
      <c r="B29" s="90"/>
      <c r="C29" s="91"/>
      <c r="D29" s="92"/>
      <c r="E29" s="93"/>
      <c r="F29" s="94"/>
      <c r="G29" s="311">
        <f>G27</f>
        <v>0</v>
      </c>
      <c r="H29" s="10"/>
      <c r="I29" s="10"/>
      <c r="J29" s="10"/>
    </row>
    <row r="30" spans="1:10" ht="16.5" thickBot="1" x14ac:dyDescent="0.3">
      <c r="A30" s="305" t="s">
        <v>133</v>
      </c>
      <c r="B30" s="306"/>
      <c r="C30" s="307"/>
      <c r="D30" s="306"/>
      <c r="E30" s="308"/>
      <c r="F30" s="309"/>
      <c r="G30" s="310">
        <f>SUM(G28:G29)</f>
        <v>0</v>
      </c>
    </row>
    <row r="31" spans="1:10" x14ac:dyDescent="0.25">
      <c r="A31" s="119" t="s">
        <v>404</v>
      </c>
      <c r="C31" s="120"/>
    </row>
    <row r="32" spans="1:10" x14ac:dyDescent="0.25">
      <c r="A32" s="119" t="s">
        <v>407</v>
      </c>
      <c r="C32" s="120"/>
    </row>
    <row r="33" spans="1:10" x14ac:dyDescent="0.25">
      <c r="A33" s="119" t="s">
        <v>405</v>
      </c>
      <c r="C33" s="120"/>
    </row>
    <row r="34" spans="1:10" s="118" customFormat="1" ht="35.25" customHeight="1" x14ac:dyDescent="0.25">
      <c r="A34" s="121"/>
      <c r="B34" s="122"/>
      <c r="C34" s="120"/>
      <c r="D34" s="123"/>
      <c r="E34" s="123"/>
      <c r="F34" s="124"/>
      <c r="G34" s="124"/>
    </row>
    <row r="35" spans="1:10" ht="15.75" x14ac:dyDescent="0.25">
      <c r="A35" s="110" t="s">
        <v>130</v>
      </c>
      <c r="C35" s="231"/>
    </row>
    <row r="36" spans="1:10" ht="15.75" x14ac:dyDescent="0.25">
      <c r="A36" s="110"/>
      <c r="C36" s="231"/>
    </row>
    <row r="37" spans="1:10" ht="15.75" x14ac:dyDescent="0.25">
      <c r="A37" s="47" t="s">
        <v>410</v>
      </c>
      <c r="C37" s="231"/>
      <c r="G37" s="326"/>
    </row>
    <row r="38" spans="1:10" ht="36" customHeight="1" x14ac:dyDescent="0.25">
      <c r="A38" s="428" t="s">
        <v>401</v>
      </c>
      <c r="B38" s="429"/>
      <c r="C38" s="429"/>
      <c r="D38" s="429"/>
      <c r="E38" s="429"/>
    </row>
    <row r="39" spans="1:10" ht="5.25" customHeight="1" thickBot="1" x14ac:dyDescent="0.3">
      <c r="A39" s="114"/>
      <c r="C39" s="231"/>
    </row>
    <row r="40" spans="1:10" s="57" customFormat="1" ht="15.75" thickBot="1" x14ac:dyDescent="0.3">
      <c r="A40" s="99" t="s">
        <v>0</v>
      </c>
      <c r="B40" s="100" t="s">
        <v>1</v>
      </c>
      <c r="C40" s="101" t="s">
        <v>2</v>
      </c>
      <c r="D40" s="102" t="s">
        <v>3</v>
      </c>
      <c r="E40" s="103" t="s">
        <v>4</v>
      </c>
      <c r="F40" s="104" t="s">
        <v>5</v>
      </c>
      <c r="G40" s="105" t="s">
        <v>6</v>
      </c>
    </row>
    <row r="41" spans="1:10" s="118" customFormat="1" x14ac:dyDescent="0.25">
      <c r="A41" s="115">
        <v>1</v>
      </c>
      <c r="B41" s="59" t="s">
        <v>138</v>
      </c>
      <c r="C41" s="81" t="s">
        <v>132</v>
      </c>
      <c r="D41" s="116">
        <v>196</v>
      </c>
      <c r="E41" s="116" t="s">
        <v>10</v>
      </c>
      <c r="F41" s="117">
        <v>0</v>
      </c>
      <c r="G41" s="303">
        <f>D41*F41</f>
        <v>0</v>
      </c>
    </row>
    <row r="42" spans="1:10" s="118" customFormat="1" x14ac:dyDescent="0.25">
      <c r="A42" s="115">
        <v>2</v>
      </c>
      <c r="B42" s="59" t="s">
        <v>138</v>
      </c>
      <c r="C42" s="126" t="s">
        <v>131</v>
      </c>
      <c r="D42" s="127">
        <v>50</v>
      </c>
      <c r="E42" s="128" t="s">
        <v>10</v>
      </c>
      <c r="F42" s="125">
        <v>0</v>
      </c>
      <c r="G42" s="303">
        <f>D42*F42</f>
        <v>0</v>
      </c>
    </row>
    <row r="43" spans="1:10" s="118" customFormat="1" x14ac:dyDescent="0.25">
      <c r="A43" s="115">
        <v>3</v>
      </c>
      <c r="B43" s="59" t="s">
        <v>138</v>
      </c>
      <c r="C43" s="81" t="s">
        <v>126</v>
      </c>
      <c r="D43" s="116">
        <v>416</v>
      </c>
      <c r="E43" s="116" t="s">
        <v>127</v>
      </c>
      <c r="F43" s="117">
        <v>0</v>
      </c>
      <c r="G43" s="303">
        <f>D43*F43</f>
        <v>0</v>
      </c>
    </row>
    <row r="44" spans="1:10" s="118" customFormat="1" x14ac:dyDescent="0.25">
      <c r="A44" s="302" t="s">
        <v>414</v>
      </c>
      <c r="B44" s="59" t="s">
        <v>138</v>
      </c>
      <c r="C44" s="126" t="s">
        <v>402</v>
      </c>
      <c r="D44" s="127">
        <v>384</v>
      </c>
      <c r="E44" s="128" t="s">
        <v>127</v>
      </c>
      <c r="F44" s="125">
        <v>0</v>
      </c>
      <c r="G44" s="304">
        <f>D44*F44</f>
        <v>0</v>
      </c>
    </row>
    <row r="45" spans="1:10" s="57" customFormat="1" ht="15.75" x14ac:dyDescent="0.25">
      <c r="A45" s="244" t="s">
        <v>328</v>
      </c>
      <c r="B45" s="90"/>
      <c r="C45" s="91"/>
      <c r="D45" s="92"/>
      <c r="E45" s="93"/>
      <c r="F45" s="94"/>
      <c r="G45" s="245">
        <f>SUM(G41:G43)</f>
        <v>0</v>
      </c>
      <c r="H45" s="10"/>
      <c r="I45" s="10"/>
      <c r="J45" s="10"/>
    </row>
    <row r="46" spans="1:10" s="57" customFormat="1" ht="15.75" x14ac:dyDescent="0.25">
      <c r="A46" s="244" t="s">
        <v>329</v>
      </c>
      <c r="B46" s="90"/>
      <c r="C46" s="91"/>
      <c r="D46" s="92"/>
      <c r="E46" s="93"/>
      <c r="F46" s="94"/>
      <c r="G46" s="311">
        <f>G44</f>
        <v>0</v>
      </c>
      <c r="H46" s="10"/>
      <c r="I46" s="10"/>
      <c r="J46" s="10"/>
    </row>
    <row r="47" spans="1:10" ht="16.5" thickBot="1" x14ac:dyDescent="0.3">
      <c r="A47" s="305" t="s">
        <v>133</v>
      </c>
      <c r="B47" s="306"/>
      <c r="C47" s="307"/>
      <c r="D47" s="306"/>
      <c r="E47" s="308"/>
      <c r="F47" s="309"/>
      <c r="G47" s="310">
        <f>SUM(G45:G46)</f>
        <v>0</v>
      </c>
    </row>
    <row r="48" spans="1:10" x14ac:dyDescent="0.25">
      <c r="A48" s="119" t="s">
        <v>31</v>
      </c>
      <c r="C48" s="120"/>
    </row>
    <row r="49" spans="1:3" x14ac:dyDescent="0.25">
      <c r="A49" s="119" t="s">
        <v>407</v>
      </c>
      <c r="C49" s="120"/>
    </row>
    <row r="50" spans="1:3" x14ac:dyDescent="0.25">
      <c r="A50" s="119" t="s">
        <v>405</v>
      </c>
      <c r="C50" s="120"/>
    </row>
    <row r="51" spans="1:3" x14ac:dyDescent="0.25">
      <c r="C51" s="231"/>
    </row>
    <row r="53" spans="1:3" ht="15.75" x14ac:dyDescent="0.25">
      <c r="A53" s="110" t="s">
        <v>403</v>
      </c>
    </row>
  </sheetData>
  <mergeCells count="3">
    <mergeCell ref="A38:E38"/>
    <mergeCell ref="A4:E4"/>
    <mergeCell ref="A21:E21"/>
  </mergeCells>
  <pageMargins left="0.31496062992125984" right="0.31496062992125984" top="0.78740157480314965" bottom="0.78740157480314965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G17" sqref="G17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3.7109375" style="57" customWidth="1"/>
    <col min="7" max="7" width="14.85546875" style="57" customWidth="1"/>
    <col min="8" max="8" width="13.140625" style="57" customWidth="1"/>
    <col min="9" max="16384" width="9.140625" style="57"/>
  </cols>
  <sheetData>
    <row r="1" spans="1:12" ht="14.25" customHeight="1" x14ac:dyDescent="0.25">
      <c r="B1" s="10"/>
      <c r="C1" s="10"/>
      <c r="D1" s="10"/>
      <c r="E1" s="10"/>
      <c r="F1" s="10"/>
      <c r="G1" s="10"/>
    </row>
    <row r="2" spans="1:12" ht="14.25" customHeight="1" thickBot="1" x14ac:dyDescent="0.3">
      <c r="A2" s="47" t="s">
        <v>411</v>
      </c>
      <c r="B2" s="10"/>
      <c r="C2" s="10"/>
      <c r="D2" s="10"/>
      <c r="E2" s="10"/>
      <c r="F2" s="10"/>
      <c r="G2" s="10"/>
    </row>
    <row r="3" spans="1:12" ht="15.75" thickBot="1" x14ac:dyDescent="0.3">
      <c r="A3" s="99" t="s">
        <v>0</v>
      </c>
      <c r="B3" s="100" t="s">
        <v>421</v>
      </c>
      <c r="C3" s="101" t="s">
        <v>2</v>
      </c>
      <c r="D3" s="102" t="s">
        <v>3</v>
      </c>
      <c r="E3" s="103" t="s">
        <v>4</v>
      </c>
      <c r="F3" s="104" t="s">
        <v>5</v>
      </c>
      <c r="G3" s="105" t="s">
        <v>6</v>
      </c>
      <c r="H3" s="24"/>
      <c r="I3" s="24"/>
      <c r="J3" s="24"/>
      <c r="K3" s="24"/>
      <c r="L3" s="24"/>
    </row>
    <row r="4" spans="1:12" x14ac:dyDescent="0.25">
      <c r="A4" s="130">
        <v>1</v>
      </c>
      <c r="B4" s="59" t="s">
        <v>245</v>
      </c>
      <c r="C4" s="73" t="s">
        <v>424</v>
      </c>
      <c r="D4" s="153">
        <v>17</v>
      </c>
      <c r="E4" s="80" t="s">
        <v>10</v>
      </c>
      <c r="F4" s="435">
        <v>0</v>
      </c>
      <c r="G4" s="436">
        <f t="shared" ref="G4:G6" si="0">F4*D4</f>
        <v>0</v>
      </c>
      <c r="H4" s="24"/>
      <c r="I4" s="24"/>
      <c r="J4" s="24"/>
      <c r="K4" s="24"/>
      <c r="L4" s="24"/>
    </row>
    <row r="5" spans="1:12" x14ac:dyDescent="0.25">
      <c r="A5" s="319">
        <v>2</v>
      </c>
      <c r="B5" s="59" t="s">
        <v>245</v>
      </c>
      <c r="C5" s="132" t="s">
        <v>425</v>
      </c>
      <c r="D5" s="209">
        <v>1</v>
      </c>
      <c r="E5" s="136" t="s">
        <v>10</v>
      </c>
      <c r="F5" s="437">
        <v>0</v>
      </c>
      <c r="G5" s="438">
        <f t="shared" si="0"/>
        <v>0</v>
      </c>
    </row>
    <row r="6" spans="1:12" x14ac:dyDescent="0.25">
      <c r="A6" s="324">
        <v>3</v>
      </c>
      <c r="B6" s="59" t="s">
        <v>245</v>
      </c>
      <c r="C6" s="132" t="s">
        <v>426</v>
      </c>
      <c r="D6" s="153">
        <v>1</v>
      </c>
      <c r="E6" s="80" t="s">
        <v>10</v>
      </c>
      <c r="F6" s="435">
        <v>0</v>
      </c>
      <c r="G6" s="438">
        <f t="shared" si="0"/>
        <v>0</v>
      </c>
      <c r="H6" s="10"/>
      <c r="J6" s="10"/>
      <c r="K6" s="10"/>
      <c r="L6" s="10"/>
    </row>
    <row r="7" spans="1:12" ht="15.75" x14ac:dyDescent="0.25">
      <c r="A7" s="244" t="s">
        <v>431</v>
      </c>
      <c r="B7" s="90"/>
      <c r="C7" s="91"/>
      <c r="D7" s="92"/>
      <c r="E7" s="93"/>
      <c r="F7" s="94"/>
      <c r="G7" s="245">
        <f>SUM(G4:G6)</f>
        <v>0</v>
      </c>
      <c r="H7" s="10"/>
      <c r="I7" s="10"/>
    </row>
    <row r="8" spans="1:12" ht="15.75" x14ac:dyDescent="0.25">
      <c r="A8" s="244" t="s">
        <v>329</v>
      </c>
      <c r="B8" s="90"/>
      <c r="C8" s="91"/>
      <c r="D8" s="92"/>
      <c r="E8" s="93"/>
      <c r="F8" s="94"/>
      <c r="G8" s="311">
        <v>0</v>
      </c>
      <c r="H8" s="10"/>
      <c r="I8" s="10"/>
    </row>
    <row r="9" spans="1:12" ht="16.5" thickBot="1" x14ac:dyDescent="0.3">
      <c r="A9" s="265" t="s">
        <v>433</v>
      </c>
      <c r="B9" s="266"/>
      <c r="C9" s="267"/>
      <c r="D9" s="268"/>
      <c r="E9" s="269"/>
      <c r="F9" s="270"/>
      <c r="G9" s="271">
        <f>SUM(G7:G8)</f>
        <v>0</v>
      </c>
      <c r="H9" s="10"/>
      <c r="I9" s="10"/>
    </row>
    <row r="12" spans="1:12" ht="16.5" thickBot="1" x14ac:dyDescent="0.3">
      <c r="A12" s="47" t="s">
        <v>434</v>
      </c>
      <c r="B12" s="10"/>
      <c r="C12" s="10"/>
      <c r="D12" s="10"/>
      <c r="E12" s="10"/>
      <c r="F12" s="10"/>
      <c r="G12" s="10"/>
    </row>
    <row r="13" spans="1:12" ht="15.75" thickBot="1" x14ac:dyDescent="0.3">
      <c r="A13" s="99" t="s">
        <v>0</v>
      </c>
      <c r="B13" s="100" t="s">
        <v>421</v>
      </c>
      <c r="C13" s="101" t="s">
        <v>2</v>
      </c>
      <c r="D13" s="102" t="s">
        <v>3</v>
      </c>
      <c r="E13" s="103" t="s">
        <v>4</v>
      </c>
      <c r="F13" s="104" t="s">
        <v>5</v>
      </c>
      <c r="G13" s="105" t="s">
        <v>6</v>
      </c>
    </row>
    <row r="14" spans="1:12" x14ac:dyDescent="0.25">
      <c r="A14" s="130">
        <v>1</v>
      </c>
      <c r="B14" s="78" t="s">
        <v>423</v>
      </c>
      <c r="C14" s="73" t="s">
        <v>427</v>
      </c>
      <c r="D14" s="153">
        <v>17</v>
      </c>
      <c r="E14" s="80" t="s">
        <v>10</v>
      </c>
      <c r="F14" s="435">
        <v>0</v>
      </c>
      <c r="G14" s="436">
        <f t="shared" ref="G14:G16" si="1">F14*D14</f>
        <v>0</v>
      </c>
    </row>
    <row r="15" spans="1:12" x14ac:dyDescent="0.25">
      <c r="A15" s="319">
        <v>2</v>
      </c>
      <c r="B15" s="134" t="s">
        <v>138</v>
      </c>
      <c r="C15" s="132" t="s">
        <v>428</v>
      </c>
      <c r="D15" s="209">
        <v>1</v>
      </c>
      <c r="E15" s="136" t="s">
        <v>10</v>
      </c>
      <c r="F15" s="437">
        <v>0</v>
      </c>
      <c r="G15" s="438">
        <f t="shared" si="1"/>
        <v>0</v>
      </c>
    </row>
    <row r="16" spans="1:12" x14ac:dyDescent="0.25">
      <c r="A16" s="324">
        <v>3</v>
      </c>
      <c r="B16" s="59" t="s">
        <v>429</v>
      </c>
      <c r="C16" s="132" t="s">
        <v>430</v>
      </c>
      <c r="D16" s="153">
        <v>1</v>
      </c>
      <c r="E16" s="80" t="s">
        <v>10</v>
      </c>
      <c r="F16" s="435">
        <v>0</v>
      </c>
      <c r="G16" s="438">
        <f t="shared" si="1"/>
        <v>0</v>
      </c>
    </row>
    <row r="17" spans="1:9" x14ac:dyDescent="0.25">
      <c r="A17" s="323">
        <v>4</v>
      </c>
      <c r="B17" s="59" t="s">
        <v>29</v>
      </c>
      <c r="C17" s="73" t="s">
        <v>422</v>
      </c>
      <c r="D17" s="153">
        <v>13</v>
      </c>
      <c r="E17" s="80" t="s">
        <v>11</v>
      </c>
      <c r="F17" s="435">
        <v>0</v>
      </c>
      <c r="G17" s="436">
        <f>D17*F17</f>
        <v>0</v>
      </c>
    </row>
    <row r="18" spans="1:9" ht="15.75" x14ac:dyDescent="0.25">
      <c r="A18" s="244" t="s">
        <v>431</v>
      </c>
      <c r="B18" s="90"/>
      <c r="C18" s="91"/>
      <c r="D18" s="92"/>
      <c r="E18" s="93"/>
      <c r="F18" s="94"/>
      <c r="G18" s="245">
        <f>SUM(G15:G17)</f>
        <v>0</v>
      </c>
      <c r="H18" s="10"/>
      <c r="I18" s="10"/>
    </row>
    <row r="19" spans="1:9" ht="15.75" x14ac:dyDescent="0.25">
      <c r="A19" s="244" t="s">
        <v>329</v>
      </c>
      <c r="B19" s="90"/>
      <c r="C19" s="91"/>
      <c r="D19" s="92"/>
      <c r="E19" s="93"/>
      <c r="F19" s="94"/>
      <c r="G19" s="311">
        <v>0</v>
      </c>
      <c r="H19" s="10"/>
      <c r="I19" s="10"/>
    </row>
    <row r="20" spans="1:9" ht="16.5" thickBot="1" x14ac:dyDescent="0.3">
      <c r="A20" s="265" t="s">
        <v>432</v>
      </c>
      <c r="B20" s="266"/>
      <c r="C20" s="267"/>
      <c r="D20" s="268"/>
      <c r="E20" s="269"/>
      <c r="F20" s="270"/>
      <c r="G20" s="271">
        <f>SUM(G18:G19)</f>
        <v>0</v>
      </c>
      <c r="H20" s="10"/>
      <c r="I20" s="10"/>
    </row>
    <row r="22" spans="1:9" x14ac:dyDescent="0.25">
      <c r="G22" s="184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opLeftCell="A100" workbookViewId="0">
      <selection activeCell="C59" sqref="C59"/>
    </sheetView>
  </sheetViews>
  <sheetFormatPr defaultRowHeight="15" x14ac:dyDescent="0.25"/>
  <cols>
    <col min="1" max="1" width="3.140625" style="111" customWidth="1"/>
    <col min="2" max="2" width="58.7109375" style="111" customWidth="1"/>
    <col min="3" max="3" width="16.42578125" style="113" customWidth="1"/>
    <col min="4" max="4" width="17.140625" style="159" customWidth="1"/>
    <col min="5" max="5" width="16.28515625" style="217" customWidth="1"/>
    <col min="6" max="6" width="17.5703125" style="160" bestFit="1" customWidth="1"/>
    <col min="7" max="7" width="20.7109375" style="111" customWidth="1"/>
    <col min="8" max="8" width="19.140625" style="111" customWidth="1"/>
    <col min="9" max="9" width="9.140625" style="111"/>
    <col min="10" max="10" width="14.7109375" style="111" bestFit="1" customWidth="1"/>
    <col min="11" max="11" width="7.85546875" style="111" customWidth="1"/>
    <col min="12" max="16384" width="9.140625" style="57"/>
  </cols>
  <sheetData>
    <row r="1" spans="1:11" ht="32.25" customHeight="1" x14ac:dyDescent="0.3">
      <c r="A1" s="161" t="s">
        <v>288</v>
      </c>
      <c r="C1" s="275" t="s">
        <v>308</v>
      </c>
      <c r="D1" s="214" t="s">
        <v>309</v>
      </c>
      <c r="E1" s="221" t="s">
        <v>332</v>
      </c>
    </row>
    <row r="2" spans="1:11" ht="13.5" customHeight="1" x14ac:dyDescent="0.35">
      <c r="A2" s="158"/>
      <c r="C2" s="276"/>
      <c r="K2" s="158"/>
    </row>
    <row r="3" spans="1:11" s="156" customFormat="1" x14ac:dyDescent="0.25">
      <c r="A3" s="183" t="s">
        <v>502</v>
      </c>
      <c r="C3" s="277"/>
      <c r="D3" s="173"/>
      <c r="E3" s="217"/>
      <c r="F3" s="182"/>
      <c r="G3" s="183"/>
      <c r="H3" s="183"/>
      <c r="I3" s="183"/>
      <c r="J3" s="183"/>
      <c r="K3" s="183"/>
    </row>
    <row r="4" spans="1:11" ht="15.75" thickBot="1" x14ac:dyDescent="0.3">
      <c r="A4" s="118"/>
      <c r="B4" s="121"/>
      <c r="C4" s="280"/>
      <c r="D4" s="216"/>
      <c r="E4" s="215"/>
      <c r="F4" s="165"/>
      <c r="G4" s="118"/>
      <c r="H4" s="118"/>
      <c r="I4" s="118"/>
      <c r="J4" s="118"/>
      <c r="K4" s="118"/>
    </row>
    <row r="5" spans="1:11" ht="15.75" thickBot="1" x14ac:dyDescent="0.3">
      <c r="A5" s="171"/>
      <c r="B5" s="397" t="s">
        <v>491</v>
      </c>
      <c r="C5" s="398">
        <f>'SOUHRN KUMULATIVNÍ ROZP'!C9</f>
        <v>0</v>
      </c>
      <c r="D5" s="399">
        <f>'SOUHRN KUMULATIVNÍ ROZP'!D9</f>
        <v>0</v>
      </c>
      <c r="E5" s="400">
        <f>SUM(C5:D5)</f>
        <v>0</v>
      </c>
      <c r="F5" s="172"/>
      <c r="G5" s="171"/>
      <c r="H5" s="171"/>
      <c r="I5" s="171"/>
      <c r="J5" s="171"/>
      <c r="K5" s="171"/>
    </row>
    <row r="6" spans="1:11" ht="15.75" thickBot="1" x14ac:dyDescent="0.3">
      <c r="A6" s="171"/>
      <c r="B6" s="316" t="s">
        <v>480</v>
      </c>
      <c r="C6" s="280">
        <f>C5*0.21</f>
        <v>0</v>
      </c>
      <c r="D6" s="216">
        <f>D5*0.21</f>
        <v>0</v>
      </c>
      <c r="E6" s="168">
        <f>E5*0.21</f>
        <v>0</v>
      </c>
      <c r="F6" s="172"/>
      <c r="G6" s="171"/>
      <c r="H6" s="171"/>
      <c r="I6" s="171"/>
      <c r="J6" s="171"/>
      <c r="K6" s="171"/>
    </row>
    <row r="7" spans="1:11" ht="15.75" thickBot="1" x14ac:dyDescent="0.3">
      <c r="A7" s="171"/>
      <c r="B7" s="317" t="s">
        <v>492</v>
      </c>
      <c r="C7" s="312">
        <f>SUM(C5:C6)</f>
        <v>0</v>
      </c>
      <c r="D7" s="313">
        <f>SUM(D5:D6)</f>
        <v>0</v>
      </c>
      <c r="E7" s="314">
        <f>SUM(E5:E6)</f>
        <v>0</v>
      </c>
      <c r="F7" s="172"/>
      <c r="G7" s="171"/>
      <c r="H7" s="171"/>
      <c r="I7" s="171"/>
      <c r="J7" s="171"/>
      <c r="K7" s="171"/>
    </row>
    <row r="8" spans="1:11" ht="40.5" customHeight="1" x14ac:dyDescent="0.35">
      <c r="A8" s="158"/>
      <c r="C8" s="276"/>
      <c r="K8" s="158"/>
    </row>
    <row r="9" spans="1:11" s="156" customFormat="1" x14ac:dyDescent="0.25">
      <c r="A9" s="183" t="s">
        <v>503</v>
      </c>
      <c r="B9" s="183"/>
      <c r="C9" s="277"/>
      <c r="D9" s="173"/>
      <c r="E9" s="217"/>
      <c r="F9" s="182"/>
      <c r="G9" s="183"/>
      <c r="H9" s="183"/>
      <c r="I9" s="183"/>
      <c r="J9" s="183"/>
      <c r="K9" s="183"/>
    </row>
    <row r="10" spans="1:11" ht="18.75" x14ac:dyDescent="0.3">
      <c r="A10" s="161"/>
      <c r="B10" s="162"/>
      <c r="C10" s="276"/>
      <c r="K10" s="161"/>
    </row>
    <row r="11" spans="1:11" s="156" customFormat="1" ht="18.75" x14ac:dyDescent="0.3">
      <c r="A11" s="161"/>
      <c r="B11" s="177" t="s">
        <v>490</v>
      </c>
      <c r="C11" s="279" t="s">
        <v>289</v>
      </c>
      <c r="D11" s="296" t="s">
        <v>289</v>
      </c>
      <c r="E11" s="181" t="s">
        <v>333</v>
      </c>
      <c r="F11" s="182"/>
      <c r="G11" s="183"/>
      <c r="H11" s="183"/>
      <c r="I11" s="183"/>
      <c r="J11" s="183"/>
      <c r="K11" s="161"/>
    </row>
    <row r="12" spans="1:11" x14ac:dyDescent="0.25">
      <c r="A12" s="118"/>
      <c r="B12" s="179" t="s">
        <v>312</v>
      </c>
      <c r="C12" s="280">
        <f>'STROMY 10-12'!G33</f>
        <v>0</v>
      </c>
      <c r="D12" s="216">
        <f>'STROMY 10-12'!G34</f>
        <v>0</v>
      </c>
      <c r="E12" s="215">
        <f t="shared" ref="E12:E49" si="0">SUM(C12:D12)</f>
        <v>0</v>
      </c>
      <c r="G12" s="118"/>
      <c r="H12" s="118"/>
      <c r="I12" s="118"/>
      <c r="J12" s="118"/>
      <c r="K12" s="118"/>
    </row>
    <row r="13" spans="1:11" x14ac:dyDescent="0.25">
      <c r="A13" s="171"/>
      <c r="B13" s="166" t="s">
        <v>353</v>
      </c>
      <c r="C13" s="280">
        <f>'STROMY 10-12'!G52</f>
        <v>0</v>
      </c>
      <c r="D13" s="216">
        <v>0</v>
      </c>
      <c r="E13" s="215">
        <f t="shared" si="0"/>
        <v>0</v>
      </c>
      <c r="F13" s="172"/>
      <c r="G13" s="171"/>
      <c r="H13" s="171"/>
      <c r="I13" s="171"/>
      <c r="J13" s="171"/>
      <c r="K13" s="171"/>
    </row>
    <row r="14" spans="1:11" x14ac:dyDescent="0.25">
      <c r="A14" s="171"/>
      <c r="B14" s="166" t="s">
        <v>313</v>
      </c>
      <c r="C14" s="280">
        <f>'STROMY 12-14'!G34</f>
        <v>0</v>
      </c>
      <c r="D14" s="216">
        <f>'STROMY 12-14'!G35</f>
        <v>0</v>
      </c>
      <c r="E14" s="215">
        <f t="shared" si="0"/>
        <v>0</v>
      </c>
      <c r="F14" s="172"/>
      <c r="G14" s="171"/>
      <c r="H14" s="171"/>
      <c r="I14" s="171"/>
      <c r="J14" s="171"/>
      <c r="K14" s="171"/>
    </row>
    <row r="15" spans="1:11" x14ac:dyDescent="0.25">
      <c r="A15" s="171"/>
      <c r="B15" s="166" t="s">
        <v>354</v>
      </c>
      <c r="C15" s="280">
        <f>'STROMY 12-14'!G50</f>
        <v>0</v>
      </c>
      <c r="D15" s="216">
        <v>0</v>
      </c>
      <c r="E15" s="215">
        <f t="shared" si="0"/>
        <v>0</v>
      </c>
      <c r="F15" s="172"/>
      <c r="G15" s="171"/>
      <c r="H15" s="171"/>
      <c r="I15" s="171"/>
      <c r="J15" s="171"/>
      <c r="K15" s="171"/>
    </row>
    <row r="16" spans="1:11" x14ac:dyDescent="0.25">
      <c r="A16" s="171"/>
      <c r="B16" s="166" t="s">
        <v>314</v>
      </c>
      <c r="C16" s="280">
        <f>'KEŘE SKUPINA ŽP'!G22</f>
        <v>0</v>
      </c>
      <c r="D16" s="216">
        <f>'KEŘE SKUPINA ŽP'!G23</f>
        <v>0</v>
      </c>
      <c r="E16" s="215">
        <f t="shared" si="0"/>
        <v>0</v>
      </c>
      <c r="F16" s="172"/>
      <c r="G16" s="171"/>
      <c r="H16" s="171"/>
      <c r="I16" s="171"/>
      <c r="J16" s="171"/>
      <c r="K16" s="171"/>
    </row>
    <row r="17" spans="1:11" x14ac:dyDescent="0.25">
      <c r="A17" s="171"/>
      <c r="B17" s="166" t="s">
        <v>290</v>
      </c>
      <c r="C17" s="280">
        <f>'KEŘE SKUPINA ŽP'!G37</f>
        <v>0</v>
      </c>
      <c r="D17" s="216">
        <v>0</v>
      </c>
      <c r="E17" s="215">
        <f t="shared" si="0"/>
        <v>0</v>
      </c>
      <c r="F17" s="172"/>
      <c r="G17" s="171"/>
      <c r="H17" s="171"/>
      <c r="I17" s="171"/>
      <c r="J17" s="171"/>
      <c r="K17" s="171"/>
    </row>
    <row r="18" spans="1:11" x14ac:dyDescent="0.25">
      <c r="A18" s="171"/>
      <c r="B18" s="166" t="s">
        <v>315</v>
      </c>
      <c r="C18" s="280">
        <f>'KEŘE SKUPINA vrby'!G20</f>
        <v>0</v>
      </c>
      <c r="D18" s="216">
        <f>'KEŘE SKUPINA vrby'!G21</f>
        <v>0</v>
      </c>
      <c r="E18" s="215">
        <f t="shared" si="0"/>
        <v>0</v>
      </c>
      <c r="F18" s="172"/>
      <c r="G18" s="171"/>
      <c r="H18" s="171"/>
      <c r="I18" s="171"/>
      <c r="J18" s="171"/>
      <c r="K18" s="171"/>
    </row>
    <row r="19" spans="1:11" x14ac:dyDescent="0.25">
      <c r="A19" s="171"/>
      <c r="B19" s="166" t="s">
        <v>290</v>
      </c>
      <c r="C19" s="280">
        <f>'KEŘE SKUPINA vrby'!G28</f>
        <v>0</v>
      </c>
      <c r="D19" s="216">
        <v>0</v>
      </c>
      <c r="E19" s="215">
        <f t="shared" si="0"/>
        <v>0</v>
      </c>
      <c r="F19" s="222"/>
      <c r="G19" s="171"/>
      <c r="H19" s="171"/>
      <c r="I19" s="171"/>
      <c r="J19" s="171"/>
      <c r="K19" s="171"/>
    </row>
    <row r="20" spans="1:11" x14ac:dyDescent="0.25">
      <c r="A20" s="171"/>
      <c r="B20" s="166" t="s">
        <v>316</v>
      </c>
      <c r="C20" s="280">
        <f>'KEŘE SKUPINA val'!G16</f>
        <v>0</v>
      </c>
      <c r="D20" s="216">
        <f>'KEŘE SKUPINA val'!G17</f>
        <v>0</v>
      </c>
      <c r="E20" s="215">
        <f>SUM(C20:D20)</f>
        <v>0</v>
      </c>
      <c r="F20" s="222"/>
      <c r="G20" s="171"/>
      <c r="H20" s="171"/>
      <c r="I20" s="171"/>
      <c r="J20" s="171"/>
      <c r="K20" s="171"/>
    </row>
    <row r="21" spans="1:11" x14ac:dyDescent="0.25">
      <c r="A21" s="171"/>
      <c r="B21" s="166" t="s">
        <v>290</v>
      </c>
      <c r="C21" s="280">
        <f>'KEŘE SKUPINA val'!G24</f>
        <v>0</v>
      </c>
      <c r="D21" s="216">
        <v>0</v>
      </c>
      <c r="E21" s="215">
        <f t="shared" si="0"/>
        <v>0</v>
      </c>
      <c r="F21" s="222"/>
      <c r="G21" s="171"/>
      <c r="H21" s="171"/>
      <c r="I21" s="171"/>
      <c r="J21" s="171"/>
      <c r="K21" s="171"/>
    </row>
    <row r="22" spans="1:11" x14ac:dyDescent="0.25">
      <c r="A22" s="171"/>
      <c r="B22" s="166" t="s">
        <v>317</v>
      </c>
      <c r="C22" s="280">
        <f>'KEŘE Solitéry'!G21</f>
        <v>0</v>
      </c>
      <c r="D22" s="216">
        <f>'KEŘE Solitéry'!G22</f>
        <v>0</v>
      </c>
      <c r="E22" s="215">
        <f t="shared" si="0"/>
        <v>0</v>
      </c>
      <c r="F22" s="222"/>
      <c r="G22" s="171"/>
      <c r="H22" s="171"/>
      <c r="I22" s="171"/>
      <c r="J22" s="171"/>
      <c r="K22" s="171"/>
    </row>
    <row r="23" spans="1:11" x14ac:dyDescent="0.25">
      <c r="A23" s="171"/>
      <c r="B23" s="166" t="s">
        <v>290</v>
      </c>
      <c r="C23" s="280">
        <f>'KEŘE Solitéry'!G33</f>
        <v>0</v>
      </c>
      <c r="D23" s="216">
        <v>0</v>
      </c>
      <c r="E23" s="215">
        <f t="shared" si="0"/>
        <v>0</v>
      </c>
      <c r="F23" s="172"/>
      <c r="G23" s="171"/>
      <c r="H23" s="171"/>
      <c r="I23" s="171"/>
      <c r="J23" s="171"/>
      <c r="K23" s="171"/>
    </row>
    <row r="24" spans="1:11" ht="15.75" thickBot="1" x14ac:dyDescent="0.3">
      <c r="A24" s="171"/>
      <c r="B24" s="166"/>
      <c r="C24" s="280"/>
      <c r="D24" s="216"/>
      <c r="E24" s="215"/>
      <c r="F24" s="172"/>
      <c r="G24" s="171"/>
      <c r="H24" s="171"/>
      <c r="I24" s="171"/>
      <c r="J24" s="171"/>
      <c r="K24" s="171"/>
    </row>
    <row r="25" spans="1:11" ht="15.75" thickBot="1" x14ac:dyDescent="0.3">
      <c r="A25" s="171"/>
      <c r="B25" s="397" t="s">
        <v>493</v>
      </c>
      <c r="C25" s="398">
        <f>SUM(C12:C24)</f>
        <v>0</v>
      </c>
      <c r="D25" s="399">
        <f>SUM(D12:D24)</f>
        <v>0</v>
      </c>
      <c r="E25" s="400">
        <f>SUM(E12:E23)</f>
        <v>0</v>
      </c>
      <c r="F25" s="384"/>
      <c r="G25" s="171"/>
      <c r="H25" s="171"/>
      <c r="I25" s="171"/>
      <c r="J25" s="171"/>
      <c r="K25" s="171"/>
    </row>
    <row r="26" spans="1:11" ht="15.75" thickBot="1" x14ac:dyDescent="0.3">
      <c r="A26" s="171"/>
      <c r="B26" s="316" t="s">
        <v>480</v>
      </c>
      <c r="C26" s="280">
        <f>C25*0.21</f>
        <v>0</v>
      </c>
      <c r="D26" s="216">
        <f>D25*0.21</f>
        <v>0</v>
      </c>
      <c r="E26" s="168">
        <f>E25*0.21</f>
        <v>0</v>
      </c>
      <c r="F26" s="384"/>
      <c r="G26" s="171"/>
      <c r="H26" s="171"/>
      <c r="I26" s="171"/>
      <c r="J26" s="171"/>
      <c r="K26" s="171"/>
    </row>
    <row r="27" spans="1:11" ht="15.75" thickBot="1" x14ac:dyDescent="0.3">
      <c r="A27" s="171"/>
      <c r="B27" s="317" t="s">
        <v>494</v>
      </c>
      <c r="C27" s="312">
        <f>SUM(C25:C26)</f>
        <v>0</v>
      </c>
      <c r="D27" s="313">
        <f>SUM(D25:D26)</f>
        <v>0</v>
      </c>
      <c r="E27" s="314">
        <f>SUM(E25:E26)</f>
        <v>0</v>
      </c>
      <c r="F27" s="384"/>
      <c r="G27" s="171"/>
      <c r="H27" s="171"/>
      <c r="I27" s="171"/>
      <c r="J27" s="171"/>
      <c r="K27" s="171"/>
    </row>
    <row r="28" spans="1:11" x14ac:dyDescent="0.25">
      <c r="A28" s="171"/>
      <c r="B28" s="166"/>
      <c r="C28" s="280"/>
      <c r="D28" s="216"/>
      <c r="E28" s="215"/>
      <c r="F28" s="384"/>
      <c r="G28" s="171"/>
      <c r="H28" s="171"/>
      <c r="I28" s="171"/>
      <c r="J28" s="171"/>
      <c r="K28" s="171"/>
    </row>
    <row r="29" spans="1:11" x14ac:dyDescent="0.25">
      <c r="B29" s="163" t="s">
        <v>323</v>
      </c>
      <c r="C29" s="283" t="s">
        <v>289</v>
      </c>
      <c r="D29" s="296" t="s">
        <v>289</v>
      </c>
      <c r="E29" s="181" t="s">
        <v>333</v>
      </c>
    </row>
    <row r="30" spans="1:11" x14ac:dyDescent="0.25">
      <c r="B30" s="118" t="s">
        <v>326</v>
      </c>
      <c r="C30" s="280">
        <f>'NÁSLEDNÁ PÉČE'!G11</f>
        <v>0</v>
      </c>
      <c r="D30" s="216">
        <f>'NÁSLEDNÁ PÉČE'!G12</f>
        <v>0</v>
      </c>
      <c r="E30" s="217">
        <f>'NÁSLEDNÁ PÉČE'!G13</f>
        <v>0</v>
      </c>
    </row>
    <row r="31" spans="1:11" x14ac:dyDescent="0.25">
      <c r="B31" s="118" t="s">
        <v>325</v>
      </c>
      <c r="C31" s="284">
        <f>'NÁSLEDNÁ PÉČE'!G28</f>
        <v>0</v>
      </c>
      <c r="D31" s="216">
        <f>'NÁSLEDNÁ PÉČE'!G27</f>
        <v>0</v>
      </c>
      <c r="E31" s="217">
        <f>'NÁSLEDNÁ PÉČE'!G30</f>
        <v>0</v>
      </c>
      <c r="F31" s="174"/>
      <c r="K31" s="57"/>
    </row>
    <row r="32" spans="1:11" x14ac:dyDescent="0.25">
      <c r="B32" s="118" t="s">
        <v>324</v>
      </c>
      <c r="C32" s="284">
        <f>'NÁSLEDNÁ PÉČE'!G45</f>
        <v>0</v>
      </c>
      <c r="D32" s="216">
        <f>'NÁSLEDNÁ PÉČE'!G44</f>
        <v>0</v>
      </c>
      <c r="E32" s="217">
        <f>'NÁSLEDNÁ PÉČE'!G47</f>
        <v>0</v>
      </c>
      <c r="K32" s="57"/>
    </row>
    <row r="33" spans="1:11" ht="15.75" thickBot="1" x14ac:dyDescent="0.3">
      <c r="B33" s="118"/>
      <c r="C33" s="284"/>
      <c r="D33" s="173"/>
      <c r="E33" s="219"/>
      <c r="F33" s="57"/>
      <c r="G33" s="57"/>
      <c r="H33" s="57"/>
      <c r="I33" s="57"/>
      <c r="J33" s="57"/>
      <c r="K33" s="57"/>
    </row>
    <row r="34" spans="1:11" ht="15.75" thickBot="1" x14ac:dyDescent="0.3">
      <c r="B34" s="397" t="s">
        <v>495</v>
      </c>
      <c r="C34" s="398">
        <f>SUM(C30:C33)</f>
        <v>0</v>
      </c>
      <c r="D34" s="399">
        <f>SUM(D30:D33)</f>
        <v>0</v>
      </c>
      <c r="E34" s="400">
        <f>SUM(E30:E32)</f>
        <v>0</v>
      </c>
      <c r="F34" s="385"/>
      <c r="G34" s="57"/>
      <c r="H34" s="57"/>
      <c r="I34" s="57"/>
      <c r="J34" s="57"/>
      <c r="K34" s="57"/>
    </row>
    <row r="35" spans="1:11" ht="15.75" thickBot="1" x14ac:dyDescent="0.3">
      <c r="B35" s="316" t="s">
        <v>480</v>
      </c>
      <c r="C35" s="280">
        <f>C34*0.21</f>
        <v>0</v>
      </c>
      <c r="D35" s="216">
        <f>D34*0.21</f>
        <v>0</v>
      </c>
      <c r="E35" s="168">
        <f>E34*0.21</f>
        <v>0</v>
      </c>
      <c r="F35" s="385"/>
      <c r="G35" s="57"/>
      <c r="H35" s="57"/>
      <c r="I35" s="57"/>
      <c r="J35" s="57"/>
      <c r="K35" s="57"/>
    </row>
    <row r="36" spans="1:11" ht="15.75" thickBot="1" x14ac:dyDescent="0.3">
      <c r="B36" s="317" t="s">
        <v>496</v>
      </c>
      <c r="C36" s="312">
        <f>SUM(C34:C35)</f>
        <v>0</v>
      </c>
      <c r="D36" s="313">
        <f>SUM(D34:D35)</f>
        <v>0</v>
      </c>
      <c r="E36" s="314">
        <f>SUM(E34:E35)</f>
        <v>0</v>
      </c>
      <c r="F36" s="385"/>
      <c r="G36" s="171"/>
      <c r="H36" s="57"/>
      <c r="I36" s="57"/>
      <c r="J36" s="57"/>
      <c r="K36" s="57"/>
    </row>
    <row r="37" spans="1:11" x14ac:dyDescent="0.25">
      <c r="B37" s="316"/>
      <c r="C37" s="280"/>
      <c r="D37" s="216"/>
      <c r="E37" s="168"/>
      <c r="F37" s="385"/>
      <c r="G37" s="171"/>
      <c r="H37" s="57"/>
      <c r="I37" s="57"/>
      <c r="J37" s="57"/>
      <c r="K37" s="57"/>
    </row>
    <row r="38" spans="1:11" x14ac:dyDescent="0.25">
      <c r="B38" s="405" t="s">
        <v>504</v>
      </c>
      <c r="C38" s="406">
        <f>C25+C34</f>
        <v>0</v>
      </c>
      <c r="D38" s="407">
        <f>D25+D34</f>
        <v>0</v>
      </c>
      <c r="E38" s="408">
        <f>E25+E34</f>
        <v>0</v>
      </c>
      <c r="F38" s="385"/>
      <c r="G38" s="171"/>
      <c r="H38" s="57"/>
      <c r="I38" s="57"/>
      <c r="J38" s="57"/>
      <c r="K38" s="57"/>
    </row>
    <row r="39" spans="1:11" x14ac:dyDescent="0.25">
      <c r="B39" s="316" t="s">
        <v>480</v>
      </c>
      <c r="C39" s="280">
        <f>C38*0.21</f>
        <v>0</v>
      </c>
      <c r="D39" s="216">
        <f>D38*0.21</f>
        <v>0</v>
      </c>
      <c r="E39" s="168">
        <f>E38*0.21</f>
        <v>0</v>
      </c>
      <c r="F39" s="385"/>
      <c r="G39" s="171"/>
      <c r="H39" s="57"/>
      <c r="I39" s="57"/>
      <c r="J39" s="57"/>
      <c r="K39" s="57"/>
    </row>
    <row r="40" spans="1:11" x14ac:dyDescent="0.25">
      <c r="B40" s="316" t="s">
        <v>505</v>
      </c>
      <c r="C40" s="280">
        <f>SUM(C38:C39)</f>
        <v>0</v>
      </c>
      <c r="D40" s="216">
        <f>SUM(D38:D39)</f>
        <v>0</v>
      </c>
      <c r="E40" s="168">
        <f>SUM(E38:E39)</f>
        <v>0</v>
      </c>
      <c r="F40" s="385"/>
      <c r="G40" s="386"/>
      <c r="H40" s="57"/>
      <c r="I40" s="57"/>
      <c r="J40" s="57"/>
      <c r="K40" s="57"/>
    </row>
    <row r="41" spans="1:11" x14ac:dyDescent="0.25">
      <c r="B41" s="316"/>
      <c r="C41" s="280"/>
      <c r="D41" s="216"/>
      <c r="E41" s="168"/>
      <c r="F41" s="385"/>
      <c r="G41" s="171"/>
      <c r="H41" s="57"/>
      <c r="I41" s="57"/>
      <c r="J41" s="57"/>
      <c r="K41" s="57"/>
    </row>
    <row r="42" spans="1:11" x14ac:dyDescent="0.25">
      <c r="B42" s="316"/>
      <c r="C42" s="280"/>
      <c r="D42" s="216"/>
      <c r="E42" s="168"/>
      <c r="F42" s="385"/>
      <c r="G42" s="171"/>
      <c r="H42" s="57"/>
      <c r="I42" s="57"/>
      <c r="J42" s="57"/>
      <c r="K42" s="57"/>
    </row>
    <row r="43" spans="1:11" s="156" customFormat="1" ht="18.75" x14ac:dyDescent="0.3">
      <c r="A43" s="161"/>
      <c r="B43" s="177" t="s">
        <v>497</v>
      </c>
      <c r="C43" s="279" t="s">
        <v>289</v>
      </c>
      <c r="D43" s="296" t="s">
        <v>289</v>
      </c>
      <c r="E43" s="181" t="s">
        <v>333</v>
      </c>
      <c r="F43" s="182"/>
      <c r="G43" s="183"/>
      <c r="H43" s="183"/>
      <c r="I43" s="183"/>
      <c r="J43" s="183"/>
      <c r="K43" s="161"/>
    </row>
    <row r="44" spans="1:11" x14ac:dyDescent="0.25">
      <c r="A44" s="171"/>
      <c r="B44" s="166" t="s">
        <v>318</v>
      </c>
      <c r="C44" s="280">
        <f>'SUCHÁ VONNÁ STRÁŇKA'!G23</f>
        <v>0</v>
      </c>
      <c r="D44" s="216">
        <f>'SUCHÁ VONNÁ STRÁŇKA'!G24</f>
        <v>0</v>
      </c>
      <c r="E44" s="215">
        <f t="shared" si="0"/>
        <v>0</v>
      </c>
      <c r="F44" s="172"/>
      <c r="G44" s="171"/>
      <c r="H44" s="171"/>
      <c r="I44" s="171"/>
      <c r="J44" s="171"/>
      <c r="K44" s="171"/>
    </row>
    <row r="45" spans="1:11" x14ac:dyDescent="0.25">
      <c r="A45" s="171"/>
      <c r="B45" s="166" t="s">
        <v>291</v>
      </c>
      <c r="C45" s="280">
        <f>'SUCHÁ VONNÁ STRÁŇKA'!G44</f>
        <v>0</v>
      </c>
      <c r="D45" s="216">
        <v>0</v>
      </c>
      <c r="E45" s="215">
        <f t="shared" si="0"/>
        <v>0</v>
      </c>
      <c r="F45" s="172"/>
      <c r="G45" s="171"/>
      <c r="H45" s="171"/>
      <c r="I45" s="171"/>
      <c r="J45" s="171"/>
      <c r="K45" s="171"/>
    </row>
    <row r="46" spans="1:11" x14ac:dyDescent="0.25">
      <c r="A46" s="171"/>
      <c r="B46" s="166" t="s">
        <v>319</v>
      </c>
      <c r="C46" s="280">
        <f>'HMATOVÝ ZÁHON'!G21</f>
        <v>0</v>
      </c>
      <c r="D46" s="216">
        <f>'HMATOVÝ ZÁHON'!G22</f>
        <v>0</v>
      </c>
      <c r="E46" s="215">
        <f t="shared" si="0"/>
        <v>0</v>
      </c>
      <c r="F46" s="172"/>
      <c r="G46" s="171"/>
      <c r="H46" s="171"/>
      <c r="I46" s="171"/>
      <c r="J46" s="171"/>
      <c r="K46" s="171"/>
    </row>
    <row r="47" spans="1:11" x14ac:dyDescent="0.25">
      <c r="A47" s="171"/>
      <c r="B47" s="166" t="s">
        <v>291</v>
      </c>
      <c r="C47" s="280">
        <f>'HMATOVÝ ZÁHON'!G39</f>
        <v>0</v>
      </c>
      <c r="D47" s="216">
        <v>0</v>
      </c>
      <c r="E47" s="215">
        <f t="shared" si="0"/>
        <v>0</v>
      </c>
      <c r="F47" s="172"/>
      <c r="G47" s="171"/>
      <c r="H47" s="171"/>
      <c r="I47" s="171"/>
      <c r="J47" s="171"/>
      <c r="K47" s="171"/>
    </row>
    <row r="48" spans="1:11" x14ac:dyDescent="0.25">
      <c r="A48" s="171"/>
      <c r="B48" s="166" t="s">
        <v>320</v>
      </c>
      <c r="C48" s="280">
        <f>'LITORÁLNÍ PÁSMO'!G16</f>
        <v>0</v>
      </c>
      <c r="D48" s="216">
        <f>'LITORÁLNÍ PÁSMO'!G17</f>
        <v>0</v>
      </c>
      <c r="E48" s="215">
        <f t="shared" si="0"/>
        <v>0</v>
      </c>
      <c r="F48" s="172"/>
      <c r="G48" s="171"/>
      <c r="H48" s="171"/>
      <c r="I48" s="171"/>
      <c r="J48" s="171"/>
      <c r="K48" s="171"/>
    </row>
    <row r="49" spans="1:11" x14ac:dyDescent="0.25">
      <c r="A49" s="171"/>
      <c r="B49" s="166" t="s">
        <v>291</v>
      </c>
      <c r="C49" s="280">
        <f>'LITORÁLNÍ PÁSMO'!G35</f>
        <v>0</v>
      </c>
      <c r="D49" s="216">
        <v>0</v>
      </c>
      <c r="E49" s="215">
        <f t="shared" si="0"/>
        <v>0</v>
      </c>
      <c r="F49" s="172"/>
      <c r="G49" s="171"/>
      <c r="H49" s="171"/>
      <c r="I49" s="171"/>
      <c r="J49" s="171"/>
      <c r="K49" s="171"/>
    </row>
    <row r="50" spans="1:11" ht="15.75" thickBot="1" x14ac:dyDescent="0.3">
      <c r="A50" s="171"/>
      <c r="B50" s="166"/>
      <c r="C50" s="280"/>
      <c r="D50" s="216"/>
      <c r="E50" s="215"/>
      <c r="F50" s="172"/>
      <c r="G50" s="171"/>
      <c r="H50" s="171"/>
      <c r="I50" s="171"/>
      <c r="J50" s="171"/>
      <c r="K50" s="171"/>
    </row>
    <row r="51" spans="1:11" ht="15.75" thickBot="1" x14ac:dyDescent="0.3">
      <c r="A51" s="171"/>
      <c r="B51" s="397" t="s">
        <v>498</v>
      </c>
      <c r="C51" s="398">
        <f>SUM(C44:C50)</f>
        <v>0</v>
      </c>
      <c r="D51" s="399">
        <f>SUM(D44:D50)</f>
        <v>0</v>
      </c>
      <c r="E51" s="400">
        <f>SUM(C51:D51)</f>
        <v>0</v>
      </c>
      <c r="F51" s="219"/>
      <c r="G51" s="171"/>
      <c r="H51" s="171"/>
      <c r="I51" s="171"/>
      <c r="J51" s="171"/>
      <c r="K51" s="171"/>
    </row>
    <row r="52" spans="1:11" ht="15.75" thickBot="1" x14ac:dyDescent="0.3">
      <c r="A52" s="171"/>
      <c r="B52" s="316" t="s">
        <v>480</v>
      </c>
      <c r="C52" s="280">
        <f>C51*0.21</f>
        <v>0</v>
      </c>
      <c r="D52" s="216">
        <f>D51*0.21</f>
        <v>0</v>
      </c>
      <c r="E52" s="215">
        <f>E51*0.21</f>
        <v>0</v>
      </c>
      <c r="F52" s="172"/>
      <c r="G52" s="171"/>
      <c r="H52" s="171"/>
      <c r="I52" s="171"/>
      <c r="J52" s="171"/>
      <c r="K52" s="171"/>
    </row>
    <row r="53" spans="1:11" ht="15.75" thickBot="1" x14ac:dyDescent="0.3">
      <c r="A53" s="315"/>
      <c r="B53" s="317" t="s">
        <v>499</v>
      </c>
      <c r="C53" s="402">
        <f>SUM(C51:C52)</f>
        <v>0</v>
      </c>
      <c r="D53" s="403">
        <f>SUM(D51:D52)</f>
        <v>0</v>
      </c>
      <c r="E53" s="404">
        <f>SUM(E51:E52)</f>
        <v>0</v>
      </c>
      <c r="F53" s="172"/>
      <c r="G53" s="171"/>
      <c r="H53" s="171"/>
      <c r="I53" s="171"/>
      <c r="J53" s="171"/>
      <c r="K53" s="171"/>
    </row>
    <row r="54" spans="1:11" s="363" customFormat="1" x14ac:dyDescent="0.25">
      <c r="A54" s="401"/>
      <c r="C54" s="280"/>
      <c r="D54" s="216"/>
      <c r="E54" s="168"/>
      <c r="F54" s="170"/>
      <c r="G54" s="166"/>
      <c r="H54" s="166"/>
      <c r="I54" s="166"/>
      <c r="J54" s="166"/>
      <c r="K54" s="166"/>
    </row>
    <row r="55" spans="1:11" s="363" customFormat="1" x14ac:dyDescent="0.25">
      <c r="A55" s="401"/>
      <c r="B55" s="316"/>
      <c r="C55" s="280"/>
      <c r="D55" s="216"/>
      <c r="E55" s="168"/>
      <c r="F55" s="170"/>
      <c r="G55" s="166"/>
      <c r="H55" s="166"/>
      <c r="I55" s="166"/>
      <c r="J55" s="166"/>
      <c r="K55" s="166"/>
    </row>
    <row r="56" spans="1:11" x14ac:dyDescent="0.25">
      <c r="A56" s="315"/>
      <c r="B56" s="316"/>
      <c r="C56" s="280"/>
      <c r="D56" s="216"/>
      <c r="E56" s="168"/>
      <c r="F56" s="172"/>
      <c r="G56" s="183"/>
      <c r="H56" s="171"/>
      <c r="I56" s="171"/>
      <c r="J56" s="171"/>
      <c r="K56" s="171"/>
    </row>
    <row r="57" spans="1:11" s="156" customFormat="1" ht="18.75" x14ac:dyDescent="0.3">
      <c r="A57" s="161"/>
      <c r="B57" s="177" t="s">
        <v>489</v>
      </c>
      <c r="C57" s="279" t="s">
        <v>289</v>
      </c>
      <c r="D57" s="296" t="s">
        <v>289</v>
      </c>
      <c r="E57" s="181" t="s">
        <v>333</v>
      </c>
      <c r="F57" s="182"/>
      <c r="G57" s="118"/>
      <c r="H57" s="183"/>
      <c r="I57" s="183"/>
      <c r="J57" s="183"/>
      <c r="K57" s="161"/>
    </row>
    <row r="58" spans="1:11" s="337" customFormat="1" x14ac:dyDescent="0.25">
      <c r="A58" s="121"/>
      <c r="B58" s="179" t="s">
        <v>522</v>
      </c>
      <c r="C58" s="280">
        <v>0</v>
      </c>
      <c r="D58" s="216">
        <v>0</v>
      </c>
      <c r="E58" s="168">
        <f>C58+D58</f>
        <v>0</v>
      </c>
      <c r="F58" s="426"/>
      <c r="G58" s="121"/>
      <c r="H58" s="121"/>
      <c r="I58" s="121"/>
    </row>
    <row r="59" spans="1:11" x14ac:dyDescent="0.25">
      <c r="A59" s="118"/>
      <c r="B59" s="121" t="s">
        <v>447</v>
      </c>
      <c r="C59" s="280">
        <f>'PŘÍPRAVA ÚZEMÍ'!G16</f>
        <v>0</v>
      </c>
      <c r="D59" s="216">
        <f>'PŘÍPRAVA ÚZEMÍ'!G17</f>
        <v>0</v>
      </c>
      <c r="E59" s="215">
        <f>SUM(C59:D59)</f>
        <v>0</v>
      </c>
      <c r="F59" s="165"/>
      <c r="G59" s="118"/>
      <c r="H59" s="118"/>
      <c r="I59" s="118"/>
      <c r="J59" s="57"/>
      <c r="K59" s="57"/>
    </row>
    <row r="60" spans="1:11" x14ac:dyDescent="0.25">
      <c r="A60" s="118"/>
      <c r="B60" s="121" t="s">
        <v>517</v>
      </c>
      <c r="C60" s="280">
        <f>'PŘÍPRAVA ÚZEMÍ'!G18</f>
        <v>0</v>
      </c>
      <c r="D60" s="216">
        <f>'PŘÍPRAVA ÚZEMÍ'!G19</f>
        <v>0</v>
      </c>
      <c r="E60" s="215">
        <f>C60+D60</f>
        <v>0</v>
      </c>
      <c r="F60" s="165"/>
      <c r="G60" s="118"/>
      <c r="H60" s="118"/>
      <c r="I60" s="118"/>
      <c r="J60" s="57"/>
      <c r="K60" s="57"/>
    </row>
    <row r="61" spans="1:11" x14ac:dyDescent="0.25">
      <c r="A61" s="118"/>
      <c r="B61" s="121" t="s">
        <v>456</v>
      </c>
      <c r="C61" s="280">
        <f>'PŘÍPRAVA ÚZEMÍ'!G28</f>
        <v>0</v>
      </c>
      <c r="D61" s="216">
        <f>'PŘÍPRAVA ÚZEMÍ'!G26</f>
        <v>0</v>
      </c>
      <c r="E61" s="215">
        <f>SUM(C61:D61)</f>
        <v>0</v>
      </c>
      <c r="F61" s="165"/>
      <c r="G61" s="118"/>
      <c r="H61" s="118"/>
      <c r="I61" s="118"/>
      <c r="J61" s="57"/>
      <c r="K61" s="57"/>
    </row>
    <row r="62" spans="1:11" x14ac:dyDescent="0.25">
      <c r="A62" s="118"/>
      <c r="B62" s="121" t="s">
        <v>517</v>
      </c>
      <c r="C62" s="280">
        <f>'PŘÍPRAVA ÚZEMÍ'!G30</f>
        <v>0</v>
      </c>
      <c r="D62" s="216">
        <v>0</v>
      </c>
      <c r="E62" s="215">
        <f>C62+D62</f>
        <v>0</v>
      </c>
      <c r="F62" s="165"/>
      <c r="G62" s="118"/>
      <c r="H62" s="118"/>
      <c r="I62" s="118"/>
      <c r="J62" s="57"/>
      <c r="K62" s="57"/>
    </row>
    <row r="63" spans="1:11" x14ac:dyDescent="0.25">
      <c r="A63" s="118"/>
      <c r="B63" s="166"/>
      <c r="C63" s="280"/>
      <c r="D63" s="299"/>
      <c r="E63" s="215"/>
      <c r="F63" s="165"/>
      <c r="G63" s="118"/>
      <c r="H63" s="118"/>
      <c r="I63" s="118"/>
      <c r="J63" s="57"/>
      <c r="K63" s="57"/>
    </row>
    <row r="64" spans="1:11" x14ac:dyDescent="0.25">
      <c r="A64" s="171"/>
      <c r="B64" s="166"/>
      <c r="C64" s="280"/>
      <c r="D64" s="169"/>
      <c r="E64" s="215"/>
      <c r="F64" s="172"/>
      <c r="G64" s="171"/>
      <c r="H64" s="171"/>
      <c r="I64" s="171"/>
      <c r="J64" s="57"/>
      <c r="K64" s="57"/>
    </row>
    <row r="65" spans="1:11" s="156" customFormat="1" ht="18.75" x14ac:dyDescent="0.3">
      <c r="A65" s="161"/>
      <c r="B65" s="177" t="s">
        <v>321</v>
      </c>
      <c r="C65" s="279" t="s">
        <v>289</v>
      </c>
      <c r="D65" s="296" t="s">
        <v>289</v>
      </c>
      <c r="E65" s="181" t="s">
        <v>333</v>
      </c>
      <c r="F65" s="182"/>
      <c r="G65" s="183"/>
      <c r="H65" s="183"/>
      <c r="I65" s="161"/>
    </row>
    <row r="66" spans="1:11" x14ac:dyDescent="0.25">
      <c r="A66" s="118"/>
      <c r="B66" s="179" t="s">
        <v>322</v>
      </c>
      <c r="C66" s="281">
        <f>'ZALOŽENÍ TRÁVNÍKU'!G8</f>
        <v>0</v>
      </c>
      <c r="D66" s="297"/>
      <c r="E66" s="215">
        <f>C66+D67</f>
        <v>0</v>
      </c>
      <c r="F66" s="165"/>
      <c r="G66" s="118"/>
      <c r="H66" s="118"/>
      <c r="I66" s="118"/>
      <c r="J66" s="57"/>
      <c r="K66" s="57"/>
    </row>
    <row r="67" spans="1:11" x14ac:dyDescent="0.25">
      <c r="A67" s="118"/>
      <c r="B67" s="121" t="s">
        <v>467</v>
      </c>
      <c r="C67" s="280"/>
      <c r="D67" s="216">
        <f>'ZALOŽENÍ TRÁVNÍKU'!G9</f>
        <v>0</v>
      </c>
      <c r="E67" s="215"/>
      <c r="F67" s="165"/>
      <c r="G67" s="118"/>
      <c r="H67" s="118"/>
      <c r="I67" s="118"/>
      <c r="J67" s="57"/>
      <c r="K67" s="57"/>
    </row>
    <row r="68" spans="1:11" x14ac:dyDescent="0.25">
      <c r="A68" s="118"/>
      <c r="B68" s="121" t="s">
        <v>461</v>
      </c>
      <c r="C68" s="280">
        <f>'ZALOŽENÍ TRÁVNÍKU'!G19</f>
        <v>0</v>
      </c>
      <c r="D68" s="297"/>
      <c r="E68" s="215">
        <f>C68+D69</f>
        <v>0</v>
      </c>
      <c r="F68" s="165"/>
      <c r="G68" s="118"/>
      <c r="H68" s="118"/>
      <c r="I68" s="118"/>
      <c r="J68" s="57"/>
      <c r="K68" s="57"/>
    </row>
    <row r="69" spans="1:11" x14ac:dyDescent="0.25">
      <c r="A69" s="118"/>
      <c r="B69" s="121" t="s">
        <v>470</v>
      </c>
      <c r="C69" s="280"/>
      <c r="D69" s="216">
        <f>'ZALOŽENÍ TRÁVNÍKU'!G20</f>
        <v>0</v>
      </c>
      <c r="E69" s="215"/>
      <c r="F69" s="165"/>
      <c r="G69" s="118"/>
      <c r="H69" s="118"/>
      <c r="I69" s="118"/>
      <c r="J69" s="57"/>
      <c r="K69" s="57"/>
    </row>
    <row r="70" spans="1:11" x14ac:dyDescent="0.25">
      <c r="A70" s="118"/>
      <c r="B70" s="121" t="s">
        <v>462</v>
      </c>
      <c r="C70" s="280">
        <f>'ZALOŽENÍ TRÁVNÍKU'!G30</f>
        <v>0</v>
      </c>
      <c r="D70" s="297"/>
      <c r="E70" s="215">
        <f>C70+D71</f>
        <v>0</v>
      </c>
      <c r="F70" s="165"/>
      <c r="G70" s="118"/>
      <c r="H70" s="118"/>
      <c r="I70" s="118"/>
      <c r="J70" s="57"/>
      <c r="K70" s="57"/>
    </row>
    <row r="71" spans="1:11" s="213" customFormat="1" x14ac:dyDescent="0.25">
      <c r="A71" s="211"/>
      <c r="B71" s="121" t="s">
        <v>336</v>
      </c>
      <c r="C71" s="282"/>
      <c r="D71" s="216">
        <f>'ZALOŽENÍ TRÁVNÍKU'!G31</f>
        <v>0</v>
      </c>
      <c r="E71" s="218"/>
      <c r="F71" s="212"/>
      <c r="G71" s="211"/>
      <c r="H71" s="211"/>
      <c r="I71" s="211"/>
    </row>
    <row r="72" spans="1:11" s="213" customFormat="1" ht="15.75" thickBot="1" x14ac:dyDescent="0.3">
      <c r="A72" s="211"/>
      <c r="B72" s="121"/>
      <c r="C72" s="282"/>
      <c r="D72" s="298"/>
      <c r="E72" s="218"/>
      <c r="F72" s="212"/>
      <c r="G72" s="211"/>
      <c r="H72" s="211"/>
      <c r="I72" s="211"/>
    </row>
    <row r="73" spans="1:11" ht="15.75" thickBot="1" x14ac:dyDescent="0.3">
      <c r="A73" s="171"/>
      <c r="B73" s="317" t="s">
        <v>335</v>
      </c>
      <c r="C73" s="312">
        <f>SUM(C66:C71)</f>
        <v>0</v>
      </c>
      <c r="D73" s="313">
        <f>SUM(D66:D71)</f>
        <v>0</v>
      </c>
      <c r="E73" s="314">
        <f>SUM(C73:D73)</f>
        <v>0</v>
      </c>
      <c r="F73" s="219"/>
      <c r="G73" s="171"/>
      <c r="H73" s="171"/>
      <c r="I73" s="171"/>
      <c r="J73" s="57"/>
      <c r="K73" s="57"/>
    </row>
    <row r="74" spans="1:11" ht="15.75" thickBot="1" x14ac:dyDescent="0.3">
      <c r="A74" s="171"/>
      <c r="B74" s="316"/>
      <c r="C74" s="280"/>
      <c r="D74" s="216"/>
      <c r="E74" s="168"/>
      <c r="F74" s="172"/>
      <c r="G74" s="171"/>
      <c r="H74" s="171"/>
      <c r="I74" s="171"/>
      <c r="J74" s="57"/>
      <c r="K74" s="57"/>
    </row>
    <row r="75" spans="1:11" ht="15.75" thickBot="1" x14ac:dyDescent="0.3">
      <c r="A75" s="171"/>
      <c r="B75" s="393" t="s">
        <v>500</v>
      </c>
      <c r="C75" s="394">
        <f>C59+C61+C73</f>
        <v>0</v>
      </c>
      <c r="D75" s="395">
        <f>D59+D61+D73</f>
        <v>0</v>
      </c>
      <c r="E75" s="396">
        <f>C75+D75</f>
        <v>0</v>
      </c>
      <c r="F75" s="172"/>
      <c r="G75" s="171"/>
      <c r="H75" s="171"/>
      <c r="I75" s="171"/>
      <c r="J75" s="57"/>
      <c r="K75" s="57"/>
    </row>
    <row r="76" spans="1:11" ht="15.75" thickBot="1" x14ac:dyDescent="0.3">
      <c r="A76" s="171"/>
      <c r="B76" s="316" t="s">
        <v>480</v>
      </c>
      <c r="C76" s="280">
        <f>C75*0.21</f>
        <v>0</v>
      </c>
      <c r="D76" s="216">
        <f>D75*0.21</f>
        <v>0</v>
      </c>
      <c r="E76" s="168">
        <f>E75*0.21</f>
        <v>0</v>
      </c>
      <c r="F76" s="172"/>
      <c r="G76" s="171"/>
      <c r="H76" s="171"/>
      <c r="I76" s="171"/>
      <c r="J76" s="57"/>
      <c r="K76" s="57"/>
    </row>
    <row r="77" spans="1:11" ht="15.75" thickBot="1" x14ac:dyDescent="0.3">
      <c r="A77" s="171"/>
      <c r="B77" s="317" t="s">
        <v>501</v>
      </c>
      <c r="C77" s="312">
        <f>SUM(C75:C76)</f>
        <v>0</v>
      </c>
      <c r="D77" s="313">
        <f>SUM(D75:D76)</f>
        <v>0</v>
      </c>
      <c r="E77" s="314">
        <f>SUM(E75:E76)</f>
        <v>0</v>
      </c>
      <c r="F77" s="172"/>
      <c r="G77" s="171"/>
      <c r="H77" s="171"/>
      <c r="I77" s="171"/>
      <c r="J77" s="57"/>
      <c r="K77" s="57"/>
    </row>
    <row r="78" spans="1:11" ht="15.75" thickBot="1" x14ac:dyDescent="0.3">
      <c r="A78" s="171"/>
      <c r="B78" s="316"/>
      <c r="C78" s="280"/>
      <c r="D78" s="216"/>
      <c r="E78" s="168"/>
      <c r="F78" s="172"/>
      <c r="G78" s="171"/>
      <c r="H78" s="171"/>
      <c r="I78" s="171"/>
      <c r="J78" s="57"/>
      <c r="K78" s="57"/>
    </row>
    <row r="79" spans="1:11" ht="15.75" thickBot="1" x14ac:dyDescent="0.3">
      <c r="A79" s="171"/>
      <c r="B79" s="393" t="s">
        <v>518</v>
      </c>
      <c r="C79" s="394">
        <f>C58+C60+C62</f>
        <v>0</v>
      </c>
      <c r="D79" s="395">
        <f>D60+D62</f>
        <v>0</v>
      </c>
      <c r="E79" s="396">
        <f>C79+D79</f>
        <v>0</v>
      </c>
      <c r="F79" s="172"/>
      <c r="G79" s="171"/>
      <c r="H79" s="171"/>
      <c r="I79" s="171"/>
      <c r="J79" s="57"/>
      <c r="K79" s="57"/>
    </row>
    <row r="80" spans="1:11" ht="15.75" thickBot="1" x14ac:dyDescent="0.3">
      <c r="A80" s="171"/>
      <c r="B80" s="316" t="s">
        <v>480</v>
      </c>
      <c r="C80" s="280">
        <f>C79*0.21</f>
        <v>0</v>
      </c>
      <c r="D80" s="216">
        <f>D79*0.21</f>
        <v>0</v>
      </c>
      <c r="E80" s="168">
        <f>E79*0.21</f>
        <v>0</v>
      </c>
      <c r="F80" s="172"/>
      <c r="G80" s="171"/>
      <c r="H80" s="171"/>
      <c r="I80" s="171"/>
      <c r="J80" s="57"/>
      <c r="K80" s="57"/>
    </row>
    <row r="81" spans="1:11" ht="15.75" thickBot="1" x14ac:dyDescent="0.3">
      <c r="A81" s="171"/>
      <c r="B81" s="317" t="s">
        <v>519</v>
      </c>
      <c r="C81" s="312">
        <f>SUM(C79:C80)</f>
        <v>0</v>
      </c>
      <c r="D81" s="313">
        <f>SUM(D79:D80)</f>
        <v>0</v>
      </c>
      <c r="E81" s="314">
        <f>SUM(E79:E80)</f>
        <v>0</v>
      </c>
      <c r="F81" s="172"/>
      <c r="G81" s="171"/>
      <c r="H81" s="171"/>
      <c r="I81" s="171"/>
      <c r="J81" s="57"/>
      <c r="K81" s="57"/>
    </row>
    <row r="82" spans="1:11" ht="15.75" thickBot="1" x14ac:dyDescent="0.3">
      <c r="A82" s="171"/>
      <c r="B82" s="316"/>
      <c r="C82" s="280"/>
      <c r="D82" s="216"/>
      <c r="E82" s="168"/>
      <c r="F82" s="172"/>
      <c r="G82" s="171"/>
      <c r="H82" s="171"/>
      <c r="I82" s="171"/>
      <c r="J82" s="57"/>
      <c r="K82" s="57"/>
    </row>
    <row r="83" spans="1:11" ht="25.5" customHeight="1" thickBot="1" x14ac:dyDescent="0.3">
      <c r="A83" s="413"/>
      <c r="B83" s="414" t="s">
        <v>508</v>
      </c>
      <c r="C83" s="415">
        <f>C38+C51+C75</f>
        <v>0</v>
      </c>
      <c r="D83" s="416">
        <f>D38+D51+D75</f>
        <v>0</v>
      </c>
      <c r="E83" s="417">
        <f>E38+E51+E75</f>
        <v>0</v>
      </c>
      <c r="F83" s="412"/>
      <c r="G83" s="171"/>
      <c r="H83" s="171"/>
      <c r="I83" s="171"/>
      <c r="J83" s="57"/>
      <c r="K83" s="57"/>
    </row>
    <row r="84" spans="1:11" x14ac:dyDescent="0.25">
      <c r="A84" s="171"/>
      <c r="B84" s="316" t="s">
        <v>480</v>
      </c>
      <c r="C84" s="280">
        <f>C83*0.21</f>
        <v>0</v>
      </c>
      <c r="D84" s="216">
        <f>D83*0.21</f>
        <v>0</v>
      </c>
      <c r="E84" s="168">
        <f>E83*0.21</f>
        <v>0</v>
      </c>
      <c r="F84" s="172"/>
      <c r="G84" s="171"/>
      <c r="H84" s="171"/>
      <c r="I84" s="171"/>
      <c r="J84" s="57"/>
      <c r="K84" s="57"/>
    </row>
    <row r="85" spans="1:11" x14ac:dyDescent="0.25">
      <c r="A85" s="171"/>
      <c r="B85" s="316" t="s">
        <v>509</v>
      </c>
      <c r="C85" s="280">
        <f>SUM(C83:C84)</f>
        <v>0</v>
      </c>
      <c r="D85" s="216">
        <f>SUM(D83:D84)</f>
        <v>0</v>
      </c>
      <c r="E85" s="168">
        <f>SUM(E83:E84)</f>
        <v>0</v>
      </c>
      <c r="F85" s="172"/>
      <c r="G85" s="171"/>
      <c r="H85" s="171"/>
      <c r="I85" s="171"/>
      <c r="J85" s="57"/>
      <c r="K85" s="57"/>
    </row>
    <row r="86" spans="1:11" ht="30" customHeight="1" x14ac:dyDescent="0.25">
      <c r="C86" s="276"/>
      <c r="E86" s="219"/>
      <c r="F86" s="57"/>
      <c r="G86" s="156"/>
      <c r="H86" s="57"/>
      <c r="I86" s="57"/>
      <c r="J86" s="57"/>
      <c r="K86" s="57"/>
    </row>
    <row r="87" spans="1:11" s="156" customFormat="1" x14ac:dyDescent="0.25">
      <c r="A87" s="183" t="s">
        <v>438</v>
      </c>
      <c r="C87" s="277"/>
      <c r="D87" s="173"/>
      <c r="E87" s="220"/>
      <c r="G87" s="57"/>
    </row>
    <row r="88" spans="1:11" ht="18.75" x14ac:dyDescent="0.3">
      <c r="A88" s="176"/>
      <c r="B88" s="118"/>
      <c r="C88" s="278"/>
      <c r="E88" s="219"/>
      <c r="F88" s="57"/>
      <c r="G88" s="183"/>
      <c r="H88" s="57"/>
      <c r="I88" s="57"/>
      <c r="J88" s="57"/>
      <c r="K88" s="57"/>
    </row>
    <row r="89" spans="1:11" s="156" customFormat="1" ht="18.75" x14ac:dyDescent="0.3">
      <c r="A89" s="161"/>
      <c r="B89" s="177" t="s">
        <v>411</v>
      </c>
      <c r="C89" s="279" t="s">
        <v>289</v>
      </c>
      <c r="D89" s="296" t="s">
        <v>289</v>
      </c>
      <c r="E89" s="181" t="s">
        <v>333</v>
      </c>
      <c r="F89" s="182"/>
      <c r="G89" s="118"/>
      <c r="H89" s="183"/>
      <c r="I89" s="183"/>
      <c r="J89" s="183"/>
      <c r="K89" s="161"/>
    </row>
    <row r="90" spans="1:11" x14ac:dyDescent="0.25">
      <c r="A90" s="118"/>
      <c r="B90" s="179" t="s">
        <v>435</v>
      </c>
      <c r="C90" s="284">
        <f>MOBILIÁŘ!G7</f>
        <v>0</v>
      </c>
      <c r="D90" s="216">
        <f>MOBILIÁŘ!G8</f>
        <v>0</v>
      </c>
      <c r="E90" s="215">
        <f>SUM(C90:D90)</f>
        <v>0</v>
      </c>
      <c r="F90" s="165"/>
      <c r="G90" s="57"/>
      <c r="H90" s="118"/>
      <c r="I90" s="118"/>
      <c r="J90" s="118"/>
      <c r="K90" s="118"/>
    </row>
    <row r="91" spans="1:11" ht="15.75" x14ac:dyDescent="0.25">
      <c r="B91" s="175"/>
      <c r="C91" s="285"/>
      <c r="D91" s="167"/>
      <c r="E91" s="219"/>
      <c r="F91" s="57"/>
      <c r="G91" s="57"/>
      <c r="H91" s="57"/>
      <c r="I91" s="57"/>
      <c r="J91" s="57"/>
      <c r="K91" s="57"/>
    </row>
    <row r="92" spans="1:11" x14ac:dyDescent="0.25">
      <c r="B92" s="163" t="s">
        <v>412</v>
      </c>
      <c r="C92" s="279" t="s">
        <v>289</v>
      </c>
      <c r="D92" s="296" t="s">
        <v>289</v>
      </c>
      <c r="E92" s="181" t="s">
        <v>333</v>
      </c>
      <c r="F92" s="57"/>
      <c r="G92" s="118"/>
      <c r="H92" s="57"/>
      <c r="I92" s="57"/>
      <c r="J92" s="57"/>
      <c r="K92" s="57"/>
    </row>
    <row r="93" spans="1:11" x14ac:dyDescent="0.25">
      <c r="A93" s="118"/>
      <c r="B93" s="179" t="s">
        <v>412</v>
      </c>
      <c r="C93" s="284">
        <f>MOBILIÁŘ!G18</f>
        <v>0</v>
      </c>
      <c r="D93" s="216">
        <f>MOBILIÁŘ!G19</f>
        <v>0</v>
      </c>
      <c r="E93" s="215">
        <f>SUM(C93:D93)</f>
        <v>0</v>
      </c>
      <c r="F93" s="165"/>
      <c r="G93" s="118"/>
      <c r="H93" s="118"/>
      <c r="I93" s="118"/>
      <c r="J93" s="118"/>
      <c r="K93" s="118"/>
    </row>
    <row r="94" spans="1:11" ht="15.75" thickBot="1" x14ac:dyDescent="0.3">
      <c r="A94" s="118"/>
      <c r="B94" s="121"/>
      <c r="C94" s="284"/>
      <c r="D94" s="216"/>
      <c r="E94" s="215"/>
      <c r="F94" s="165"/>
      <c r="G94" s="118"/>
      <c r="H94" s="118"/>
      <c r="I94" s="118"/>
      <c r="J94" s="118"/>
      <c r="K94" s="118"/>
    </row>
    <row r="95" spans="1:11" ht="15.75" thickBot="1" x14ac:dyDescent="0.3">
      <c r="A95" s="118"/>
      <c r="B95" s="411" t="s">
        <v>506</v>
      </c>
      <c r="C95" s="394">
        <f>C90+C93</f>
        <v>0</v>
      </c>
      <c r="D95" s="395">
        <f>D90+D93</f>
        <v>0</v>
      </c>
      <c r="E95" s="396">
        <f>E90+E93</f>
        <v>0</v>
      </c>
      <c r="F95" s="165"/>
      <c r="G95" s="118"/>
      <c r="H95" s="118"/>
      <c r="I95" s="118"/>
      <c r="J95" s="118"/>
      <c r="K95" s="118"/>
    </row>
    <row r="96" spans="1:11" ht="15.75" thickBot="1" x14ac:dyDescent="0.3">
      <c r="A96" s="118"/>
      <c r="B96" s="409" t="s">
        <v>480</v>
      </c>
      <c r="C96" s="284">
        <f>C95*0.21</f>
        <v>0</v>
      </c>
      <c r="D96" s="216">
        <f>D95*0.21</f>
        <v>0</v>
      </c>
      <c r="E96" s="215">
        <f>E95*0.21</f>
        <v>0</v>
      </c>
      <c r="F96" s="165"/>
      <c r="G96" s="118"/>
      <c r="H96" s="118"/>
      <c r="I96" s="118"/>
      <c r="J96" s="118"/>
      <c r="K96" s="118"/>
    </row>
    <row r="97" spans="1:11" ht="15.75" thickBot="1" x14ac:dyDescent="0.3">
      <c r="A97" s="118"/>
      <c r="B97" s="410" t="s">
        <v>507</v>
      </c>
      <c r="C97" s="312">
        <f>SUM(C95:C96)</f>
        <v>0</v>
      </c>
      <c r="D97" s="313">
        <f>SUM(D95:D96)</f>
        <v>0</v>
      </c>
      <c r="E97" s="314">
        <f>SUM(E95:E96)</f>
        <v>0</v>
      </c>
      <c r="F97" s="165"/>
      <c r="G97" s="118"/>
      <c r="H97" s="118"/>
      <c r="I97" s="118"/>
      <c r="J97" s="118"/>
      <c r="K97" s="118"/>
    </row>
    <row r="98" spans="1:11" x14ac:dyDescent="0.25">
      <c r="A98" s="118"/>
      <c r="B98" s="121"/>
      <c r="C98" s="284"/>
      <c r="D98" s="216"/>
      <c r="E98" s="215"/>
      <c r="F98" s="165"/>
      <c r="G98" s="57"/>
      <c r="H98" s="118"/>
      <c r="I98" s="118"/>
      <c r="J98" s="118"/>
      <c r="K98" s="118"/>
    </row>
    <row r="99" spans="1:11" ht="15.75" thickBot="1" x14ac:dyDescent="0.3">
      <c r="C99" s="357" t="s">
        <v>477</v>
      </c>
      <c r="D99" s="356" t="s">
        <v>478</v>
      </c>
      <c r="E99" s="358" t="s">
        <v>479</v>
      </c>
      <c r="F99" s="57"/>
      <c r="G99" s="57"/>
      <c r="H99" s="57"/>
      <c r="I99" s="57"/>
      <c r="J99" s="57"/>
      <c r="K99" s="57"/>
    </row>
    <row r="100" spans="1:11" ht="24" customHeight="1" thickBot="1" x14ac:dyDescent="0.35">
      <c r="B100" s="330" t="s">
        <v>487</v>
      </c>
      <c r="C100" s="327">
        <f>C5+C25+C34+C51+C75+C79+C95</f>
        <v>0</v>
      </c>
      <c r="D100" s="328">
        <f>D5+D25+D34+D51+D75+D79+D95</f>
        <v>0</v>
      </c>
      <c r="E100" s="329">
        <f>E5+E25+E34+E51+E75+E79+E95</f>
        <v>0</v>
      </c>
      <c r="F100" s="184"/>
      <c r="G100" s="57"/>
      <c r="H100" s="57"/>
      <c r="I100" s="57"/>
      <c r="J100" s="57"/>
      <c r="K100" s="57"/>
    </row>
    <row r="101" spans="1:11" ht="27" customHeight="1" x14ac:dyDescent="0.25">
      <c r="B101" s="183" t="s">
        <v>480</v>
      </c>
      <c r="C101" s="388">
        <f>C100*0.21</f>
        <v>0</v>
      </c>
      <c r="D101" s="389">
        <f>D100*0.21</f>
        <v>0</v>
      </c>
      <c r="E101" s="390">
        <f>E100*0.21</f>
        <v>0</v>
      </c>
      <c r="F101" s="57"/>
      <c r="G101" s="57"/>
      <c r="H101" s="57"/>
      <c r="I101" s="57"/>
      <c r="J101" s="57"/>
      <c r="K101" s="57"/>
    </row>
    <row r="102" spans="1:11" ht="27" customHeight="1" thickBot="1" x14ac:dyDescent="0.3">
      <c r="B102" s="57"/>
      <c r="C102" s="276"/>
      <c r="D102" s="164"/>
      <c r="E102" s="387"/>
      <c r="F102" s="57"/>
      <c r="G102" s="57"/>
      <c r="H102" s="57"/>
      <c r="I102" s="57"/>
      <c r="J102" s="57"/>
      <c r="K102" s="57"/>
    </row>
    <row r="103" spans="1:11" ht="27" customHeight="1" thickBot="1" x14ac:dyDescent="0.35">
      <c r="B103" s="330" t="s">
        <v>488</v>
      </c>
      <c r="C103" s="391">
        <f>SUM(C100:C102)</f>
        <v>0</v>
      </c>
      <c r="D103" s="392">
        <f>SUM(D100:D102)</f>
        <v>0</v>
      </c>
      <c r="E103" s="329">
        <f>SUM(E100:E101)</f>
        <v>0</v>
      </c>
      <c r="F103" s="57"/>
      <c r="G103" s="57"/>
      <c r="H103" s="57"/>
      <c r="I103" s="57"/>
      <c r="J103" s="57"/>
      <c r="K103" s="57"/>
    </row>
    <row r="104" spans="1:11" ht="48" customHeight="1" x14ac:dyDescent="0.25">
      <c r="B104" s="359"/>
      <c r="C104" s="359"/>
      <c r="D104" s="360"/>
      <c r="E104" s="361"/>
      <c r="G104" s="57"/>
      <c r="H104" s="57"/>
      <c r="I104" s="57"/>
      <c r="J104" s="57"/>
      <c r="K104" s="57"/>
    </row>
    <row r="105" spans="1:11" ht="18.75" x14ac:dyDescent="0.3">
      <c r="B105" s="383"/>
      <c r="C105" s="363"/>
      <c r="D105" s="363"/>
      <c r="E105" s="362"/>
      <c r="G105" s="57"/>
      <c r="H105" s="57"/>
      <c r="I105" s="57"/>
      <c r="J105" s="57"/>
      <c r="K105" s="57"/>
    </row>
    <row r="106" spans="1:11" ht="29.25" customHeight="1" x14ac:dyDescent="0.25">
      <c r="B106" s="121"/>
      <c r="C106" s="280"/>
      <c r="D106" s="216"/>
      <c r="E106" s="215"/>
      <c r="G106" s="57"/>
      <c r="H106" s="57"/>
      <c r="I106" s="57"/>
      <c r="J106" s="57"/>
      <c r="K106" s="57"/>
    </row>
    <row r="107" spans="1:11" ht="16.5" customHeight="1" x14ac:dyDescent="0.25">
      <c r="B107" s="363"/>
      <c r="C107" s="284"/>
      <c r="D107" s="216"/>
      <c r="E107" s="361"/>
      <c r="G107" s="57"/>
      <c r="H107" s="57"/>
      <c r="I107" s="57"/>
      <c r="J107" s="57"/>
      <c r="K107" s="57"/>
    </row>
    <row r="108" spans="1:11" ht="29.25" customHeight="1" x14ac:dyDescent="0.25">
      <c r="B108" s="363"/>
      <c r="C108" s="284"/>
      <c r="D108" s="363"/>
      <c r="E108" s="362"/>
      <c r="G108" s="57"/>
      <c r="H108" s="57"/>
      <c r="I108" s="57"/>
      <c r="J108" s="57"/>
      <c r="K108" s="57"/>
    </row>
    <row r="109" spans="1:11" ht="29.25" customHeight="1" x14ac:dyDescent="0.25">
      <c r="B109" s="363"/>
      <c r="C109" s="376" t="s">
        <v>483</v>
      </c>
      <c r="D109" s="377" t="s">
        <v>484</v>
      </c>
      <c r="E109" s="378" t="s">
        <v>485</v>
      </c>
      <c r="G109" s="57"/>
      <c r="H109" s="57"/>
      <c r="I109" s="57"/>
      <c r="J109" s="57"/>
      <c r="K109" s="57"/>
    </row>
    <row r="110" spans="1:11" ht="29.25" customHeight="1" x14ac:dyDescent="0.3">
      <c r="B110" s="365" t="s">
        <v>481</v>
      </c>
      <c r="C110" s="366">
        <f>C100+C106+C107</f>
        <v>0</v>
      </c>
      <c r="D110" s="367">
        <f>D100+D106+D107</f>
        <v>0</v>
      </c>
      <c r="E110" s="368">
        <f>E100+E106+E107</f>
        <v>0</v>
      </c>
      <c r="G110" s="57"/>
      <c r="H110" s="57"/>
      <c r="I110" s="57"/>
      <c r="J110" s="57"/>
      <c r="K110" s="57"/>
    </row>
    <row r="111" spans="1:11" ht="18" customHeight="1" x14ac:dyDescent="0.25">
      <c r="B111" s="371" t="s">
        <v>480</v>
      </c>
      <c r="C111" s="379">
        <f>C110*0.21</f>
        <v>0</v>
      </c>
      <c r="D111" s="379">
        <f>D110*0.21</f>
        <v>0</v>
      </c>
      <c r="E111" s="380">
        <f>E110*0.21</f>
        <v>0</v>
      </c>
      <c r="F111" s="362"/>
      <c r="G111" s="57"/>
      <c r="H111" s="57"/>
      <c r="I111" s="57"/>
      <c r="J111" s="57"/>
      <c r="K111" s="57"/>
    </row>
    <row r="112" spans="1:11" ht="27" customHeight="1" x14ac:dyDescent="0.3">
      <c r="B112" s="365" t="s">
        <v>482</v>
      </c>
      <c r="C112" s="373">
        <f>SUM(C110:C111)</f>
        <v>0</v>
      </c>
      <c r="D112" s="375">
        <f>SUM(D110:D111)</f>
        <v>0</v>
      </c>
      <c r="E112" s="374">
        <f>SUM(E110:E111)</f>
        <v>0</v>
      </c>
      <c r="F112" s="362"/>
      <c r="G112" s="57"/>
      <c r="H112" s="57"/>
      <c r="I112" s="57"/>
      <c r="J112" s="57"/>
      <c r="K112" s="57"/>
    </row>
    <row r="113" spans="1:11" ht="27" customHeight="1" x14ac:dyDescent="0.25">
      <c r="B113" s="369"/>
      <c r="C113" s="372"/>
      <c r="D113" s="372"/>
      <c r="E113" s="370"/>
      <c r="F113" s="362"/>
      <c r="G113" s="57"/>
      <c r="H113" s="57"/>
      <c r="I113" s="57"/>
      <c r="J113" s="57"/>
      <c r="K113" s="57"/>
    </row>
    <row r="114" spans="1:11" ht="13.5" customHeight="1" x14ac:dyDescent="0.25">
      <c r="B114" s="369"/>
      <c r="C114" s="369"/>
      <c r="D114" s="369"/>
      <c r="E114" s="370"/>
      <c r="F114" s="362"/>
      <c r="G114" s="57"/>
      <c r="H114" s="57"/>
      <c r="I114" s="57"/>
      <c r="J114" s="57"/>
      <c r="K114" s="57"/>
    </row>
    <row r="115" spans="1:11" ht="15.75" x14ac:dyDescent="0.25">
      <c r="A115" s="110"/>
      <c r="B115" s="118"/>
      <c r="C115" s="368"/>
      <c r="D115" s="118"/>
      <c r="E115" s="178"/>
      <c r="F115" s="362"/>
      <c r="G115" s="57"/>
      <c r="H115" s="57"/>
      <c r="I115" s="57"/>
      <c r="J115" s="57"/>
      <c r="K115" s="57"/>
    </row>
    <row r="116" spans="1:11" ht="15.75" x14ac:dyDescent="0.25">
      <c r="A116" s="110"/>
      <c r="B116" s="118"/>
      <c r="C116" s="368"/>
      <c r="D116" s="118"/>
      <c r="E116" s="178"/>
      <c r="F116" s="362"/>
      <c r="G116" s="57"/>
      <c r="H116" s="57"/>
      <c r="I116" s="57"/>
      <c r="J116" s="57"/>
      <c r="K116" s="57"/>
    </row>
    <row r="117" spans="1:11" ht="18.75" x14ac:dyDescent="0.3">
      <c r="B117" s="427"/>
      <c r="C117" s="427"/>
      <c r="D117" s="427"/>
      <c r="E117" s="178"/>
      <c r="F117" s="364"/>
      <c r="G117" s="57"/>
      <c r="H117" s="57"/>
      <c r="I117" s="57"/>
      <c r="J117" s="57"/>
      <c r="K117" s="57"/>
    </row>
    <row r="118" spans="1:11" x14ac:dyDescent="0.25">
      <c r="E118" s="219"/>
      <c r="F118" s="57"/>
      <c r="G118" s="57"/>
      <c r="H118" s="57"/>
      <c r="I118" s="57"/>
      <c r="J118" s="57"/>
      <c r="K118" s="57"/>
    </row>
    <row r="119" spans="1:11" x14ac:dyDescent="0.25">
      <c r="E119" s="219"/>
      <c r="F119" s="57"/>
      <c r="G119" s="57"/>
      <c r="H119" s="57"/>
      <c r="I119" s="57"/>
      <c r="J119" s="57"/>
      <c r="K119" s="57"/>
    </row>
    <row r="120" spans="1:11" x14ac:dyDescent="0.25">
      <c r="E120" s="219"/>
      <c r="F120" s="57"/>
      <c r="G120" s="57"/>
      <c r="H120" s="57"/>
      <c r="I120" s="57"/>
      <c r="J120" s="57"/>
      <c r="K120" s="57"/>
    </row>
    <row r="121" spans="1:11" x14ac:dyDescent="0.25">
      <c r="E121" s="219"/>
      <c r="F121" s="57"/>
      <c r="G121" s="57"/>
      <c r="H121" s="57"/>
      <c r="I121" s="57"/>
      <c r="J121" s="57"/>
      <c r="K121" s="57"/>
    </row>
    <row r="122" spans="1:11" x14ac:dyDescent="0.25">
      <c r="E122" s="219"/>
      <c r="F122" s="57"/>
      <c r="H122" s="57"/>
      <c r="I122" s="57"/>
      <c r="J122" s="57"/>
      <c r="K122" s="57"/>
    </row>
  </sheetData>
  <mergeCells count="1">
    <mergeCell ref="B117:D117"/>
  </mergeCells>
  <pageMargins left="0.31496062992125984" right="0.31496062992125984" top="0.78740157480314965" bottom="0.78740157480314965" header="0.31496062992125984" footer="0.31496062992125984"/>
  <pageSetup paperSize="9" scale="85" orientation="portrait" r:id="rId1"/>
  <ignoredErrors>
    <ignoredError sqref="E59:E6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88" workbookViewId="0">
      <selection activeCell="C8" sqref="C8"/>
    </sheetView>
  </sheetViews>
  <sheetFormatPr defaultRowHeight="15" x14ac:dyDescent="0.25"/>
  <cols>
    <col min="1" max="1" width="3.140625" style="111" customWidth="1"/>
    <col min="2" max="2" width="58.7109375" style="111" customWidth="1"/>
    <col min="3" max="3" width="16.42578125" style="113" customWidth="1"/>
    <col min="4" max="4" width="17.140625" style="159" customWidth="1"/>
    <col min="5" max="5" width="16.28515625" style="217" customWidth="1"/>
    <col min="6" max="6" width="17.5703125" style="160" bestFit="1" customWidth="1"/>
    <col min="7" max="7" width="20.7109375" style="111" customWidth="1"/>
    <col min="8" max="8" width="19.140625" style="111" customWidth="1"/>
    <col min="9" max="9" width="9.140625" style="111"/>
    <col min="10" max="10" width="14.7109375" style="111" bestFit="1" customWidth="1"/>
    <col min="11" max="11" width="7.85546875" style="111" customWidth="1"/>
    <col min="12" max="16384" width="9.140625" style="57"/>
  </cols>
  <sheetData>
    <row r="1" spans="1:11" ht="32.25" customHeight="1" x14ac:dyDescent="0.3">
      <c r="A1" s="161" t="s">
        <v>288</v>
      </c>
      <c r="C1" s="275" t="s">
        <v>308</v>
      </c>
      <c r="D1" s="214" t="s">
        <v>309</v>
      </c>
      <c r="E1" s="221" t="s">
        <v>332</v>
      </c>
    </row>
    <row r="2" spans="1:11" ht="13.5" customHeight="1" x14ac:dyDescent="0.35">
      <c r="A2" s="158"/>
      <c r="C2" s="276"/>
      <c r="K2" s="158"/>
    </row>
    <row r="3" spans="1:11" s="156" customFormat="1" x14ac:dyDescent="0.25">
      <c r="A3" s="183" t="s">
        <v>310</v>
      </c>
      <c r="C3" s="277"/>
      <c r="D3" s="173"/>
      <c r="E3" s="217"/>
      <c r="F3" s="182"/>
      <c r="G3" s="183"/>
      <c r="H3" s="183"/>
      <c r="I3" s="183"/>
      <c r="J3" s="183"/>
      <c r="K3" s="183"/>
    </row>
    <row r="4" spans="1:11" ht="18.75" x14ac:dyDescent="0.3">
      <c r="A4" s="176"/>
      <c r="B4" s="118"/>
      <c r="C4" s="278"/>
      <c r="K4" s="176"/>
    </row>
    <row r="5" spans="1:11" s="156" customFormat="1" ht="18.75" x14ac:dyDescent="0.3">
      <c r="A5" s="161"/>
      <c r="B5" s="177" t="s">
        <v>436</v>
      </c>
      <c r="C5" s="279" t="s">
        <v>289</v>
      </c>
      <c r="D5" s="296" t="s">
        <v>289</v>
      </c>
      <c r="E5" s="181" t="s">
        <v>333</v>
      </c>
      <c r="F5" s="182"/>
      <c r="G5" s="183"/>
      <c r="H5" s="183"/>
      <c r="I5" s="183"/>
      <c r="J5" s="183"/>
      <c r="K5" s="161"/>
    </row>
    <row r="6" spans="1:11" x14ac:dyDescent="0.25">
      <c r="A6" s="118"/>
      <c r="B6" s="179" t="s">
        <v>437</v>
      </c>
      <c r="C6" s="280">
        <v>0</v>
      </c>
      <c r="D6" s="216">
        <v>0</v>
      </c>
      <c r="E6" s="215">
        <f>SUM(C6:D6)</f>
        <v>0</v>
      </c>
      <c r="F6" s="165"/>
      <c r="G6" s="118"/>
      <c r="H6" s="118"/>
      <c r="I6" s="118"/>
      <c r="J6" s="118"/>
      <c r="K6" s="118"/>
    </row>
    <row r="7" spans="1:11" x14ac:dyDescent="0.25">
      <c r="A7" s="118"/>
      <c r="B7" s="121" t="s">
        <v>520</v>
      </c>
      <c r="C7" s="280">
        <v>0</v>
      </c>
      <c r="D7" s="216">
        <v>0</v>
      </c>
      <c r="E7" s="215">
        <f>C7+D7</f>
        <v>0</v>
      </c>
      <c r="F7" s="165"/>
      <c r="G7" s="118"/>
      <c r="H7" s="118"/>
      <c r="I7" s="118"/>
      <c r="J7" s="118"/>
      <c r="K7" s="118"/>
    </row>
    <row r="8" spans="1:11" ht="15.75" thickBot="1" x14ac:dyDescent="0.3">
      <c r="A8" s="118"/>
      <c r="B8" s="121"/>
      <c r="C8" s="280"/>
      <c r="D8" s="216"/>
      <c r="E8" s="215"/>
      <c r="F8" s="165"/>
      <c r="G8" s="118"/>
      <c r="H8" s="118"/>
      <c r="I8" s="118"/>
      <c r="J8" s="118"/>
      <c r="K8" s="118"/>
    </row>
    <row r="9" spans="1:11" ht="15.75" thickBot="1" x14ac:dyDescent="0.3">
      <c r="A9" s="171"/>
      <c r="B9" s="397" t="s">
        <v>491</v>
      </c>
      <c r="C9" s="398">
        <f>SUM(C6:C8)</f>
        <v>0</v>
      </c>
      <c r="D9" s="399">
        <f>SUM(D6:D8)</f>
        <v>0</v>
      </c>
      <c r="E9" s="400">
        <f>SUM(C9:D9)</f>
        <v>0</v>
      </c>
      <c r="F9" s="172"/>
      <c r="G9" s="171"/>
      <c r="H9" s="171"/>
      <c r="I9" s="171"/>
      <c r="J9" s="171"/>
      <c r="K9" s="171"/>
    </row>
    <row r="10" spans="1:11" ht="15.75" thickBot="1" x14ac:dyDescent="0.3">
      <c r="A10" s="171"/>
      <c r="B10" s="316" t="s">
        <v>480</v>
      </c>
      <c r="C10" s="280">
        <f>C9*0.21</f>
        <v>0</v>
      </c>
      <c r="D10" s="216">
        <f>D9*0.21</f>
        <v>0</v>
      </c>
      <c r="E10" s="168">
        <f>E9*0.21</f>
        <v>0</v>
      </c>
      <c r="F10" s="172"/>
      <c r="G10" s="171"/>
      <c r="H10" s="171"/>
      <c r="I10" s="171"/>
      <c r="J10" s="171"/>
      <c r="K10" s="171"/>
    </row>
    <row r="11" spans="1:11" ht="15.75" thickBot="1" x14ac:dyDescent="0.3">
      <c r="A11" s="171"/>
      <c r="B11" s="317" t="s">
        <v>492</v>
      </c>
      <c r="C11" s="312">
        <f>SUM(C9:C10)</f>
        <v>0</v>
      </c>
      <c r="D11" s="313">
        <f>SUM(D9:D10)</f>
        <v>0</v>
      </c>
      <c r="E11" s="314">
        <f>SUM(E9:E10)</f>
        <v>0</v>
      </c>
      <c r="F11" s="172"/>
      <c r="G11" s="171"/>
      <c r="H11" s="171"/>
      <c r="I11" s="171"/>
      <c r="J11" s="171"/>
      <c r="K11" s="171"/>
    </row>
    <row r="12" spans="1:11" ht="40.5" customHeight="1" x14ac:dyDescent="0.35">
      <c r="A12" s="158"/>
      <c r="C12" s="276"/>
      <c r="K12" s="158"/>
    </row>
    <row r="13" spans="1:11" s="156" customFormat="1" x14ac:dyDescent="0.25">
      <c r="A13" s="183" t="s">
        <v>311</v>
      </c>
      <c r="B13" s="183"/>
      <c r="C13" s="277"/>
      <c r="D13" s="173"/>
      <c r="E13" s="217"/>
      <c r="F13" s="182"/>
      <c r="G13" s="183"/>
      <c r="H13" s="183"/>
      <c r="I13" s="183"/>
      <c r="J13" s="183"/>
      <c r="K13" s="183"/>
    </row>
    <row r="14" spans="1:11" ht="18.75" x14ac:dyDescent="0.3">
      <c r="A14" s="161"/>
      <c r="B14" s="162"/>
      <c r="C14" s="276"/>
      <c r="K14" s="161"/>
    </row>
    <row r="15" spans="1:11" s="156" customFormat="1" ht="18.75" x14ac:dyDescent="0.3">
      <c r="A15" s="161"/>
      <c r="B15" s="177" t="s">
        <v>490</v>
      </c>
      <c r="C15" s="279" t="s">
        <v>289</v>
      </c>
      <c r="D15" s="296" t="s">
        <v>289</v>
      </c>
      <c r="E15" s="181" t="s">
        <v>333</v>
      </c>
      <c r="F15" s="182"/>
      <c r="G15" s="183"/>
      <c r="H15" s="183"/>
      <c r="I15" s="183"/>
      <c r="J15" s="183"/>
      <c r="K15" s="161"/>
    </row>
    <row r="16" spans="1:11" x14ac:dyDescent="0.25">
      <c r="A16" s="118"/>
      <c r="B16" s="179" t="s">
        <v>312</v>
      </c>
      <c r="C16" s="280">
        <f>'STROMY 10-12'!G33</f>
        <v>0</v>
      </c>
      <c r="D16" s="216">
        <f>'STROMY 10-12'!G34</f>
        <v>0</v>
      </c>
      <c r="E16" s="215">
        <f t="shared" ref="E16:E50" si="0">SUM(C16:D16)</f>
        <v>0</v>
      </c>
      <c r="G16" s="118"/>
      <c r="H16" s="118"/>
      <c r="I16" s="118"/>
      <c r="J16" s="118"/>
      <c r="K16" s="118"/>
    </row>
    <row r="17" spans="1:11" x14ac:dyDescent="0.25">
      <c r="A17" s="171"/>
      <c r="B17" s="166" t="s">
        <v>353</v>
      </c>
      <c r="C17" s="280">
        <f>'STROMY 10-12'!G52</f>
        <v>0</v>
      </c>
      <c r="D17" s="216">
        <v>0</v>
      </c>
      <c r="E17" s="215">
        <f t="shared" si="0"/>
        <v>0</v>
      </c>
      <c r="F17" s="172"/>
      <c r="G17" s="171"/>
      <c r="H17" s="171"/>
      <c r="I17" s="171"/>
      <c r="J17" s="171"/>
      <c r="K17" s="171"/>
    </row>
    <row r="18" spans="1:11" x14ac:dyDescent="0.25">
      <c r="A18" s="171"/>
      <c r="B18" s="166" t="s">
        <v>313</v>
      </c>
      <c r="C18" s="280">
        <f>'STROMY 12-14'!G34</f>
        <v>0</v>
      </c>
      <c r="D18" s="216">
        <f>'STROMY 12-14'!G35</f>
        <v>0</v>
      </c>
      <c r="E18" s="215">
        <f t="shared" si="0"/>
        <v>0</v>
      </c>
      <c r="F18" s="172"/>
      <c r="G18" s="171"/>
      <c r="H18" s="171"/>
      <c r="I18" s="171"/>
      <c r="J18" s="171"/>
      <c r="K18" s="171"/>
    </row>
    <row r="19" spans="1:11" x14ac:dyDescent="0.25">
      <c r="A19" s="171"/>
      <c r="B19" s="166" t="s">
        <v>354</v>
      </c>
      <c r="C19" s="280">
        <f>'STROMY 12-14'!G50</f>
        <v>0</v>
      </c>
      <c r="D19" s="216">
        <v>0</v>
      </c>
      <c r="E19" s="215">
        <f t="shared" si="0"/>
        <v>0</v>
      </c>
      <c r="F19" s="172"/>
      <c r="G19" s="171"/>
      <c r="H19" s="171"/>
      <c r="I19" s="171"/>
      <c r="J19" s="171"/>
      <c r="K19" s="171"/>
    </row>
    <row r="20" spans="1:11" x14ac:dyDescent="0.25">
      <c r="A20" s="171"/>
      <c r="B20" s="166" t="s">
        <v>314</v>
      </c>
      <c r="C20" s="280">
        <f>'KEŘE SKUPINA ŽP'!G22</f>
        <v>0</v>
      </c>
      <c r="D20" s="216">
        <f>'KEŘE SKUPINA ŽP'!G23</f>
        <v>0</v>
      </c>
      <c r="E20" s="215">
        <f t="shared" si="0"/>
        <v>0</v>
      </c>
      <c r="F20" s="172"/>
      <c r="G20" s="171"/>
      <c r="H20" s="171"/>
      <c r="I20" s="171"/>
      <c r="J20" s="171"/>
      <c r="K20" s="171"/>
    </row>
    <row r="21" spans="1:11" x14ac:dyDescent="0.25">
      <c r="A21" s="171"/>
      <c r="B21" s="166" t="s">
        <v>290</v>
      </c>
      <c r="C21" s="280">
        <f>'KEŘE SKUPINA ŽP'!G37</f>
        <v>0</v>
      </c>
      <c r="D21" s="216">
        <v>0</v>
      </c>
      <c r="E21" s="215">
        <f t="shared" si="0"/>
        <v>0</v>
      </c>
      <c r="F21" s="172"/>
      <c r="G21" s="171"/>
      <c r="H21" s="171"/>
      <c r="I21" s="171"/>
      <c r="J21" s="171"/>
      <c r="K21" s="171"/>
    </row>
    <row r="22" spans="1:11" x14ac:dyDescent="0.25">
      <c r="A22" s="171"/>
      <c r="B22" s="166" t="s">
        <v>315</v>
      </c>
      <c r="C22" s="280">
        <f>'KEŘE SKUPINA vrby'!G20</f>
        <v>0</v>
      </c>
      <c r="D22" s="216">
        <f>'KEŘE SKUPINA vrby'!G21</f>
        <v>0</v>
      </c>
      <c r="E22" s="215">
        <f t="shared" si="0"/>
        <v>0</v>
      </c>
      <c r="F22" s="172"/>
      <c r="G22" s="171"/>
      <c r="H22" s="171"/>
      <c r="I22" s="171"/>
      <c r="J22" s="171"/>
      <c r="K22" s="171"/>
    </row>
    <row r="23" spans="1:11" x14ac:dyDescent="0.25">
      <c r="A23" s="171"/>
      <c r="B23" s="166" t="s">
        <v>290</v>
      </c>
      <c r="C23" s="280">
        <f>'KEŘE SKUPINA vrby'!G28</f>
        <v>0</v>
      </c>
      <c r="D23" s="216">
        <v>0</v>
      </c>
      <c r="E23" s="215">
        <f t="shared" si="0"/>
        <v>0</v>
      </c>
      <c r="F23" s="222"/>
      <c r="G23" s="171"/>
      <c r="H23" s="171"/>
      <c r="I23" s="171"/>
      <c r="J23" s="171"/>
      <c r="K23" s="171"/>
    </row>
    <row r="24" spans="1:11" x14ac:dyDescent="0.25">
      <c r="A24" s="171"/>
      <c r="B24" s="166" t="s">
        <v>316</v>
      </c>
      <c r="C24" s="280">
        <f>'KEŘE SKUPINA val'!G16</f>
        <v>0</v>
      </c>
      <c r="D24" s="216">
        <f>'KEŘE SKUPINA val'!G17</f>
        <v>0</v>
      </c>
      <c r="E24" s="215">
        <f>SUM(C24:D24)</f>
        <v>0</v>
      </c>
      <c r="F24" s="222"/>
      <c r="G24" s="171"/>
      <c r="H24" s="171"/>
      <c r="I24" s="171"/>
      <c r="J24" s="171"/>
      <c r="K24" s="171"/>
    </row>
    <row r="25" spans="1:11" x14ac:dyDescent="0.25">
      <c r="A25" s="171"/>
      <c r="B25" s="166" t="s">
        <v>290</v>
      </c>
      <c r="C25" s="280">
        <f>'KEŘE SKUPINA val'!G24</f>
        <v>0</v>
      </c>
      <c r="D25" s="216">
        <v>0</v>
      </c>
      <c r="E25" s="215">
        <f t="shared" si="0"/>
        <v>0</v>
      </c>
      <c r="F25" s="222"/>
      <c r="G25" s="171"/>
      <c r="H25" s="171"/>
      <c r="I25" s="171"/>
      <c r="J25" s="171"/>
      <c r="K25" s="171"/>
    </row>
    <row r="26" spans="1:11" x14ac:dyDescent="0.25">
      <c r="A26" s="171"/>
      <c r="B26" s="166" t="s">
        <v>317</v>
      </c>
      <c r="C26" s="280">
        <f>'KEŘE Solitéry'!G21</f>
        <v>0</v>
      </c>
      <c r="D26" s="216">
        <f>'KEŘE Solitéry'!G22</f>
        <v>0</v>
      </c>
      <c r="E26" s="215">
        <f t="shared" si="0"/>
        <v>0</v>
      </c>
      <c r="F26" s="222"/>
      <c r="G26" s="171"/>
      <c r="H26" s="171"/>
      <c r="I26" s="171"/>
      <c r="J26" s="171"/>
      <c r="K26" s="171"/>
    </row>
    <row r="27" spans="1:11" x14ac:dyDescent="0.25">
      <c r="A27" s="171"/>
      <c r="B27" s="166" t="s">
        <v>290</v>
      </c>
      <c r="C27" s="280">
        <f>'KEŘE Solitéry'!G33</f>
        <v>0</v>
      </c>
      <c r="D27" s="216">
        <v>0</v>
      </c>
      <c r="E27" s="215">
        <f t="shared" si="0"/>
        <v>0</v>
      </c>
      <c r="F27" s="172"/>
      <c r="G27" s="171"/>
      <c r="H27" s="171"/>
      <c r="I27" s="171"/>
      <c r="J27" s="171"/>
      <c r="K27" s="171"/>
    </row>
    <row r="28" spans="1:11" ht="15.75" thickBot="1" x14ac:dyDescent="0.3">
      <c r="A28" s="171"/>
      <c r="B28" s="166"/>
      <c r="C28" s="280"/>
      <c r="D28" s="216"/>
      <c r="E28" s="215"/>
      <c r="F28" s="172"/>
      <c r="G28" s="171"/>
      <c r="H28" s="171"/>
      <c r="I28" s="171"/>
      <c r="J28" s="171"/>
      <c r="K28" s="171"/>
    </row>
    <row r="29" spans="1:11" ht="15.75" thickBot="1" x14ac:dyDescent="0.3">
      <c r="A29" s="171"/>
      <c r="B29" s="397" t="s">
        <v>493</v>
      </c>
      <c r="C29" s="398">
        <f>SUM(C16:C28)</f>
        <v>0</v>
      </c>
      <c r="D29" s="399">
        <f>SUM(D16:D28)</f>
        <v>0</v>
      </c>
      <c r="E29" s="400">
        <f>SUM(E16:E27)</f>
        <v>0</v>
      </c>
      <c r="F29" s="384"/>
      <c r="G29" s="171"/>
      <c r="H29" s="171"/>
      <c r="I29" s="171"/>
      <c r="J29" s="171"/>
      <c r="K29" s="171"/>
    </row>
    <row r="30" spans="1:11" ht="15.75" thickBot="1" x14ac:dyDescent="0.3">
      <c r="A30" s="171"/>
      <c r="B30" s="316" t="s">
        <v>480</v>
      </c>
      <c r="C30" s="280">
        <f>C29*0.21</f>
        <v>0</v>
      </c>
      <c r="D30" s="216">
        <f>D29*0.21</f>
        <v>0</v>
      </c>
      <c r="E30" s="168">
        <f>E29*0.21</f>
        <v>0</v>
      </c>
      <c r="F30" s="384"/>
      <c r="G30" s="171"/>
      <c r="H30" s="171"/>
      <c r="I30" s="171"/>
      <c r="J30" s="171"/>
      <c r="K30" s="171"/>
    </row>
    <row r="31" spans="1:11" ht="15.75" thickBot="1" x14ac:dyDescent="0.3">
      <c r="A31" s="171"/>
      <c r="B31" s="317" t="s">
        <v>494</v>
      </c>
      <c r="C31" s="312">
        <f>SUM(C29:C30)</f>
        <v>0</v>
      </c>
      <c r="D31" s="313">
        <f>SUM(D29:D30)</f>
        <v>0</v>
      </c>
      <c r="E31" s="314">
        <f>SUM(E29:E30)</f>
        <v>0</v>
      </c>
      <c r="F31" s="384"/>
      <c r="G31" s="171"/>
      <c r="H31" s="171"/>
      <c r="I31" s="171"/>
      <c r="J31" s="171"/>
      <c r="K31" s="171"/>
    </row>
    <row r="32" spans="1:11" x14ac:dyDescent="0.25">
      <c r="A32" s="171"/>
      <c r="B32" s="166"/>
      <c r="C32" s="280"/>
      <c r="D32" s="216"/>
      <c r="E32" s="215"/>
      <c r="F32" s="384"/>
      <c r="G32" s="171"/>
      <c r="H32" s="171"/>
      <c r="I32" s="171"/>
      <c r="J32" s="171"/>
      <c r="K32" s="171"/>
    </row>
    <row r="33" spans="1:11" x14ac:dyDescent="0.25">
      <c r="B33" s="163" t="s">
        <v>323</v>
      </c>
      <c r="C33" s="283" t="s">
        <v>289</v>
      </c>
      <c r="D33" s="296" t="s">
        <v>289</v>
      </c>
      <c r="E33" s="181" t="s">
        <v>333</v>
      </c>
    </row>
    <row r="34" spans="1:11" x14ac:dyDescent="0.25">
      <c r="B34" s="118" t="s">
        <v>326</v>
      </c>
      <c r="C34" s="280">
        <f>'NÁSLEDNÁ PÉČE'!G11</f>
        <v>0</v>
      </c>
      <c r="D34" s="216">
        <f>'NÁSLEDNÁ PÉČE'!G12</f>
        <v>0</v>
      </c>
      <c r="E34" s="217">
        <f>'NÁSLEDNÁ PÉČE'!G13</f>
        <v>0</v>
      </c>
    </row>
    <row r="35" spans="1:11" x14ac:dyDescent="0.25">
      <c r="B35" s="118" t="s">
        <v>325</v>
      </c>
      <c r="C35" s="284">
        <f>'NÁSLEDNÁ PÉČE'!G28</f>
        <v>0</v>
      </c>
      <c r="D35" s="216">
        <f>'NÁSLEDNÁ PÉČE'!G27</f>
        <v>0</v>
      </c>
      <c r="E35" s="217">
        <f>'NÁSLEDNÁ PÉČE'!G30</f>
        <v>0</v>
      </c>
      <c r="F35" s="174"/>
      <c r="K35" s="57"/>
    </row>
    <row r="36" spans="1:11" x14ac:dyDescent="0.25">
      <c r="B36" s="118" t="s">
        <v>324</v>
      </c>
      <c r="C36" s="284">
        <f>'NÁSLEDNÁ PÉČE'!G45</f>
        <v>0</v>
      </c>
      <c r="D36" s="216">
        <f>'NÁSLEDNÁ PÉČE'!G44</f>
        <v>0</v>
      </c>
      <c r="E36" s="217">
        <f>'NÁSLEDNÁ PÉČE'!G47</f>
        <v>0</v>
      </c>
      <c r="K36" s="57"/>
    </row>
    <row r="37" spans="1:11" ht="15.75" thickBot="1" x14ac:dyDescent="0.3">
      <c r="B37" s="118"/>
      <c r="C37" s="284"/>
      <c r="D37" s="173"/>
      <c r="E37" s="219"/>
      <c r="F37" s="57"/>
      <c r="G37" s="57"/>
      <c r="H37" s="57"/>
      <c r="I37" s="57"/>
      <c r="J37" s="57"/>
      <c r="K37" s="57"/>
    </row>
    <row r="38" spans="1:11" ht="15.75" thickBot="1" x14ac:dyDescent="0.3">
      <c r="B38" s="397" t="s">
        <v>495</v>
      </c>
      <c r="C38" s="398">
        <f>SUM(C34:C37)</f>
        <v>0</v>
      </c>
      <c r="D38" s="399">
        <f>SUM(D34:D37)</f>
        <v>0</v>
      </c>
      <c r="E38" s="400">
        <f>SUM(E34:E36)</f>
        <v>0</v>
      </c>
      <c r="F38" s="385"/>
      <c r="G38" s="57"/>
      <c r="H38" s="57"/>
      <c r="I38" s="57"/>
      <c r="J38" s="57"/>
      <c r="K38" s="57"/>
    </row>
    <row r="39" spans="1:11" ht="15.75" thickBot="1" x14ac:dyDescent="0.3">
      <c r="B39" s="316" t="s">
        <v>480</v>
      </c>
      <c r="C39" s="280">
        <f>C38*0.21</f>
        <v>0</v>
      </c>
      <c r="D39" s="216">
        <f>D38*0.21</f>
        <v>0</v>
      </c>
      <c r="E39" s="168">
        <f>E38*0.21</f>
        <v>0</v>
      </c>
      <c r="F39" s="385"/>
      <c r="G39" s="57"/>
      <c r="H39" s="57"/>
      <c r="I39" s="57"/>
      <c r="J39" s="57"/>
      <c r="K39" s="57"/>
    </row>
    <row r="40" spans="1:11" ht="15.75" thickBot="1" x14ac:dyDescent="0.3">
      <c r="B40" s="317" t="s">
        <v>496</v>
      </c>
      <c r="C40" s="312">
        <f>SUM(C38:C39)</f>
        <v>0</v>
      </c>
      <c r="D40" s="313">
        <f>SUM(D38:D39)</f>
        <v>0</v>
      </c>
      <c r="E40" s="314">
        <f>SUM(E38:E39)</f>
        <v>0</v>
      </c>
      <c r="F40" s="385"/>
      <c r="G40" s="171"/>
      <c r="H40" s="57"/>
      <c r="I40" s="57"/>
      <c r="J40" s="57"/>
      <c r="K40" s="57"/>
    </row>
    <row r="41" spans="1:11" x14ac:dyDescent="0.25">
      <c r="B41" s="316"/>
      <c r="C41" s="280"/>
      <c r="D41" s="216"/>
      <c r="E41" s="168"/>
      <c r="F41" s="385"/>
      <c r="G41" s="171"/>
      <c r="H41" s="57"/>
      <c r="I41" s="57"/>
      <c r="J41" s="57"/>
      <c r="K41" s="57"/>
    </row>
    <row r="42" spans="1:11" x14ac:dyDescent="0.25">
      <c r="B42" s="316"/>
      <c r="C42" s="280"/>
      <c r="D42" s="216"/>
      <c r="E42" s="168"/>
      <c r="F42" s="385"/>
      <c r="G42" s="171"/>
      <c r="H42" s="57"/>
      <c r="I42" s="57"/>
      <c r="J42" s="57"/>
      <c r="K42" s="57"/>
    </row>
    <row r="43" spans="1:11" x14ac:dyDescent="0.25">
      <c r="B43" s="316"/>
      <c r="C43" s="280"/>
      <c r="D43" s="216"/>
      <c r="E43" s="168"/>
      <c r="F43" s="385"/>
      <c r="G43" s="171"/>
      <c r="H43" s="57"/>
      <c r="I43" s="57"/>
      <c r="J43" s="57"/>
      <c r="K43" s="57"/>
    </row>
    <row r="44" spans="1:11" s="156" customFormat="1" ht="18.75" x14ac:dyDescent="0.3">
      <c r="A44" s="161"/>
      <c r="B44" s="177" t="s">
        <v>497</v>
      </c>
      <c r="C44" s="279" t="s">
        <v>289</v>
      </c>
      <c r="D44" s="296" t="s">
        <v>289</v>
      </c>
      <c r="E44" s="181" t="s">
        <v>333</v>
      </c>
      <c r="F44" s="182"/>
      <c r="G44" s="183"/>
      <c r="H44" s="183"/>
      <c r="I44" s="183"/>
      <c r="J44" s="183"/>
      <c r="K44" s="161"/>
    </row>
    <row r="45" spans="1:11" x14ac:dyDescent="0.25">
      <c r="A45" s="171"/>
      <c r="B45" s="166" t="s">
        <v>318</v>
      </c>
      <c r="C45" s="280">
        <f>'SUCHÁ VONNÁ STRÁŇKA'!G23</f>
        <v>0</v>
      </c>
      <c r="D45" s="216">
        <f>'SUCHÁ VONNÁ STRÁŇKA'!G24</f>
        <v>0</v>
      </c>
      <c r="E45" s="215">
        <f t="shared" si="0"/>
        <v>0</v>
      </c>
      <c r="F45" s="172"/>
      <c r="G45" s="171"/>
      <c r="H45" s="171"/>
      <c r="I45" s="171"/>
      <c r="J45" s="171"/>
      <c r="K45" s="171"/>
    </row>
    <row r="46" spans="1:11" x14ac:dyDescent="0.25">
      <c r="A46" s="171"/>
      <c r="B46" s="166" t="s">
        <v>291</v>
      </c>
      <c r="C46" s="280">
        <f>'SUCHÁ VONNÁ STRÁŇKA'!G44</f>
        <v>0</v>
      </c>
      <c r="D46" s="216">
        <v>0</v>
      </c>
      <c r="E46" s="215">
        <f t="shared" si="0"/>
        <v>0</v>
      </c>
      <c r="F46" s="172"/>
      <c r="G46" s="171"/>
      <c r="H46" s="171"/>
      <c r="I46" s="171"/>
      <c r="J46" s="171"/>
      <c r="K46" s="171"/>
    </row>
    <row r="47" spans="1:11" x14ac:dyDescent="0.25">
      <c r="A47" s="171"/>
      <c r="B47" s="166" t="s">
        <v>319</v>
      </c>
      <c r="C47" s="280">
        <f>'HMATOVÝ ZÁHON'!G21</f>
        <v>0</v>
      </c>
      <c r="D47" s="216">
        <f>'HMATOVÝ ZÁHON'!G22</f>
        <v>0</v>
      </c>
      <c r="E47" s="215">
        <f t="shared" si="0"/>
        <v>0</v>
      </c>
      <c r="F47" s="172"/>
      <c r="G47" s="171"/>
      <c r="H47" s="171"/>
      <c r="I47" s="171"/>
      <c r="J47" s="171"/>
      <c r="K47" s="171"/>
    </row>
    <row r="48" spans="1:11" x14ac:dyDescent="0.25">
      <c r="A48" s="171"/>
      <c r="B48" s="166" t="s">
        <v>291</v>
      </c>
      <c r="C48" s="280">
        <f>'HMATOVÝ ZÁHON'!G39</f>
        <v>0</v>
      </c>
      <c r="D48" s="216">
        <v>0</v>
      </c>
      <c r="E48" s="215">
        <f t="shared" si="0"/>
        <v>0</v>
      </c>
      <c r="F48" s="172"/>
      <c r="G48" s="171"/>
      <c r="H48" s="171"/>
      <c r="I48" s="171"/>
      <c r="J48" s="171"/>
      <c r="K48" s="171"/>
    </row>
    <row r="49" spans="1:11" x14ac:dyDescent="0.25">
      <c r="A49" s="171"/>
      <c r="B49" s="166" t="s">
        <v>320</v>
      </c>
      <c r="C49" s="280">
        <f>'LITORÁLNÍ PÁSMO'!G16</f>
        <v>0</v>
      </c>
      <c r="D49" s="216">
        <f>'LITORÁLNÍ PÁSMO'!G17</f>
        <v>0</v>
      </c>
      <c r="E49" s="215">
        <f t="shared" si="0"/>
        <v>0</v>
      </c>
      <c r="F49" s="172"/>
      <c r="G49" s="171"/>
      <c r="H49" s="171"/>
      <c r="I49" s="171"/>
      <c r="J49" s="171"/>
      <c r="K49" s="171"/>
    </row>
    <row r="50" spans="1:11" x14ac:dyDescent="0.25">
      <c r="A50" s="171"/>
      <c r="B50" s="166" t="s">
        <v>291</v>
      </c>
      <c r="C50" s="280">
        <f>'LITORÁLNÍ PÁSMO'!G35</f>
        <v>0</v>
      </c>
      <c r="D50" s="216">
        <v>0</v>
      </c>
      <c r="E50" s="215">
        <f t="shared" si="0"/>
        <v>0</v>
      </c>
      <c r="F50" s="172"/>
      <c r="G50" s="171"/>
      <c r="H50" s="171"/>
      <c r="I50" s="171"/>
      <c r="J50" s="171"/>
      <c r="K50" s="171"/>
    </row>
    <row r="51" spans="1:11" ht="15.75" thickBot="1" x14ac:dyDescent="0.3">
      <c r="A51" s="171"/>
      <c r="B51" s="166"/>
      <c r="C51" s="280"/>
      <c r="D51" s="216"/>
      <c r="E51" s="215"/>
      <c r="F51" s="172"/>
      <c r="G51" s="171"/>
      <c r="H51" s="171"/>
      <c r="I51" s="171"/>
      <c r="J51" s="171"/>
      <c r="K51" s="171"/>
    </row>
    <row r="52" spans="1:11" ht="15.75" thickBot="1" x14ac:dyDescent="0.3">
      <c r="A52" s="171"/>
      <c r="B52" s="397" t="s">
        <v>498</v>
      </c>
      <c r="C52" s="398">
        <f>SUM(C45:C51)</f>
        <v>0</v>
      </c>
      <c r="D52" s="399">
        <f>SUM(D45:D51)</f>
        <v>0</v>
      </c>
      <c r="E52" s="400">
        <f>SUM(C52:D52)</f>
        <v>0</v>
      </c>
      <c r="F52" s="219"/>
      <c r="G52" s="171"/>
      <c r="H52" s="171"/>
      <c r="I52" s="171"/>
      <c r="J52" s="171"/>
      <c r="K52" s="171"/>
    </row>
    <row r="53" spans="1:11" ht="15.75" thickBot="1" x14ac:dyDescent="0.3">
      <c r="A53" s="171"/>
      <c r="B53" s="316" t="s">
        <v>480</v>
      </c>
      <c r="C53" s="280">
        <f>C52*0.21</f>
        <v>0</v>
      </c>
      <c r="D53" s="216">
        <f>D52*0.21</f>
        <v>0</v>
      </c>
      <c r="E53" s="215">
        <f>E52*0.21</f>
        <v>0</v>
      </c>
      <c r="F53" s="172"/>
      <c r="G53" s="171"/>
      <c r="H53" s="171"/>
      <c r="I53" s="171"/>
      <c r="J53" s="171"/>
      <c r="K53" s="171"/>
    </row>
    <row r="54" spans="1:11" ht="15.75" thickBot="1" x14ac:dyDescent="0.3">
      <c r="A54" s="315"/>
      <c r="B54" s="317" t="s">
        <v>499</v>
      </c>
      <c r="C54" s="402">
        <f>SUM(C52:C53)</f>
        <v>0</v>
      </c>
      <c r="D54" s="403">
        <f>SUM(D52:D53)</f>
        <v>0</v>
      </c>
      <c r="E54" s="404">
        <f>SUM(E52:E53)</f>
        <v>0</v>
      </c>
      <c r="F54" s="172"/>
      <c r="G54" s="171"/>
      <c r="H54" s="171"/>
      <c r="I54" s="171"/>
      <c r="J54" s="171"/>
      <c r="K54" s="171"/>
    </row>
    <row r="55" spans="1:11" s="363" customFormat="1" x14ac:dyDescent="0.25">
      <c r="A55" s="401"/>
      <c r="C55" s="280"/>
      <c r="D55" s="216"/>
      <c r="E55" s="168"/>
      <c r="F55" s="170"/>
      <c r="G55" s="166"/>
      <c r="H55" s="166"/>
      <c r="I55" s="166"/>
      <c r="J55" s="166"/>
      <c r="K55" s="166"/>
    </row>
    <row r="56" spans="1:11" s="363" customFormat="1" x14ac:dyDescent="0.25">
      <c r="A56" s="401"/>
      <c r="B56" s="316"/>
      <c r="C56" s="280"/>
      <c r="D56" s="216"/>
      <c r="E56" s="168"/>
      <c r="F56" s="170"/>
      <c r="G56" s="166"/>
      <c r="H56" s="166"/>
      <c r="I56" s="166"/>
      <c r="J56" s="166"/>
      <c r="K56" s="166"/>
    </row>
    <row r="57" spans="1:11" x14ac:dyDescent="0.25">
      <c r="A57" s="315"/>
      <c r="B57" s="316"/>
      <c r="C57" s="280"/>
      <c r="D57" s="216"/>
      <c r="E57" s="168"/>
      <c r="F57" s="172"/>
      <c r="G57" s="183"/>
      <c r="H57" s="171"/>
      <c r="I57" s="171"/>
      <c r="J57" s="171"/>
      <c r="K57" s="171"/>
    </row>
    <row r="58" spans="1:11" s="156" customFormat="1" ht="18.75" x14ac:dyDescent="0.3">
      <c r="A58" s="161"/>
      <c r="B58" s="177" t="s">
        <v>510</v>
      </c>
      <c r="C58" s="279" t="s">
        <v>289</v>
      </c>
      <c r="D58" s="296" t="s">
        <v>289</v>
      </c>
      <c r="E58" s="181" t="s">
        <v>333</v>
      </c>
      <c r="F58" s="182"/>
      <c r="G58" s="118"/>
      <c r="H58" s="183"/>
      <c r="I58" s="183"/>
      <c r="J58" s="183"/>
      <c r="K58" s="161"/>
    </row>
    <row r="59" spans="1:11" x14ac:dyDescent="0.25">
      <c r="A59" s="118"/>
      <c r="B59" s="179" t="s">
        <v>522</v>
      </c>
      <c r="C59" s="280">
        <v>0</v>
      </c>
      <c r="D59" s="216">
        <v>0</v>
      </c>
      <c r="E59" s="215">
        <f>C59+D59</f>
        <v>0</v>
      </c>
      <c r="F59" s="165"/>
      <c r="G59" s="118"/>
      <c r="H59" s="118"/>
      <c r="I59" s="118"/>
      <c r="J59" s="57"/>
      <c r="K59" s="57"/>
    </row>
    <row r="60" spans="1:11" x14ac:dyDescent="0.25">
      <c r="A60" s="118"/>
      <c r="B60" s="121" t="s">
        <v>447</v>
      </c>
      <c r="C60" s="280">
        <f>'PŘÍPRAVA ÚZEMÍ'!G16</f>
        <v>0</v>
      </c>
      <c r="D60" s="216">
        <f>'PŘÍPRAVA ÚZEMÍ'!G17</f>
        <v>0</v>
      </c>
      <c r="E60" s="215">
        <f>SUM(C60:D60)</f>
        <v>0</v>
      </c>
      <c r="F60" s="165"/>
      <c r="G60" s="118"/>
      <c r="H60" s="118"/>
      <c r="I60" s="118"/>
      <c r="J60" s="57"/>
      <c r="K60" s="57"/>
    </row>
    <row r="61" spans="1:11" x14ac:dyDescent="0.25">
      <c r="A61" s="118"/>
      <c r="B61" s="121" t="s">
        <v>517</v>
      </c>
      <c r="C61" s="280">
        <f>'PŘÍPRAVA ÚZEMÍ'!G18</f>
        <v>0</v>
      </c>
      <c r="D61" s="216">
        <f>'PŘÍPRAVA ÚZEMÍ'!G19</f>
        <v>0</v>
      </c>
      <c r="E61" s="215">
        <f>C61+D61</f>
        <v>0</v>
      </c>
      <c r="F61" s="165"/>
      <c r="G61" s="118"/>
      <c r="H61" s="118"/>
      <c r="I61" s="118"/>
      <c r="J61" s="57"/>
      <c r="K61" s="57"/>
    </row>
    <row r="62" spans="1:11" x14ac:dyDescent="0.25">
      <c r="A62" s="118"/>
      <c r="B62" s="121" t="s">
        <v>521</v>
      </c>
      <c r="C62" s="280">
        <f>'PŘÍPRAVA ÚZEMÍ'!G28</f>
        <v>0</v>
      </c>
      <c r="D62" s="216">
        <f>'PŘÍPRAVA ÚZEMÍ'!G26</f>
        <v>0</v>
      </c>
      <c r="E62" s="215">
        <f>SUM(C62:D62)</f>
        <v>0</v>
      </c>
      <c r="F62" s="165"/>
      <c r="G62" s="118"/>
      <c r="H62" s="118"/>
      <c r="I62" s="118"/>
      <c r="J62" s="57"/>
      <c r="K62" s="57"/>
    </row>
    <row r="63" spans="1:11" x14ac:dyDescent="0.25">
      <c r="A63" s="118"/>
      <c r="B63" s="121" t="s">
        <v>517</v>
      </c>
      <c r="C63" s="280">
        <f>'PŘÍPRAVA ÚZEMÍ'!G30</f>
        <v>0</v>
      </c>
      <c r="D63" s="216">
        <v>0</v>
      </c>
      <c r="E63" s="215">
        <f>C63+D63</f>
        <v>0</v>
      </c>
      <c r="F63" s="165"/>
      <c r="G63" s="118"/>
      <c r="H63" s="118"/>
      <c r="I63" s="118"/>
      <c r="J63" s="57"/>
      <c r="K63" s="57"/>
    </row>
    <row r="64" spans="1:11" x14ac:dyDescent="0.25">
      <c r="A64" s="118"/>
      <c r="B64" s="166"/>
      <c r="C64" s="280"/>
      <c r="D64" s="299"/>
      <c r="E64" s="215"/>
      <c r="F64" s="165"/>
      <c r="G64" s="118"/>
      <c r="H64" s="118"/>
      <c r="I64" s="118"/>
      <c r="J64" s="57"/>
      <c r="K64" s="57"/>
    </row>
    <row r="65" spans="1:11" x14ac:dyDescent="0.25">
      <c r="A65" s="171"/>
      <c r="B65" s="166"/>
      <c r="C65" s="280"/>
      <c r="D65" s="169"/>
      <c r="E65" s="215"/>
      <c r="F65" s="172"/>
      <c r="G65" s="171"/>
      <c r="H65" s="171"/>
      <c r="I65" s="171"/>
      <c r="J65" s="57"/>
      <c r="K65" s="57"/>
    </row>
    <row r="66" spans="1:11" s="156" customFormat="1" ht="18.75" x14ac:dyDescent="0.3">
      <c r="A66" s="161"/>
      <c r="B66" s="177" t="s">
        <v>321</v>
      </c>
      <c r="C66" s="279" t="s">
        <v>289</v>
      </c>
      <c r="D66" s="296" t="s">
        <v>289</v>
      </c>
      <c r="E66" s="181" t="s">
        <v>333</v>
      </c>
      <c r="F66" s="182"/>
      <c r="G66" s="183"/>
      <c r="H66" s="183"/>
      <c r="I66" s="161"/>
    </row>
    <row r="67" spans="1:11" x14ac:dyDescent="0.25">
      <c r="A67" s="118"/>
      <c r="B67" s="179" t="s">
        <v>322</v>
      </c>
      <c r="C67" s="281">
        <f>'ZALOŽENÍ TRÁVNÍKU'!G8</f>
        <v>0</v>
      </c>
      <c r="D67" s="297"/>
      <c r="E67" s="215">
        <f>C67+D68</f>
        <v>0</v>
      </c>
      <c r="F67" s="165"/>
      <c r="G67" s="118"/>
      <c r="H67" s="118"/>
      <c r="I67" s="118"/>
      <c r="J67" s="57"/>
      <c r="K67" s="57"/>
    </row>
    <row r="68" spans="1:11" x14ac:dyDescent="0.25">
      <c r="A68" s="118"/>
      <c r="B68" s="121" t="s">
        <v>467</v>
      </c>
      <c r="C68" s="280"/>
      <c r="D68" s="216">
        <f>'ZALOŽENÍ TRÁVNÍKU'!G9</f>
        <v>0</v>
      </c>
      <c r="E68" s="215"/>
      <c r="F68" s="165"/>
      <c r="G68" s="118"/>
      <c r="H68" s="118"/>
      <c r="I68" s="118"/>
      <c r="J68" s="57"/>
      <c r="K68" s="57"/>
    </row>
    <row r="69" spans="1:11" x14ac:dyDescent="0.25">
      <c r="A69" s="118"/>
      <c r="B69" s="121" t="s">
        <v>461</v>
      </c>
      <c r="C69" s="280">
        <f>'ZALOŽENÍ TRÁVNÍKU'!G19</f>
        <v>0</v>
      </c>
      <c r="D69" s="297"/>
      <c r="E69" s="215">
        <f>C69+D70</f>
        <v>0</v>
      </c>
      <c r="F69" s="165"/>
      <c r="G69" s="118"/>
      <c r="H69" s="118"/>
      <c r="I69" s="118"/>
      <c r="J69" s="57"/>
      <c r="K69" s="57"/>
    </row>
    <row r="70" spans="1:11" x14ac:dyDescent="0.25">
      <c r="A70" s="118"/>
      <c r="B70" s="121" t="s">
        <v>470</v>
      </c>
      <c r="C70" s="280"/>
      <c r="D70" s="216">
        <f>'ZALOŽENÍ TRÁVNÍKU'!G20</f>
        <v>0</v>
      </c>
      <c r="E70" s="215"/>
      <c r="F70" s="165"/>
      <c r="G70" s="118"/>
      <c r="H70" s="118"/>
      <c r="I70" s="118"/>
      <c r="J70" s="57"/>
      <c r="K70" s="57"/>
    </row>
    <row r="71" spans="1:11" x14ac:dyDescent="0.25">
      <c r="A71" s="118"/>
      <c r="B71" s="121" t="s">
        <v>462</v>
      </c>
      <c r="C71" s="280">
        <f>'ZALOŽENÍ TRÁVNÍKU'!G30</f>
        <v>0</v>
      </c>
      <c r="D71" s="297"/>
      <c r="E71" s="215">
        <f>C71+D72</f>
        <v>0</v>
      </c>
      <c r="F71" s="165"/>
      <c r="G71" s="118"/>
      <c r="H71" s="118"/>
      <c r="I71" s="118"/>
      <c r="J71" s="57"/>
      <c r="K71" s="57"/>
    </row>
    <row r="72" spans="1:11" s="213" customFormat="1" x14ac:dyDescent="0.25">
      <c r="A72" s="211"/>
      <c r="B72" s="121" t="s">
        <v>336</v>
      </c>
      <c r="C72" s="282"/>
      <c r="D72" s="216">
        <f>'ZALOŽENÍ TRÁVNÍKU'!G31</f>
        <v>0</v>
      </c>
      <c r="E72" s="218"/>
      <c r="F72" s="212"/>
      <c r="G72" s="211"/>
      <c r="H72" s="211"/>
      <c r="I72" s="211"/>
    </row>
    <row r="73" spans="1:11" s="213" customFormat="1" ht="15.75" thickBot="1" x14ac:dyDescent="0.3">
      <c r="A73" s="211"/>
      <c r="B73" s="121"/>
      <c r="C73" s="282"/>
      <c r="D73" s="298"/>
      <c r="E73" s="218"/>
      <c r="F73" s="212"/>
      <c r="G73" s="211"/>
      <c r="H73" s="211"/>
      <c r="I73" s="211"/>
    </row>
    <row r="74" spans="1:11" ht="15.75" thickBot="1" x14ac:dyDescent="0.3">
      <c r="A74" s="171"/>
      <c r="B74" s="317" t="s">
        <v>335</v>
      </c>
      <c r="C74" s="312">
        <f>SUM(C67:C72)</f>
        <v>0</v>
      </c>
      <c r="D74" s="313">
        <f>SUM(D67:D72)</f>
        <v>0</v>
      </c>
      <c r="E74" s="314">
        <f>SUM(C74:D74)</f>
        <v>0</v>
      </c>
      <c r="F74" s="219"/>
      <c r="G74" s="171"/>
      <c r="H74" s="171"/>
      <c r="I74" s="171"/>
      <c r="J74" s="57"/>
      <c r="K74" s="57"/>
    </row>
    <row r="75" spans="1:11" ht="15.75" thickBot="1" x14ac:dyDescent="0.3">
      <c r="A75" s="171"/>
      <c r="B75" s="316"/>
      <c r="C75" s="280"/>
      <c r="D75" s="216"/>
      <c r="E75" s="168"/>
      <c r="F75" s="172"/>
      <c r="G75" s="171"/>
      <c r="H75" s="171"/>
      <c r="I75" s="171"/>
      <c r="J75" s="57"/>
      <c r="K75" s="57"/>
    </row>
    <row r="76" spans="1:11" ht="15.75" thickBot="1" x14ac:dyDescent="0.3">
      <c r="A76" s="171"/>
      <c r="B76" s="393" t="s">
        <v>500</v>
      </c>
      <c r="C76" s="394">
        <f>C60+C62+C74</f>
        <v>0</v>
      </c>
      <c r="D76" s="395">
        <f>D60+D62+D74</f>
        <v>0</v>
      </c>
      <c r="E76" s="396">
        <f>C76+D76</f>
        <v>0</v>
      </c>
      <c r="F76" s="172"/>
      <c r="G76" s="171"/>
      <c r="H76" s="171"/>
      <c r="I76" s="171"/>
      <c r="J76" s="57"/>
      <c r="K76" s="57"/>
    </row>
    <row r="77" spans="1:11" ht="15.75" thickBot="1" x14ac:dyDescent="0.3">
      <c r="A77" s="171"/>
      <c r="B77" s="316" t="s">
        <v>480</v>
      </c>
      <c r="C77" s="280">
        <f>C76*0.21</f>
        <v>0</v>
      </c>
      <c r="D77" s="216">
        <f>D76*0.21</f>
        <v>0</v>
      </c>
      <c r="E77" s="168">
        <f>E76*0.21</f>
        <v>0</v>
      </c>
      <c r="F77" s="172"/>
      <c r="G77" s="171"/>
      <c r="H77" s="171"/>
      <c r="I77" s="171"/>
      <c r="J77" s="57"/>
      <c r="K77" s="57"/>
    </row>
    <row r="78" spans="1:11" ht="15.75" thickBot="1" x14ac:dyDescent="0.3">
      <c r="A78" s="171"/>
      <c r="B78" s="317" t="s">
        <v>501</v>
      </c>
      <c r="C78" s="312">
        <f>SUM(C76:C77)</f>
        <v>0</v>
      </c>
      <c r="D78" s="313">
        <f>SUM(D76:D77)</f>
        <v>0</v>
      </c>
      <c r="E78" s="314">
        <f>SUM(E76:E77)</f>
        <v>0</v>
      </c>
      <c r="F78" s="172"/>
      <c r="G78" s="171"/>
      <c r="H78" s="171"/>
      <c r="I78" s="171"/>
      <c r="J78" s="57"/>
      <c r="K78" s="57"/>
    </row>
    <row r="79" spans="1:11" ht="15.75" thickBot="1" x14ac:dyDescent="0.3">
      <c r="A79" s="171"/>
      <c r="B79" s="316"/>
      <c r="C79" s="280"/>
      <c r="D79" s="216"/>
      <c r="E79" s="168"/>
      <c r="F79" s="172"/>
      <c r="G79" s="171"/>
      <c r="H79" s="171"/>
      <c r="I79" s="171"/>
      <c r="J79" s="57"/>
      <c r="K79" s="57"/>
    </row>
    <row r="80" spans="1:11" ht="15.75" thickBot="1" x14ac:dyDescent="0.3">
      <c r="A80" s="171"/>
      <c r="B80" s="393" t="s">
        <v>518</v>
      </c>
      <c r="C80" s="394">
        <f>C59+C61+C63</f>
        <v>0</v>
      </c>
      <c r="D80" s="395">
        <f>D61+D63</f>
        <v>0</v>
      </c>
      <c r="E80" s="396">
        <f>C80+D80</f>
        <v>0</v>
      </c>
      <c r="F80" s="172"/>
      <c r="G80" s="171"/>
      <c r="H80" s="171"/>
      <c r="I80" s="171"/>
      <c r="J80" s="57"/>
      <c r="K80" s="57"/>
    </row>
    <row r="81" spans="1:11" ht="15.75" thickBot="1" x14ac:dyDescent="0.3">
      <c r="A81" s="171"/>
      <c r="B81" s="316" t="s">
        <v>480</v>
      </c>
      <c r="C81" s="280">
        <f>C80*0.21</f>
        <v>0</v>
      </c>
      <c r="D81" s="216">
        <f>D80*0.21</f>
        <v>0</v>
      </c>
      <c r="E81" s="168">
        <f>E80*0.21</f>
        <v>0</v>
      </c>
      <c r="F81" s="172"/>
      <c r="G81" s="171"/>
      <c r="H81" s="171"/>
      <c r="I81" s="171"/>
      <c r="J81" s="57"/>
      <c r="K81" s="57"/>
    </row>
    <row r="82" spans="1:11" ht="15.75" thickBot="1" x14ac:dyDescent="0.3">
      <c r="A82" s="171"/>
      <c r="B82" s="317" t="s">
        <v>519</v>
      </c>
      <c r="C82" s="312">
        <f>SUM(C80:C81)</f>
        <v>0</v>
      </c>
      <c r="D82" s="313">
        <f>SUM(D80:D81)</f>
        <v>0</v>
      </c>
      <c r="E82" s="314">
        <f>SUM(E80:E81)</f>
        <v>0</v>
      </c>
      <c r="F82" s="172"/>
      <c r="G82" s="171"/>
      <c r="H82" s="171"/>
      <c r="I82" s="171"/>
      <c r="J82" s="57"/>
      <c r="K82" s="57"/>
    </row>
    <row r="83" spans="1:11" x14ac:dyDescent="0.25">
      <c r="A83" s="171"/>
      <c r="B83" s="316"/>
      <c r="C83" s="280"/>
      <c r="D83" s="216"/>
      <c r="E83" s="168"/>
      <c r="F83" s="172"/>
      <c r="G83" s="171"/>
      <c r="H83" s="171"/>
      <c r="I83" s="171"/>
      <c r="J83" s="57"/>
      <c r="K83" s="57"/>
    </row>
    <row r="84" spans="1:11" ht="30" customHeight="1" x14ac:dyDescent="0.25">
      <c r="C84" s="276"/>
      <c r="E84" s="219"/>
      <c r="F84" s="57"/>
      <c r="G84" s="156"/>
      <c r="H84" s="57"/>
      <c r="I84" s="57"/>
      <c r="J84" s="57"/>
      <c r="K84" s="57"/>
    </row>
    <row r="85" spans="1:11" s="156" customFormat="1" x14ac:dyDescent="0.25">
      <c r="A85" s="183" t="s">
        <v>438</v>
      </c>
      <c r="C85" s="277"/>
      <c r="D85" s="173"/>
      <c r="E85" s="220"/>
      <c r="G85" s="57"/>
    </row>
    <row r="86" spans="1:11" ht="18.75" x14ac:dyDescent="0.3">
      <c r="A86" s="176"/>
      <c r="B86" s="118"/>
      <c r="C86" s="278"/>
      <c r="E86" s="219"/>
      <c r="F86" s="57"/>
      <c r="G86" s="183"/>
      <c r="H86" s="57"/>
      <c r="I86" s="57"/>
      <c r="J86" s="57"/>
      <c r="K86" s="57"/>
    </row>
    <row r="87" spans="1:11" s="156" customFormat="1" ht="18.75" x14ac:dyDescent="0.3">
      <c r="A87" s="161"/>
      <c r="B87" s="177" t="s">
        <v>411</v>
      </c>
      <c r="C87" s="279" t="s">
        <v>289</v>
      </c>
      <c r="D87" s="296" t="s">
        <v>289</v>
      </c>
      <c r="E87" s="181" t="s">
        <v>333</v>
      </c>
      <c r="F87" s="182"/>
      <c r="G87" s="118"/>
      <c r="H87" s="183"/>
      <c r="I87" s="183"/>
      <c r="J87" s="183"/>
      <c r="K87" s="161"/>
    </row>
    <row r="88" spans="1:11" x14ac:dyDescent="0.25">
      <c r="A88" s="118"/>
      <c r="B88" s="179" t="s">
        <v>435</v>
      </c>
      <c r="C88" s="284">
        <f>MOBILIÁŘ!G7</f>
        <v>0</v>
      </c>
      <c r="D88" s="216">
        <f>MOBILIÁŘ!G8</f>
        <v>0</v>
      </c>
      <c r="E88" s="215">
        <f>SUM(C88:D88)</f>
        <v>0</v>
      </c>
      <c r="F88" s="165"/>
      <c r="G88" s="57"/>
      <c r="H88" s="118"/>
      <c r="I88" s="118"/>
      <c r="J88" s="118"/>
      <c r="K88" s="118"/>
    </row>
    <row r="89" spans="1:11" ht="15.75" x14ac:dyDescent="0.25">
      <c r="B89" s="175"/>
      <c r="C89" s="285"/>
      <c r="D89" s="167"/>
      <c r="E89" s="219"/>
      <c r="F89" s="57"/>
      <c r="G89" s="57"/>
      <c r="H89" s="57"/>
      <c r="I89" s="57"/>
      <c r="J89" s="57"/>
      <c r="K89" s="57"/>
    </row>
    <row r="90" spans="1:11" x14ac:dyDescent="0.25">
      <c r="B90" s="163" t="s">
        <v>412</v>
      </c>
      <c r="C90" s="279" t="s">
        <v>289</v>
      </c>
      <c r="D90" s="296" t="s">
        <v>289</v>
      </c>
      <c r="E90" s="181" t="s">
        <v>333</v>
      </c>
      <c r="F90" s="57"/>
      <c r="G90" s="118"/>
      <c r="H90" s="57"/>
      <c r="I90" s="57"/>
      <c r="J90" s="57"/>
      <c r="K90" s="57"/>
    </row>
    <row r="91" spans="1:11" x14ac:dyDescent="0.25">
      <c r="A91" s="118"/>
      <c r="B91" s="179" t="s">
        <v>412</v>
      </c>
      <c r="C91" s="284">
        <f>MOBILIÁŘ!G18</f>
        <v>0</v>
      </c>
      <c r="D91" s="216">
        <f>MOBILIÁŘ!G19</f>
        <v>0</v>
      </c>
      <c r="E91" s="215">
        <f>SUM(C91:D91)</f>
        <v>0</v>
      </c>
      <c r="F91" s="165"/>
      <c r="G91" s="118"/>
      <c r="H91" s="118"/>
      <c r="I91" s="118"/>
      <c r="J91" s="118"/>
      <c r="K91" s="118"/>
    </row>
    <row r="92" spans="1:11" x14ac:dyDescent="0.25">
      <c r="A92" s="118"/>
      <c r="B92" s="121"/>
      <c r="C92" s="284"/>
      <c r="D92" s="216"/>
      <c r="E92" s="215"/>
      <c r="F92" s="165"/>
      <c r="G92" s="118"/>
      <c r="H92" s="118"/>
      <c r="I92" s="118"/>
      <c r="J92" s="118"/>
      <c r="K92" s="118"/>
    </row>
    <row r="93" spans="1:11" x14ac:dyDescent="0.25">
      <c r="A93" s="118"/>
      <c r="B93" s="121"/>
      <c r="C93" s="284"/>
      <c r="D93" s="216"/>
      <c r="E93" s="215"/>
      <c r="F93" s="165"/>
      <c r="G93" s="57"/>
      <c r="H93" s="118"/>
      <c r="I93" s="118"/>
      <c r="J93" s="118"/>
      <c r="K93" s="118"/>
    </row>
    <row r="94" spans="1:11" ht="15.75" thickBot="1" x14ac:dyDescent="0.3">
      <c r="C94" s="357" t="s">
        <v>477</v>
      </c>
      <c r="D94" s="356" t="s">
        <v>478</v>
      </c>
      <c r="E94" s="358" t="s">
        <v>479</v>
      </c>
      <c r="F94" s="57"/>
      <c r="G94" s="57"/>
      <c r="H94" s="57"/>
      <c r="I94" s="57"/>
      <c r="J94" s="57"/>
      <c r="K94" s="57"/>
    </row>
    <row r="95" spans="1:11" ht="24" customHeight="1" thickBot="1" x14ac:dyDescent="0.35">
      <c r="B95" s="330" t="s">
        <v>487</v>
      </c>
      <c r="C95" s="327">
        <f>C9+C29+C38+C52+C76+C80+C88+C91</f>
        <v>0</v>
      </c>
      <c r="D95" s="328">
        <f>D9+D29+D38+D52+D76+D80+D88+D91</f>
        <v>0</v>
      </c>
      <c r="E95" s="329">
        <f>E9+E29+E38+E52+E76+E80+E88+E91</f>
        <v>0</v>
      </c>
      <c r="F95" s="184"/>
      <c r="G95" s="57"/>
      <c r="H95" s="57"/>
      <c r="I95" s="57"/>
      <c r="J95" s="57"/>
      <c r="K95" s="57"/>
    </row>
    <row r="96" spans="1:11" ht="27" customHeight="1" x14ac:dyDescent="0.25">
      <c r="B96" s="111" t="s">
        <v>480</v>
      </c>
      <c r="C96" s="388">
        <f>C95*0.21</f>
        <v>0</v>
      </c>
      <c r="D96" s="389">
        <f>D95*0.21</f>
        <v>0</v>
      </c>
      <c r="E96" s="390">
        <f>E95*0.21</f>
        <v>0</v>
      </c>
      <c r="F96" s="57"/>
      <c r="G96" s="57"/>
      <c r="H96" s="57"/>
      <c r="I96" s="57"/>
      <c r="J96" s="57"/>
      <c r="K96" s="57"/>
    </row>
    <row r="97" spans="1:11" ht="27" customHeight="1" thickBot="1" x14ac:dyDescent="0.3">
      <c r="B97" s="57"/>
      <c r="C97" s="276"/>
      <c r="D97" s="164"/>
      <c r="E97" s="387"/>
      <c r="F97" s="57"/>
      <c r="G97" s="57"/>
      <c r="H97" s="57"/>
      <c r="I97" s="57"/>
      <c r="J97" s="57"/>
      <c r="K97" s="57"/>
    </row>
    <row r="98" spans="1:11" ht="27" customHeight="1" thickBot="1" x14ac:dyDescent="0.35">
      <c r="B98" s="330" t="s">
        <v>488</v>
      </c>
      <c r="C98" s="391">
        <f>SUM(C95:C97)</f>
        <v>0</v>
      </c>
      <c r="D98" s="392">
        <f>SUM(D95:D97)</f>
        <v>0</v>
      </c>
      <c r="E98" s="329">
        <f>SUM(E95:E96)</f>
        <v>0</v>
      </c>
      <c r="F98" s="57"/>
      <c r="G98" s="57"/>
      <c r="H98" s="57"/>
      <c r="I98" s="57"/>
      <c r="J98" s="57"/>
      <c r="K98" s="57"/>
    </row>
    <row r="99" spans="1:11" ht="48" customHeight="1" x14ac:dyDescent="0.25">
      <c r="B99" s="359"/>
      <c r="C99" s="359"/>
      <c r="D99" s="360"/>
      <c r="E99" s="361"/>
      <c r="G99" s="57"/>
      <c r="H99" s="57"/>
      <c r="I99" s="57"/>
      <c r="J99" s="57"/>
      <c r="K99" s="57"/>
    </row>
    <row r="100" spans="1:11" ht="18.75" x14ac:dyDescent="0.3">
      <c r="B100" s="383"/>
      <c r="C100" s="363"/>
      <c r="D100" s="363"/>
      <c r="E100" s="362"/>
      <c r="G100" s="57"/>
      <c r="H100" s="57"/>
      <c r="I100" s="57"/>
      <c r="J100" s="57"/>
      <c r="K100" s="57"/>
    </row>
    <row r="101" spans="1:11" ht="29.25" customHeight="1" x14ac:dyDescent="0.25">
      <c r="B101" s="121"/>
      <c r="C101" s="280"/>
      <c r="D101" s="216"/>
      <c r="E101" s="215"/>
      <c r="G101" s="57"/>
      <c r="H101" s="57"/>
      <c r="I101" s="57"/>
      <c r="J101" s="57"/>
      <c r="K101" s="57"/>
    </row>
    <row r="102" spans="1:11" ht="16.5" customHeight="1" x14ac:dyDescent="0.25">
      <c r="B102" s="363"/>
      <c r="C102" s="284"/>
      <c r="D102" s="216"/>
      <c r="E102" s="361"/>
      <c r="G102" s="57"/>
      <c r="H102" s="57"/>
      <c r="I102" s="57"/>
      <c r="J102" s="57"/>
      <c r="K102" s="57"/>
    </row>
    <row r="103" spans="1:11" ht="27" customHeight="1" x14ac:dyDescent="0.25">
      <c r="B103" s="369"/>
      <c r="C103" s="372"/>
      <c r="D103" s="372"/>
      <c r="E103" s="370"/>
      <c r="F103" s="362"/>
      <c r="G103" s="57"/>
      <c r="H103" s="57"/>
      <c r="I103" s="57"/>
      <c r="J103" s="57"/>
      <c r="K103" s="57"/>
    </row>
    <row r="104" spans="1:11" ht="13.5" customHeight="1" x14ac:dyDescent="0.25">
      <c r="B104" s="369"/>
      <c r="C104" s="369"/>
      <c r="D104" s="369"/>
      <c r="E104" s="370"/>
      <c r="F104" s="362"/>
      <c r="G104" s="57"/>
      <c r="H104" s="57"/>
      <c r="I104" s="57"/>
      <c r="J104" s="57"/>
      <c r="K104" s="57"/>
    </row>
    <row r="105" spans="1:11" ht="15.75" x14ac:dyDescent="0.25">
      <c r="A105" s="110"/>
      <c r="B105" s="118"/>
      <c r="C105" s="368"/>
      <c r="D105" s="118"/>
      <c r="E105" s="178"/>
      <c r="F105" s="362"/>
      <c r="G105" s="57"/>
      <c r="H105" s="57"/>
      <c r="I105" s="57"/>
      <c r="J105" s="57"/>
      <c r="K105" s="57"/>
    </row>
    <row r="106" spans="1:11" ht="15.75" x14ac:dyDescent="0.25">
      <c r="A106" s="110"/>
      <c r="B106" s="118"/>
      <c r="C106" s="368"/>
      <c r="D106" s="118"/>
      <c r="E106" s="178"/>
      <c r="F106" s="362"/>
      <c r="G106" s="57"/>
      <c r="H106" s="57"/>
      <c r="I106" s="57"/>
      <c r="J106" s="57"/>
      <c r="K106" s="57"/>
    </row>
    <row r="107" spans="1:11" ht="18.75" x14ac:dyDescent="0.3">
      <c r="B107" s="427"/>
      <c r="C107" s="427"/>
      <c r="D107" s="427"/>
      <c r="E107" s="178"/>
      <c r="F107" s="364"/>
      <c r="G107" s="57"/>
      <c r="H107" s="57"/>
      <c r="I107" s="57"/>
      <c r="J107" s="57"/>
      <c r="K107" s="57"/>
    </row>
    <row r="108" spans="1:11" x14ac:dyDescent="0.25">
      <c r="E108" s="219"/>
      <c r="F108" s="57"/>
      <c r="G108" s="57"/>
      <c r="H108" s="57"/>
      <c r="I108" s="57"/>
      <c r="J108" s="57"/>
      <c r="K108" s="57"/>
    </row>
    <row r="109" spans="1:11" x14ac:dyDescent="0.25">
      <c r="E109" s="219"/>
      <c r="F109" s="57"/>
      <c r="G109" s="57"/>
      <c r="H109" s="57"/>
      <c r="I109" s="57"/>
      <c r="J109" s="57"/>
      <c r="K109" s="57"/>
    </row>
    <row r="110" spans="1:11" x14ac:dyDescent="0.25">
      <c r="E110" s="219"/>
      <c r="F110" s="57"/>
      <c r="G110" s="57"/>
      <c r="H110" s="57"/>
      <c r="I110" s="57"/>
      <c r="J110" s="57"/>
      <c r="K110" s="57"/>
    </row>
    <row r="111" spans="1:11" x14ac:dyDescent="0.25">
      <c r="E111" s="219"/>
      <c r="F111" s="57"/>
      <c r="G111" s="57"/>
      <c r="H111" s="57"/>
      <c r="I111" s="57"/>
      <c r="J111" s="57"/>
      <c r="K111" s="57"/>
    </row>
    <row r="112" spans="1:11" x14ac:dyDescent="0.25">
      <c r="E112" s="219"/>
      <c r="F112" s="57"/>
      <c r="H112" s="57"/>
      <c r="I112" s="57"/>
      <c r="J112" s="57"/>
      <c r="K112" s="57"/>
    </row>
  </sheetData>
  <mergeCells count="1">
    <mergeCell ref="B107:D107"/>
  </mergeCells>
  <pageMargins left="0.31496062992125984" right="0.31496062992125984" top="0.78740157480314965" bottom="0.78740157480314965" header="0.31496062992125984" footer="0.31496062992125984"/>
  <pageSetup paperSize="9" scale="85" orientation="portrait" r:id="rId1"/>
  <ignoredErrors>
    <ignoredError sqref="E6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10" workbookViewId="0">
      <selection activeCell="F28" sqref="F28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2.7109375" style="57" customWidth="1"/>
    <col min="7" max="7" width="14.85546875" style="57" customWidth="1"/>
    <col min="8" max="8" width="12.42578125" style="57" bestFit="1" customWidth="1"/>
    <col min="9" max="16384" width="9.140625" style="57"/>
  </cols>
  <sheetData>
    <row r="1" spans="1:12" ht="15.75" x14ac:dyDescent="0.25">
      <c r="A1" s="110"/>
      <c r="B1" s="111"/>
      <c r="C1" s="111"/>
      <c r="D1" s="111"/>
      <c r="E1" s="111"/>
      <c r="F1" s="113"/>
      <c r="G1" s="113"/>
    </row>
    <row r="2" spans="1:12" ht="16.5" thickBot="1" x14ac:dyDescent="0.3">
      <c r="A2" s="47" t="s">
        <v>515</v>
      </c>
      <c r="B2" s="10"/>
      <c r="C2" s="10"/>
      <c r="D2" s="10"/>
      <c r="E2" s="10"/>
      <c r="F2" s="10"/>
      <c r="G2" s="10"/>
    </row>
    <row r="3" spans="1:12" ht="15.75" thickBot="1" x14ac:dyDescent="0.3">
      <c r="A3" s="17" t="s">
        <v>0</v>
      </c>
      <c r="B3" s="100" t="s">
        <v>64</v>
      </c>
      <c r="C3" s="18" t="s">
        <v>2</v>
      </c>
      <c r="D3" s="19" t="s">
        <v>3</v>
      </c>
      <c r="E3" s="20" t="s">
        <v>4</v>
      </c>
      <c r="F3" s="21" t="s">
        <v>5</v>
      </c>
      <c r="G3" s="58" t="s">
        <v>6</v>
      </c>
    </row>
    <row r="4" spans="1:12" ht="25.5" customHeight="1" x14ac:dyDescent="0.25">
      <c r="A4" s="334" t="s">
        <v>415</v>
      </c>
      <c r="B4" s="61" t="s">
        <v>268</v>
      </c>
      <c r="C4" s="67" t="s">
        <v>457</v>
      </c>
      <c r="D4" s="338">
        <f>13869</f>
        <v>13869</v>
      </c>
      <c r="E4" s="66" t="s">
        <v>107</v>
      </c>
      <c r="F4" s="72">
        <v>0</v>
      </c>
      <c r="G4" s="335">
        <f>D4*F4</f>
        <v>0</v>
      </c>
    </row>
    <row r="5" spans="1:12" s="337" customFormat="1" x14ac:dyDescent="0.25">
      <c r="A5" s="343" t="s">
        <v>416</v>
      </c>
      <c r="B5" s="80" t="s">
        <v>245</v>
      </c>
      <c r="C5" s="87" t="s">
        <v>269</v>
      </c>
      <c r="D5" s="339">
        <f>0.0001*D4*7</f>
        <v>9.7082999999999995</v>
      </c>
      <c r="E5" s="195" t="s">
        <v>270</v>
      </c>
      <c r="F5" s="196">
        <v>0</v>
      </c>
      <c r="G5" s="344">
        <f t="shared" ref="G5" si="0">D5*F5</f>
        <v>0</v>
      </c>
      <c r="H5" s="336"/>
      <c r="I5" s="336"/>
      <c r="J5" s="336"/>
      <c r="K5" s="336"/>
      <c r="L5" s="336"/>
    </row>
    <row r="6" spans="1:12" ht="27.75" customHeight="1" x14ac:dyDescent="0.25">
      <c r="A6" s="273">
        <v>3</v>
      </c>
      <c r="B6" s="61" t="s">
        <v>295</v>
      </c>
      <c r="C6" s="333" t="s">
        <v>296</v>
      </c>
      <c r="D6" s="340">
        <v>12454</v>
      </c>
      <c r="E6" s="239" t="s">
        <v>107</v>
      </c>
      <c r="F6" s="154">
        <v>0</v>
      </c>
      <c r="G6" s="263">
        <f>D6*F6</f>
        <v>0</v>
      </c>
    </row>
    <row r="7" spans="1:12" ht="27.75" customHeight="1" x14ac:dyDescent="0.25">
      <c r="A7" s="345" t="s">
        <v>414</v>
      </c>
      <c r="B7" s="61" t="s">
        <v>295</v>
      </c>
      <c r="C7" s="333" t="s">
        <v>444</v>
      </c>
      <c r="D7" s="340">
        <v>1415</v>
      </c>
      <c r="E7" s="239" t="s">
        <v>107</v>
      </c>
      <c r="F7" s="154">
        <v>0</v>
      </c>
      <c r="G7" s="260">
        <f>D7*F7</f>
        <v>0</v>
      </c>
    </row>
    <row r="8" spans="1:12" ht="17.25" x14ac:dyDescent="0.25">
      <c r="A8" s="346">
        <v>5</v>
      </c>
      <c r="B8" s="61" t="s">
        <v>275</v>
      </c>
      <c r="C8" s="73" t="s">
        <v>451</v>
      </c>
      <c r="D8" s="341">
        <v>12454</v>
      </c>
      <c r="E8" s="193" t="s">
        <v>107</v>
      </c>
      <c r="F8" s="75">
        <v>0</v>
      </c>
      <c r="G8" s="264">
        <f t="shared" ref="G8:G10" si="1">D8*F8</f>
        <v>0</v>
      </c>
      <c r="H8" s="24"/>
      <c r="I8" s="24"/>
      <c r="J8" s="24"/>
      <c r="K8" s="24"/>
      <c r="L8" s="24"/>
    </row>
    <row r="9" spans="1:12" ht="17.25" x14ac:dyDescent="0.25">
      <c r="A9" s="343" t="s">
        <v>443</v>
      </c>
      <c r="B9" s="61" t="s">
        <v>275</v>
      </c>
      <c r="C9" s="73" t="s">
        <v>452</v>
      </c>
      <c r="D9" s="341">
        <v>1415</v>
      </c>
      <c r="E9" s="193" t="s">
        <v>107</v>
      </c>
      <c r="F9" s="75">
        <v>0</v>
      </c>
      <c r="G9" s="344">
        <f t="shared" si="1"/>
        <v>0</v>
      </c>
      <c r="H9" s="24"/>
      <c r="I9" s="24"/>
      <c r="J9" s="24"/>
      <c r="K9" s="24"/>
      <c r="L9" s="24"/>
    </row>
    <row r="10" spans="1:12" ht="30" x14ac:dyDescent="0.25">
      <c r="A10" s="346">
        <v>7</v>
      </c>
      <c r="B10" s="198" t="s">
        <v>442</v>
      </c>
      <c r="C10" s="87" t="s">
        <v>297</v>
      </c>
      <c r="D10" s="342">
        <f>D6</f>
        <v>12454</v>
      </c>
      <c r="E10" s="195" t="s">
        <v>18</v>
      </c>
      <c r="F10" s="196">
        <v>0</v>
      </c>
      <c r="G10" s="347">
        <f t="shared" si="1"/>
        <v>0</v>
      </c>
      <c r="H10" s="24"/>
      <c r="I10" s="24"/>
      <c r="J10" s="24"/>
      <c r="K10" s="24"/>
      <c r="L10" s="24"/>
    </row>
    <row r="11" spans="1:12" ht="30" x14ac:dyDescent="0.25">
      <c r="A11" s="343" t="s">
        <v>445</v>
      </c>
      <c r="B11" s="198" t="s">
        <v>442</v>
      </c>
      <c r="C11" s="87" t="s">
        <v>446</v>
      </c>
      <c r="D11" s="342">
        <f>D7</f>
        <v>1415</v>
      </c>
      <c r="E11" s="195" t="s">
        <v>18</v>
      </c>
      <c r="F11" s="196">
        <v>0</v>
      </c>
      <c r="G11" s="344">
        <f t="shared" ref="G11:G12" si="2">D11*F11</f>
        <v>0</v>
      </c>
      <c r="H11" s="24"/>
      <c r="I11" s="24"/>
      <c r="J11" s="24"/>
      <c r="K11" s="24"/>
      <c r="L11" s="24"/>
    </row>
    <row r="12" spans="1:12" ht="17.25" x14ac:dyDescent="0.25">
      <c r="A12" s="346">
        <v>9</v>
      </c>
      <c r="B12" s="198" t="s">
        <v>448</v>
      </c>
      <c r="C12" s="87" t="s">
        <v>449</v>
      </c>
      <c r="D12" s="342">
        <v>12454</v>
      </c>
      <c r="E12" s="195" t="s">
        <v>18</v>
      </c>
      <c r="F12" s="196">
        <v>0</v>
      </c>
      <c r="G12" s="347">
        <f t="shared" si="2"/>
        <v>0</v>
      </c>
      <c r="H12" s="24"/>
      <c r="I12" s="24"/>
      <c r="J12" s="24"/>
      <c r="K12" s="24"/>
      <c r="L12" s="24"/>
    </row>
    <row r="13" spans="1:12" ht="17.25" x14ac:dyDescent="0.25">
      <c r="A13" s="343" t="s">
        <v>450</v>
      </c>
      <c r="B13" s="198" t="s">
        <v>448</v>
      </c>
      <c r="C13" s="87" t="s">
        <v>449</v>
      </c>
      <c r="D13" s="342">
        <v>1415</v>
      </c>
      <c r="E13" s="195" t="s">
        <v>18</v>
      </c>
      <c r="F13" s="196">
        <v>0</v>
      </c>
      <c r="G13" s="344">
        <f t="shared" ref="G13" si="3">D13*F13</f>
        <v>0</v>
      </c>
      <c r="H13" s="24"/>
      <c r="I13" s="24"/>
      <c r="J13" s="24"/>
      <c r="K13" s="24"/>
      <c r="L13" s="24"/>
    </row>
    <row r="14" spans="1:12" x14ac:dyDescent="0.25">
      <c r="A14" s="346">
        <v>11</v>
      </c>
      <c r="B14" s="198" t="s">
        <v>245</v>
      </c>
      <c r="C14" s="87" t="s">
        <v>453</v>
      </c>
      <c r="D14" s="342">
        <f>D10*0.05*1.4</f>
        <v>871.78</v>
      </c>
      <c r="E14" s="195" t="s">
        <v>11</v>
      </c>
      <c r="F14" s="196">
        <v>0</v>
      </c>
      <c r="G14" s="347">
        <f>D14*F14</f>
        <v>0</v>
      </c>
      <c r="H14" s="24"/>
      <c r="I14" s="24"/>
      <c r="J14" s="24"/>
      <c r="K14" s="24"/>
      <c r="L14" s="24"/>
    </row>
    <row r="15" spans="1:12" x14ac:dyDescent="0.25">
      <c r="A15" s="343" t="s">
        <v>454</v>
      </c>
      <c r="B15" s="198" t="s">
        <v>245</v>
      </c>
      <c r="C15" s="87" t="s">
        <v>453</v>
      </c>
      <c r="D15" s="342">
        <f>D11*0.05*1.4</f>
        <v>99.05</v>
      </c>
      <c r="E15" s="195" t="s">
        <v>11</v>
      </c>
      <c r="F15" s="196">
        <v>0</v>
      </c>
      <c r="G15" s="344">
        <f>D15*F15</f>
        <v>0</v>
      </c>
      <c r="H15" s="24"/>
      <c r="I15" s="24"/>
      <c r="J15" s="24"/>
      <c r="K15" s="24"/>
      <c r="L15" s="24"/>
    </row>
    <row r="16" spans="1:12" ht="15.75" x14ac:dyDescent="0.25">
      <c r="A16" s="244" t="s">
        <v>511</v>
      </c>
      <c r="B16" s="90"/>
      <c r="C16" s="91"/>
      <c r="D16" s="92"/>
      <c r="E16" s="93"/>
      <c r="F16" s="94"/>
      <c r="G16" s="245">
        <f>G6+G8+G12+G14</f>
        <v>0</v>
      </c>
      <c r="H16" s="10"/>
    </row>
    <row r="17" spans="1:12" ht="15.75" x14ac:dyDescent="0.25">
      <c r="A17" s="244" t="s">
        <v>512</v>
      </c>
      <c r="B17" s="90"/>
      <c r="C17" s="91"/>
      <c r="D17" s="92"/>
      <c r="E17" s="93"/>
      <c r="F17" s="94"/>
      <c r="G17" s="311">
        <f>G4+G5+G7+G9+G13+G15</f>
        <v>0</v>
      </c>
      <c r="H17" s="10"/>
    </row>
    <row r="18" spans="1:12" ht="15.75" x14ac:dyDescent="0.25">
      <c r="A18" s="244" t="s">
        <v>513</v>
      </c>
      <c r="B18" s="418"/>
      <c r="C18" s="419"/>
      <c r="D18" s="420"/>
      <c r="E18" s="421"/>
      <c r="F18" s="422"/>
      <c r="G18" s="425">
        <f>G10</f>
        <v>0</v>
      </c>
      <c r="H18" s="10"/>
    </row>
    <row r="19" spans="1:12" ht="16.5" thickBot="1" x14ac:dyDescent="0.3">
      <c r="A19" s="265" t="s">
        <v>514</v>
      </c>
      <c r="B19" s="266"/>
      <c r="C19" s="267"/>
      <c r="D19" s="268"/>
      <c r="E19" s="269"/>
      <c r="F19" s="270"/>
      <c r="G19" s="424">
        <f>G11</f>
        <v>0</v>
      </c>
      <c r="H19" s="423"/>
    </row>
    <row r="20" spans="1:12" x14ac:dyDescent="0.25">
      <c r="A20" s="119" t="s">
        <v>31</v>
      </c>
      <c r="B20" s="199"/>
      <c r="C20" s="200"/>
      <c r="D20" s="201"/>
      <c r="E20" s="202"/>
      <c r="F20" s="203"/>
      <c r="G20" s="204"/>
      <c r="H20" s="24"/>
      <c r="I20" s="24"/>
      <c r="J20" s="24"/>
      <c r="K20" s="24"/>
      <c r="L20" s="24"/>
    </row>
    <row r="21" spans="1:12" x14ac:dyDescent="0.25">
      <c r="A21" s="119" t="s">
        <v>298</v>
      </c>
      <c r="B21" s="199"/>
      <c r="C21" s="200"/>
      <c r="D21" s="201"/>
      <c r="E21" s="202"/>
      <c r="F21" s="203"/>
      <c r="G21" s="204"/>
      <c r="H21" s="24"/>
      <c r="I21" s="24"/>
      <c r="J21" s="24"/>
      <c r="K21" s="24"/>
      <c r="L21" s="24"/>
    </row>
    <row r="22" spans="1:12" ht="7.5" customHeight="1" x14ac:dyDescent="0.25">
      <c r="A22" s="119"/>
      <c r="B22" s="199"/>
      <c r="C22" s="200"/>
      <c r="D22" s="201"/>
      <c r="E22" s="202"/>
      <c r="F22" s="203"/>
      <c r="G22" s="204"/>
      <c r="H22" s="24"/>
      <c r="I22" s="24"/>
      <c r="J22" s="24"/>
      <c r="K22" s="24"/>
      <c r="L22" s="24"/>
    </row>
    <row r="23" spans="1:12" ht="16.5" thickBot="1" x14ac:dyDescent="0.3">
      <c r="A23" s="47" t="s">
        <v>516</v>
      </c>
      <c r="B23" s="10"/>
      <c r="C23" s="10"/>
      <c r="D23" s="10"/>
      <c r="E23" s="10"/>
      <c r="F23" s="10"/>
      <c r="G23" s="10"/>
    </row>
    <row r="24" spans="1:12" ht="15.75" thickBot="1" x14ac:dyDescent="0.3">
      <c r="A24" s="17" t="s">
        <v>0</v>
      </c>
      <c r="B24" s="381" t="s">
        <v>64</v>
      </c>
      <c r="C24" s="18" t="s">
        <v>2</v>
      </c>
      <c r="D24" s="19" t="s">
        <v>3</v>
      </c>
      <c r="E24" s="20" t="s">
        <v>4</v>
      </c>
      <c r="F24" s="21" t="s">
        <v>5</v>
      </c>
      <c r="G24" s="58" t="s">
        <v>6</v>
      </c>
    </row>
    <row r="25" spans="1:12" s="337" customFormat="1" ht="27.75" customHeight="1" x14ac:dyDescent="0.25">
      <c r="A25" s="33">
        <v>1</v>
      </c>
      <c r="B25" s="240" t="s">
        <v>455</v>
      </c>
      <c r="C25" s="67" t="s">
        <v>296</v>
      </c>
      <c r="D25" s="338">
        <v>3199</v>
      </c>
      <c r="E25" s="66" t="s">
        <v>107</v>
      </c>
      <c r="F25" s="72">
        <v>0</v>
      </c>
      <c r="G25" s="241">
        <f>D25*F25</f>
        <v>0</v>
      </c>
    </row>
    <row r="26" spans="1:12" s="337" customFormat="1" ht="27.75" customHeight="1" x14ac:dyDescent="0.25">
      <c r="A26" s="238" t="s">
        <v>416</v>
      </c>
      <c r="B26" s="59" t="s">
        <v>455</v>
      </c>
      <c r="C26" s="63" t="s">
        <v>444</v>
      </c>
      <c r="D26" s="355">
        <v>237</v>
      </c>
      <c r="E26" s="210" t="s">
        <v>107</v>
      </c>
      <c r="F26" s="71">
        <v>0</v>
      </c>
      <c r="G26" s="261">
        <f>D26*F26</f>
        <v>0</v>
      </c>
    </row>
    <row r="27" spans="1:12" s="337" customFormat="1" ht="27.75" customHeight="1" x14ac:dyDescent="0.25">
      <c r="A27" s="35">
        <v>3</v>
      </c>
      <c r="B27" s="59" t="s">
        <v>475</v>
      </c>
      <c r="C27" s="63" t="s">
        <v>476</v>
      </c>
      <c r="D27" s="355">
        <v>3199</v>
      </c>
      <c r="E27" s="210" t="s">
        <v>107</v>
      </c>
      <c r="F27" s="71">
        <v>0</v>
      </c>
      <c r="G27" s="243">
        <f>D27*F27</f>
        <v>0</v>
      </c>
    </row>
    <row r="28" spans="1:12" ht="15.75" x14ac:dyDescent="0.25">
      <c r="A28" s="244" t="s">
        <v>511</v>
      </c>
      <c r="B28" s="349"/>
      <c r="C28" s="350"/>
      <c r="D28" s="351"/>
      <c r="E28" s="352"/>
      <c r="F28" s="353"/>
      <c r="G28" s="354">
        <f>G25</f>
        <v>0</v>
      </c>
    </row>
    <row r="29" spans="1:12" ht="15.75" x14ac:dyDescent="0.25">
      <c r="A29" s="244" t="s">
        <v>512</v>
      </c>
      <c r="B29" s="90"/>
      <c r="C29" s="91"/>
      <c r="D29" s="92"/>
      <c r="E29" s="93"/>
      <c r="F29" s="94"/>
      <c r="G29" s="311">
        <f>G26</f>
        <v>0</v>
      </c>
    </row>
    <row r="30" spans="1:12" ht="16.5" thickBot="1" x14ac:dyDescent="0.3">
      <c r="A30" s="265" t="s">
        <v>513</v>
      </c>
      <c r="B30" s="266"/>
      <c r="C30" s="267"/>
      <c r="D30" s="268"/>
      <c r="E30" s="269"/>
      <c r="F30" s="270"/>
      <c r="G30" s="271">
        <f>G27</f>
        <v>0</v>
      </c>
      <c r="H30" s="10"/>
    </row>
    <row r="31" spans="1:12" x14ac:dyDescent="0.25">
      <c r="A31" s="119" t="s">
        <v>31</v>
      </c>
      <c r="B31" s="199"/>
      <c r="C31" s="200"/>
      <c r="D31" s="201"/>
      <c r="E31" s="202"/>
      <c r="F31" s="203"/>
      <c r="G31" s="204"/>
      <c r="H31" s="24"/>
      <c r="I31" s="24"/>
      <c r="J31" s="24"/>
      <c r="K31" s="24"/>
      <c r="L31" s="24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3" workbookViewId="0">
      <selection activeCell="F52" sqref="F52"/>
    </sheetView>
  </sheetViews>
  <sheetFormatPr defaultRowHeight="15" x14ac:dyDescent="0.25"/>
  <cols>
    <col min="1" max="1" width="9.140625" style="44"/>
    <col min="2" max="2" width="13.85546875" style="44" customWidth="1"/>
    <col min="3" max="3" width="94" style="44" customWidth="1"/>
    <col min="4" max="5" width="9.140625" style="44"/>
    <col min="6" max="6" width="12.7109375" style="44" customWidth="1"/>
    <col min="7" max="7" width="14.85546875" style="44" customWidth="1"/>
    <col min="8" max="8" width="13.7109375" style="44" customWidth="1"/>
    <col min="9" max="9" width="11.7109375" style="44" customWidth="1"/>
    <col min="10" max="16384" width="9.140625" style="44"/>
  </cols>
  <sheetData>
    <row r="1" spans="1:12" x14ac:dyDescent="0.25">
      <c r="B1" s="10"/>
      <c r="C1" s="10"/>
      <c r="D1" s="10"/>
      <c r="E1" s="10"/>
      <c r="F1" s="10"/>
      <c r="G1" s="10"/>
    </row>
    <row r="2" spans="1:12" s="57" customFormat="1" ht="16.5" thickBot="1" x14ac:dyDescent="0.3">
      <c r="A2" s="47" t="s">
        <v>330</v>
      </c>
      <c r="B2" s="10"/>
      <c r="C2" s="10"/>
      <c r="D2" s="10"/>
      <c r="E2" s="10"/>
      <c r="F2" s="10"/>
      <c r="G2" s="10"/>
    </row>
    <row r="3" spans="1:12" ht="15.75" thickBot="1" x14ac:dyDescent="0.3">
      <c r="A3" s="17" t="s">
        <v>0</v>
      </c>
      <c r="B3" s="100" t="s">
        <v>64</v>
      </c>
      <c r="C3" s="18" t="s">
        <v>2</v>
      </c>
      <c r="D3" s="19" t="s">
        <v>3</v>
      </c>
      <c r="E3" s="20" t="s">
        <v>4</v>
      </c>
      <c r="F3" s="21" t="s">
        <v>5</v>
      </c>
      <c r="G3" s="58" t="s">
        <v>6</v>
      </c>
      <c r="H3" s="57"/>
      <c r="I3" s="57"/>
      <c r="J3" s="57"/>
      <c r="K3" s="57"/>
      <c r="L3" s="57"/>
    </row>
    <row r="4" spans="1:12" ht="15.75" customHeight="1" x14ac:dyDescent="0.25">
      <c r="A4" s="33">
        <v>1</v>
      </c>
      <c r="B4" s="61" t="s">
        <v>138</v>
      </c>
      <c r="C4" s="67" t="s">
        <v>7</v>
      </c>
      <c r="D4" s="68">
        <v>8</v>
      </c>
      <c r="E4" s="66" t="s">
        <v>8</v>
      </c>
      <c r="F4" s="72">
        <v>0</v>
      </c>
      <c r="G4" s="241">
        <f>D4*F4</f>
        <v>0</v>
      </c>
      <c r="H4" s="57"/>
      <c r="I4" s="57"/>
      <c r="J4" s="57"/>
      <c r="K4" s="57"/>
      <c r="L4" s="57"/>
    </row>
    <row r="5" spans="1:12" s="57" customFormat="1" ht="15.75" customHeight="1" x14ac:dyDescent="0.25">
      <c r="A5" s="35">
        <v>2</v>
      </c>
      <c r="B5" s="37" t="s">
        <v>245</v>
      </c>
      <c r="C5" s="32" t="s">
        <v>9</v>
      </c>
      <c r="D5" s="30">
        <v>127</v>
      </c>
      <c r="E5" s="25" t="s">
        <v>10</v>
      </c>
      <c r="F5" s="42">
        <v>0</v>
      </c>
      <c r="G5" s="242">
        <f>D5*F5</f>
        <v>0</v>
      </c>
      <c r="H5" s="24"/>
      <c r="I5" s="24"/>
      <c r="J5" s="24"/>
      <c r="K5" s="24"/>
      <c r="L5" s="24"/>
    </row>
    <row r="6" spans="1:12" s="57" customFormat="1" ht="15.75" customHeight="1" x14ac:dyDescent="0.25">
      <c r="A6" s="35">
        <v>3</v>
      </c>
      <c r="B6" s="37" t="s">
        <v>256</v>
      </c>
      <c r="C6" s="32" t="s">
        <v>255</v>
      </c>
      <c r="D6" s="30">
        <v>125</v>
      </c>
      <c r="E6" s="25" t="s">
        <v>10</v>
      </c>
      <c r="F6" s="42">
        <v>0</v>
      </c>
      <c r="G6" s="242">
        <f t="shared" ref="G6:G32" si="0">D6*F6</f>
        <v>0</v>
      </c>
      <c r="H6" s="24"/>
      <c r="I6" s="24"/>
      <c r="J6" s="24"/>
      <c r="K6" s="24"/>
      <c r="L6" s="24"/>
    </row>
    <row r="7" spans="1:12" s="57" customFormat="1" ht="15.75" customHeight="1" x14ac:dyDescent="0.25">
      <c r="A7" s="35">
        <v>4</v>
      </c>
      <c r="B7" s="37" t="s">
        <v>258</v>
      </c>
      <c r="C7" s="32" t="s">
        <v>257</v>
      </c>
      <c r="D7" s="30">
        <v>2</v>
      </c>
      <c r="E7" s="25" t="s">
        <v>10</v>
      </c>
      <c r="F7" s="42">
        <v>0</v>
      </c>
      <c r="G7" s="242">
        <f>D7*F7</f>
        <v>0</v>
      </c>
      <c r="H7" s="24"/>
      <c r="I7" s="24"/>
      <c r="J7" s="24"/>
      <c r="K7" s="24"/>
      <c r="L7" s="24"/>
    </row>
    <row r="8" spans="1:12" s="57" customFormat="1" ht="15.75" customHeight="1" x14ac:dyDescent="0.25">
      <c r="A8" s="35">
        <v>5</v>
      </c>
      <c r="B8" s="37" t="s">
        <v>82</v>
      </c>
      <c r="C8" s="32" t="s">
        <v>260</v>
      </c>
      <c r="D8" s="30">
        <v>127</v>
      </c>
      <c r="E8" s="25" t="s">
        <v>10</v>
      </c>
      <c r="F8" s="42">
        <v>0</v>
      </c>
      <c r="G8" s="242">
        <f t="shared" si="0"/>
        <v>0</v>
      </c>
      <c r="H8" s="24"/>
      <c r="I8" s="24"/>
      <c r="J8" s="24"/>
      <c r="K8" s="24"/>
      <c r="L8" s="24"/>
    </row>
    <row r="9" spans="1:12" s="57" customFormat="1" ht="15.75" customHeight="1" x14ac:dyDescent="0.25">
      <c r="A9" s="35">
        <v>6</v>
      </c>
      <c r="B9" s="37" t="s">
        <v>259</v>
      </c>
      <c r="C9" s="32" t="s">
        <v>261</v>
      </c>
      <c r="D9" s="30">
        <v>2</v>
      </c>
      <c r="E9" s="25" t="s">
        <v>10</v>
      </c>
      <c r="F9" s="42">
        <v>0</v>
      </c>
      <c r="G9" s="242">
        <f t="shared" si="0"/>
        <v>0</v>
      </c>
      <c r="H9" s="24"/>
      <c r="I9" s="24"/>
      <c r="J9" s="24"/>
      <c r="K9" s="24"/>
      <c r="L9" s="24"/>
    </row>
    <row r="10" spans="1:12" s="57" customFormat="1" ht="15.75" customHeight="1" x14ac:dyDescent="0.25">
      <c r="A10" s="35">
        <v>7</v>
      </c>
      <c r="B10" s="37" t="s">
        <v>245</v>
      </c>
      <c r="C10" s="32" t="s">
        <v>254</v>
      </c>
      <c r="D10" s="30">
        <f>D5*0.184</f>
        <v>23.367999999999999</v>
      </c>
      <c r="E10" s="25" t="s">
        <v>24</v>
      </c>
      <c r="F10" s="42">
        <v>0</v>
      </c>
      <c r="G10" s="242">
        <f>D10*F10</f>
        <v>0</v>
      </c>
      <c r="H10" s="24"/>
      <c r="I10" s="24"/>
      <c r="J10" s="24"/>
      <c r="K10" s="24"/>
      <c r="L10" s="24"/>
    </row>
    <row r="11" spans="1:12" s="57" customFormat="1" ht="15.75" customHeight="1" x14ac:dyDescent="0.25">
      <c r="A11" s="35">
        <v>8</v>
      </c>
      <c r="B11" s="37" t="s">
        <v>242</v>
      </c>
      <c r="C11" s="32" t="s">
        <v>120</v>
      </c>
      <c r="D11" s="30">
        <v>6.3499999999999997E-3</v>
      </c>
      <c r="E11" s="25" t="s">
        <v>11</v>
      </c>
      <c r="F11" s="42">
        <v>0</v>
      </c>
      <c r="G11" s="242">
        <f t="shared" si="0"/>
        <v>0</v>
      </c>
      <c r="H11" s="24"/>
      <c r="I11" s="24"/>
      <c r="J11" s="24"/>
      <c r="K11" s="24"/>
      <c r="L11" s="24"/>
    </row>
    <row r="12" spans="1:12" s="57" customFormat="1" ht="15.75" customHeight="1" x14ac:dyDescent="0.25">
      <c r="A12" s="35">
        <v>9</v>
      </c>
      <c r="B12" s="37" t="s">
        <v>243</v>
      </c>
      <c r="C12" s="32" t="s">
        <v>244</v>
      </c>
      <c r="D12" s="30">
        <v>1.0000000000000001E-5</v>
      </c>
      <c r="E12" s="25" t="s">
        <v>11</v>
      </c>
      <c r="F12" s="42">
        <v>0</v>
      </c>
      <c r="G12" s="242">
        <f>D12*F12</f>
        <v>0</v>
      </c>
      <c r="H12" s="24"/>
      <c r="I12" s="24"/>
      <c r="J12" s="24"/>
      <c r="K12" s="24"/>
      <c r="L12" s="24"/>
    </row>
    <row r="13" spans="1:12" s="57" customFormat="1" ht="15.75" customHeight="1" x14ac:dyDescent="0.25">
      <c r="A13" s="35">
        <v>10</v>
      </c>
      <c r="B13" s="37" t="s">
        <v>245</v>
      </c>
      <c r="C13" s="32" t="s">
        <v>12</v>
      </c>
      <c r="D13" s="30">
        <v>6.35</v>
      </c>
      <c r="E13" s="25" t="s">
        <v>13</v>
      </c>
      <c r="F13" s="42">
        <v>0</v>
      </c>
      <c r="G13" s="242">
        <f t="shared" si="0"/>
        <v>0</v>
      </c>
      <c r="H13" s="24"/>
      <c r="I13" s="24"/>
      <c r="J13" s="24"/>
      <c r="K13" s="24"/>
      <c r="L13" s="24"/>
    </row>
    <row r="14" spans="1:12" s="57" customFormat="1" ht="15.75" customHeight="1" x14ac:dyDescent="0.25">
      <c r="A14" s="35">
        <v>11</v>
      </c>
      <c r="B14" s="37" t="s">
        <v>83</v>
      </c>
      <c r="C14" s="32" t="s">
        <v>263</v>
      </c>
      <c r="D14" s="30">
        <v>127</v>
      </c>
      <c r="E14" s="25" t="s">
        <v>10</v>
      </c>
      <c r="F14" s="42">
        <v>0</v>
      </c>
      <c r="G14" s="242">
        <f t="shared" si="0"/>
        <v>0</v>
      </c>
      <c r="H14" s="24"/>
      <c r="I14" s="24"/>
      <c r="J14" s="24"/>
      <c r="K14" s="24"/>
      <c r="L14" s="24"/>
    </row>
    <row r="15" spans="1:12" s="57" customFormat="1" ht="15.75" customHeight="1" x14ac:dyDescent="0.25">
      <c r="A15" s="35">
        <v>12</v>
      </c>
      <c r="B15" s="37" t="s">
        <v>245</v>
      </c>
      <c r="C15" s="32" t="s">
        <v>264</v>
      </c>
      <c r="D15" s="30">
        <v>254</v>
      </c>
      <c r="E15" s="25" t="s">
        <v>10</v>
      </c>
      <c r="F15" s="42">
        <v>0</v>
      </c>
      <c r="G15" s="242">
        <f t="shared" si="0"/>
        <v>0</v>
      </c>
      <c r="H15" s="24"/>
      <c r="I15" s="24"/>
      <c r="J15" s="24"/>
      <c r="K15" s="24"/>
      <c r="L15" s="24"/>
    </row>
    <row r="16" spans="1:12" s="57" customFormat="1" ht="15.75" customHeight="1" x14ac:dyDescent="0.25">
      <c r="A16" s="35">
        <v>13</v>
      </c>
      <c r="B16" s="37" t="s">
        <v>245</v>
      </c>
      <c r="C16" s="32" t="s">
        <v>32</v>
      </c>
      <c r="D16" s="30">
        <v>254</v>
      </c>
      <c r="E16" s="25" t="s">
        <v>16</v>
      </c>
      <c r="F16" s="42">
        <v>0</v>
      </c>
      <c r="G16" s="242">
        <f t="shared" si="0"/>
        <v>0</v>
      </c>
      <c r="H16" s="24"/>
      <c r="I16" s="24"/>
      <c r="J16" s="24"/>
      <c r="K16" s="24"/>
      <c r="L16" s="24"/>
    </row>
    <row r="17" spans="1:12" s="57" customFormat="1" ht="15.75" customHeight="1" x14ac:dyDescent="0.25">
      <c r="A17" s="35">
        <v>14</v>
      </c>
      <c r="B17" s="37" t="s">
        <v>138</v>
      </c>
      <c r="C17" s="32" t="s">
        <v>381</v>
      </c>
      <c r="D17" s="30">
        <v>127</v>
      </c>
      <c r="E17" s="25" t="s">
        <v>10</v>
      </c>
      <c r="F17" s="42">
        <v>0</v>
      </c>
      <c r="G17" s="242">
        <f>D17*F17</f>
        <v>0</v>
      </c>
      <c r="H17" s="24"/>
      <c r="I17" s="24"/>
      <c r="J17" s="24"/>
      <c r="K17" s="24"/>
      <c r="L17" s="24"/>
    </row>
    <row r="18" spans="1:12" s="57" customFormat="1" ht="15.75" customHeight="1" x14ac:dyDescent="0.25">
      <c r="A18" s="35">
        <v>15</v>
      </c>
      <c r="B18" s="37" t="s">
        <v>17</v>
      </c>
      <c r="C18" s="32" t="s">
        <v>251</v>
      </c>
      <c r="D18" s="30">
        <v>125</v>
      </c>
      <c r="E18" s="25" t="s">
        <v>18</v>
      </c>
      <c r="F18" s="42">
        <v>0</v>
      </c>
      <c r="G18" s="242">
        <f t="shared" si="0"/>
        <v>0</v>
      </c>
      <c r="H18" s="24"/>
      <c r="I18" s="24"/>
      <c r="J18" s="24"/>
      <c r="K18" s="24"/>
      <c r="L18" s="24"/>
    </row>
    <row r="19" spans="1:12" s="57" customFormat="1" ht="15.75" customHeight="1" x14ac:dyDescent="0.25">
      <c r="A19" s="35">
        <v>16</v>
      </c>
      <c r="B19" s="37" t="s">
        <v>253</v>
      </c>
      <c r="C19" s="32" t="s">
        <v>252</v>
      </c>
      <c r="D19" s="30">
        <v>2</v>
      </c>
      <c r="E19" s="25" t="s">
        <v>18</v>
      </c>
      <c r="F19" s="42">
        <v>0</v>
      </c>
      <c r="G19" s="242">
        <f t="shared" si="0"/>
        <v>0</v>
      </c>
      <c r="H19" s="24"/>
      <c r="I19" s="24"/>
      <c r="J19" s="24"/>
      <c r="K19" s="24"/>
      <c r="L19" s="24"/>
    </row>
    <row r="20" spans="1:12" s="57" customFormat="1" ht="15.75" customHeight="1" x14ac:dyDescent="0.25">
      <c r="A20" s="35">
        <v>17</v>
      </c>
      <c r="B20" s="37" t="s">
        <v>245</v>
      </c>
      <c r="C20" s="32" t="s">
        <v>19</v>
      </c>
      <c r="D20" s="30">
        <v>127</v>
      </c>
      <c r="E20" s="25" t="s">
        <v>10</v>
      </c>
      <c r="F20" s="42">
        <v>0</v>
      </c>
      <c r="G20" s="242">
        <f t="shared" si="0"/>
        <v>0</v>
      </c>
      <c r="H20" s="24"/>
      <c r="I20" s="24"/>
      <c r="J20" s="24"/>
      <c r="K20" s="24"/>
      <c r="L20" s="24"/>
    </row>
    <row r="21" spans="1:12" s="57" customFormat="1" ht="15.75" customHeight="1" x14ac:dyDescent="0.25">
      <c r="A21" s="35">
        <v>18</v>
      </c>
      <c r="B21" s="37" t="s">
        <v>20</v>
      </c>
      <c r="C21" s="32" t="s">
        <v>21</v>
      </c>
      <c r="D21" s="30">
        <v>125</v>
      </c>
      <c r="E21" s="25" t="s">
        <v>10</v>
      </c>
      <c r="F21" s="42">
        <v>0</v>
      </c>
      <c r="G21" s="242">
        <f t="shared" si="0"/>
        <v>0</v>
      </c>
      <c r="H21" s="24"/>
      <c r="I21" s="24"/>
      <c r="J21" s="24"/>
      <c r="K21" s="24"/>
      <c r="L21" s="24"/>
    </row>
    <row r="22" spans="1:12" s="57" customFormat="1" ht="15.75" customHeight="1" x14ac:dyDescent="0.25">
      <c r="A22" s="35">
        <v>19</v>
      </c>
      <c r="B22" s="37" t="s">
        <v>250</v>
      </c>
      <c r="C22" s="32" t="s">
        <v>249</v>
      </c>
      <c r="D22" s="30">
        <v>2</v>
      </c>
      <c r="E22" s="25" t="s">
        <v>10</v>
      </c>
      <c r="F22" s="42">
        <v>0</v>
      </c>
      <c r="G22" s="242">
        <f>D22*F22</f>
        <v>0</v>
      </c>
      <c r="H22" s="24"/>
      <c r="I22" s="24"/>
      <c r="J22" s="24"/>
      <c r="K22" s="24"/>
      <c r="L22" s="24"/>
    </row>
    <row r="23" spans="1:12" s="57" customFormat="1" ht="15.75" customHeight="1" x14ac:dyDescent="0.25">
      <c r="A23" s="35">
        <v>20</v>
      </c>
      <c r="B23" s="37" t="s">
        <v>138</v>
      </c>
      <c r="C23" s="32" t="s">
        <v>265</v>
      </c>
      <c r="D23" s="30">
        <v>127</v>
      </c>
      <c r="E23" s="25" t="s">
        <v>10</v>
      </c>
      <c r="F23" s="42">
        <v>0</v>
      </c>
      <c r="G23" s="242">
        <f t="shared" ref="G23:G24" si="1">D23*F23</f>
        <v>0</v>
      </c>
      <c r="H23" s="24"/>
      <c r="I23" s="24"/>
      <c r="J23" s="24"/>
      <c r="K23" s="24"/>
      <c r="L23" s="24"/>
    </row>
    <row r="24" spans="1:12" s="57" customFormat="1" ht="15.75" customHeight="1" x14ac:dyDescent="0.25">
      <c r="A24" s="35">
        <v>21</v>
      </c>
      <c r="B24" s="37" t="s">
        <v>245</v>
      </c>
      <c r="C24" s="32" t="s">
        <v>301</v>
      </c>
      <c r="D24" s="30">
        <v>127</v>
      </c>
      <c r="E24" s="25" t="s">
        <v>10</v>
      </c>
      <c r="F24" s="42">
        <v>0</v>
      </c>
      <c r="G24" s="242">
        <f t="shared" si="1"/>
        <v>0</v>
      </c>
      <c r="H24" s="24"/>
      <c r="I24" s="24"/>
      <c r="J24" s="24"/>
      <c r="K24" s="24"/>
      <c r="L24" s="24"/>
    </row>
    <row r="25" spans="1:12" s="57" customFormat="1" ht="15.75" customHeight="1" x14ac:dyDescent="0.25">
      <c r="A25" s="35">
        <v>22</v>
      </c>
      <c r="B25" s="37" t="s">
        <v>22</v>
      </c>
      <c r="C25" s="32" t="s">
        <v>23</v>
      </c>
      <c r="D25" s="30">
        <v>31.75</v>
      </c>
      <c r="E25" s="25" t="s">
        <v>24</v>
      </c>
      <c r="F25" s="42">
        <v>0</v>
      </c>
      <c r="G25" s="242">
        <f t="shared" si="0"/>
        <v>0</v>
      </c>
      <c r="H25" s="24"/>
      <c r="I25" s="24"/>
      <c r="J25" s="24"/>
      <c r="K25" s="24"/>
      <c r="L25" s="24"/>
    </row>
    <row r="26" spans="1:12" s="57" customFormat="1" ht="15.75" customHeight="1" x14ac:dyDescent="0.25">
      <c r="A26" s="35">
        <v>23</v>
      </c>
      <c r="B26" s="37" t="s">
        <v>25</v>
      </c>
      <c r="C26" s="32" t="s">
        <v>397</v>
      </c>
      <c r="D26" s="30">
        <v>31.75</v>
      </c>
      <c r="E26" s="25" t="s">
        <v>24</v>
      </c>
      <c r="F26" s="42">
        <v>0</v>
      </c>
      <c r="G26" s="242">
        <f t="shared" si="0"/>
        <v>0</v>
      </c>
      <c r="H26" s="24"/>
      <c r="I26" s="24"/>
      <c r="J26" s="24"/>
      <c r="K26" s="24"/>
      <c r="L26" s="24"/>
    </row>
    <row r="27" spans="1:12" s="57" customFormat="1" ht="15.75" customHeight="1" x14ac:dyDescent="0.25">
      <c r="A27" s="35">
        <v>24</v>
      </c>
      <c r="B27" s="37" t="s">
        <v>26</v>
      </c>
      <c r="C27" s="32" t="s">
        <v>280</v>
      </c>
      <c r="D27" s="30">
        <v>101.6</v>
      </c>
      <c r="E27" s="25" t="s">
        <v>18</v>
      </c>
      <c r="F27" s="42">
        <v>0</v>
      </c>
      <c r="G27" s="242">
        <f t="shared" si="0"/>
        <v>0</v>
      </c>
      <c r="H27" s="24"/>
      <c r="I27" s="24"/>
      <c r="J27" s="24"/>
      <c r="K27" s="24"/>
      <c r="L27" s="24"/>
    </row>
    <row r="28" spans="1:12" s="57" customFormat="1" ht="15.75" customHeight="1" x14ac:dyDescent="0.25">
      <c r="A28" s="35">
        <v>25</v>
      </c>
      <c r="B28" s="37" t="s">
        <v>246</v>
      </c>
      <c r="C28" s="32" t="s">
        <v>281</v>
      </c>
      <c r="D28" s="30">
        <v>2</v>
      </c>
      <c r="E28" s="25" t="s">
        <v>18</v>
      </c>
      <c r="F28" s="42">
        <v>0</v>
      </c>
      <c r="G28" s="242">
        <f t="shared" si="0"/>
        <v>0</v>
      </c>
      <c r="H28" s="24"/>
      <c r="I28" s="24"/>
      <c r="J28" s="24"/>
      <c r="K28" s="24"/>
      <c r="L28" s="24"/>
    </row>
    <row r="29" spans="1:12" s="57" customFormat="1" ht="15.75" customHeight="1" x14ac:dyDescent="0.25">
      <c r="A29" s="35">
        <v>26</v>
      </c>
      <c r="B29" s="37" t="s">
        <v>245</v>
      </c>
      <c r="C29" s="32" t="s">
        <v>266</v>
      </c>
      <c r="D29" s="30">
        <v>10.16</v>
      </c>
      <c r="E29" s="25" t="s">
        <v>24</v>
      </c>
      <c r="F29" s="42">
        <v>0</v>
      </c>
      <c r="G29" s="242">
        <f t="shared" si="0"/>
        <v>0</v>
      </c>
      <c r="H29" s="24"/>
      <c r="I29" s="24"/>
      <c r="J29" s="24"/>
      <c r="K29" s="24"/>
      <c r="L29" s="24"/>
    </row>
    <row r="30" spans="1:12" s="57" customFormat="1" ht="15.75" customHeight="1" x14ac:dyDescent="0.25">
      <c r="A30" s="35">
        <v>27</v>
      </c>
      <c r="B30" s="37" t="s">
        <v>27</v>
      </c>
      <c r="C30" s="32" t="s">
        <v>28</v>
      </c>
      <c r="D30" s="30">
        <v>125</v>
      </c>
      <c r="E30" s="25" t="s">
        <v>10</v>
      </c>
      <c r="F30" s="42">
        <v>0</v>
      </c>
      <c r="G30" s="242">
        <f t="shared" si="0"/>
        <v>0</v>
      </c>
      <c r="H30" s="24"/>
      <c r="I30" s="24"/>
      <c r="J30" s="24"/>
      <c r="K30" s="24"/>
      <c r="L30" s="24"/>
    </row>
    <row r="31" spans="1:12" s="57" customFormat="1" ht="15.75" customHeight="1" x14ac:dyDescent="0.25">
      <c r="A31" s="35">
        <v>28</v>
      </c>
      <c r="B31" s="37" t="s">
        <v>247</v>
      </c>
      <c r="C31" s="32" t="s">
        <v>248</v>
      </c>
      <c r="D31" s="30">
        <v>2</v>
      </c>
      <c r="E31" s="25" t="s">
        <v>10</v>
      </c>
      <c r="F31" s="42">
        <v>0</v>
      </c>
      <c r="G31" s="242">
        <f>D31*F31</f>
        <v>0</v>
      </c>
      <c r="H31" s="24"/>
      <c r="I31" s="24"/>
      <c r="J31" s="24"/>
      <c r="K31" s="24"/>
      <c r="L31" s="24"/>
    </row>
    <row r="32" spans="1:12" s="57" customFormat="1" ht="15.75" customHeight="1" x14ac:dyDescent="0.25">
      <c r="A32" s="35">
        <v>29</v>
      </c>
      <c r="B32" s="59" t="s">
        <v>29</v>
      </c>
      <c r="C32" s="60" t="s">
        <v>30</v>
      </c>
      <c r="D32" s="65">
        <v>25.4</v>
      </c>
      <c r="E32" s="62" t="s">
        <v>11</v>
      </c>
      <c r="F32" s="70">
        <v>0</v>
      </c>
      <c r="G32" s="243">
        <f t="shared" si="0"/>
        <v>0</v>
      </c>
      <c r="H32" s="10"/>
    </row>
    <row r="33" spans="1:12" s="57" customFormat="1" ht="15.75" x14ac:dyDescent="0.25">
      <c r="A33" s="244" t="s">
        <v>328</v>
      </c>
      <c r="B33" s="90"/>
      <c r="C33" s="91"/>
      <c r="D33" s="92"/>
      <c r="E33" s="93"/>
      <c r="F33" s="94"/>
      <c r="G33" s="245">
        <f>SUM(G4:G32)</f>
        <v>0</v>
      </c>
      <c r="H33" s="10"/>
    </row>
    <row r="34" spans="1:12" s="57" customFormat="1" ht="15.75" x14ac:dyDescent="0.25">
      <c r="A34" s="244" t="s">
        <v>334</v>
      </c>
      <c r="B34" s="90"/>
      <c r="C34" s="91"/>
      <c r="D34" s="92"/>
      <c r="E34" s="93"/>
      <c r="F34" s="94"/>
      <c r="G34" s="245">
        <v>0</v>
      </c>
      <c r="H34" s="10"/>
    </row>
    <row r="35" spans="1:12" s="57" customFormat="1" ht="16.5" thickBot="1" x14ac:dyDescent="0.3">
      <c r="A35" s="246" t="s">
        <v>69</v>
      </c>
      <c r="B35" s="247"/>
      <c r="C35" s="248"/>
      <c r="D35" s="249"/>
      <c r="E35" s="250"/>
      <c r="F35" s="251"/>
      <c r="G35" s="252">
        <f>SUM(G33:G34)</f>
        <v>0</v>
      </c>
      <c r="H35" s="10"/>
    </row>
    <row r="36" spans="1:12" ht="15.75" customHeight="1" x14ac:dyDescent="0.25">
      <c r="A36" s="15" t="s">
        <v>31</v>
      </c>
      <c r="B36" s="16"/>
      <c r="C36" s="12"/>
      <c r="D36" s="13"/>
      <c r="E36" s="14"/>
      <c r="F36" s="22"/>
      <c r="G36" s="129"/>
      <c r="H36" s="10"/>
    </row>
    <row r="37" spans="1:12" s="57" customFormat="1" ht="15.75" customHeight="1" x14ac:dyDescent="0.25">
      <c r="A37" s="15"/>
      <c r="B37" s="16"/>
      <c r="C37" s="12"/>
      <c r="D37" s="13"/>
      <c r="E37" s="14"/>
      <c r="F37" s="22"/>
      <c r="G37" s="129"/>
      <c r="H37" s="10"/>
      <c r="I37" s="10"/>
      <c r="J37" s="10"/>
      <c r="K37" s="10"/>
      <c r="L37" s="10"/>
    </row>
    <row r="38" spans="1:12" ht="16.5" thickBot="1" x14ac:dyDescent="0.3">
      <c r="A38" s="48" t="s">
        <v>85</v>
      </c>
      <c r="B38" s="7"/>
      <c r="C38" s="1"/>
      <c r="D38" s="1"/>
      <c r="E38" s="1"/>
      <c r="F38" s="1"/>
      <c r="G38" s="1"/>
    </row>
    <row r="39" spans="1:12" ht="15.75" thickBot="1" x14ac:dyDescent="0.3">
      <c r="A39" s="49" t="s">
        <v>0</v>
      </c>
      <c r="B39" s="50" t="s">
        <v>65</v>
      </c>
      <c r="C39" s="51" t="s">
        <v>66</v>
      </c>
      <c r="D39" s="53" t="s">
        <v>3</v>
      </c>
      <c r="E39" s="52" t="s">
        <v>4</v>
      </c>
      <c r="F39" s="54" t="s">
        <v>5</v>
      </c>
      <c r="G39" s="56" t="s">
        <v>6</v>
      </c>
    </row>
    <row r="40" spans="1:12" ht="15.75" customHeight="1" x14ac:dyDescent="0.25">
      <c r="A40" s="253">
        <v>30</v>
      </c>
      <c r="B40" s="43" t="s">
        <v>33</v>
      </c>
      <c r="C40" s="45" t="s">
        <v>70</v>
      </c>
      <c r="D40" s="46">
        <v>7</v>
      </c>
      <c r="E40" s="46" t="s">
        <v>10</v>
      </c>
      <c r="F40" s="157">
        <v>0</v>
      </c>
      <c r="G40" s="254">
        <f>D40*F40</f>
        <v>0</v>
      </c>
    </row>
    <row r="41" spans="1:12" ht="15.75" customHeight="1" x14ac:dyDescent="0.25">
      <c r="A41" s="253">
        <v>31</v>
      </c>
      <c r="B41" s="43" t="s">
        <v>34</v>
      </c>
      <c r="C41" s="45" t="s">
        <v>71</v>
      </c>
      <c r="D41" s="46">
        <v>3</v>
      </c>
      <c r="E41" s="46" t="s">
        <v>10</v>
      </c>
      <c r="F41" s="157">
        <v>0</v>
      </c>
      <c r="G41" s="254">
        <f>D41*F41</f>
        <v>0</v>
      </c>
      <c r="H41" s="24"/>
    </row>
    <row r="42" spans="1:12" s="57" customFormat="1" ht="15.75" customHeight="1" x14ac:dyDescent="0.25">
      <c r="A42" s="253">
        <v>32</v>
      </c>
      <c r="B42" s="43" t="s">
        <v>36</v>
      </c>
      <c r="C42" s="45" t="s">
        <v>72</v>
      </c>
      <c r="D42" s="46">
        <v>17</v>
      </c>
      <c r="E42" s="46" t="s">
        <v>10</v>
      </c>
      <c r="F42" s="157">
        <v>0</v>
      </c>
      <c r="G42" s="254">
        <f>D42*F42</f>
        <v>0</v>
      </c>
      <c r="H42" s="24"/>
    </row>
    <row r="43" spans="1:12" s="57" customFormat="1" ht="15.75" customHeight="1" x14ac:dyDescent="0.25">
      <c r="A43" s="253">
        <v>33</v>
      </c>
      <c r="B43" s="43" t="s">
        <v>40</v>
      </c>
      <c r="C43" s="45" t="s">
        <v>73</v>
      </c>
      <c r="D43" s="46">
        <v>4</v>
      </c>
      <c r="E43" s="46" t="s">
        <v>10</v>
      </c>
      <c r="F43" s="157">
        <v>0</v>
      </c>
      <c r="G43" s="254">
        <f t="shared" ref="G43:G51" si="2">D43*F43</f>
        <v>0</v>
      </c>
      <c r="H43" s="24"/>
    </row>
    <row r="44" spans="1:12" s="57" customFormat="1" ht="15.75" customHeight="1" x14ac:dyDescent="0.25">
      <c r="A44" s="253">
        <v>34</v>
      </c>
      <c r="B44" s="43" t="s">
        <v>42</v>
      </c>
      <c r="C44" s="45" t="s">
        <v>74</v>
      </c>
      <c r="D44" s="46">
        <v>5</v>
      </c>
      <c r="E44" s="46" t="s">
        <v>10</v>
      </c>
      <c r="F44" s="157">
        <v>0</v>
      </c>
      <c r="G44" s="254">
        <f t="shared" si="2"/>
        <v>0</v>
      </c>
      <c r="H44" s="24"/>
    </row>
    <row r="45" spans="1:12" s="57" customFormat="1" ht="15.75" customHeight="1" x14ac:dyDescent="0.25">
      <c r="A45" s="253">
        <v>35</v>
      </c>
      <c r="B45" s="43" t="s">
        <v>43</v>
      </c>
      <c r="C45" s="45" t="s">
        <v>75</v>
      </c>
      <c r="D45" s="46">
        <v>17</v>
      </c>
      <c r="E45" s="46" t="s">
        <v>10</v>
      </c>
      <c r="F45" s="157">
        <v>0</v>
      </c>
      <c r="G45" s="254">
        <f t="shared" si="2"/>
        <v>0</v>
      </c>
      <c r="H45" s="24"/>
    </row>
    <row r="46" spans="1:12" s="57" customFormat="1" ht="15.75" customHeight="1" x14ac:dyDescent="0.25">
      <c r="A46" s="253">
        <v>36</v>
      </c>
      <c r="B46" s="43" t="s">
        <v>44</v>
      </c>
      <c r="C46" s="45" t="s">
        <v>76</v>
      </c>
      <c r="D46" s="46">
        <v>18</v>
      </c>
      <c r="E46" s="46" t="s">
        <v>10</v>
      </c>
      <c r="F46" s="157">
        <v>0</v>
      </c>
      <c r="G46" s="254">
        <f t="shared" si="2"/>
        <v>0</v>
      </c>
      <c r="H46" s="24"/>
    </row>
    <row r="47" spans="1:12" s="57" customFormat="1" ht="15.75" customHeight="1" x14ac:dyDescent="0.25">
      <c r="A47" s="253">
        <v>37</v>
      </c>
      <c r="B47" s="43" t="s">
        <v>45</v>
      </c>
      <c r="C47" s="45" t="s">
        <v>77</v>
      </c>
      <c r="D47" s="46">
        <v>3</v>
      </c>
      <c r="E47" s="46" t="s">
        <v>10</v>
      </c>
      <c r="F47" s="157">
        <v>0</v>
      </c>
      <c r="G47" s="254">
        <f t="shared" si="2"/>
        <v>0</v>
      </c>
      <c r="H47" s="24"/>
    </row>
    <row r="48" spans="1:12" s="57" customFormat="1" ht="15.75" customHeight="1" x14ac:dyDescent="0.25">
      <c r="A48" s="253">
        <v>38</v>
      </c>
      <c r="B48" s="43" t="s">
        <v>46</v>
      </c>
      <c r="C48" s="45" t="s">
        <v>78</v>
      </c>
      <c r="D48" s="46">
        <v>26</v>
      </c>
      <c r="E48" s="46" t="s">
        <v>10</v>
      </c>
      <c r="F48" s="157">
        <v>0</v>
      </c>
      <c r="G48" s="254">
        <f t="shared" si="2"/>
        <v>0</v>
      </c>
      <c r="H48" s="24"/>
    </row>
    <row r="49" spans="1:12" s="57" customFormat="1" ht="15.75" customHeight="1" x14ac:dyDescent="0.25">
      <c r="A49" s="253">
        <v>39</v>
      </c>
      <c r="B49" s="43" t="s">
        <v>52</v>
      </c>
      <c r="C49" s="45" t="s">
        <v>79</v>
      </c>
      <c r="D49" s="46">
        <v>8</v>
      </c>
      <c r="E49" s="46" t="s">
        <v>10</v>
      </c>
      <c r="F49" s="157">
        <v>0</v>
      </c>
      <c r="G49" s="254">
        <f t="shared" si="2"/>
        <v>0</v>
      </c>
      <c r="H49" s="24"/>
    </row>
    <row r="50" spans="1:12" s="57" customFormat="1" ht="15.75" customHeight="1" x14ac:dyDescent="0.25">
      <c r="A50" s="253">
        <v>40</v>
      </c>
      <c r="B50" s="43" t="s">
        <v>52</v>
      </c>
      <c r="C50" s="45" t="s">
        <v>80</v>
      </c>
      <c r="D50" s="46">
        <v>7</v>
      </c>
      <c r="E50" s="46" t="s">
        <v>10</v>
      </c>
      <c r="F50" s="157">
        <v>0</v>
      </c>
      <c r="G50" s="254">
        <f t="shared" si="2"/>
        <v>0</v>
      </c>
      <c r="H50" s="24"/>
    </row>
    <row r="51" spans="1:12" ht="15.75" customHeight="1" x14ac:dyDescent="0.25">
      <c r="A51" s="253">
        <v>41</v>
      </c>
      <c r="B51" s="43" t="s">
        <v>53</v>
      </c>
      <c r="C51" s="45" t="s">
        <v>81</v>
      </c>
      <c r="D51" s="46">
        <v>12</v>
      </c>
      <c r="E51" s="46" t="s">
        <v>10</v>
      </c>
      <c r="F51" s="157">
        <v>0</v>
      </c>
      <c r="G51" s="254">
        <f t="shared" si="2"/>
        <v>0</v>
      </c>
    </row>
    <row r="52" spans="1:12" ht="16.5" thickBot="1" x14ac:dyDescent="0.3">
      <c r="A52" s="246" t="s">
        <v>68</v>
      </c>
      <c r="B52" s="247"/>
      <c r="C52" s="248"/>
      <c r="D52" s="255" t="s">
        <v>112</v>
      </c>
      <c r="E52" s="250"/>
      <c r="F52" s="251"/>
      <c r="G52" s="252">
        <f>SUM(G40:G51)</f>
        <v>0</v>
      </c>
      <c r="H52" s="10"/>
      <c r="I52" s="10"/>
      <c r="J52" s="10"/>
      <c r="K52" s="10"/>
      <c r="L52" s="10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33" workbookViewId="0">
      <selection activeCell="F50" sqref="F50"/>
    </sheetView>
  </sheetViews>
  <sheetFormatPr defaultRowHeight="15" x14ac:dyDescent="0.25"/>
  <cols>
    <col min="2" max="2" width="13.85546875" customWidth="1"/>
    <col min="3" max="3" width="94" customWidth="1"/>
    <col min="6" max="6" width="12.7109375" customWidth="1"/>
    <col min="7" max="7" width="14.85546875" customWidth="1"/>
    <col min="9" max="9" width="12.42578125" customWidth="1"/>
  </cols>
  <sheetData>
    <row r="1" spans="1:8" x14ac:dyDescent="0.25">
      <c r="B1" s="10"/>
      <c r="C1" s="10"/>
      <c r="D1" s="10"/>
      <c r="E1" s="10"/>
      <c r="F1" s="10"/>
      <c r="G1" s="10"/>
    </row>
    <row r="2" spans="1:8" ht="16.5" thickBot="1" x14ac:dyDescent="0.3">
      <c r="A2" s="47" t="s">
        <v>331</v>
      </c>
      <c r="B2" s="10"/>
      <c r="C2" s="10"/>
      <c r="D2" s="10"/>
      <c r="E2" s="10"/>
      <c r="F2" s="10"/>
      <c r="G2" s="10"/>
    </row>
    <row r="3" spans="1:8" ht="15.75" thickBot="1" x14ac:dyDescent="0.3">
      <c r="A3" s="17" t="s">
        <v>0</v>
      </c>
      <c r="B3" s="102" t="s">
        <v>64</v>
      </c>
      <c r="C3" s="18" t="s">
        <v>2</v>
      </c>
      <c r="D3" s="19" t="s">
        <v>3</v>
      </c>
      <c r="E3" s="20" t="s">
        <v>4</v>
      </c>
      <c r="F3" s="21" t="s">
        <v>5</v>
      </c>
      <c r="G3" s="58" t="s">
        <v>6</v>
      </c>
    </row>
    <row r="4" spans="1:8" ht="15.75" customHeight="1" x14ac:dyDescent="0.25">
      <c r="A4" s="33">
        <v>1</v>
      </c>
      <c r="B4" s="59" t="s">
        <v>138</v>
      </c>
      <c r="C4" s="34" t="s">
        <v>7</v>
      </c>
      <c r="D4" s="36">
        <v>5</v>
      </c>
      <c r="E4" s="31" t="s">
        <v>8</v>
      </c>
      <c r="F4" s="41">
        <v>0</v>
      </c>
      <c r="G4" s="256">
        <f t="shared" ref="G4:G10" si="0">D4*F4</f>
        <v>0</v>
      </c>
      <c r="H4" s="24"/>
    </row>
    <row r="5" spans="1:8" ht="15.75" customHeight="1" x14ac:dyDescent="0.25">
      <c r="A5" s="35">
        <v>2</v>
      </c>
      <c r="B5" s="59" t="s">
        <v>245</v>
      </c>
      <c r="C5" s="28" t="s">
        <v>9</v>
      </c>
      <c r="D5" s="29">
        <v>69</v>
      </c>
      <c r="E5" s="38" t="s">
        <v>10</v>
      </c>
      <c r="F5" s="40">
        <v>0</v>
      </c>
      <c r="G5" s="242">
        <f t="shared" si="0"/>
        <v>0</v>
      </c>
      <c r="H5" s="24"/>
    </row>
    <row r="6" spans="1:8" s="57" customFormat="1" ht="15.75" customHeight="1" x14ac:dyDescent="0.25">
      <c r="A6" s="35">
        <v>3</v>
      </c>
      <c r="B6" s="59" t="s">
        <v>256</v>
      </c>
      <c r="C6" s="28" t="s">
        <v>255</v>
      </c>
      <c r="D6" s="29">
        <v>64</v>
      </c>
      <c r="E6" s="38" t="s">
        <v>10</v>
      </c>
      <c r="F6" s="40">
        <v>0</v>
      </c>
      <c r="G6" s="242">
        <f t="shared" si="0"/>
        <v>0</v>
      </c>
      <c r="H6" s="24"/>
    </row>
    <row r="7" spans="1:8" s="57" customFormat="1" ht="15.75" customHeight="1" x14ac:dyDescent="0.25">
      <c r="A7" s="35">
        <v>4</v>
      </c>
      <c r="B7" s="59" t="s">
        <v>258</v>
      </c>
      <c r="C7" s="28" t="s">
        <v>257</v>
      </c>
      <c r="D7" s="29">
        <v>5</v>
      </c>
      <c r="E7" s="38" t="s">
        <v>10</v>
      </c>
      <c r="F7" s="40">
        <v>0</v>
      </c>
      <c r="G7" s="242">
        <f>D7*F7</f>
        <v>0</v>
      </c>
      <c r="H7" s="24"/>
    </row>
    <row r="8" spans="1:8" s="57" customFormat="1" ht="15.75" customHeight="1" x14ac:dyDescent="0.25">
      <c r="A8" s="35">
        <v>5</v>
      </c>
      <c r="B8" s="59" t="s">
        <v>82</v>
      </c>
      <c r="C8" s="28" t="s">
        <v>260</v>
      </c>
      <c r="D8" s="29">
        <v>64</v>
      </c>
      <c r="E8" s="38" t="s">
        <v>10</v>
      </c>
      <c r="F8" s="40">
        <v>0</v>
      </c>
      <c r="G8" s="242">
        <f t="shared" si="0"/>
        <v>0</v>
      </c>
      <c r="H8" s="24"/>
    </row>
    <row r="9" spans="1:8" s="57" customFormat="1" ht="15.75" customHeight="1" x14ac:dyDescent="0.25">
      <c r="A9" s="35">
        <v>6</v>
      </c>
      <c r="B9" s="59" t="s">
        <v>259</v>
      </c>
      <c r="C9" s="28" t="s">
        <v>261</v>
      </c>
      <c r="D9" s="29">
        <v>5</v>
      </c>
      <c r="E9" s="38" t="s">
        <v>10</v>
      </c>
      <c r="F9" s="40">
        <v>0</v>
      </c>
      <c r="G9" s="242">
        <f t="shared" si="0"/>
        <v>0</v>
      </c>
      <c r="H9" s="24"/>
    </row>
    <row r="10" spans="1:8" s="57" customFormat="1" ht="15.75" customHeight="1" x14ac:dyDescent="0.25">
      <c r="A10" s="35">
        <v>7</v>
      </c>
      <c r="B10" s="59" t="s">
        <v>245</v>
      </c>
      <c r="C10" s="28" t="s">
        <v>254</v>
      </c>
      <c r="D10" s="29">
        <f>D5*0.184</f>
        <v>12.696</v>
      </c>
      <c r="E10" s="38" t="s">
        <v>24</v>
      </c>
      <c r="F10" s="40">
        <v>0</v>
      </c>
      <c r="G10" s="242">
        <f t="shared" si="0"/>
        <v>0</v>
      </c>
      <c r="H10" s="24"/>
    </row>
    <row r="11" spans="1:8" s="57" customFormat="1" ht="15.75" customHeight="1" x14ac:dyDescent="0.25">
      <c r="A11" s="35">
        <v>8</v>
      </c>
      <c r="B11" s="59" t="s">
        <v>242</v>
      </c>
      <c r="C11" s="28" t="s">
        <v>120</v>
      </c>
      <c r="D11" s="29">
        <v>3.2000000000000002E-3</v>
      </c>
      <c r="E11" s="38" t="s">
        <v>11</v>
      </c>
      <c r="F11" s="40">
        <v>0</v>
      </c>
      <c r="G11" s="242">
        <f t="shared" ref="G11:G33" si="1">D11*F11</f>
        <v>0</v>
      </c>
      <c r="H11" s="24"/>
    </row>
    <row r="12" spans="1:8" s="57" customFormat="1" ht="15.75" customHeight="1" x14ac:dyDescent="0.25">
      <c r="A12" s="35">
        <v>9</v>
      </c>
      <c r="B12" s="59" t="s">
        <v>243</v>
      </c>
      <c r="C12" s="28" t="s">
        <v>244</v>
      </c>
      <c r="D12" s="29">
        <v>2.5000000000000001E-4</v>
      </c>
      <c r="E12" s="38" t="s">
        <v>11</v>
      </c>
      <c r="F12" s="40">
        <v>0</v>
      </c>
      <c r="G12" s="242">
        <f t="shared" si="1"/>
        <v>0</v>
      </c>
      <c r="H12" s="24"/>
    </row>
    <row r="13" spans="1:8" s="57" customFormat="1" ht="15.75" customHeight="1" x14ac:dyDescent="0.25">
      <c r="A13" s="35">
        <v>10</v>
      </c>
      <c r="B13" s="59" t="s">
        <v>245</v>
      </c>
      <c r="C13" s="28" t="s">
        <v>12</v>
      </c>
      <c r="D13" s="29">
        <v>3.4</v>
      </c>
      <c r="E13" s="38" t="s">
        <v>13</v>
      </c>
      <c r="F13" s="40">
        <v>0</v>
      </c>
      <c r="G13" s="242">
        <f t="shared" si="1"/>
        <v>0</v>
      </c>
      <c r="H13" s="24"/>
    </row>
    <row r="14" spans="1:8" s="57" customFormat="1" ht="15.75" customHeight="1" x14ac:dyDescent="0.25">
      <c r="A14" s="35">
        <v>11</v>
      </c>
      <c r="B14" s="59" t="s">
        <v>14</v>
      </c>
      <c r="C14" s="28" t="s">
        <v>262</v>
      </c>
      <c r="D14" s="29">
        <v>69</v>
      </c>
      <c r="E14" s="38" t="s">
        <v>10</v>
      </c>
      <c r="F14" s="40">
        <v>0</v>
      </c>
      <c r="G14" s="242">
        <f t="shared" si="1"/>
        <v>0</v>
      </c>
      <c r="H14" s="24"/>
    </row>
    <row r="15" spans="1:8" s="57" customFormat="1" ht="15.75" customHeight="1" x14ac:dyDescent="0.25">
      <c r="A15" s="35">
        <v>12</v>
      </c>
      <c r="B15" s="59" t="s">
        <v>245</v>
      </c>
      <c r="C15" s="28" t="s">
        <v>264</v>
      </c>
      <c r="D15" s="29">
        <v>207</v>
      </c>
      <c r="E15" s="38" t="s">
        <v>10</v>
      </c>
      <c r="F15" s="40">
        <v>0</v>
      </c>
      <c r="G15" s="242">
        <f t="shared" si="1"/>
        <v>0</v>
      </c>
      <c r="H15" s="24"/>
    </row>
    <row r="16" spans="1:8" s="57" customFormat="1" ht="15.75" customHeight="1" x14ac:dyDescent="0.25">
      <c r="A16" s="35">
        <v>13</v>
      </c>
      <c r="B16" s="59" t="s">
        <v>245</v>
      </c>
      <c r="C16" s="28" t="s">
        <v>15</v>
      </c>
      <c r="D16" s="29">
        <v>207</v>
      </c>
      <c r="E16" s="38" t="s">
        <v>10</v>
      </c>
      <c r="F16" s="40">
        <v>0</v>
      </c>
      <c r="G16" s="242">
        <f t="shared" si="1"/>
        <v>0</v>
      </c>
      <c r="H16" s="24"/>
    </row>
    <row r="17" spans="1:8" s="57" customFormat="1" ht="15.75" customHeight="1" x14ac:dyDescent="0.25">
      <c r="A17" s="35">
        <v>14</v>
      </c>
      <c r="B17" s="59" t="s">
        <v>245</v>
      </c>
      <c r="C17" s="28" t="s">
        <v>32</v>
      </c>
      <c r="D17" s="29">
        <v>138</v>
      </c>
      <c r="E17" s="38" t="s">
        <v>16</v>
      </c>
      <c r="F17" s="40">
        <v>0</v>
      </c>
      <c r="G17" s="242">
        <f t="shared" si="1"/>
        <v>0</v>
      </c>
      <c r="H17" s="24"/>
    </row>
    <row r="18" spans="1:8" s="57" customFormat="1" ht="15.75" customHeight="1" x14ac:dyDescent="0.25">
      <c r="A18" s="35">
        <v>15</v>
      </c>
      <c r="B18" s="59" t="s">
        <v>138</v>
      </c>
      <c r="C18" s="28" t="s">
        <v>380</v>
      </c>
      <c r="D18" s="29">
        <v>69</v>
      </c>
      <c r="E18" s="38" t="s">
        <v>10</v>
      </c>
      <c r="F18" s="40">
        <v>0</v>
      </c>
      <c r="G18" s="242">
        <f>D18*F18</f>
        <v>0</v>
      </c>
      <c r="H18" s="24"/>
    </row>
    <row r="19" spans="1:8" s="57" customFormat="1" ht="15.75" customHeight="1" x14ac:dyDescent="0.25">
      <c r="A19" s="35">
        <v>16</v>
      </c>
      <c r="B19" s="59" t="s">
        <v>17</v>
      </c>
      <c r="C19" s="28" t="s">
        <v>251</v>
      </c>
      <c r="D19" s="29">
        <v>64</v>
      </c>
      <c r="E19" s="38" t="s">
        <v>18</v>
      </c>
      <c r="F19" s="40">
        <v>0</v>
      </c>
      <c r="G19" s="242">
        <f t="shared" si="1"/>
        <v>0</v>
      </c>
      <c r="H19" s="24"/>
    </row>
    <row r="20" spans="1:8" s="57" customFormat="1" ht="15.75" customHeight="1" x14ac:dyDescent="0.25">
      <c r="A20" s="35">
        <v>17</v>
      </c>
      <c r="B20" s="59" t="s">
        <v>253</v>
      </c>
      <c r="C20" s="28" t="s">
        <v>252</v>
      </c>
      <c r="D20" s="29">
        <v>5</v>
      </c>
      <c r="E20" s="38" t="s">
        <v>18</v>
      </c>
      <c r="F20" s="40">
        <v>0</v>
      </c>
      <c r="G20" s="242">
        <f t="shared" si="1"/>
        <v>0</v>
      </c>
      <c r="H20" s="24"/>
    </row>
    <row r="21" spans="1:8" s="57" customFormat="1" ht="15.75" customHeight="1" x14ac:dyDescent="0.25">
      <c r="A21" s="35">
        <v>18</v>
      </c>
      <c r="B21" s="59" t="s">
        <v>245</v>
      </c>
      <c r="C21" s="28" t="s">
        <v>19</v>
      </c>
      <c r="D21" s="29">
        <v>69</v>
      </c>
      <c r="E21" s="38" t="s">
        <v>10</v>
      </c>
      <c r="F21" s="40">
        <v>0</v>
      </c>
      <c r="G21" s="242">
        <f t="shared" si="1"/>
        <v>0</v>
      </c>
      <c r="H21" s="24"/>
    </row>
    <row r="22" spans="1:8" s="57" customFormat="1" ht="15.75" customHeight="1" x14ac:dyDescent="0.25">
      <c r="A22" s="35">
        <v>19</v>
      </c>
      <c r="B22" s="59" t="s">
        <v>20</v>
      </c>
      <c r="C22" s="28" t="s">
        <v>21</v>
      </c>
      <c r="D22" s="29">
        <v>64</v>
      </c>
      <c r="E22" s="38" t="s">
        <v>10</v>
      </c>
      <c r="F22" s="40">
        <v>0</v>
      </c>
      <c r="G22" s="242">
        <f t="shared" si="1"/>
        <v>0</v>
      </c>
      <c r="H22" s="24"/>
    </row>
    <row r="23" spans="1:8" s="57" customFormat="1" ht="15.75" customHeight="1" x14ac:dyDescent="0.25">
      <c r="A23" s="35">
        <v>20</v>
      </c>
      <c r="B23" s="59" t="s">
        <v>250</v>
      </c>
      <c r="C23" s="28" t="s">
        <v>249</v>
      </c>
      <c r="D23" s="29">
        <v>5</v>
      </c>
      <c r="E23" s="38" t="s">
        <v>10</v>
      </c>
      <c r="F23" s="40">
        <v>0</v>
      </c>
      <c r="G23" s="242">
        <f t="shared" si="1"/>
        <v>0</v>
      </c>
      <c r="H23" s="24"/>
    </row>
    <row r="24" spans="1:8" s="57" customFormat="1" ht="15.75" customHeight="1" x14ac:dyDescent="0.25">
      <c r="A24" s="35">
        <v>21</v>
      </c>
      <c r="B24" s="59" t="s">
        <v>138</v>
      </c>
      <c r="C24" s="28" t="s">
        <v>265</v>
      </c>
      <c r="D24" s="29">
        <v>69</v>
      </c>
      <c r="E24" s="38" t="s">
        <v>10</v>
      </c>
      <c r="F24" s="40">
        <v>0</v>
      </c>
      <c r="G24" s="242">
        <f t="shared" si="1"/>
        <v>0</v>
      </c>
      <c r="H24" s="24"/>
    </row>
    <row r="25" spans="1:8" s="57" customFormat="1" ht="15.75" customHeight="1" x14ac:dyDescent="0.25">
      <c r="A25" s="35">
        <v>22</v>
      </c>
      <c r="B25" s="59" t="s">
        <v>245</v>
      </c>
      <c r="C25" s="28" t="s">
        <v>300</v>
      </c>
      <c r="D25" s="29">
        <v>69</v>
      </c>
      <c r="E25" s="38" t="s">
        <v>10</v>
      </c>
      <c r="F25" s="40">
        <v>0</v>
      </c>
      <c r="G25" s="242">
        <f t="shared" si="1"/>
        <v>0</v>
      </c>
      <c r="H25" s="24"/>
    </row>
    <row r="26" spans="1:8" s="57" customFormat="1" ht="15.75" customHeight="1" x14ac:dyDescent="0.25">
      <c r="A26" s="35">
        <v>23</v>
      </c>
      <c r="B26" s="59" t="s">
        <v>22</v>
      </c>
      <c r="C26" s="28" t="s">
        <v>23</v>
      </c>
      <c r="D26" s="29">
        <v>17.25</v>
      </c>
      <c r="E26" s="38" t="s">
        <v>24</v>
      </c>
      <c r="F26" s="40">
        <v>0</v>
      </c>
      <c r="G26" s="242">
        <f t="shared" si="1"/>
        <v>0</v>
      </c>
      <c r="H26" s="24"/>
    </row>
    <row r="27" spans="1:8" s="57" customFormat="1" ht="15.75" customHeight="1" x14ac:dyDescent="0.25">
      <c r="A27" s="35">
        <v>24</v>
      </c>
      <c r="B27" s="59" t="s">
        <v>25</v>
      </c>
      <c r="C27" s="28" t="s">
        <v>397</v>
      </c>
      <c r="D27" s="29">
        <v>17.25</v>
      </c>
      <c r="E27" s="38" t="s">
        <v>24</v>
      </c>
      <c r="F27" s="40">
        <v>0</v>
      </c>
      <c r="G27" s="242">
        <f t="shared" si="1"/>
        <v>0</v>
      </c>
      <c r="H27" s="24"/>
    </row>
    <row r="28" spans="1:8" s="57" customFormat="1" ht="15.75" customHeight="1" x14ac:dyDescent="0.25">
      <c r="A28" s="35">
        <v>25</v>
      </c>
      <c r="B28" s="59" t="s">
        <v>26</v>
      </c>
      <c r="C28" s="28" t="s">
        <v>280</v>
      </c>
      <c r="D28" s="29">
        <v>64</v>
      </c>
      <c r="E28" s="38" t="s">
        <v>18</v>
      </c>
      <c r="F28" s="40">
        <v>0</v>
      </c>
      <c r="G28" s="242">
        <f t="shared" si="1"/>
        <v>0</v>
      </c>
      <c r="H28" s="24"/>
    </row>
    <row r="29" spans="1:8" s="57" customFormat="1" ht="15.75" customHeight="1" x14ac:dyDescent="0.25">
      <c r="A29" s="35">
        <v>26</v>
      </c>
      <c r="B29" s="59" t="s">
        <v>246</v>
      </c>
      <c r="C29" s="28" t="s">
        <v>281</v>
      </c>
      <c r="D29" s="29">
        <v>5</v>
      </c>
      <c r="E29" s="38" t="s">
        <v>18</v>
      </c>
      <c r="F29" s="40">
        <v>0</v>
      </c>
      <c r="G29" s="242">
        <f t="shared" si="1"/>
        <v>0</v>
      </c>
      <c r="H29" s="24"/>
    </row>
    <row r="30" spans="1:8" s="57" customFormat="1" ht="15.75" customHeight="1" x14ac:dyDescent="0.25">
      <c r="A30" s="35">
        <v>27</v>
      </c>
      <c r="B30" s="59" t="s">
        <v>245</v>
      </c>
      <c r="C30" s="28" t="s">
        <v>266</v>
      </c>
      <c r="D30" s="29">
        <v>5.52</v>
      </c>
      <c r="E30" s="38" t="s">
        <v>24</v>
      </c>
      <c r="F30" s="40">
        <v>0</v>
      </c>
      <c r="G30" s="242">
        <f t="shared" si="1"/>
        <v>0</v>
      </c>
      <c r="H30" s="24"/>
    </row>
    <row r="31" spans="1:8" s="57" customFormat="1" ht="15.75" customHeight="1" x14ac:dyDescent="0.25">
      <c r="A31" s="35">
        <v>28</v>
      </c>
      <c r="B31" s="59" t="s">
        <v>27</v>
      </c>
      <c r="C31" s="28" t="s">
        <v>28</v>
      </c>
      <c r="D31" s="29">
        <v>64</v>
      </c>
      <c r="E31" s="38" t="s">
        <v>10</v>
      </c>
      <c r="F31" s="40">
        <v>0</v>
      </c>
      <c r="G31" s="242">
        <f t="shared" si="1"/>
        <v>0</v>
      </c>
      <c r="H31" s="24"/>
    </row>
    <row r="32" spans="1:8" s="57" customFormat="1" ht="15.75" customHeight="1" x14ac:dyDescent="0.25">
      <c r="A32" s="35">
        <v>29</v>
      </c>
      <c r="B32" s="59" t="s">
        <v>247</v>
      </c>
      <c r="C32" s="28" t="s">
        <v>248</v>
      </c>
      <c r="D32" s="29">
        <v>5</v>
      </c>
      <c r="E32" s="38" t="s">
        <v>10</v>
      </c>
      <c r="F32" s="40">
        <v>0</v>
      </c>
      <c r="G32" s="242">
        <f>D32*F32</f>
        <v>0</v>
      </c>
      <c r="H32" s="24"/>
    </row>
    <row r="33" spans="1:13" ht="15.75" customHeight="1" x14ac:dyDescent="0.25">
      <c r="A33" s="35">
        <v>30</v>
      </c>
      <c r="B33" s="37" t="s">
        <v>29</v>
      </c>
      <c r="C33" s="26" t="s">
        <v>137</v>
      </c>
      <c r="D33" s="30">
        <v>20.7</v>
      </c>
      <c r="E33" s="27" t="s">
        <v>11</v>
      </c>
      <c r="F33" s="39">
        <v>0</v>
      </c>
      <c r="G33" s="242">
        <f t="shared" si="1"/>
        <v>0</v>
      </c>
      <c r="H33" s="24"/>
      <c r="I33" s="10"/>
      <c r="J33" s="10"/>
      <c r="K33" s="10"/>
      <c r="L33" s="10"/>
      <c r="M33" s="10"/>
    </row>
    <row r="34" spans="1:13" s="57" customFormat="1" ht="15.75" x14ac:dyDescent="0.25">
      <c r="A34" s="244" t="s">
        <v>328</v>
      </c>
      <c r="B34" s="90"/>
      <c r="C34" s="91"/>
      <c r="D34" s="92"/>
      <c r="E34" s="93"/>
      <c r="F34" s="94"/>
      <c r="G34" s="245">
        <f>SUM(G4:G33)</f>
        <v>0</v>
      </c>
      <c r="H34" s="10"/>
      <c r="I34" s="10"/>
    </row>
    <row r="35" spans="1:13" s="57" customFormat="1" ht="15.75" x14ac:dyDescent="0.25">
      <c r="A35" s="244" t="s">
        <v>334</v>
      </c>
      <c r="B35" s="90"/>
      <c r="C35" s="91"/>
      <c r="D35" s="92"/>
      <c r="E35" s="93"/>
      <c r="F35" s="94"/>
      <c r="G35" s="245">
        <v>0</v>
      </c>
      <c r="H35" s="10"/>
      <c r="I35" s="10"/>
    </row>
    <row r="36" spans="1:13" ht="16.5" thickBot="1" x14ac:dyDescent="0.3">
      <c r="A36" s="246" t="s">
        <v>67</v>
      </c>
      <c r="B36" s="247"/>
      <c r="C36" s="248"/>
      <c r="D36" s="249"/>
      <c r="E36" s="250"/>
      <c r="F36" s="251"/>
      <c r="G36" s="252">
        <f>SUM(G34:G35)</f>
        <v>0</v>
      </c>
      <c r="H36" s="11"/>
      <c r="I36" s="10"/>
      <c r="J36" s="10"/>
    </row>
    <row r="37" spans="1:13" ht="15.75" x14ac:dyDescent="0.25">
      <c r="A37" s="15" t="s">
        <v>31</v>
      </c>
      <c r="B37" s="16"/>
      <c r="C37" s="12"/>
      <c r="D37" s="13"/>
      <c r="E37" s="14"/>
      <c r="F37" s="22"/>
      <c r="G37" s="129"/>
      <c r="H37" s="11"/>
      <c r="I37" s="10"/>
      <c r="J37" s="10"/>
    </row>
    <row r="38" spans="1:13" ht="16.5" thickBot="1" x14ac:dyDescent="0.3">
      <c r="A38" s="48" t="s">
        <v>85</v>
      </c>
      <c r="B38" s="7"/>
      <c r="C38" s="1"/>
      <c r="D38" s="1"/>
      <c r="E38" s="1"/>
      <c r="F38" s="1"/>
      <c r="G38" s="1"/>
    </row>
    <row r="39" spans="1:13" ht="15.75" thickBot="1" x14ac:dyDescent="0.3">
      <c r="A39" s="49" t="s">
        <v>0</v>
      </c>
      <c r="B39" s="50" t="s">
        <v>65</v>
      </c>
      <c r="C39" s="51" t="s">
        <v>66</v>
      </c>
      <c r="D39" s="53" t="s">
        <v>3</v>
      </c>
      <c r="E39" s="52" t="s">
        <v>4</v>
      </c>
      <c r="F39" s="54" t="s">
        <v>5</v>
      </c>
      <c r="G39" s="55" t="s">
        <v>6</v>
      </c>
    </row>
    <row r="40" spans="1:13" ht="15.75" customHeight="1" x14ac:dyDescent="0.25">
      <c r="A40" s="253">
        <v>31</v>
      </c>
      <c r="B40" s="43" t="s">
        <v>35</v>
      </c>
      <c r="C40" s="45" t="s">
        <v>54</v>
      </c>
      <c r="D40" s="46">
        <v>2</v>
      </c>
      <c r="E40" s="46" t="s">
        <v>10</v>
      </c>
      <c r="F40" s="157">
        <v>0</v>
      </c>
      <c r="G40" s="254">
        <f>D40*F40</f>
        <v>0</v>
      </c>
    </row>
    <row r="41" spans="1:13" ht="15.75" customHeight="1" x14ac:dyDescent="0.25">
      <c r="A41" s="253">
        <v>32</v>
      </c>
      <c r="B41" s="43" t="s">
        <v>37</v>
      </c>
      <c r="C41" s="45" t="s">
        <v>56</v>
      </c>
      <c r="D41" s="46">
        <v>1</v>
      </c>
      <c r="E41" s="46" t="s">
        <v>10</v>
      </c>
      <c r="F41" s="157">
        <v>0</v>
      </c>
      <c r="G41" s="254">
        <f>D41*F41</f>
        <v>0</v>
      </c>
    </row>
    <row r="42" spans="1:13" s="57" customFormat="1" ht="15.75" customHeight="1" x14ac:dyDescent="0.25">
      <c r="A42" s="253">
        <v>33</v>
      </c>
      <c r="B42" s="43" t="s">
        <v>38</v>
      </c>
      <c r="C42" s="45" t="s">
        <v>55</v>
      </c>
      <c r="D42" s="46">
        <v>20</v>
      </c>
      <c r="E42" s="46" t="s">
        <v>10</v>
      </c>
      <c r="F42" s="157">
        <v>0</v>
      </c>
      <c r="G42" s="254">
        <f t="shared" ref="G42:G49" si="2">D42*F42</f>
        <v>0</v>
      </c>
    </row>
    <row r="43" spans="1:13" s="57" customFormat="1" ht="15.75" customHeight="1" x14ac:dyDescent="0.25">
      <c r="A43" s="253">
        <v>34</v>
      </c>
      <c r="B43" s="43" t="s">
        <v>39</v>
      </c>
      <c r="C43" s="45" t="s">
        <v>57</v>
      </c>
      <c r="D43" s="46">
        <v>9</v>
      </c>
      <c r="E43" s="46" t="s">
        <v>10</v>
      </c>
      <c r="F43" s="157">
        <v>0</v>
      </c>
      <c r="G43" s="254">
        <f t="shared" si="2"/>
        <v>0</v>
      </c>
    </row>
    <row r="44" spans="1:13" s="57" customFormat="1" ht="15.75" customHeight="1" x14ac:dyDescent="0.25">
      <c r="A44" s="253">
        <v>35</v>
      </c>
      <c r="B44" s="43" t="s">
        <v>41</v>
      </c>
      <c r="C44" s="45" t="s">
        <v>58</v>
      </c>
      <c r="D44" s="46">
        <v>4</v>
      </c>
      <c r="E44" s="46" t="s">
        <v>10</v>
      </c>
      <c r="F44" s="157">
        <v>0</v>
      </c>
      <c r="G44" s="254">
        <f t="shared" si="2"/>
        <v>0</v>
      </c>
    </row>
    <row r="45" spans="1:13" s="57" customFormat="1" ht="15.75" customHeight="1" x14ac:dyDescent="0.25">
      <c r="A45" s="253">
        <v>36</v>
      </c>
      <c r="B45" s="43" t="s">
        <v>47</v>
      </c>
      <c r="C45" s="45" t="s">
        <v>59</v>
      </c>
      <c r="D45" s="46">
        <v>3</v>
      </c>
      <c r="E45" s="46" t="s">
        <v>10</v>
      </c>
      <c r="F45" s="157">
        <v>0</v>
      </c>
      <c r="G45" s="254">
        <f t="shared" si="2"/>
        <v>0</v>
      </c>
    </row>
    <row r="46" spans="1:13" s="57" customFormat="1" ht="15.75" customHeight="1" x14ac:dyDescent="0.25">
      <c r="A46" s="253">
        <v>37</v>
      </c>
      <c r="B46" s="43" t="s">
        <v>48</v>
      </c>
      <c r="C46" s="45" t="s">
        <v>60</v>
      </c>
      <c r="D46" s="46">
        <v>1</v>
      </c>
      <c r="E46" s="46" t="s">
        <v>10</v>
      </c>
      <c r="F46" s="157">
        <v>0</v>
      </c>
      <c r="G46" s="254">
        <f t="shared" si="2"/>
        <v>0</v>
      </c>
    </row>
    <row r="47" spans="1:13" s="57" customFormat="1" ht="15.75" customHeight="1" x14ac:dyDescent="0.25">
      <c r="A47" s="253">
        <v>38</v>
      </c>
      <c r="B47" s="43" t="s">
        <v>49</v>
      </c>
      <c r="C47" s="45" t="s">
        <v>61</v>
      </c>
      <c r="D47" s="46">
        <v>15</v>
      </c>
      <c r="E47" s="46" t="s">
        <v>10</v>
      </c>
      <c r="F47" s="157">
        <v>0</v>
      </c>
      <c r="G47" s="254">
        <f t="shared" si="2"/>
        <v>0</v>
      </c>
    </row>
    <row r="48" spans="1:13" s="57" customFormat="1" ht="15.75" customHeight="1" x14ac:dyDescent="0.25">
      <c r="A48" s="253">
        <v>39</v>
      </c>
      <c r="B48" s="43" t="s">
        <v>50</v>
      </c>
      <c r="C48" s="45" t="s">
        <v>62</v>
      </c>
      <c r="D48" s="46">
        <v>4</v>
      </c>
      <c r="E48" s="46" t="s">
        <v>10</v>
      </c>
      <c r="F48" s="157">
        <v>0</v>
      </c>
      <c r="G48" s="254">
        <f t="shared" si="2"/>
        <v>0</v>
      </c>
    </row>
    <row r="49" spans="1:13" ht="15.75" customHeight="1" x14ac:dyDescent="0.25">
      <c r="A49" s="253">
        <v>40</v>
      </c>
      <c r="B49" s="43" t="s">
        <v>51</v>
      </c>
      <c r="C49" s="45" t="s">
        <v>63</v>
      </c>
      <c r="D49" s="46">
        <v>10</v>
      </c>
      <c r="E49" s="46" t="s">
        <v>10</v>
      </c>
      <c r="F49" s="157">
        <v>0</v>
      </c>
      <c r="G49" s="254">
        <f t="shared" si="2"/>
        <v>0</v>
      </c>
    </row>
    <row r="50" spans="1:13" s="44" customFormat="1" ht="16.5" thickBot="1" x14ac:dyDescent="0.3">
      <c r="A50" s="246" t="s">
        <v>68</v>
      </c>
      <c r="B50" s="247"/>
      <c r="C50" s="248"/>
      <c r="D50" s="255" t="s">
        <v>113</v>
      </c>
      <c r="E50" s="250"/>
      <c r="F50" s="251"/>
      <c r="G50" s="252">
        <f>SUM(G40:G49)</f>
        <v>0</v>
      </c>
      <c r="H50" s="11"/>
      <c r="I50" s="10"/>
      <c r="J50" s="10"/>
      <c r="K50" s="10"/>
      <c r="L50" s="10"/>
      <c r="M50" s="10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25" workbookViewId="0">
      <selection activeCell="F37" sqref="F37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2.7109375" style="57" customWidth="1"/>
    <col min="7" max="7" width="14.85546875" style="57" customWidth="1"/>
    <col min="8" max="8" width="11.42578125" style="57" bestFit="1" customWidth="1"/>
    <col min="9" max="16384" width="9.140625" style="57"/>
  </cols>
  <sheetData>
    <row r="1" spans="1:8" x14ac:dyDescent="0.25">
      <c r="B1" s="10"/>
      <c r="C1" s="10"/>
      <c r="D1" s="10"/>
      <c r="E1" s="10"/>
      <c r="F1" s="10"/>
      <c r="G1" s="10"/>
    </row>
    <row r="2" spans="1:8" ht="16.5" thickBot="1" x14ac:dyDescent="0.3">
      <c r="A2" s="47" t="s">
        <v>377</v>
      </c>
      <c r="B2" s="10"/>
      <c r="C2" s="10"/>
      <c r="D2" s="10"/>
      <c r="E2" s="10"/>
      <c r="F2" s="10"/>
      <c r="G2" s="10"/>
    </row>
    <row r="3" spans="1:8" ht="15.75" thickBot="1" x14ac:dyDescent="0.3">
      <c r="A3" s="99" t="s">
        <v>0</v>
      </c>
      <c r="B3" s="100" t="s">
        <v>64</v>
      </c>
      <c r="C3" s="101" t="s">
        <v>2</v>
      </c>
      <c r="D3" s="102" t="s">
        <v>3</v>
      </c>
      <c r="E3" s="103" t="s">
        <v>4</v>
      </c>
      <c r="F3" s="104" t="s">
        <v>5</v>
      </c>
      <c r="G3" s="105" t="s">
        <v>6</v>
      </c>
    </row>
    <row r="4" spans="1:8" ht="15.75" customHeight="1" x14ac:dyDescent="0.25">
      <c r="A4" s="33">
        <v>1</v>
      </c>
      <c r="B4" s="240" t="s">
        <v>138</v>
      </c>
      <c r="C4" s="149" t="s">
        <v>104</v>
      </c>
      <c r="D4" s="150">
        <v>2</v>
      </c>
      <c r="E4" s="151" t="s">
        <v>8</v>
      </c>
      <c r="F4" s="152">
        <v>0</v>
      </c>
      <c r="G4" s="257">
        <f>F4*D4</f>
        <v>0</v>
      </c>
    </row>
    <row r="5" spans="1:8" ht="15.75" customHeight="1" x14ac:dyDescent="0.25">
      <c r="A5" s="258">
        <v>2</v>
      </c>
      <c r="B5" s="82" t="s">
        <v>245</v>
      </c>
      <c r="C5" s="81" t="s">
        <v>105</v>
      </c>
      <c r="D5" s="77">
        <v>40</v>
      </c>
      <c r="E5" s="80" t="s">
        <v>10</v>
      </c>
      <c r="F5" s="79">
        <v>0</v>
      </c>
      <c r="G5" s="259">
        <f>F5*D5</f>
        <v>0</v>
      </c>
    </row>
    <row r="6" spans="1:8" ht="15.75" customHeight="1" x14ac:dyDescent="0.25">
      <c r="A6" s="238" t="s">
        <v>413</v>
      </c>
      <c r="B6" s="61" t="s">
        <v>268</v>
      </c>
      <c r="C6" s="95" t="s">
        <v>372</v>
      </c>
      <c r="D6" s="153">
        <v>152</v>
      </c>
      <c r="E6" s="239" t="s">
        <v>107</v>
      </c>
      <c r="F6" s="154">
        <v>0</v>
      </c>
      <c r="G6" s="260">
        <f>D6*F6</f>
        <v>0</v>
      </c>
    </row>
    <row r="7" spans="1:8" ht="15.75" customHeight="1" x14ac:dyDescent="0.25">
      <c r="A7" s="238" t="s">
        <v>414</v>
      </c>
      <c r="B7" s="59" t="s">
        <v>245</v>
      </c>
      <c r="C7" s="63" t="s">
        <v>269</v>
      </c>
      <c r="D7" s="64">
        <f>0.0001*D6*7</f>
        <v>0.10639999999999999</v>
      </c>
      <c r="E7" s="69" t="s">
        <v>270</v>
      </c>
      <c r="F7" s="71">
        <v>0</v>
      </c>
      <c r="G7" s="261">
        <f t="shared" ref="G7" si="0">D7*F7</f>
        <v>0</v>
      </c>
    </row>
    <row r="8" spans="1:8" ht="30" x14ac:dyDescent="0.25">
      <c r="A8" s="262">
        <v>5</v>
      </c>
      <c r="B8" s="78" t="s">
        <v>106</v>
      </c>
      <c r="C8" s="73" t="s">
        <v>371</v>
      </c>
      <c r="D8" s="153">
        <v>152</v>
      </c>
      <c r="E8" s="80" t="s">
        <v>107</v>
      </c>
      <c r="F8" s="154">
        <v>0</v>
      </c>
      <c r="G8" s="263">
        <f>D8*F8</f>
        <v>0</v>
      </c>
    </row>
    <row r="9" spans="1:8" ht="15.75" customHeight="1" x14ac:dyDescent="0.25">
      <c r="A9" s="130">
        <v>6</v>
      </c>
      <c r="B9" s="82" t="s">
        <v>275</v>
      </c>
      <c r="C9" s="81" t="s">
        <v>274</v>
      </c>
      <c r="D9" s="77">
        <v>152</v>
      </c>
      <c r="E9" s="80" t="s">
        <v>107</v>
      </c>
      <c r="F9" s="79">
        <v>0</v>
      </c>
      <c r="G9" s="259">
        <f>D9*F9</f>
        <v>0</v>
      </c>
    </row>
    <row r="10" spans="1:8" ht="30" x14ac:dyDescent="0.25">
      <c r="A10" s="35">
        <v>7</v>
      </c>
      <c r="B10" s="82" t="s">
        <v>272</v>
      </c>
      <c r="C10" s="83" t="s">
        <v>273</v>
      </c>
      <c r="D10" s="74">
        <v>152</v>
      </c>
      <c r="E10" s="80" t="s">
        <v>107</v>
      </c>
      <c r="F10" s="75">
        <v>0</v>
      </c>
      <c r="G10" s="264">
        <f>D10*F10</f>
        <v>0</v>
      </c>
    </row>
    <row r="11" spans="1:8" ht="15.75" customHeight="1" x14ac:dyDescent="0.25">
      <c r="A11" s="35">
        <v>8</v>
      </c>
      <c r="B11" s="78" t="s">
        <v>276</v>
      </c>
      <c r="C11" s="83" t="s">
        <v>277</v>
      </c>
      <c r="D11" s="84">
        <v>79</v>
      </c>
      <c r="E11" s="85" t="s">
        <v>10</v>
      </c>
      <c r="F11" s="89">
        <v>0</v>
      </c>
      <c r="G11" s="264">
        <f>F11*D11</f>
        <v>0</v>
      </c>
      <c r="H11" s="24"/>
    </row>
    <row r="12" spans="1:8" ht="15.75" customHeight="1" x14ac:dyDescent="0.25">
      <c r="A12" s="130">
        <v>9</v>
      </c>
      <c r="B12" s="78" t="s">
        <v>279</v>
      </c>
      <c r="C12" s="83" t="s">
        <v>278</v>
      </c>
      <c r="D12" s="84">
        <v>79</v>
      </c>
      <c r="E12" s="85" t="s">
        <v>10</v>
      </c>
      <c r="F12" s="89">
        <v>0</v>
      </c>
      <c r="G12" s="264">
        <f>F12*D12</f>
        <v>0</v>
      </c>
      <c r="H12" s="24"/>
    </row>
    <row r="13" spans="1:8" ht="15.75" customHeight="1" x14ac:dyDescent="0.25">
      <c r="A13" s="35">
        <v>10</v>
      </c>
      <c r="B13" s="78" t="s">
        <v>245</v>
      </c>
      <c r="C13" s="83" t="s">
        <v>254</v>
      </c>
      <c r="D13" s="84">
        <f>D11*0.0115</f>
        <v>0.90849999999999997</v>
      </c>
      <c r="E13" s="85" t="s">
        <v>24</v>
      </c>
      <c r="F13" s="89">
        <v>0</v>
      </c>
      <c r="G13" s="264">
        <f>D13*F13</f>
        <v>0</v>
      </c>
      <c r="H13" s="24"/>
    </row>
    <row r="14" spans="1:8" ht="15.75" customHeight="1" x14ac:dyDescent="0.25">
      <c r="A14" s="35">
        <v>11</v>
      </c>
      <c r="B14" s="78" t="s">
        <v>242</v>
      </c>
      <c r="C14" s="83" t="s">
        <v>121</v>
      </c>
      <c r="D14" s="84">
        <f>D15*0.001</f>
        <v>1.58E-3</v>
      </c>
      <c r="E14" s="85" t="s">
        <v>11</v>
      </c>
      <c r="F14" s="89">
        <v>0</v>
      </c>
      <c r="G14" s="264">
        <f>D14*F14</f>
        <v>0</v>
      </c>
      <c r="H14" s="24"/>
    </row>
    <row r="15" spans="1:8" ht="15.75" customHeight="1" x14ac:dyDescent="0.25">
      <c r="A15" s="130">
        <v>12</v>
      </c>
      <c r="B15" s="78" t="s">
        <v>245</v>
      </c>
      <c r="C15" s="83" t="s">
        <v>12</v>
      </c>
      <c r="D15" s="84">
        <f>0.02*D12</f>
        <v>1.58</v>
      </c>
      <c r="E15" s="85" t="s">
        <v>13</v>
      </c>
      <c r="F15" s="89">
        <v>0</v>
      </c>
      <c r="G15" s="264">
        <f t="shared" ref="G15:G21" si="1">F15*D15</f>
        <v>0</v>
      </c>
      <c r="H15" s="24"/>
    </row>
    <row r="16" spans="1:8" ht="15.75" customHeight="1" x14ac:dyDescent="0.25">
      <c r="A16" s="35">
        <v>13</v>
      </c>
      <c r="B16" s="78" t="s">
        <v>22</v>
      </c>
      <c r="C16" s="83" t="s">
        <v>23</v>
      </c>
      <c r="D16" s="84">
        <v>3.95</v>
      </c>
      <c r="E16" s="85" t="s">
        <v>24</v>
      </c>
      <c r="F16" s="89">
        <v>0</v>
      </c>
      <c r="G16" s="264">
        <f t="shared" ref="G16:G17" si="2">D16*F16</f>
        <v>0</v>
      </c>
      <c r="H16" s="24"/>
    </row>
    <row r="17" spans="1:8" ht="15.75" customHeight="1" x14ac:dyDescent="0.25">
      <c r="A17" s="35">
        <v>14</v>
      </c>
      <c r="B17" s="78" t="s">
        <v>25</v>
      </c>
      <c r="C17" s="83" t="s">
        <v>398</v>
      </c>
      <c r="D17" s="84">
        <v>3.95</v>
      </c>
      <c r="E17" s="85" t="s">
        <v>24</v>
      </c>
      <c r="F17" s="89">
        <v>0</v>
      </c>
      <c r="G17" s="264">
        <f t="shared" si="2"/>
        <v>0</v>
      </c>
      <c r="H17" s="24"/>
    </row>
    <row r="18" spans="1:8" ht="15.75" customHeight="1" x14ac:dyDescent="0.25">
      <c r="A18" s="130">
        <v>15</v>
      </c>
      <c r="B18" s="78" t="s">
        <v>26</v>
      </c>
      <c r="C18" s="83" t="s">
        <v>280</v>
      </c>
      <c r="D18" s="84">
        <v>152</v>
      </c>
      <c r="E18" s="85" t="s">
        <v>109</v>
      </c>
      <c r="F18" s="89">
        <v>0</v>
      </c>
      <c r="G18" s="264">
        <f t="shared" si="1"/>
        <v>0</v>
      </c>
      <c r="H18" s="24"/>
    </row>
    <row r="19" spans="1:8" ht="15.75" customHeight="1" x14ac:dyDescent="0.25">
      <c r="A19" s="35">
        <v>16</v>
      </c>
      <c r="B19" s="78" t="s">
        <v>245</v>
      </c>
      <c r="C19" s="83" t="s">
        <v>266</v>
      </c>
      <c r="D19" s="84">
        <v>12.16</v>
      </c>
      <c r="E19" s="85" t="s">
        <v>110</v>
      </c>
      <c r="F19" s="89">
        <v>0</v>
      </c>
      <c r="G19" s="264">
        <f t="shared" si="1"/>
        <v>0</v>
      </c>
      <c r="H19" s="24"/>
    </row>
    <row r="20" spans="1:8" ht="15.75" customHeight="1" x14ac:dyDescent="0.25">
      <c r="A20" s="35">
        <v>17</v>
      </c>
      <c r="B20" s="78" t="s">
        <v>138</v>
      </c>
      <c r="C20" s="83" t="s">
        <v>379</v>
      </c>
      <c r="D20" s="84">
        <v>79</v>
      </c>
      <c r="E20" s="85" t="s">
        <v>10</v>
      </c>
      <c r="F20" s="89">
        <v>0</v>
      </c>
      <c r="G20" s="264">
        <f>D20*F20</f>
        <v>0</v>
      </c>
      <c r="H20" s="24"/>
    </row>
    <row r="21" spans="1:8" ht="15.75" customHeight="1" x14ac:dyDescent="0.25">
      <c r="A21" s="35">
        <v>18</v>
      </c>
      <c r="B21" s="88" t="s">
        <v>29</v>
      </c>
      <c r="C21" s="87" t="s">
        <v>267</v>
      </c>
      <c r="D21" s="84">
        <v>5.5</v>
      </c>
      <c r="E21" s="85" t="s">
        <v>11</v>
      </c>
      <c r="F21" s="86">
        <v>0</v>
      </c>
      <c r="G21" s="259">
        <f t="shared" si="1"/>
        <v>0</v>
      </c>
      <c r="H21" s="24"/>
    </row>
    <row r="22" spans="1:8" ht="15.75" x14ac:dyDescent="0.25">
      <c r="A22" s="244" t="s">
        <v>328</v>
      </c>
      <c r="B22" s="90"/>
      <c r="C22" s="91"/>
      <c r="D22" s="92"/>
      <c r="E22" s="93"/>
      <c r="F22" s="94"/>
      <c r="G22" s="245">
        <f>G4+G5+G8+G9+G10+G11+G12+G13+G14+G15+G16+G17+G18+G19+G20+G21</f>
        <v>0</v>
      </c>
      <c r="H22" s="10"/>
    </row>
    <row r="23" spans="1:8" ht="15.75" x14ac:dyDescent="0.25">
      <c r="A23" s="244" t="s">
        <v>334</v>
      </c>
      <c r="B23" s="90"/>
      <c r="C23" s="91"/>
      <c r="D23" s="92"/>
      <c r="E23" s="93"/>
      <c r="F23" s="94"/>
      <c r="G23" s="311">
        <f>SUM(G6:G7)</f>
        <v>0</v>
      </c>
      <c r="H23" s="10"/>
    </row>
    <row r="24" spans="1:8" ht="16.5" thickBot="1" x14ac:dyDescent="0.3">
      <c r="A24" s="265" t="s">
        <v>327</v>
      </c>
      <c r="B24" s="266"/>
      <c r="C24" s="267"/>
      <c r="D24" s="268"/>
      <c r="E24" s="269"/>
      <c r="F24" s="270"/>
      <c r="G24" s="271">
        <f>SUM(G22:G23)</f>
        <v>0</v>
      </c>
      <c r="H24" s="10"/>
    </row>
    <row r="25" spans="1:8" ht="17.25" customHeight="1" x14ac:dyDescent="0.25">
      <c r="A25" s="15" t="s">
        <v>31</v>
      </c>
      <c r="B25" s="16"/>
      <c r="C25" s="12"/>
      <c r="D25" s="13"/>
      <c r="E25" s="14"/>
      <c r="F25" s="22"/>
      <c r="G25" s="129"/>
      <c r="H25" s="10"/>
    </row>
    <row r="26" spans="1:8" ht="15.75" x14ac:dyDescent="0.25">
      <c r="A26" s="2"/>
      <c r="B26" s="6"/>
      <c r="C26" s="3"/>
      <c r="D26" s="4"/>
      <c r="E26" s="5"/>
      <c r="F26" s="8"/>
      <c r="G26" s="9"/>
    </row>
    <row r="27" spans="1:8" ht="16.5" thickBot="1" x14ac:dyDescent="0.3">
      <c r="A27" s="48" t="s">
        <v>87</v>
      </c>
      <c r="B27" s="7"/>
      <c r="C27" s="1"/>
      <c r="D27" s="1"/>
      <c r="E27" s="1"/>
      <c r="F27" s="1"/>
      <c r="G27" s="1"/>
    </row>
    <row r="28" spans="1:8" ht="15.75" thickBot="1" x14ac:dyDescent="0.3">
      <c r="A28" s="49" t="s">
        <v>0</v>
      </c>
      <c r="B28" s="50" t="s">
        <v>65</v>
      </c>
      <c r="C28" s="51" t="s">
        <v>66</v>
      </c>
      <c r="D28" s="53" t="s">
        <v>3</v>
      </c>
      <c r="E28" s="52" t="s">
        <v>4</v>
      </c>
      <c r="F28" s="54" t="s">
        <v>5</v>
      </c>
      <c r="G28" s="56" t="s">
        <v>6</v>
      </c>
    </row>
    <row r="29" spans="1:8" ht="15.75" customHeight="1" x14ac:dyDescent="0.25">
      <c r="A29" s="253">
        <v>19</v>
      </c>
      <c r="B29" s="43" t="s">
        <v>88</v>
      </c>
      <c r="C29" s="45" t="s">
        <v>96</v>
      </c>
      <c r="D29" s="46">
        <v>9</v>
      </c>
      <c r="E29" s="46" t="s">
        <v>10</v>
      </c>
      <c r="F29" s="157">
        <v>0</v>
      </c>
      <c r="G29" s="254">
        <f>D29*F29</f>
        <v>0</v>
      </c>
    </row>
    <row r="30" spans="1:8" ht="15.75" customHeight="1" x14ac:dyDescent="0.25">
      <c r="A30" s="253">
        <v>20</v>
      </c>
      <c r="B30" s="43" t="s">
        <v>89</v>
      </c>
      <c r="C30" s="45" t="s">
        <v>97</v>
      </c>
      <c r="D30" s="46">
        <v>8</v>
      </c>
      <c r="E30" s="46" t="s">
        <v>10</v>
      </c>
      <c r="F30" s="157">
        <v>0</v>
      </c>
      <c r="G30" s="254">
        <f>D30*F30</f>
        <v>0</v>
      </c>
    </row>
    <row r="31" spans="1:8" ht="15.75" customHeight="1" x14ac:dyDescent="0.25">
      <c r="A31" s="253">
        <v>21</v>
      </c>
      <c r="B31" s="43" t="s">
        <v>90</v>
      </c>
      <c r="C31" s="45" t="s">
        <v>98</v>
      </c>
      <c r="D31" s="46">
        <v>5</v>
      </c>
      <c r="E31" s="46" t="s">
        <v>10</v>
      </c>
      <c r="F31" s="157">
        <v>0</v>
      </c>
      <c r="G31" s="254">
        <f>D31*F31</f>
        <v>0</v>
      </c>
    </row>
    <row r="32" spans="1:8" ht="15.75" customHeight="1" x14ac:dyDescent="0.25">
      <c r="A32" s="253">
        <v>22</v>
      </c>
      <c r="B32" s="43" t="s">
        <v>91</v>
      </c>
      <c r="C32" s="45" t="s">
        <v>99</v>
      </c>
      <c r="D32" s="46">
        <v>19</v>
      </c>
      <c r="E32" s="46" t="s">
        <v>10</v>
      </c>
      <c r="F32" s="157">
        <v>0</v>
      </c>
      <c r="G32" s="254">
        <f t="shared" ref="G32:G36" si="3">D32*F32</f>
        <v>0</v>
      </c>
    </row>
    <row r="33" spans="1:8" ht="15.75" customHeight="1" x14ac:dyDescent="0.25">
      <c r="A33" s="253">
        <v>23</v>
      </c>
      <c r="B33" s="43" t="s">
        <v>92</v>
      </c>
      <c r="C33" s="45" t="s">
        <v>102</v>
      </c>
      <c r="D33" s="46">
        <v>3</v>
      </c>
      <c r="E33" s="46" t="s">
        <v>10</v>
      </c>
      <c r="F33" s="157">
        <v>0</v>
      </c>
      <c r="G33" s="254">
        <f t="shared" si="3"/>
        <v>0</v>
      </c>
    </row>
    <row r="34" spans="1:8" ht="15.75" customHeight="1" x14ac:dyDescent="0.25">
      <c r="A34" s="253">
        <v>24</v>
      </c>
      <c r="B34" s="43" t="s">
        <v>93</v>
      </c>
      <c r="C34" s="45" t="s">
        <v>100</v>
      </c>
      <c r="D34" s="46">
        <v>1</v>
      </c>
      <c r="E34" s="46" t="s">
        <v>10</v>
      </c>
      <c r="F34" s="157">
        <v>0</v>
      </c>
      <c r="G34" s="254">
        <f t="shared" si="3"/>
        <v>0</v>
      </c>
    </row>
    <row r="35" spans="1:8" ht="15.75" customHeight="1" x14ac:dyDescent="0.25">
      <c r="A35" s="253">
        <v>25</v>
      </c>
      <c r="B35" s="43" t="s">
        <v>94</v>
      </c>
      <c r="C35" s="45" t="s">
        <v>101</v>
      </c>
      <c r="D35" s="46">
        <v>4</v>
      </c>
      <c r="E35" s="46" t="s">
        <v>10</v>
      </c>
      <c r="F35" s="157">
        <v>0</v>
      </c>
      <c r="G35" s="254">
        <f t="shared" si="3"/>
        <v>0</v>
      </c>
    </row>
    <row r="36" spans="1:8" ht="15.75" customHeight="1" x14ac:dyDescent="0.25">
      <c r="A36" s="253">
        <v>26</v>
      </c>
      <c r="B36" s="107" t="s">
        <v>95</v>
      </c>
      <c r="C36" s="108" t="s">
        <v>103</v>
      </c>
      <c r="D36" s="46">
        <v>30</v>
      </c>
      <c r="E36" s="46" t="s">
        <v>10</v>
      </c>
      <c r="F36" s="157">
        <v>0</v>
      </c>
      <c r="G36" s="254">
        <f t="shared" si="3"/>
        <v>0</v>
      </c>
    </row>
    <row r="37" spans="1:8" ht="16.5" thickBot="1" x14ac:dyDescent="0.3">
      <c r="A37" s="246" t="s">
        <v>86</v>
      </c>
      <c r="B37" s="247"/>
      <c r="C37" s="248"/>
      <c r="D37" s="272" t="s">
        <v>111</v>
      </c>
      <c r="E37" s="250"/>
      <c r="F37" s="251"/>
      <c r="G37" s="252">
        <f>SUM(G29:G36)</f>
        <v>0</v>
      </c>
      <c r="H37" s="10"/>
    </row>
  </sheetData>
  <pageMargins left="0.31496062992125984" right="0.31496062992125984" top="0.78740157480314965" bottom="0.39370078740157483" header="0.31496062992125984" footer="0.31496062992125984"/>
  <pageSetup paperSize="9" scale="85" orientation="landscape" r:id="rId1"/>
  <ignoredErrors>
    <ignoredError sqref="G14:G15 G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9" workbookViewId="0">
      <selection activeCell="F28" sqref="F28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2.7109375" style="57" customWidth="1"/>
    <col min="7" max="7" width="14.85546875" style="57" customWidth="1"/>
    <col min="8" max="16384" width="9.140625" style="57"/>
  </cols>
  <sheetData>
    <row r="1" spans="1:7" x14ac:dyDescent="0.25">
      <c r="B1" s="10"/>
      <c r="C1" s="10"/>
      <c r="D1" s="10"/>
      <c r="E1" s="10"/>
      <c r="F1" s="10"/>
      <c r="G1" s="10"/>
    </row>
    <row r="2" spans="1:7" ht="16.5" thickBot="1" x14ac:dyDescent="0.3">
      <c r="A2" s="47" t="s">
        <v>315</v>
      </c>
      <c r="B2" s="10"/>
      <c r="C2" s="10"/>
      <c r="D2" s="10"/>
      <c r="E2" s="10"/>
      <c r="F2" s="10"/>
      <c r="G2" s="10"/>
    </row>
    <row r="3" spans="1:7" ht="15.75" thickBot="1" x14ac:dyDescent="0.3">
      <c r="A3" s="99" t="s">
        <v>0</v>
      </c>
      <c r="B3" s="100" t="s">
        <v>64</v>
      </c>
      <c r="C3" s="101" t="s">
        <v>2</v>
      </c>
      <c r="D3" s="102" t="s">
        <v>3</v>
      </c>
      <c r="E3" s="103" t="s">
        <v>4</v>
      </c>
      <c r="F3" s="104" t="s">
        <v>5</v>
      </c>
      <c r="G3" s="105" t="s">
        <v>6</v>
      </c>
    </row>
    <row r="4" spans="1:7" ht="15.75" customHeight="1" x14ac:dyDescent="0.25">
      <c r="A4" s="273">
        <v>1</v>
      </c>
      <c r="B4" s="59" t="s">
        <v>138</v>
      </c>
      <c r="C4" s="95" t="s">
        <v>104</v>
      </c>
      <c r="D4" s="96">
        <v>0.5</v>
      </c>
      <c r="E4" s="97" t="s">
        <v>8</v>
      </c>
      <c r="F4" s="98">
        <v>0</v>
      </c>
      <c r="G4" s="274">
        <f>F4*D4</f>
        <v>0</v>
      </c>
    </row>
    <row r="5" spans="1:7" ht="15.75" customHeight="1" x14ac:dyDescent="0.25">
      <c r="A5" s="35">
        <v>2</v>
      </c>
      <c r="B5" s="59" t="s">
        <v>245</v>
      </c>
      <c r="C5" s="76" t="s">
        <v>105</v>
      </c>
      <c r="D5" s="77">
        <v>12</v>
      </c>
      <c r="E5" s="78" t="s">
        <v>10</v>
      </c>
      <c r="F5" s="79">
        <v>0</v>
      </c>
      <c r="G5" s="259">
        <f>F5*D5</f>
        <v>0</v>
      </c>
    </row>
    <row r="6" spans="1:7" ht="15.75" customHeight="1" x14ac:dyDescent="0.25">
      <c r="A6" s="238" t="s">
        <v>413</v>
      </c>
      <c r="B6" s="61" t="s">
        <v>268</v>
      </c>
      <c r="C6" s="95" t="s">
        <v>372</v>
      </c>
      <c r="D6" s="153">
        <v>38</v>
      </c>
      <c r="E6" s="239" t="s">
        <v>107</v>
      </c>
      <c r="F6" s="154">
        <v>0</v>
      </c>
      <c r="G6" s="260">
        <f>D6*F6</f>
        <v>0</v>
      </c>
    </row>
    <row r="7" spans="1:7" ht="15.75" customHeight="1" x14ac:dyDescent="0.25">
      <c r="A7" s="238" t="s">
        <v>414</v>
      </c>
      <c r="B7" s="59" t="s">
        <v>245</v>
      </c>
      <c r="C7" s="63" t="s">
        <v>269</v>
      </c>
      <c r="D7" s="64">
        <f>0.0001*D6*7</f>
        <v>2.6599999999999999E-2</v>
      </c>
      <c r="E7" s="69" t="s">
        <v>270</v>
      </c>
      <c r="F7" s="71">
        <v>0</v>
      </c>
      <c r="G7" s="261">
        <f t="shared" ref="G7" si="0">D7*F7</f>
        <v>0</v>
      </c>
    </row>
    <row r="8" spans="1:7" ht="30" x14ac:dyDescent="0.25">
      <c r="A8" s="130">
        <v>5</v>
      </c>
      <c r="B8" s="78" t="s">
        <v>374</v>
      </c>
      <c r="C8" s="73" t="s">
        <v>373</v>
      </c>
      <c r="D8" s="74">
        <v>38</v>
      </c>
      <c r="E8" s="80" t="s">
        <v>107</v>
      </c>
      <c r="F8" s="75">
        <v>0</v>
      </c>
      <c r="G8" s="264">
        <f>D8*F8</f>
        <v>0</v>
      </c>
    </row>
    <row r="9" spans="1:7" ht="15.75" customHeight="1" x14ac:dyDescent="0.25">
      <c r="A9" s="130">
        <v>6</v>
      </c>
      <c r="B9" s="82" t="s">
        <v>275</v>
      </c>
      <c r="C9" s="81" t="s">
        <v>274</v>
      </c>
      <c r="D9" s="77">
        <v>152</v>
      </c>
      <c r="E9" s="80" t="s">
        <v>107</v>
      </c>
      <c r="F9" s="79">
        <v>0</v>
      </c>
      <c r="G9" s="259">
        <f>D9*F9</f>
        <v>0</v>
      </c>
    </row>
    <row r="10" spans="1:7" ht="16.5" customHeight="1" x14ac:dyDescent="0.25">
      <c r="A10" s="35">
        <v>7</v>
      </c>
      <c r="B10" s="78" t="s">
        <v>375</v>
      </c>
      <c r="C10" s="83" t="s">
        <v>376</v>
      </c>
      <c r="D10" s="84">
        <v>30</v>
      </c>
      <c r="E10" s="85" t="s">
        <v>10</v>
      </c>
      <c r="F10" s="89">
        <v>0</v>
      </c>
      <c r="G10" s="264">
        <f>F10*D10</f>
        <v>0</v>
      </c>
    </row>
    <row r="11" spans="1:7" ht="16.5" customHeight="1" x14ac:dyDescent="0.25">
      <c r="A11" s="130">
        <v>8</v>
      </c>
      <c r="B11" s="78" t="s">
        <v>108</v>
      </c>
      <c r="C11" s="83" t="s">
        <v>282</v>
      </c>
      <c r="D11" s="84">
        <v>30</v>
      </c>
      <c r="E11" s="85" t="s">
        <v>10</v>
      </c>
      <c r="F11" s="89">
        <v>0</v>
      </c>
      <c r="G11" s="264">
        <f>F11*D11</f>
        <v>0</v>
      </c>
    </row>
    <row r="12" spans="1:7" ht="16.5" customHeight="1" x14ac:dyDescent="0.25">
      <c r="A12" s="130">
        <v>9</v>
      </c>
      <c r="B12" s="78" t="s">
        <v>242</v>
      </c>
      <c r="C12" s="83" t="s">
        <v>121</v>
      </c>
      <c r="D12" s="84">
        <f>D13*0.001</f>
        <v>5.9999999999999995E-4</v>
      </c>
      <c r="E12" s="85" t="s">
        <v>11</v>
      </c>
      <c r="F12" s="89">
        <v>0</v>
      </c>
      <c r="G12" s="264">
        <f>D12*F12</f>
        <v>0</v>
      </c>
    </row>
    <row r="13" spans="1:7" ht="16.5" customHeight="1" x14ac:dyDescent="0.25">
      <c r="A13" s="35">
        <v>10</v>
      </c>
      <c r="B13" s="78" t="s">
        <v>245</v>
      </c>
      <c r="C13" s="83" t="s">
        <v>12</v>
      </c>
      <c r="D13" s="84">
        <f>0.02*D11</f>
        <v>0.6</v>
      </c>
      <c r="E13" s="85" t="s">
        <v>13</v>
      </c>
      <c r="F13" s="89">
        <v>0</v>
      </c>
      <c r="G13" s="264">
        <f t="shared" ref="G13:G19" si="1">F13*D13</f>
        <v>0</v>
      </c>
    </row>
    <row r="14" spans="1:7" ht="16.5" customHeight="1" x14ac:dyDescent="0.25">
      <c r="A14" s="130">
        <v>11</v>
      </c>
      <c r="B14" s="78" t="s">
        <v>22</v>
      </c>
      <c r="C14" s="83" t="s">
        <v>23</v>
      </c>
      <c r="D14" s="84">
        <v>1.5</v>
      </c>
      <c r="E14" s="85" t="s">
        <v>24</v>
      </c>
      <c r="F14" s="89">
        <v>0</v>
      </c>
      <c r="G14" s="264">
        <f t="shared" ref="G14:G15" si="2">D14*F14</f>
        <v>0</v>
      </c>
    </row>
    <row r="15" spans="1:7" ht="16.5" customHeight="1" x14ac:dyDescent="0.25">
      <c r="A15" s="130">
        <v>12</v>
      </c>
      <c r="B15" s="78" t="s">
        <v>25</v>
      </c>
      <c r="C15" s="83" t="s">
        <v>398</v>
      </c>
      <c r="D15" s="84">
        <v>1.5</v>
      </c>
      <c r="E15" s="85" t="s">
        <v>24</v>
      </c>
      <c r="F15" s="89">
        <v>0</v>
      </c>
      <c r="G15" s="264">
        <f t="shared" si="2"/>
        <v>0</v>
      </c>
    </row>
    <row r="16" spans="1:7" ht="16.5" customHeight="1" x14ac:dyDescent="0.25">
      <c r="A16" s="35">
        <v>13</v>
      </c>
      <c r="B16" s="78" t="s">
        <v>26</v>
      </c>
      <c r="C16" s="83" t="s">
        <v>280</v>
      </c>
      <c r="D16" s="84">
        <v>38</v>
      </c>
      <c r="E16" s="85" t="s">
        <v>109</v>
      </c>
      <c r="F16" s="89">
        <v>0</v>
      </c>
      <c r="G16" s="264">
        <f t="shared" si="1"/>
        <v>0</v>
      </c>
    </row>
    <row r="17" spans="1:7" ht="16.5" customHeight="1" x14ac:dyDescent="0.25">
      <c r="A17" s="130">
        <v>14</v>
      </c>
      <c r="B17" s="78" t="s">
        <v>245</v>
      </c>
      <c r="C17" s="83" t="s">
        <v>266</v>
      </c>
      <c r="D17" s="84">
        <v>3.04</v>
      </c>
      <c r="E17" s="85" t="s">
        <v>110</v>
      </c>
      <c r="F17" s="89">
        <v>0</v>
      </c>
      <c r="G17" s="264">
        <f t="shared" si="1"/>
        <v>0</v>
      </c>
    </row>
    <row r="18" spans="1:7" ht="16.5" customHeight="1" x14ac:dyDescent="0.25">
      <c r="A18" s="130">
        <v>15</v>
      </c>
      <c r="B18" s="78" t="s">
        <v>138</v>
      </c>
      <c r="C18" s="83" t="s">
        <v>378</v>
      </c>
      <c r="D18" s="84">
        <v>30</v>
      </c>
      <c r="E18" s="85" t="s">
        <v>10</v>
      </c>
      <c r="F18" s="89">
        <v>0</v>
      </c>
      <c r="G18" s="264">
        <f>D18*F18</f>
        <v>0</v>
      </c>
    </row>
    <row r="19" spans="1:7" ht="15.75" customHeight="1" x14ac:dyDescent="0.25">
      <c r="A19" s="35">
        <v>16</v>
      </c>
      <c r="B19" s="88" t="s">
        <v>29</v>
      </c>
      <c r="C19" s="87" t="s">
        <v>122</v>
      </c>
      <c r="D19" s="84">
        <v>1</v>
      </c>
      <c r="E19" s="85" t="s">
        <v>11</v>
      </c>
      <c r="F19" s="86">
        <v>0</v>
      </c>
      <c r="G19" s="259">
        <f t="shared" si="1"/>
        <v>0</v>
      </c>
    </row>
    <row r="20" spans="1:7" ht="15.75" x14ac:dyDescent="0.25">
      <c r="A20" s="244" t="s">
        <v>328</v>
      </c>
      <c r="B20" s="90"/>
      <c r="C20" s="91"/>
      <c r="D20" s="92"/>
      <c r="E20" s="93"/>
      <c r="F20" s="94"/>
      <c r="G20" s="245">
        <f>G4+G5+G8+G9+G10+G11+G12+G13+G14+G15+G16+G17+G18+G19</f>
        <v>0</v>
      </c>
    </row>
    <row r="21" spans="1:7" ht="15.75" x14ac:dyDescent="0.25">
      <c r="A21" s="244" t="s">
        <v>334</v>
      </c>
      <c r="B21" s="90"/>
      <c r="C21" s="91"/>
      <c r="D21" s="92"/>
      <c r="E21" s="93"/>
      <c r="F21" s="94"/>
      <c r="G21" s="311">
        <f>G6+G7</f>
        <v>0</v>
      </c>
    </row>
    <row r="22" spans="1:7" ht="16.5" thickBot="1" x14ac:dyDescent="0.3">
      <c r="A22" s="265" t="s">
        <v>84</v>
      </c>
      <c r="B22" s="266"/>
      <c r="C22" s="267"/>
      <c r="D22" s="268"/>
      <c r="E22" s="269"/>
      <c r="F22" s="270"/>
      <c r="G22" s="271">
        <f>SUM(G20:G21)</f>
        <v>0</v>
      </c>
    </row>
    <row r="23" spans="1:7" ht="15.75" customHeight="1" x14ac:dyDescent="0.25">
      <c r="A23" s="15" t="s">
        <v>31</v>
      </c>
      <c r="B23" s="16"/>
      <c r="C23" s="12"/>
      <c r="D23" s="13"/>
      <c r="E23" s="14"/>
      <c r="F23" s="22"/>
      <c r="G23" s="129"/>
    </row>
    <row r="24" spans="1:7" ht="15.75" x14ac:dyDescent="0.25">
      <c r="A24" s="2"/>
      <c r="B24" s="6"/>
      <c r="C24" s="3"/>
      <c r="D24" s="4"/>
      <c r="E24" s="5"/>
      <c r="F24" s="8"/>
      <c r="G24" s="9"/>
    </row>
    <row r="25" spans="1:7" ht="16.5" thickBot="1" x14ac:dyDescent="0.3">
      <c r="A25" s="48" t="s">
        <v>87</v>
      </c>
      <c r="B25" s="7"/>
      <c r="C25" s="1"/>
      <c r="D25" s="1"/>
      <c r="E25" s="1"/>
      <c r="F25" s="1"/>
      <c r="G25" s="1"/>
    </row>
    <row r="26" spans="1:7" ht="15.75" thickBot="1" x14ac:dyDescent="0.3">
      <c r="A26" s="49" t="s">
        <v>0</v>
      </c>
      <c r="B26" s="50" t="s">
        <v>65</v>
      </c>
      <c r="C26" s="51" t="s">
        <v>66</v>
      </c>
      <c r="D26" s="53" t="s">
        <v>3</v>
      </c>
      <c r="E26" s="52" t="s">
        <v>4</v>
      </c>
      <c r="F26" s="54" t="s">
        <v>5</v>
      </c>
      <c r="G26" s="56" t="s">
        <v>6</v>
      </c>
    </row>
    <row r="27" spans="1:7" ht="15.75" customHeight="1" x14ac:dyDescent="0.25">
      <c r="A27" s="253">
        <v>17</v>
      </c>
      <c r="B27" s="43" t="s">
        <v>115</v>
      </c>
      <c r="C27" s="45" t="s">
        <v>125</v>
      </c>
      <c r="D27" s="46">
        <v>30</v>
      </c>
      <c r="E27" s="46" t="s">
        <v>10</v>
      </c>
      <c r="F27" s="157">
        <v>0</v>
      </c>
      <c r="G27" s="254">
        <f>D27*F27</f>
        <v>0</v>
      </c>
    </row>
    <row r="28" spans="1:7" ht="16.5" thickBot="1" x14ac:dyDescent="0.3">
      <c r="A28" s="246" t="s">
        <v>86</v>
      </c>
      <c r="B28" s="247"/>
      <c r="C28" s="248"/>
      <c r="D28" s="272" t="s">
        <v>119</v>
      </c>
      <c r="E28" s="250"/>
      <c r="F28" s="251"/>
      <c r="G28" s="252">
        <f>SUM(G27:G27)</f>
        <v>0</v>
      </c>
    </row>
    <row r="29" spans="1:7" x14ac:dyDescent="0.25">
      <c r="D29" s="109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  <ignoredErrors>
    <ignoredError sqref="G9 G12:G13 G1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0" workbookViewId="0">
      <selection activeCell="F24" sqref="F24"/>
    </sheetView>
  </sheetViews>
  <sheetFormatPr defaultRowHeight="15" x14ac:dyDescent="0.25"/>
  <cols>
    <col min="1" max="1" width="9.140625" style="57"/>
    <col min="2" max="2" width="13.85546875" style="57" customWidth="1"/>
    <col min="3" max="3" width="94" style="57" customWidth="1"/>
    <col min="4" max="5" width="9.140625" style="57"/>
    <col min="6" max="6" width="12.7109375" style="57" customWidth="1"/>
    <col min="7" max="7" width="14.85546875" style="57" customWidth="1"/>
    <col min="8" max="16384" width="9.140625" style="57"/>
  </cols>
  <sheetData>
    <row r="1" spans="1:10" x14ac:dyDescent="0.25">
      <c r="B1" s="10"/>
      <c r="C1" s="10"/>
      <c r="D1" s="10"/>
      <c r="E1" s="10"/>
      <c r="F1" s="10"/>
      <c r="G1" s="10"/>
    </row>
    <row r="2" spans="1:10" ht="16.5" thickBot="1" x14ac:dyDescent="0.3">
      <c r="A2" s="47" t="s">
        <v>316</v>
      </c>
      <c r="B2" s="10"/>
      <c r="C2" s="10"/>
      <c r="D2" s="10"/>
      <c r="E2" s="10"/>
      <c r="F2" s="10"/>
      <c r="G2" s="10"/>
    </row>
    <row r="3" spans="1:10" ht="15.75" thickBot="1" x14ac:dyDescent="0.3">
      <c r="A3" s="99" t="s">
        <v>0</v>
      </c>
      <c r="B3" s="100" t="s">
        <v>64</v>
      </c>
      <c r="C3" s="101" t="s">
        <v>2</v>
      </c>
      <c r="D3" s="102" t="s">
        <v>3</v>
      </c>
      <c r="E3" s="103" t="s">
        <v>4</v>
      </c>
      <c r="F3" s="104" t="s">
        <v>5</v>
      </c>
      <c r="G3" s="105" t="s">
        <v>6</v>
      </c>
    </row>
    <row r="4" spans="1:10" ht="15.75" customHeight="1" x14ac:dyDescent="0.25">
      <c r="A4" s="238" t="s">
        <v>415</v>
      </c>
      <c r="B4" s="61" t="s">
        <v>268</v>
      </c>
      <c r="C4" s="95" t="s">
        <v>372</v>
      </c>
      <c r="D4" s="153">
        <v>226</v>
      </c>
      <c r="E4" s="239" t="s">
        <v>107</v>
      </c>
      <c r="F4" s="154">
        <v>0</v>
      </c>
      <c r="G4" s="260">
        <f>D4*F4</f>
        <v>0</v>
      </c>
    </row>
    <row r="5" spans="1:10" ht="15.75" customHeight="1" x14ac:dyDescent="0.25">
      <c r="A5" s="238" t="s">
        <v>416</v>
      </c>
      <c r="B5" s="59" t="s">
        <v>245</v>
      </c>
      <c r="C5" s="63" t="s">
        <v>269</v>
      </c>
      <c r="D5" s="64">
        <f>0.0001*D4*7</f>
        <v>0.15820000000000001</v>
      </c>
      <c r="E5" s="69" t="s">
        <v>270</v>
      </c>
      <c r="F5" s="71">
        <v>0</v>
      </c>
      <c r="G5" s="261">
        <f t="shared" ref="G5" si="0">D5*F5</f>
        <v>0</v>
      </c>
    </row>
    <row r="6" spans="1:10" ht="30" x14ac:dyDescent="0.25">
      <c r="A6" s="130">
        <v>3</v>
      </c>
      <c r="B6" s="78" t="s">
        <v>382</v>
      </c>
      <c r="C6" s="73" t="s">
        <v>383</v>
      </c>
      <c r="D6" s="77">
        <v>226</v>
      </c>
      <c r="E6" s="80" t="s">
        <v>107</v>
      </c>
      <c r="F6" s="75">
        <v>0</v>
      </c>
      <c r="G6" s="264">
        <f>D6*F6</f>
        <v>0</v>
      </c>
    </row>
    <row r="7" spans="1:10" ht="15.75" customHeight="1" x14ac:dyDescent="0.25">
      <c r="A7" s="130">
        <v>4</v>
      </c>
      <c r="B7" s="78" t="s">
        <v>285</v>
      </c>
      <c r="C7" s="83" t="s">
        <v>286</v>
      </c>
      <c r="D7" s="84">
        <v>600</v>
      </c>
      <c r="E7" s="85" t="s">
        <v>10</v>
      </c>
      <c r="F7" s="89">
        <v>0</v>
      </c>
      <c r="G7" s="264">
        <f>F7*D7</f>
        <v>0</v>
      </c>
      <c r="H7" s="24"/>
      <c r="I7" s="24"/>
      <c r="J7" s="24"/>
    </row>
    <row r="8" spans="1:10" ht="30" x14ac:dyDescent="0.25">
      <c r="A8" s="130">
        <v>5</v>
      </c>
      <c r="B8" s="78" t="s">
        <v>283</v>
      </c>
      <c r="C8" s="83" t="s">
        <v>284</v>
      </c>
      <c r="D8" s="84">
        <v>600</v>
      </c>
      <c r="E8" s="85" t="s">
        <v>10</v>
      </c>
      <c r="F8" s="89">
        <v>0</v>
      </c>
      <c r="G8" s="259">
        <f>F8*D8</f>
        <v>0</v>
      </c>
      <c r="H8" s="24"/>
      <c r="I8" s="24"/>
      <c r="J8" s="24"/>
    </row>
    <row r="9" spans="1:10" ht="15.75" customHeight="1" x14ac:dyDescent="0.25">
      <c r="A9" s="130">
        <v>6</v>
      </c>
      <c r="B9" s="78" t="s">
        <v>243</v>
      </c>
      <c r="C9" s="83" t="s">
        <v>287</v>
      </c>
      <c r="D9" s="84">
        <f>D10*0.001</f>
        <v>6.0000000000000001E-3</v>
      </c>
      <c r="E9" s="85" t="s">
        <v>11</v>
      </c>
      <c r="F9" s="89">
        <v>0</v>
      </c>
      <c r="G9" s="264">
        <f>D9*F9</f>
        <v>0</v>
      </c>
      <c r="H9" s="24"/>
      <c r="I9" s="24"/>
      <c r="J9" s="24"/>
    </row>
    <row r="10" spans="1:10" ht="15.75" customHeight="1" x14ac:dyDescent="0.25">
      <c r="A10" s="130">
        <v>7</v>
      </c>
      <c r="B10" s="78" t="s">
        <v>245</v>
      </c>
      <c r="C10" s="83" t="s">
        <v>12</v>
      </c>
      <c r="D10" s="84">
        <f>0.01*D8</f>
        <v>6</v>
      </c>
      <c r="E10" s="85" t="s">
        <v>13</v>
      </c>
      <c r="F10" s="89">
        <v>0</v>
      </c>
      <c r="G10" s="264">
        <f t="shared" ref="G10:G15" si="1">F10*D10</f>
        <v>0</v>
      </c>
      <c r="H10" s="24"/>
      <c r="I10" s="24"/>
      <c r="J10" s="24"/>
    </row>
    <row r="11" spans="1:10" ht="15.75" customHeight="1" x14ac:dyDescent="0.25">
      <c r="A11" s="130">
        <v>8</v>
      </c>
      <c r="B11" s="78" t="s">
        <v>22</v>
      </c>
      <c r="C11" s="83" t="s">
        <v>23</v>
      </c>
      <c r="D11" s="84">
        <v>15</v>
      </c>
      <c r="E11" s="85" t="s">
        <v>24</v>
      </c>
      <c r="F11" s="89">
        <v>0</v>
      </c>
      <c r="G11" s="264">
        <f t="shared" ref="G11:G12" si="2">D11*F11</f>
        <v>0</v>
      </c>
      <c r="H11" s="24"/>
      <c r="I11" s="24"/>
      <c r="J11" s="24"/>
    </row>
    <row r="12" spans="1:10" ht="15.75" customHeight="1" x14ac:dyDescent="0.25">
      <c r="A12" s="130">
        <v>9</v>
      </c>
      <c r="B12" s="78" t="s">
        <v>25</v>
      </c>
      <c r="C12" s="83" t="s">
        <v>134</v>
      </c>
      <c r="D12" s="84">
        <v>15</v>
      </c>
      <c r="E12" s="85" t="s">
        <v>24</v>
      </c>
      <c r="F12" s="89">
        <v>0</v>
      </c>
      <c r="G12" s="264">
        <f t="shared" si="2"/>
        <v>0</v>
      </c>
      <c r="H12" s="24"/>
      <c r="I12" s="24"/>
      <c r="J12" s="24"/>
    </row>
    <row r="13" spans="1:10" ht="15.75" customHeight="1" x14ac:dyDescent="0.25">
      <c r="A13" s="130">
        <v>10</v>
      </c>
      <c r="B13" s="78" t="s">
        <v>246</v>
      </c>
      <c r="C13" s="83" t="s">
        <v>281</v>
      </c>
      <c r="D13" s="84">
        <v>226</v>
      </c>
      <c r="E13" s="85" t="s">
        <v>109</v>
      </c>
      <c r="F13" s="89">
        <v>0</v>
      </c>
      <c r="G13" s="264">
        <f t="shared" si="1"/>
        <v>0</v>
      </c>
      <c r="H13" s="24"/>
      <c r="I13" s="24"/>
      <c r="J13" s="24"/>
    </row>
    <row r="14" spans="1:10" ht="15.75" customHeight="1" x14ac:dyDescent="0.25">
      <c r="A14" s="130">
        <v>11</v>
      </c>
      <c r="B14" s="78" t="s">
        <v>245</v>
      </c>
      <c r="C14" s="83" t="s">
        <v>266</v>
      </c>
      <c r="D14" s="84">
        <v>18.079999999999998</v>
      </c>
      <c r="E14" s="85" t="s">
        <v>110</v>
      </c>
      <c r="F14" s="89">
        <v>0</v>
      </c>
      <c r="G14" s="264">
        <f t="shared" si="1"/>
        <v>0</v>
      </c>
      <c r="H14" s="24"/>
      <c r="I14" s="24"/>
      <c r="J14" s="24"/>
    </row>
    <row r="15" spans="1:10" ht="15.75" customHeight="1" x14ac:dyDescent="0.25">
      <c r="A15" s="35">
        <v>12</v>
      </c>
      <c r="B15" s="88" t="s">
        <v>29</v>
      </c>
      <c r="C15" s="87" t="s">
        <v>384</v>
      </c>
      <c r="D15" s="84">
        <f>D8*0.01</f>
        <v>6</v>
      </c>
      <c r="E15" s="85" t="s">
        <v>11</v>
      </c>
      <c r="F15" s="86">
        <v>0</v>
      </c>
      <c r="G15" s="259">
        <f t="shared" si="1"/>
        <v>0</v>
      </c>
      <c r="H15" s="24"/>
      <c r="I15" s="24"/>
      <c r="J15" s="24"/>
    </row>
    <row r="16" spans="1:10" ht="15.75" x14ac:dyDescent="0.25">
      <c r="A16" s="244" t="s">
        <v>328</v>
      </c>
      <c r="B16" s="90"/>
      <c r="C16" s="91"/>
      <c r="D16" s="92"/>
      <c r="E16" s="93"/>
      <c r="F16" s="94"/>
      <c r="G16" s="245">
        <f>SUM(G6:G15)</f>
        <v>0</v>
      </c>
      <c r="H16" s="10"/>
      <c r="I16" s="10"/>
      <c r="J16" s="10"/>
    </row>
    <row r="17" spans="1:10" ht="15.75" x14ac:dyDescent="0.25">
      <c r="A17" s="244" t="s">
        <v>334</v>
      </c>
      <c r="B17" s="90"/>
      <c r="C17" s="91"/>
      <c r="D17" s="92"/>
      <c r="E17" s="93"/>
      <c r="F17" s="94"/>
      <c r="G17" s="311">
        <f>SUM(G4:G5)</f>
        <v>0</v>
      </c>
      <c r="H17" s="10"/>
      <c r="I17" s="10"/>
      <c r="J17" s="10"/>
    </row>
    <row r="18" spans="1:10" ht="16.5" thickBot="1" x14ac:dyDescent="0.3">
      <c r="A18" s="265" t="s">
        <v>84</v>
      </c>
      <c r="B18" s="266"/>
      <c r="C18" s="267"/>
      <c r="D18" s="268"/>
      <c r="E18" s="269"/>
      <c r="F18" s="270"/>
      <c r="G18" s="271">
        <f>SUM(G16:G17)</f>
        <v>0</v>
      </c>
      <c r="H18" s="10"/>
      <c r="I18" s="10"/>
      <c r="J18" s="10"/>
    </row>
    <row r="19" spans="1:10" ht="15.75" customHeight="1" x14ac:dyDescent="0.25">
      <c r="A19" s="15" t="s">
        <v>31</v>
      </c>
      <c r="B19" s="16"/>
      <c r="C19" s="12"/>
      <c r="D19" s="13"/>
      <c r="E19" s="14"/>
      <c r="F19" s="22"/>
      <c r="G19" s="23"/>
      <c r="H19" s="10"/>
      <c r="I19" s="10"/>
      <c r="J19" s="10"/>
    </row>
    <row r="20" spans="1:10" ht="15.75" x14ac:dyDescent="0.25">
      <c r="A20" s="2"/>
      <c r="B20" s="6"/>
      <c r="C20" s="3"/>
      <c r="D20" s="4"/>
      <c r="E20" s="5"/>
      <c r="F20" s="8"/>
      <c r="G20" s="9"/>
    </row>
    <row r="21" spans="1:10" ht="16.5" thickBot="1" x14ac:dyDescent="0.3">
      <c r="A21" s="48" t="s">
        <v>87</v>
      </c>
      <c r="B21" s="7"/>
      <c r="C21" s="1"/>
      <c r="D21" s="1"/>
      <c r="E21" s="1"/>
      <c r="F21" s="1"/>
      <c r="G21" s="1"/>
    </row>
    <row r="22" spans="1:10" ht="15.75" thickBot="1" x14ac:dyDescent="0.3">
      <c r="A22" s="49" t="s">
        <v>0</v>
      </c>
      <c r="B22" s="50" t="s">
        <v>65</v>
      </c>
      <c r="C22" s="51" t="s">
        <v>66</v>
      </c>
      <c r="D22" s="53" t="s">
        <v>3</v>
      </c>
      <c r="E22" s="52" t="s">
        <v>4</v>
      </c>
      <c r="F22" s="54" t="s">
        <v>5</v>
      </c>
      <c r="G22" s="56" t="s">
        <v>6</v>
      </c>
    </row>
    <row r="23" spans="1:10" ht="15.75" customHeight="1" x14ac:dyDescent="0.25">
      <c r="A23" s="253">
        <v>13</v>
      </c>
      <c r="B23" s="43" t="s">
        <v>114</v>
      </c>
      <c r="C23" s="45" t="s">
        <v>370</v>
      </c>
      <c r="D23" s="46">
        <v>600</v>
      </c>
      <c r="E23" s="46" t="s">
        <v>10</v>
      </c>
      <c r="F23" s="157">
        <v>0</v>
      </c>
      <c r="G23" s="254">
        <f>D23*F23</f>
        <v>0</v>
      </c>
    </row>
    <row r="24" spans="1:10" ht="16.5" thickBot="1" x14ac:dyDescent="0.3">
      <c r="A24" s="246" t="s">
        <v>86</v>
      </c>
      <c r="B24" s="247"/>
      <c r="C24" s="248"/>
      <c r="D24" s="272"/>
      <c r="E24" s="250"/>
      <c r="F24" s="251"/>
      <c r="G24" s="252">
        <f>SUM(G23:G23)</f>
        <v>0</v>
      </c>
      <c r="H24" s="10"/>
      <c r="I24" s="10"/>
      <c r="J24" s="10"/>
    </row>
    <row r="25" spans="1:10" x14ac:dyDescent="0.25">
      <c r="D25" s="109"/>
    </row>
    <row r="27" spans="1:10" x14ac:dyDescent="0.25">
      <c r="G27" s="184"/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1"/>
  <ignoredErrors>
    <ignoredError sqref="G9: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VÝKAZ PLOCH</vt:lpstr>
      <vt:lpstr>PŘÍLOHA KR</vt:lpstr>
      <vt:lpstr>SOUHRN KUMULATIVNÍ ROZP</vt:lpstr>
      <vt:lpstr>PŘÍPRAVA ÚZEMÍ</vt:lpstr>
      <vt:lpstr>STROMY 10-12</vt:lpstr>
      <vt:lpstr>STROMY 12-14</vt:lpstr>
      <vt:lpstr>KEŘE SKUPINA ŽP</vt:lpstr>
      <vt:lpstr>KEŘE SKUPINA vrby</vt:lpstr>
      <vt:lpstr>KEŘE SKUPINA val</vt:lpstr>
      <vt:lpstr>KEŘE Solitéry</vt:lpstr>
      <vt:lpstr>SUCHÁ VONNÁ STRÁŇKA</vt:lpstr>
      <vt:lpstr>HMATOVÝ ZÁHON</vt:lpstr>
      <vt:lpstr>LITORÁLNÍ PÁSMO</vt:lpstr>
      <vt:lpstr>ZALOŽENÍ TRÁVNÍKU</vt:lpstr>
      <vt:lpstr>NÁSLEDNÁ PÉČE</vt:lpstr>
      <vt:lpstr>MOBILIÁŘ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Libor Malůšek</cp:lastModifiedBy>
  <cp:lastPrinted>2019-09-23T07:28:41Z</cp:lastPrinted>
  <dcterms:created xsi:type="dcterms:W3CDTF">2018-08-16T09:48:57Z</dcterms:created>
  <dcterms:modified xsi:type="dcterms:W3CDTF">2020-04-24T05:56:07Z</dcterms:modified>
</cp:coreProperties>
</file>