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Aktuálne akcie_2023 až 2025/Vrakuňa stará_zvonica/podklady do VO/"/>
    </mc:Choice>
  </mc:AlternateContent>
  <xr:revisionPtr revIDLastSave="28" documentId="11_5D29E03E1554CAA973A204066993B813EE2EC2B7" xr6:coauthVersionLast="47" xr6:coauthVersionMax="47" xr10:uidLastSave="{06985C5F-B47A-4A2B-AC2A-0551BFE27FD6}"/>
  <bookViews>
    <workbookView xWindow="-120" yWindow="-120" windowWidth="29040" windowHeight="15720" tabRatio="500" xr2:uid="{00000000-000D-0000-FFFF-FFFF00000000}"/>
  </bookViews>
  <sheets>
    <sheet name="Prehlad" sheetId="3" r:id="rId1"/>
    <sheet name="Rekapitulacia" sheetId="5" r:id="rId2"/>
    <sheet name="Kryci list" sheetId="6" r:id="rId3"/>
  </sheets>
  <definedNames>
    <definedName name="_xlnm._FilterDatabase">#REF!</definedName>
    <definedName name="fakt1R">#REF!</definedName>
    <definedName name="_xlnm.Print_Titles" localSheetId="0">Prehlad!$8:$10</definedName>
    <definedName name="_xlnm.Print_Titles" localSheetId="1">Rekapitulacia!$8:$10</definedName>
    <definedName name="_xlnm.Print_Area" localSheetId="2">'Kryci list'!$A:$M</definedName>
    <definedName name="_xlnm.Print_Area" localSheetId="0">Prehlad!$A:$O</definedName>
    <definedName name="_xlnm.Print_Area" localSheetId="1">Rekapitulacia!$A:$F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6" l="1"/>
  <c r="L25" i="6"/>
  <c r="M25" i="6" s="1"/>
  <c r="N100" i="3"/>
  <c r="L100" i="3"/>
  <c r="J100" i="3"/>
  <c r="I100" i="3"/>
  <c r="N99" i="3"/>
  <c r="L99" i="3"/>
  <c r="J99" i="3"/>
  <c r="I99" i="3"/>
  <c r="I102" i="3" s="1"/>
  <c r="C20" i="5" s="1"/>
  <c r="N97" i="3"/>
  <c r="L97" i="3"/>
  <c r="J97" i="3"/>
  <c r="H97" i="3"/>
  <c r="I94" i="3"/>
  <c r="C19" i="5" s="1"/>
  <c r="N91" i="3"/>
  <c r="L91" i="3"/>
  <c r="J91" i="3"/>
  <c r="H91" i="3"/>
  <c r="N86" i="3"/>
  <c r="L86" i="3"/>
  <c r="J86" i="3"/>
  <c r="I86" i="3"/>
  <c r="N85" i="3"/>
  <c r="L85" i="3"/>
  <c r="J85" i="3"/>
  <c r="H85" i="3"/>
  <c r="N84" i="3"/>
  <c r="L84" i="3"/>
  <c r="J84" i="3"/>
  <c r="I84" i="3"/>
  <c r="N83" i="3"/>
  <c r="L83" i="3"/>
  <c r="J83" i="3"/>
  <c r="I83" i="3"/>
  <c r="N82" i="3"/>
  <c r="L82" i="3"/>
  <c r="J82" i="3"/>
  <c r="I82" i="3"/>
  <c r="N81" i="3"/>
  <c r="L81" i="3"/>
  <c r="J81" i="3"/>
  <c r="H81" i="3"/>
  <c r="N80" i="3"/>
  <c r="L80" i="3"/>
  <c r="J80" i="3"/>
  <c r="H80" i="3"/>
  <c r="N78" i="3"/>
  <c r="L78" i="3"/>
  <c r="J78" i="3"/>
  <c r="I78" i="3"/>
  <c r="N77" i="3"/>
  <c r="L77" i="3"/>
  <c r="J77" i="3"/>
  <c r="H77" i="3"/>
  <c r="N75" i="3"/>
  <c r="L75" i="3"/>
  <c r="J75" i="3"/>
  <c r="I75" i="3"/>
  <c r="N73" i="3"/>
  <c r="L73" i="3"/>
  <c r="J73" i="3"/>
  <c r="I73" i="3"/>
  <c r="N71" i="3"/>
  <c r="L71" i="3"/>
  <c r="J71" i="3"/>
  <c r="I71" i="3"/>
  <c r="I88" i="3" s="1"/>
  <c r="C18" i="5" s="1"/>
  <c r="N70" i="3"/>
  <c r="L70" i="3"/>
  <c r="J70" i="3"/>
  <c r="H70" i="3"/>
  <c r="N63" i="3"/>
  <c r="L63" i="3"/>
  <c r="J63" i="3"/>
  <c r="H63" i="3"/>
  <c r="N62" i="3"/>
  <c r="L62" i="3"/>
  <c r="J62" i="3"/>
  <c r="H62" i="3"/>
  <c r="N61" i="3"/>
  <c r="L61" i="3"/>
  <c r="J61" i="3"/>
  <c r="H61" i="3"/>
  <c r="N60" i="3"/>
  <c r="L60" i="3"/>
  <c r="J60" i="3"/>
  <c r="H60" i="3"/>
  <c r="N59" i="3"/>
  <c r="L59" i="3"/>
  <c r="J59" i="3"/>
  <c r="H59" i="3"/>
  <c r="N58" i="3"/>
  <c r="L58" i="3"/>
  <c r="J58" i="3"/>
  <c r="H58" i="3"/>
  <c r="N57" i="3"/>
  <c r="L57" i="3"/>
  <c r="J57" i="3"/>
  <c r="H57" i="3"/>
  <c r="N56" i="3"/>
  <c r="L56" i="3"/>
  <c r="J56" i="3"/>
  <c r="I56" i="3"/>
  <c r="I64" i="3" s="1"/>
  <c r="C15" i="5" s="1"/>
  <c r="N55" i="3"/>
  <c r="L55" i="3"/>
  <c r="L64" i="3" s="1"/>
  <c r="E15" i="5" s="1"/>
  <c r="J55" i="3"/>
  <c r="J64" i="3" s="1"/>
  <c r="H55" i="3"/>
  <c r="H64" i="3" s="1"/>
  <c r="B15" i="5" s="1"/>
  <c r="L52" i="3"/>
  <c r="E14" i="5" s="1"/>
  <c r="N51" i="3"/>
  <c r="L51" i="3"/>
  <c r="J51" i="3"/>
  <c r="I51" i="3"/>
  <c r="I52" i="3" s="1"/>
  <c r="C14" i="5" s="1"/>
  <c r="N50" i="3"/>
  <c r="L50" i="3"/>
  <c r="J50" i="3"/>
  <c r="H50" i="3"/>
  <c r="N49" i="3"/>
  <c r="L49" i="3"/>
  <c r="J49" i="3"/>
  <c r="H49" i="3"/>
  <c r="C13" i="5"/>
  <c r="I46" i="3"/>
  <c r="N45" i="3"/>
  <c r="L45" i="3"/>
  <c r="J45" i="3"/>
  <c r="H45" i="3"/>
  <c r="N44" i="3"/>
  <c r="L44" i="3"/>
  <c r="J44" i="3"/>
  <c r="H44" i="3"/>
  <c r="N43" i="3"/>
  <c r="L43" i="3"/>
  <c r="J43" i="3"/>
  <c r="H43" i="3"/>
  <c r="N42" i="3"/>
  <c r="L42" i="3"/>
  <c r="J42" i="3"/>
  <c r="H42" i="3"/>
  <c r="N41" i="3"/>
  <c r="L41" i="3"/>
  <c r="J41" i="3"/>
  <c r="H41" i="3"/>
  <c r="N40" i="3"/>
  <c r="L40" i="3"/>
  <c r="J40" i="3"/>
  <c r="H40" i="3"/>
  <c r="N39" i="3"/>
  <c r="L39" i="3"/>
  <c r="J39" i="3"/>
  <c r="H39" i="3"/>
  <c r="N38" i="3"/>
  <c r="N46" i="3" s="1"/>
  <c r="F13" i="5" s="1"/>
  <c r="L38" i="3"/>
  <c r="L46" i="3" s="1"/>
  <c r="E13" i="5" s="1"/>
  <c r="J38" i="3"/>
  <c r="J46" i="3" s="1"/>
  <c r="H38" i="3"/>
  <c r="N34" i="3"/>
  <c r="L34" i="3"/>
  <c r="J34" i="3"/>
  <c r="H34" i="3"/>
  <c r="N33" i="3"/>
  <c r="L33" i="3"/>
  <c r="J33" i="3"/>
  <c r="I33" i="3"/>
  <c r="I35" i="3" s="1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L27" i="3"/>
  <c r="J27" i="3"/>
  <c r="H27" i="3"/>
  <c r="N26" i="3"/>
  <c r="L26" i="3"/>
  <c r="J26" i="3"/>
  <c r="H26" i="3"/>
  <c r="N25" i="3"/>
  <c r="L25" i="3"/>
  <c r="J25" i="3"/>
  <c r="H25" i="3"/>
  <c r="N24" i="3"/>
  <c r="L24" i="3"/>
  <c r="J24" i="3"/>
  <c r="H24" i="3"/>
  <c r="N23" i="3"/>
  <c r="L23" i="3"/>
  <c r="J23" i="3"/>
  <c r="H23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L35" i="3" s="1"/>
  <c r="E12" i="5" s="1"/>
  <c r="J14" i="3"/>
  <c r="J35" i="3" s="1"/>
  <c r="H14" i="3"/>
  <c r="H35" i="3" s="1"/>
  <c r="E46" i="3" l="1"/>
  <c r="D13" i="5"/>
  <c r="N64" i="3"/>
  <c r="F15" i="5" s="1"/>
  <c r="N35" i="3"/>
  <c r="F12" i="5" s="1"/>
  <c r="J52" i="3"/>
  <c r="J66" i="3" s="1"/>
  <c r="H52" i="3"/>
  <c r="B14" i="5" s="1"/>
  <c r="H46" i="3"/>
  <c r="B13" i="5" s="1"/>
  <c r="N52" i="3"/>
  <c r="F14" i="5" s="1"/>
  <c r="B12" i="5"/>
  <c r="E52" i="3"/>
  <c r="E35" i="3"/>
  <c r="D12" i="5"/>
  <c r="I66" i="3"/>
  <c r="C12" i="5"/>
  <c r="N66" i="3"/>
  <c r="E64" i="3"/>
  <c r="D15" i="5"/>
  <c r="I104" i="3"/>
  <c r="L66" i="3"/>
  <c r="M21" i="6"/>
  <c r="I15" i="6"/>
  <c r="F14" i="6"/>
  <c r="F13" i="6"/>
  <c r="M9" i="6"/>
  <c r="I9" i="6"/>
  <c r="F9" i="6"/>
  <c r="M8" i="6"/>
  <c r="I8" i="6"/>
  <c r="F8" i="6"/>
  <c r="H1" i="6"/>
  <c r="B8" i="5"/>
  <c r="H66" i="3" l="1"/>
  <c r="D14" i="5"/>
  <c r="H93" i="3"/>
  <c r="H94" i="3" s="1"/>
  <c r="B19" i="5" s="1"/>
  <c r="N93" i="3"/>
  <c r="N94" i="3" s="1"/>
  <c r="F19" i="5" s="1"/>
  <c r="L93" i="3"/>
  <c r="L94" i="3" s="1"/>
  <c r="E19" i="5" s="1"/>
  <c r="J93" i="3"/>
  <c r="J94" i="3" s="1"/>
  <c r="N101" i="3"/>
  <c r="N102" i="3" s="1"/>
  <c r="F20" i="5" s="1"/>
  <c r="L101" i="3"/>
  <c r="L102" i="3" s="1"/>
  <c r="E20" i="5" s="1"/>
  <c r="J101" i="3"/>
  <c r="J102" i="3" s="1"/>
  <c r="H101" i="3"/>
  <c r="H102" i="3" s="1"/>
  <c r="B20" i="5" s="1"/>
  <c r="L87" i="3"/>
  <c r="L88" i="3" s="1"/>
  <c r="J87" i="3"/>
  <c r="J88" i="3" s="1"/>
  <c r="H87" i="3"/>
  <c r="H88" i="3" s="1"/>
  <c r="N87" i="3"/>
  <c r="N88" i="3" s="1"/>
  <c r="E16" i="5"/>
  <c r="C16" i="5"/>
  <c r="I106" i="3"/>
  <c r="C24" i="5" s="1"/>
  <c r="E11" i="6"/>
  <c r="F16" i="5"/>
  <c r="B16" i="5"/>
  <c r="D11" i="6"/>
  <c r="C21" i="5"/>
  <c r="E12" i="6"/>
  <c r="E66" i="3"/>
  <c r="D16" i="5"/>
  <c r="E94" i="3" l="1"/>
  <c r="D19" i="5"/>
  <c r="F18" i="5"/>
  <c r="N104" i="3"/>
  <c r="H104" i="3"/>
  <c r="B18" i="5"/>
  <c r="D18" i="5"/>
  <c r="E88" i="3"/>
  <c r="J104" i="3"/>
  <c r="E18" i="5"/>
  <c r="L104" i="3"/>
  <c r="D20" i="5"/>
  <c r="E102" i="3"/>
  <c r="F11" i="6"/>
  <c r="E15" i="6"/>
  <c r="H106" i="3" l="1"/>
  <c r="B24" i="5" s="1"/>
  <c r="B21" i="5"/>
  <c r="D12" i="6"/>
  <c r="F21" i="5"/>
  <c r="N106" i="3"/>
  <c r="F24" i="5" s="1"/>
  <c r="E21" i="5"/>
  <c r="L106" i="3"/>
  <c r="E24" i="5" s="1"/>
  <c r="E104" i="3"/>
  <c r="J106" i="3"/>
  <c r="D21" i="5"/>
  <c r="F12" i="6" l="1"/>
  <c r="F15" i="6" s="1"/>
  <c r="M13" i="6"/>
  <c r="D15" i="6"/>
  <c r="M11" i="6"/>
  <c r="M14" i="6"/>
  <c r="M12" i="6"/>
  <c r="E106" i="3"/>
  <c r="D24" i="5"/>
  <c r="M15" i="6" l="1"/>
  <c r="M23" i="6" s="1"/>
  <c r="L24" i="6" s="1"/>
  <c r="M26" i="6" s="1"/>
</calcChain>
</file>

<file path=xl/sharedStrings.xml><?xml version="1.0" encoding="utf-8"?>
<sst xmlns="http://schemas.openxmlformats.org/spreadsheetml/2006/main" count="446" uniqueCount="275">
  <si>
    <t xml:space="preserve"> </t>
  </si>
  <si>
    <t>DPH</t>
  </si>
  <si>
    <t>V module</t>
  </si>
  <si>
    <t>Hlavička1</t>
  </si>
  <si>
    <t>Mena</t>
  </si>
  <si>
    <t>Hlavička2</t>
  </si>
  <si>
    <t>Obdobie</t>
  </si>
  <si>
    <t>Rozpočet</t>
  </si>
  <si>
    <t>EUR</t>
  </si>
  <si>
    <t xml:space="preserve">Dodávateľ: </t>
  </si>
  <si>
    <t>Čerpanie</t>
  </si>
  <si>
    <t>za obdobie</t>
  </si>
  <si>
    <t>Mesiac 2011</t>
  </si>
  <si>
    <t>VK</t>
  </si>
  <si>
    <t>VF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</si>
  <si>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</si>
  <si>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</si>
  <si>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</si>
  <si>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</si>
  <si>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</si>
  <si>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</si>
  <si>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</si>
  <si>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</si>
  <si>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</si>
  <si>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</si>
  <si>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</si>
  <si>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</si>
  <si>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</si>
  <si>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</si>
  <si>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</si>
  <si>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</si>
  <si>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</si>
  <si>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</si>
  <si>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</si>
  <si>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</si>
  <si>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</si>
  <si>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</si>
  <si>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</si>
  <si>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</si>
  <si>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</si>
  <si>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</si>
  <si>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</si>
  <si>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</si>
  <si>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</si>
  <si>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</si>
  <si>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</si>
  <si>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</si>
  <si>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</si>
  <si>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</si>
  <si>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</si>
  <si>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</si>
  <si>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</si>
  <si>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</si>
  <si>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</si>
  <si>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</si>
  <si>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</si>
  <si>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</si>
  <si>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</si>
  <si>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</si>
  <si>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</si>
  <si>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</si>
  <si>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</si>
  <si>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</si>
  <si>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</si>
  <si>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</si>
  <si>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</si>
  <si>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</si>
  <si>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</si>
  <si>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</si>
  <si>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</si>
  <si>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</si>
  <si>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</si>
  <si>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</si>
  <si>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</si>
  <si>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</si>
  <si>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</si>
  <si>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</si>
  <si>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</si>
  <si>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</si>
  <si>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</si>
  <si>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</si>
  <si>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</si>
  <si>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Odberateľ: Marianum-Pohrebníctvo mesta Bratislavy </t>
  </si>
  <si>
    <t xml:space="preserve">Spracoval: Ing.Nováková                            </t>
  </si>
  <si>
    <t xml:space="preserve">Projektant: CHRONOGRAM s.r.o. Bratislava, Ing.arch.Huba,Martin Užák </t>
  </si>
  <si>
    <t xml:space="preserve">JKSO : </t>
  </si>
  <si>
    <t>Stavba : Zvonica Stará Vrakuňa</t>
  </si>
  <si>
    <t>Ing. Nováková, Bratislava</t>
  </si>
  <si>
    <t xml:space="preserve"> Ing. Nováková, Bratislava</t>
  </si>
  <si>
    <t xml:space="preserve"> Stavba : Zvonica Stará Vrakuňa</t>
  </si>
  <si>
    <t>Kaméliova 2, Bratislava-Vrakuňa</t>
  </si>
  <si>
    <t>JKSO :</t>
  </si>
  <si>
    <t>Ing.Nováková</t>
  </si>
  <si>
    <t xml:space="preserve">Marianum-Pohrebníctvo mesta Bratislavy </t>
  </si>
  <si>
    <t/>
  </si>
  <si>
    <t xml:space="preserve">CHRONOGRAM s.r.o. Bratislava, Ing.arch.Huba,Martin Užák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</si>
  <si>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</si>
  <si>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</si>
  <si>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</si>
  <si>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</si>
  <si>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</si>
  <si>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</si>
  <si>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</si>
  <si>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</si>
  <si>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Kompletizačná činnosť</t>
  </si>
  <si>
    <t xml:space="preserve"> DPH    0% z:</t>
  </si>
  <si>
    <t xml:space="preserve"> Odpočet - prípočet</t>
  </si>
  <si>
    <t>PRÁCE A DODÁVKY HSV</t>
  </si>
  <si>
    <t>1 - ZEMNE PRÁCE</t>
  </si>
  <si>
    <t>221</t>
  </si>
  <si>
    <t>113106611</t>
  </si>
  <si>
    <t>Rozoberanie zámkovej dlažby všetkých druhov okrem "Deka,..." do 20 m2</t>
  </si>
  <si>
    <t>m2</t>
  </si>
  <si>
    <t>113107122</t>
  </si>
  <si>
    <t>Odstránenie podkladov alebo krytov z kameniva drv. hr. 100-200 mm, do 200 m2</t>
  </si>
  <si>
    <t>272</t>
  </si>
  <si>
    <t>113201111</t>
  </si>
  <si>
    <t>Vytrhanie obrubníkov chodníkových ležatých</t>
  </si>
  <si>
    <t>m</t>
  </si>
  <si>
    <t>113206211</t>
  </si>
  <si>
    <t>Vybúranie lôžka obrubníkov, do hr. 100 mm, š. 300 mm z betónu prostého</t>
  </si>
  <si>
    <t>133201101</t>
  </si>
  <si>
    <t>Hĺbenie šachiet v horn. tr. 3 do 100 m3</t>
  </si>
  <si>
    <t>m3</t>
  </si>
  <si>
    <t>133201109</t>
  </si>
  <si>
    <t>Príplatok za lepivosť horniny tr.3</t>
  </si>
  <si>
    <t>151101201</t>
  </si>
  <si>
    <t>Zhotovenie paženia stien výkopu príložné hl. do 4 m</t>
  </si>
  <si>
    <t>151101211</t>
  </si>
  <si>
    <t>Odstránenie paženia stien výkopu príložné hl. do 4 m</t>
  </si>
  <si>
    <t>001</t>
  </si>
  <si>
    <t>151101401</t>
  </si>
  <si>
    <t>Zhotovenie vzopretia stien príložného paženia hĺbka do 4 m</t>
  </si>
  <si>
    <t>151101411</t>
  </si>
  <si>
    <t>Odstránenie vzopretia stien príložného paženia hĺbka do 4 m</t>
  </si>
  <si>
    <t>161101101</t>
  </si>
  <si>
    <t>Zvislé premiestnenie výkopu horn. tr. 1-4 nad 1 m do 2,5 m</t>
  </si>
  <si>
    <t>162201102</t>
  </si>
  <si>
    <t>Vodorovné premiestnenie výkopu do 50 m horn. tr. 1-4</t>
  </si>
  <si>
    <t>162701105</t>
  </si>
  <si>
    <t>Vodorovné premiestnenie výkopu do 10000 m horn. tr. 1-4</t>
  </si>
  <si>
    <t>162701109</t>
  </si>
  <si>
    <t>Príplatok za každých ďalších 1000 m nad 10000 m horn. tr. 1-4</t>
  </si>
  <si>
    <t>167101101</t>
  </si>
  <si>
    <t>Nakladanie výkopku do 100 m3 v horn. tr. 1-4</t>
  </si>
  <si>
    <t>171201201</t>
  </si>
  <si>
    <t>Uloženie sypaniny na skládku</t>
  </si>
  <si>
    <t>995117150</t>
  </si>
  <si>
    <t>Zemina a kamenivo iné ako v 170503 uvedené, 17 05 04 (O) - uskladnenie na skládku</t>
  </si>
  <si>
    <t>t</t>
  </si>
  <si>
    <t>174101101</t>
  </si>
  <si>
    <t>Zásyp zhutnený jám, rýh, šachiet alebo okolo objektu</t>
  </si>
  <si>
    <t>231</t>
  </si>
  <si>
    <t>180404110</t>
  </si>
  <si>
    <t>Založenie  trávnika výsevom na vrstve ornice</t>
  </si>
  <si>
    <t>MAT</t>
  </si>
  <si>
    <t>005724300</t>
  </si>
  <si>
    <t>Zmes trávna parková okrasná tieňová</t>
  </si>
  <si>
    <t>kg</t>
  </si>
  <si>
    <t>182303111</t>
  </si>
  <si>
    <t>Doplnenie ornice hr. do 50 mm v rovine</t>
  </si>
  <si>
    <t xml:space="preserve">1 - ZEMNE PRÁCE  spolu: </t>
  </si>
  <si>
    <t>2 - ZÁKLADY</t>
  </si>
  <si>
    <t>011</t>
  </si>
  <si>
    <t>271511111</t>
  </si>
  <si>
    <t>Násyp pod základové konštrukcie so zhutnením z kameniva drobného ťaženého, zhutnený po vrstvách</t>
  </si>
  <si>
    <t>275313614</t>
  </si>
  <si>
    <t>Betónové lôžko z betónu prostého 1200(1032)x1200(1020)mm hr.130mm pre osadenie kamennej platne vrátane potrebných ukončení</t>
  </si>
  <si>
    <t>kus</t>
  </si>
  <si>
    <t>275321413</t>
  </si>
  <si>
    <t>Základové pätky zo železobetónu tr. C25/30 - XC2(SK) - CI0,4 - Dmax 22</t>
  </si>
  <si>
    <t>275351215</t>
  </si>
  <si>
    <t>Debnenie základových pätiek zhotovenie</t>
  </si>
  <si>
    <t>275351216</t>
  </si>
  <si>
    <t>Debnenie základových pätiek odstránenie</t>
  </si>
  <si>
    <t>275361821</t>
  </si>
  <si>
    <t>Výstuž základových pätiek oceľ B500 /Bst 500/ (10505)</t>
  </si>
  <si>
    <t>275361839</t>
  </si>
  <si>
    <t>Dištančné telieska - typ a množstvo podľa pokynov v PD dodávka a montáž</t>
  </si>
  <si>
    <t>bal</t>
  </si>
  <si>
    <t>014</t>
  </si>
  <si>
    <t>279311115</t>
  </si>
  <si>
    <t>Podbetónovanie základového muriva betónom tr. C 25/30</t>
  </si>
  <si>
    <t xml:space="preserve">2 - ZÁKLADY  spolu: </t>
  </si>
  <si>
    <t>5 - KOMUNIKÁCIE</t>
  </si>
  <si>
    <t>564732111</t>
  </si>
  <si>
    <t>Podklad z kameniva hrub. drv. s výpl. kamenivom hr. 100 mm</t>
  </si>
  <si>
    <t>596211130</t>
  </si>
  <si>
    <t>Kladenie zámkovej dlažby pre chodcov hr. 60 mm sk. C do 50 m2</t>
  </si>
  <si>
    <t>592450301</t>
  </si>
  <si>
    <t>Mrazuvzdorná betónová dlažba zámková 200x100x60mm odolná proti podnebným vplyvom a posypovej soli - dodávka</t>
  </si>
  <si>
    <t xml:space="preserve">5 - KOMUNIKÁCIE  spolu: </t>
  </si>
  <si>
    <t>9 - OSTATNÉ KONŠTRUKCIE A PRÁCE</t>
  </si>
  <si>
    <t>917762111</t>
  </si>
  <si>
    <t>Osad. chodník. obrubníka betón. ležatého s oporou do lôžka z betónu tr. C 12/15</t>
  </si>
  <si>
    <t>59217491005</t>
  </si>
  <si>
    <t>Mrazuvzdorný obrubník  záhradný  betónový  1000x50x200mm - dodávka</t>
  </si>
  <si>
    <t>931961115</t>
  </si>
  <si>
    <t>Vložky do dilatačných škár z polystyrénových dosák hr. 2 cm</t>
  </si>
  <si>
    <t>003</t>
  </si>
  <si>
    <t>9419410301</t>
  </si>
  <si>
    <t>Dodávka, prenájom a demontáž lešenia vrátane potrebných ukotvení - rozsah sa upresní na stavenisku</t>
  </si>
  <si>
    <t>celok</t>
  </si>
  <si>
    <t>979084216</t>
  </si>
  <si>
    <t>Vodorovná doprava vybúraných hmôt po suchu do 5 km</t>
  </si>
  <si>
    <t>979084219</t>
  </si>
  <si>
    <t>Príplatok za každých ďalších 5 km vybúr. hmôt nad 5 km</t>
  </si>
  <si>
    <t>979087213</t>
  </si>
  <si>
    <t>Nakladanie vybúraných hmôt na dopravný prostriedok</t>
  </si>
  <si>
    <t>995117130</t>
  </si>
  <si>
    <t>Zmesi betónu, tehál, obkladačiek, dlaždíc a keramiky iné ako v 170106 uvedené, 17 01 07 (O) - uskladnenie na skládku</t>
  </si>
  <si>
    <t>998012021</t>
  </si>
  <si>
    <t>Presun hmôt pre budovy monolitické výšky do 6 m</t>
  </si>
  <si>
    <t xml:space="preserve">9 - OSTATNÉ KONŠTRUKCIE A PRÁCE  spolu: </t>
  </si>
  <si>
    <t xml:space="preserve">PRÁCE A DODÁVKY HSV  spolu: </t>
  </si>
  <si>
    <t>PRÁCE A DODÁVKY PSV</t>
  </si>
  <si>
    <t>763 - Konštrukcie  - drevostavby</t>
  </si>
  <si>
    <t>763</t>
  </si>
  <si>
    <t>763712214</t>
  </si>
  <si>
    <t>Drevostavby, montáž stĺpov, prier. plocha do 500 cm2</t>
  </si>
  <si>
    <t>6051011000104</t>
  </si>
  <si>
    <t>Drevené stĺpy S1 200/200/4920mm z reziva D24 s max.vlhkosťou do 15%, bez trhlín a točivosti vrátane skosených hrán 3mm, povrch.úprav</t>
  </si>
  <si>
    <t>predpísaných v PD 3x náter (Osmo UV ochranný olej extra) a impregnačný náter (Osmo impregnácia dreva WR4001)  - dodávka S1</t>
  </si>
  <si>
    <t>6051011000105</t>
  </si>
  <si>
    <t>Drevené stĺpy S2 200/200/4620mm z reziva D24 s max.vlhkosťou do 15%, bez trhlín a točivosti vrátane skosených hrán 3mm, povrch.úprav</t>
  </si>
  <si>
    <t>predpísaných v PD 3x náter (Osmo UV ochranný olej extra) a impregnačný náter (Osmo impregnácia dreva WR4001)  - dodávka S2</t>
  </si>
  <si>
    <t>6051011000106</t>
  </si>
  <si>
    <t>Drevené stĺpy S3 200/200/4320mm z reziva D24 s max.vlhkosťou do 15%, bez trhlín a točivosti vrátane skosených hrán 3mm, povrch.úprav</t>
  </si>
  <si>
    <t>predpísaných v PD 3x náter (Osmo UV ochranný olej extra) a impregnačný náter (Osmo impregnácia dreva WR4001)  - dodávka S3</t>
  </si>
  <si>
    <t>763712215</t>
  </si>
  <si>
    <t>Drevostavby, montáž trámov prier. plocha do 500 cm2</t>
  </si>
  <si>
    <t>6051011000107</t>
  </si>
  <si>
    <t>Drevené trámy T1 200/200/3500mm z reziva D24 s max.vlhkosťou do 15%, bez trhlín a točivosti vrátane skosených hrán 3mm, povrch.úprav</t>
  </si>
  <si>
    <t>predpísaných v PD 3x náter (Osmo UV ochranný olej extra) a impregnačný náter (Osmo impregnácia dreva WR4001)  - dodávka T1</t>
  </si>
  <si>
    <t>763793109</t>
  </si>
  <si>
    <t>Drevostavby, dodávka a montáž kotevných tyčí d=16x450mm -20 ks, dištančných vložiek DV1 d=180x8mm-7ks a potrebných pomocných prvkov</t>
  </si>
  <si>
    <t>763793111</t>
  </si>
  <si>
    <t>Drevostavby, montáž kotevných želiez, príložiek, pätiek, tiahel</t>
  </si>
  <si>
    <t>5530424400</t>
  </si>
  <si>
    <t>Kotviaca platňa A1  240x240x20mm vrátane potrebných pomocných prvkov a povrch.úprav predpísaných v PD</t>
  </si>
  <si>
    <t>5530424401</t>
  </si>
  <si>
    <t>Kotviaca platňa A2  25x50x4mm vrátane potrebných pomocných prvkov a povrch.úprav predpísaných v PD</t>
  </si>
  <si>
    <t>5530424402</t>
  </si>
  <si>
    <t>Kotvenie oceľové B1 CH88,9x5mm vrátane potrebných pomocných prvkov, lepidla epoxid.,otvorov a povrch.úprav predpísaných v PD</t>
  </si>
  <si>
    <t>763793123</t>
  </si>
  <si>
    <t>Drevostavby, montáž svorníkov, skrutiek dĺžky do 500 mm</t>
  </si>
  <si>
    <t>5539P18540</t>
  </si>
  <si>
    <t>Skrutka kotevná 9x360mm so šesťhrannou hlavou (bal.25ks) vrátane zapustenia a zakrytia dubovou záslepkou</t>
  </si>
  <si>
    <t>998763201</t>
  </si>
  <si>
    <t>Presun hmôt pre drevostavby v objektoch výšky do 12 m</t>
  </si>
  <si>
    <t xml:space="preserve">763 - Konštrukcie  - drevostavby  spolu: </t>
  </si>
  <si>
    <t>767 - Konštrukcie doplnk. kovové stavebné</t>
  </si>
  <si>
    <t>767</t>
  </si>
  <si>
    <t>7679951040</t>
  </si>
  <si>
    <t>Dodávka a montáž stredne veľkého zvona d=270mm s lietajúcim srdcom  a manuálnym mechanizmom zvonenia vrátane závesnej konštrukcie, potrebných</t>
  </si>
  <si>
    <t>kotviacich a ukončujúcich prvkov a povrch.úprav</t>
  </si>
  <si>
    <t>998767201</t>
  </si>
  <si>
    <t>Presun hmôt pre kovové stav. doplnk. konštr. v objektoch výšky do 6 m</t>
  </si>
  <si>
    <t xml:space="preserve">767 - Konštrukcie doplnk. kovové stavebné  spolu: </t>
  </si>
  <si>
    <t>772 - Podlahy z prírodného kameňa</t>
  </si>
  <si>
    <t>782</t>
  </si>
  <si>
    <t>772501153</t>
  </si>
  <si>
    <t>Kladenie dlažby veľkoformátovej z kameňa hr.50mm uloženej do trasovej malty vrátane predpripravených otvorov pre kotviace prvky, zatmelenia po osadení čiernym</t>
  </si>
  <si>
    <t>tmelom a potrebných pomocných prác predpísaných v PD</t>
  </si>
  <si>
    <t>58384150012</t>
  </si>
  <si>
    <t>Kamenná platňa (žula leštená) čierna 1000x1032x50mm  dodávka vrátane predpripravených otvorov pre kotviace prvky,pomocných prvkov, kotviacich a ukonč.prvkov pol.O1</t>
  </si>
  <si>
    <t>58384150015</t>
  </si>
  <si>
    <t>Kamenný šlapák (žula leštená) čierna 400x400x50mm  dodávka vrátane pomocných prvkov, kotviacich a ukonč.prvkov pol.O2</t>
  </si>
  <si>
    <t>998772201</t>
  </si>
  <si>
    <t>Presun hmôt pre kamenné dlažby v objektoch výšky do 6 m</t>
  </si>
  <si>
    <t xml:space="preserve">772 - Podlahy z prírodného kameňa  spolu: </t>
  </si>
  <si>
    <t xml:space="preserve">PRÁCE A DODÁVKY PSV  spolu: </t>
  </si>
  <si>
    <t>Za rozpočet celkom</t>
  </si>
  <si>
    <t xml:space="preserve">Dátum: </t>
  </si>
  <si>
    <t xml:space="preserve"> DPH   23% 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</si>
</sst>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\ "/>
    <numFmt numFmtId="170" formatCode="#,##0.00000"/>
    <numFmt numFmtId="171" formatCode="#,##0.000"/>
  </numFmts>
  <fonts count="16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8000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7" fillId="0" borderId="0"/>
    <xf numFmtId="0" fontId="13" fillId="0" borderId="0" applyBorder="0">
      <alignment vertical="center"/>
    </xf>
    <xf numFmtId="0" fontId="8" fillId="4" borderId="0" applyBorder="0" applyProtection="0"/>
    <xf numFmtId="165" fontId="13" fillId="0" borderId="0" applyBorder="0" applyProtection="0"/>
    <xf numFmtId="0" fontId="8" fillId="2" borderId="0" applyBorder="0" applyProtection="0"/>
    <xf numFmtId="0" fontId="8" fillId="2" borderId="0" applyBorder="0" applyProtection="0"/>
    <xf numFmtId="164" fontId="6" fillId="0" borderId="51"/>
    <xf numFmtId="0" fontId="8" fillId="3" borderId="0" applyBorder="0" applyProtection="0"/>
    <xf numFmtId="0" fontId="8" fillId="5" borderId="0" applyBorder="0" applyProtection="0"/>
    <xf numFmtId="0" fontId="13" fillId="0" borderId="51"/>
    <xf numFmtId="0" fontId="6" fillId="0" borderId="51">
      <alignment vertical="center"/>
    </xf>
    <xf numFmtId="0" fontId="8" fillId="6" borderId="0" applyBorder="0" applyProtection="0"/>
    <xf numFmtId="0" fontId="8" fillId="2" borderId="0" applyBorder="0" applyProtection="0"/>
    <xf numFmtId="0" fontId="8" fillId="4" borderId="0" applyBorder="0" applyProtection="0"/>
    <xf numFmtId="0" fontId="8" fillId="5" borderId="0" applyBorder="0" applyProtection="0"/>
    <xf numFmtId="0" fontId="8" fillId="7" borderId="0" applyBorder="0" applyProtection="0"/>
    <xf numFmtId="0" fontId="8" fillId="8" borderId="0" applyBorder="0" applyProtection="0"/>
    <xf numFmtId="0" fontId="8" fillId="4" borderId="0" applyBorder="0" applyProtection="0"/>
    <xf numFmtId="0" fontId="9" fillId="2" borderId="0" applyBorder="0" applyProtection="0"/>
    <xf numFmtId="0" fontId="9" fillId="9" borderId="0" applyBorder="0" applyProtection="0"/>
    <xf numFmtId="0" fontId="9" fillId="10" borderId="0" applyBorder="0" applyProtection="0"/>
    <xf numFmtId="0" fontId="9" fillId="8" borderId="0" applyBorder="0" applyProtection="0"/>
    <xf numFmtId="0" fontId="9" fillId="2" borderId="0" applyBorder="0" applyProtection="0"/>
    <xf numFmtId="0" fontId="9" fillId="5" borderId="0" applyBorder="0" applyProtection="0"/>
    <xf numFmtId="0" fontId="10" fillId="0" borderId="52" applyProtection="0"/>
    <xf numFmtId="0" fontId="7" fillId="0" borderId="0"/>
    <xf numFmtId="0" fontId="11" fillId="0" borderId="0" applyBorder="0" applyProtection="0"/>
    <xf numFmtId="0" fontId="6" fillId="0" borderId="0" applyBorder="0">
      <alignment vertical="center"/>
    </xf>
    <xf numFmtId="0" fontId="12" fillId="0" borderId="0" applyBorder="0" applyProtection="0"/>
    <xf numFmtId="0" fontId="6" fillId="0" borderId="20">
      <alignment vertical="center"/>
    </xf>
  </cellStyleXfs>
  <cellXfs count="13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69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0" fontId="1" fillId="0" borderId="0" xfId="0" applyNumberFormat="1" applyFont="1"/>
    <xf numFmtId="171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0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top"/>
    </xf>
    <xf numFmtId="49" fontId="14" fillId="0" borderId="47" xfId="0" applyNumberFormat="1" applyFont="1" applyBorder="1" applyAlignment="1">
      <alignment vertical="top"/>
    </xf>
    <xf numFmtId="49" fontId="1" fillId="0" borderId="47" xfId="0" applyNumberFormat="1" applyFont="1" applyBorder="1" applyAlignment="1">
      <alignment vertical="top"/>
    </xf>
    <xf numFmtId="49" fontId="1" fillId="0" borderId="47" xfId="0" applyNumberFormat="1" applyFont="1" applyBorder="1" applyAlignment="1">
      <alignment horizontal="left" vertical="top" wrapText="1"/>
    </xf>
    <xf numFmtId="171" fontId="1" fillId="0" borderId="47" xfId="0" applyNumberFormat="1" applyFont="1" applyBorder="1" applyAlignment="1">
      <alignment vertical="top"/>
    </xf>
    <xf numFmtId="0" fontId="1" fillId="0" borderId="47" xfId="0" applyFont="1" applyBorder="1" applyAlignment="1">
      <alignment vertical="top"/>
    </xf>
    <xf numFmtId="4" fontId="1" fillId="0" borderId="47" xfId="0" applyNumberFormat="1" applyFont="1" applyBorder="1" applyAlignment="1">
      <alignment vertical="top"/>
    </xf>
    <xf numFmtId="170" fontId="1" fillId="0" borderId="47" xfId="0" applyNumberFormat="1" applyFont="1" applyBorder="1" applyAlignment="1">
      <alignment vertical="top"/>
    </xf>
    <xf numFmtId="49" fontId="1" fillId="0" borderId="47" xfId="0" applyNumberFormat="1" applyFont="1" applyBorder="1" applyAlignment="1">
      <alignment horizontal="center" vertical="top"/>
    </xf>
    <xf numFmtId="49" fontId="1" fillId="0" borderId="47" xfId="0" applyNumberFormat="1" applyFont="1" applyBorder="1" applyAlignment="1">
      <alignment horizontal="right" vertical="top" wrapText="1"/>
    </xf>
    <xf numFmtId="4" fontId="14" fillId="0" borderId="47" xfId="0" applyNumberFormat="1" applyFont="1" applyBorder="1" applyAlignment="1">
      <alignment vertical="top"/>
    </xf>
    <xf numFmtId="170" fontId="14" fillId="0" borderId="47" xfId="0" applyNumberFormat="1" applyFont="1" applyBorder="1" applyAlignment="1">
      <alignment vertical="top"/>
    </xf>
    <xf numFmtId="171" fontId="14" fillId="0" borderId="47" xfId="0" applyNumberFormat="1" applyFont="1" applyBorder="1" applyAlignment="1">
      <alignment vertical="top"/>
    </xf>
    <xf numFmtId="49" fontId="15" fillId="0" borderId="47" xfId="0" applyNumberFormat="1" applyFont="1" applyBorder="1" applyAlignment="1">
      <alignment horizontal="left" vertical="top" wrapText="1"/>
    </xf>
    <xf numFmtId="171" fontId="15" fillId="0" borderId="47" xfId="0" applyNumberFormat="1" applyFont="1" applyBorder="1" applyAlignment="1">
      <alignment vertical="top"/>
    </xf>
    <xf numFmtId="0" fontId="15" fillId="0" borderId="47" xfId="0" applyFont="1" applyBorder="1" applyAlignment="1">
      <alignment vertical="top"/>
    </xf>
    <xf numFmtId="4" fontId="15" fillId="0" borderId="47" xfId="0" applyNumberFormat="1" applyFont="1" applyBorder="1" applyAlignment="1">
      <alignment vertical="top"/>
    </xf>
    <xf numFmtId="170" fontId="15" fillId="0" borderId="47" xfId="0" applyNumberFormat="1" applyFont="1" applyBorder="1" applyAlignment="1">
      <alignment vertical="top"/>
    </xf>
    <xf numFmtId="49" fontId="14" fillId="0" borderId="47" xfId="0" applyNumberFormat="1" applyFont="1" applyBorder="1" applyAlignment="1">
      <alignment horizontal="left" vertical="top" wrapText="1"/>
    </xf>
    <xf numFmtId="0" fontId="1" fillId="0" borderId="47" xfId="0" applyFont="1" applyBorder="1"/>
    <xf numFmtId="4" fontId="1" fillId="0" borderId="47" xfId="0" applyNumberFormat="1" applyFont="1" applyBorder="1"/>
    <xf numFmtId="170" fontId="1" fillId="0" borderId="47" xfId="0" applyNumberFormat="1" applyFont="1" applyBorder="1"/>
    <xf numFmtId="171" fontId="1" fillId="0" borderId="47" xfId="0" applyNumberFormat="1" applyFont="1" applyBorder="1"/>
    <xf numFmtId="0" fontId="1" fillId="0" borderId="47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3" fillId="11" borderId="0" xfId="0" applyFont="1" applyFill="1"/>
    <xf numFmtId="0" fontId="1" fillId="11" borderId="0" xfId="0" applyFont="1" applyFill="1"/>
  </cellXfs>
  <cellStyles count="31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KLs" xfId="1" xr:uid="{00000000-0005-0000-0000-00001B000000}"/>
    <cellStyle name="TEXT 1" xfId="28" xr:uid="{00000000-0005-0000-0000-00001C000000}"/>
    <cellStyle name="Text upozornění" xfId="29" xr:uid="{00000000-0005-0000-0000-00001D000000}"/>
    <cellStyle name="TEXT1" xfId="30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6"/>
  <sheetViews>
    <sheetView showGridLines="0" tabSelected="1" workbookViewId="0">
      <pane xSplit="4" ySplit="10" topLeftCell="F11" activePane="bottomRight" state="frozen"/>
      <selection pane="topRight"/>
      <selection pane="bottomLeft"/>
      <selection pane="bottomRight" activeCell="R20" sqref="R20"/>
    </sheetView>
  </sheetViews>
  <sheetFormatPr defaultColWidth="9" defaultRowHeight="13.5"/>
  <cols>
    <col min="1" max="1" width="6.7109375" style="79" customWidth="1"/>
    <col min="2" max="2" width="3.7109375" style="80" customWidth="1"/>
    <col min="3" max="3" width="13" style="81" customWidth="1"/>
    <col min="4" max="4" width="45.7109375" style="82" customWidth="1"/>
    <col min="5" max="5" width="11.28515625" style="83" customWidth="1"/>
    <col min="6" max="6" width="5.85546875" style="84" customWidth="1"/>
    <col min="7" max="7" width="8.7109375" style="85" customWidth="1"/>
    <col min="8" max="10" width="9.7109375" style="85" customWidth="1"/>
    <col min="11" max="11" width="7.42578125" style="86" customWidth="1"/>
    <col min="12" max="12" width="8.28515625" style="86" customWidth="1"/>
    <col min="13" max="13" width="7.140625" style="83" customWidth="1"/>
    <col min="14" max="14" width="7" style="83" customWidth="1"/>
    <col min="15" max="15" width="3.5703125" style="84" customWidth="1"/>
    <col min="16" max="998" width="9" style="70"/>
  </cols>
  <sheetData>
    <row r="1" spans="1:15" s="70" customFormat="1" ht="12.75" customHeight="1">
      <c r="A1" s="74" t="s">
        <v>82</v>
      </c>
      <c r="G1" s="71"/>
      <c r="I1" s="74" t="s">
        <v>83</v>
      </c>
      <c r="J1" s="71"/>
      <c r="K1" s="72"/>
    </row>
    <row r="2" spans="1:15" s="70" customFormat="1" ht="12.75">
      <c r="A2" s="74" t="s">
        <v>84</v>
      </c>
      <c r="G2" s="71"/>
      <c r="H2" s="87"/>
      <c r="I2" s="74" t="s">
        <v>85</v>
      </c>
      <c r="J2" s="71"/>
      <c r="K2" s="72"/>
    </row>
    <row r="3" spans="1:15" s="70" customFormat="1" ht="12.75">
      <c r="A3" s="128" t="s">
        <v>9</v>
      </c>
      <c r="B3" s="129"/>
      <c r="C3" s="129"/>
      <c r="D3" s="129"/>
      <c r="G3" s="71"/>
      <c r="I3" s="74" t="s">
        <v>273</v>
      </c>
      <c r="J3" s="71"/>
      <c r="K3" s="72"/>
    </row>
    <row r="4" spans="1:15" s="70" customFormat="1" ht="12.75"/>
    <row r="5" spans="1:15" s="70" customFormat="1" ht="12.75">
      <c r="A5" s="74" t="s">
        <v>86</v>
      </c>
    </row>
    <row r="6" spans="1:15" s="70" customFormat="1" ht="12.75">
      <c r="A6" s="74"/>
    </row>
    <row r="7" spans="1:15" s="70" customFormat="1" ht="12.75">
      <c r="A7" s="74"/>
    </row>
    <row r="8" spans="1:15" s="70" customFormat="1">
      <c r="A8" s="70" t="s">
        <v>87</v>
      </c>
      <c r="B8" s="88"/>
      <c r="C8" s="87"/>
      <c r="D8" s="75"/>
      <c r="E8" s="73"/>
      <c r="G8" s="71"/>
      <c r="H8" s="71"/>
      <c r="I8" s="71"/>
      <c r="J8" s="71"/>
      <c r="K8" s="72"/>
      <c r="L8" s="72"/>
      <c r="M8" s="73"/>
      <c r="N8" s="73"/>
    </row>
    <row r="9" spans="1:15">
      <c r="A9" s="76" t="s">
        <v>15</v>
      </c>
      <c r="B9" s="76" t="s">
        <v>16</v>
      </c>
      <c r="C9" s="76" t="s">
        <v>17</v>
      </c>
      <c r="D9" s="76" t="s">
        <v>18</v>
      </c>
      <c r="E9" s="76" t="s">
        <v>19</v>
      </c>
      <c r="F9" s="76" t="s">
        <v>20</v>
      </c>
      <c r="G9" s="76" t="s">
        <v>21</v>
      </c>
      <c r="H9" s="76" t="s">
        <v>22</v>
      </c>
      <c r="I9" s="76" t="s">
        <v>23</v>
      </c>
      <c r="J9" s="76" t="s">
        <v>24</v>
      </c>
      <c r="K9" s="123" t="s">
        <v>25</v>
      </c>
      <c r="L9" s="123"/>
      <c r="M9" s="124" t="s">
        <v>26</v>
      </c>
      <c r="N9" s="124"/>
      <c r="O9" s="76" t="s">
        <v>1</v>
      </c>
    </row>
    <row r="10" spans="1:15">
      <c r="A10" s="78" t="s">
        <v>27</v>
      </c>
      <c r="B10" s="78" t="s">
        <v>28</v>
      </c>
      <c r="C10" s="89"/>
      <c r="D10" s="78" t="s">
        <v>29</v>
      </c>
      <c r="E10" s="78" t="s">
        <v>30</v>
      </c>
      <c r="F10" s="78" t="s">
        <v>31</v>
      </c>
      <c r="G10" s="78" t="s">
        <v>32</v>
      </c>
      <c r="H10" s="78"/>
      <c r="I10" s="78" t="s">
        <v>33</v>
      </c>
      <c r="J10" s="78"/>
      <c r="K10" s="78" t="s">
        <v>21</v>
      </c>
      <c r="L10" s="78" t="s">
        <v>24</v>
      </c>
      <c r="M10" s="90" t="s">
        <v>21</v>
      </c>
      <c r="N10" s="78" t="s">
        <v>24</v>
      </c>
      <c r="O10" s="78" t="s">
        <v>34</v>
      </c>
    </row>
    <row r="12" spans="1:15">
      <c r="A12" s="100"/>
      <c r="B12" s="101" t="s">
        <v>107</v>
      </c>
      <c r="C12" s="102"/>
      <c r="D12" s="103"/>
      <c r="E12" s="104"/>
      <c r="F12" s="105"/>
      <c r="G12" s="106"/>
      <c r="H12" s="106"/>
      <c r="I12" s="106"/>
      <c r="J12" s="106"/>
      <c r="K12" s="107"/>
      <c r="L12" s="107"/>
      <c r="M12" s="104"/>
      <c r="N12" s="104"/>
      <c r="O12" s="105"/>
    </row>
    <row r="13" spans="1:15">
      <c r="A13" s="100"/>
      <c r="B13" s="102" t="s">
        <v>108</v>
      </c>
      <c r="C13" s="102"/>
      <c r="D13" s="103"/>
      <c r="E13" s="104"/>
      <c r="F13" s="105"/>
      <c r="G13" s="106"/>
      <c r="H13" s="106"/>
      <c r="I13" s="106"/>
      <c r="J13" s="106"/>
      <c r="K13" s="107"/>
      <c r="L13" s="107"/>
      <c r="M13" s="104"/>
      <c r="N13" s="104"/>
      <c r="O13" s="105"/>
    </row>
    <row r="14" spans="1:15" ht="25.5">
      <c r="A14" s="100">
        <v>1</v>
      </c>
      <c r="B14" s="108" t="s">
        <v>109</v>
      </c>
      <c r="C14" s="102" t="s">
        <v>110</v>
      </c>
      <c r="D14" s="103" t="s">
        <v>111</v>
      </c>
      <c r="E14" s="104">
        <v>6.1980000000000004</v>
      </c>
      <c r="F14" s="105" t="s">
        <v>112</v>
      </c>
      <c r="G14" s="106"/>
      <c r="H14" s="106">
        <f t="shared" ref="H14:H32" si="0">ROUND(E14*G14,2)</f>
        <v>0</v>
      </c>
      <c r="I14" s="106"/>
      <c r="J14" s="106">
        <f t="shared" ref="J14:J34" si="1">ROUND(E14*G14,2)</f>
        <v>0</v>
      </c>
      <c r="K14" s="107"/>
      <c r="L14" s="107">
        <f t="shared" ref="L14:L34" si="2">E14*K14</f>
        <v>0</v>
      </c>
      <c r="M14" s="104">
        <v>0.23</v>
      </c>
      <c r="N14" s="104">
        <f t="shared" ref="N14:N34" si="3">E14*M14</f>
        <v>1.4255400000000003</v>
      </c>
      <c r="O14" s="105">
        <v>23</v>
      </c>
    </row>
    <row r="15" spans="1:15" ht="25.5">
      <c r="A15" s="100">
        <v>2</v>
      </c>
      <c r="B15" s="108" t="s">
        <v>109</v>
      </c>
      <c r="C15" s="102" t="s">
        <v>113</v>
      </c>
      <c r="D15" s="103" t="s">
        <v>114</v>
      </c>
      <c r="E15" s="104">
        <v>8.657</v>
      </c>
      <c r="F15" s="105" t="s">
        <v>112</v>
      </c>
      <c r="G15" s="106"/>
      <c r="H15" s="106">
        <f t="shared" si="0"/>
        <v>0</v>
      </c>
      <c r="I15" s="106"/>
      <c r="J15" s="106">
        <f t="shared" si="1"/>
        <v>0</v>
      </c>
      <c r="K15" s="107"/>
      <c r="L15" s="107">
        <f t="shared" si="2"/>
        <v>0</v>
      </c>
      <c r="M15" s="104">
        <v>0.23499999999999999</v>
      </c>
      <c r="N15" s="104">
        <f t="shared" si="3"/>
        <v>2.034395</v>
      </c>
      <c r="O15" s="105">
        <v>23</v>
      </c>
    </row>
    <row r="16" spans="1:15">
      <c r="A16" s="100">
        <v>3</v>
      </c>
      <c r="B16" s="108" t="s">
        <v>115</v>
      </c>
      <c r="C16" s="102" t="s">
        <v>116</v>
      </c>
      <c r="D16" s="103" t="s">
        <v>117</v>
      </c>
      <c r="E16" s="104">
        <v>9.3840000000000003</v>
      </c>
      <c r="F16" s="105" t="s">
        <v>118</v>
      </c>
      <c r="G16" s="106"/>
      <c r="H16" s="106">
        <f t="shared" si="0"/>
        <v>0</v>
      </c>
      <c r="I16" s="106"/>
      <c r="J16" s="106">
        <f t="shared" si="1"/>
        <v>0</v>
      </c>
      <c r="K16" s="107"/>
      <c r="L16" s="107">
        <f t="shared" si="2"/>
        <v>0</v>
      </c>
      <c r="M16" s="104">
        <v>0.23</v>
      </c>
      <c r="N16" s="104">
        <f t="shared" si="3"/>
        <v>2.1583200000000002</v>
      </c>
      <c r="O16" s="105">
        <v>23</v>
      </c>
    </row>
    <row r="17" spans="1:15" ht="25.5">
      <c r="A17" s="100">
        <v>4</v>
      </c>
      <c r="B17" s="108" t="s">
        <v>115</v>
      </c>
      <c r="C17" s="102" t="s">
        <v>119</v>
      </c>
      <c r="D17" s="103" t="s">
        <v>120</v>
      </c>
      <c r="E17" s="104">
        <v>9.3840000000000003</v>
      </c>
      <c r="F17" s="105" t="s">
        <v>118</v>
      </c>
      <c r="G17" s="106"/>
      <c r="H17" s="106">
        <f t="shared" si="0"/>
        <v>0</v>
      </c>
      <c r="I17" s="106"/>
      <c r="J17" s="106">
        <f t="shared" si="1"/>
        <v>0</v>
      </c>
      <c r="K17" s="107"/>
      <c r="L17" s="107">
        <f t="shared" si="2"/>
        <v>0</v>
      </c>
      <c r="M17" s="104">
        <v>0.04</v>
      </c>
      <c r="N17" s="104">
        <f t="shared" si="3"/>
        <v>0.37536000000000003</v>
      </c>
      <c r="O17" s="105">
        <v>23</v>
      </c>
    </row>
    <row r="18" spans="1:15">
      <c r="A18" s="100">
        <v>5</v>
      </c>
      <c r="B18" s="108" t="s">
        <v>115</v>
      </c>
      <c r="C18" s="102" t="s">
        <v>121</v>
      </c>
      <c r="D18" s="103" t="s">
        <v>122</v>
      </c>
      <c r="E18" s="104">
        <v>14.025</v>
      </c>
      <c r="F18" s="105" t="s">
        <v>123</v>
      </c>
      <c r="G18" s="106"/>
      <c r="H18" s="106">
        <f t="shared" si="0"/>
        <v>0</v>
      </c>
      <c r="I18" s="106"/>
      <c r="J18" s="106">
        <f t="shared" si="1"/>
        <v>0</v>
      </c>
      <c r="K18" s="107"/>
      <c r="L18" s="107">
        <f t="shared" si="2"/>
        <v>0</v>
      </c>
      <c r="M18" s="104"/>
      <c r="N18" s="104">
        <f t="shared" si="3"/>
        <v>0</v>
      </c>
      <c r="O18" s="105">
        <v>23</v>
      </c>
    </row>
    <row r="19" spans="1:15">
      <c r="A19" s="100">
        <v>6</v>
      </c>
      <c r="B19" s="108" t="s">
        <v>115</v>
      </c>
      <c r="C19" s="102" t="s">
        <v>124</v>
      </c>
      <c r="D19" s="103" t="s">
        <v>125</v>
      </c>
      <c r="E19" s="104">
        <v>14.025</v>
      </c>
      <c r="F19" s="105" t="s">
        <v>123</v>
      </c>
      <c r="G19" s="106"/>
      <c r="H19" s="106">
        <f t="shared" si="0"/>
        <v>0</v>
      </c>
      <c r="I19" s="106"/>
      <c r="J19" s="106">
        <f t="shared" si="1"/>
        <v>0</v>
      </c>
      <c r="K19" s="107"/>
      <c r="L19" s="107">
        <f t="shared" si="2"/>
        <v>0</v>
      </c>
      <c r="M19" s="104"/>
      <c r="N19" s="104">
        <f t="shared" si="3"/>
        <v>0</v>
      </c>
      <c r="O19" s="105">
        <v>23</v>
      </c>
    </row>
    <row r="20" spans="1:15">
      <c r="A20" s="100">
        <v>7</v>
      </c>
      <c r="B20" s="108" t="s">
        <v>115</v>
      </c>
      <c r="C20" s="102" t="s">
        <v>126</v>
      </c>
      <c r="D20" s="103" t="s">
        <v>127</v>
      </c>
      <c r="E20" s="104">
        <v>24.45</v>
      </c>
      <c r="F20" s="105" t="s">
        <v>112</v>
      </c>
      <c r="G20" s="106"/>
      <c r="H20" s="106">
        <f t="shared" si="0"/>
        <v>0</v>
      </c>
      <c r="I20" s="106"/>
      <c r="J20" s="106">
        <f t="shared" si="1"/>
        <v>0</v>
      </c>
      <c r="K20" s="107">
        <v>2.5000000000000001E-4</v>
      </c>
      <c r="L20" s="107">
        <f t="shared" si="2"/>
        <v>6.1124999999999999E-3</v>
      </c>
      <c r="M20" s="104"/>
      <c r="N20" s="104">
        <f t="shared" si="3"/>
        <v>0</v>
      </c>
      <c r="O20" s="105">
        <v>23</v>
      </c>
    </row>
    <row r="21" spans="1:15">
      <c r="A21" s="100">
        <v>8</v>
      </c>
      <c r="B21" s="108" t="s">
        <v>115</v>
      </c>
      <c r="C21" s="102" t="s">
        <v>128</v>
      </c>
      <c r="D21" s="103" t="s">
        <v>129</v>
      </c>
      <c r="E21" s="104">
        <v>24.45</v>
      </c>
      <c r="F21" s="105" t="s">
        <v>112</v>
      </c>
      <c r="G21" s="106"/>
      <c r="H21" s="106">
        <f t="shared" si="0"/>
        <v>0</v>
      </c>
      <c r="I21" s="106"/>
      <c r="J21" s="106">
        <f t="shared" si="1"/>
        <v>0</v>
      </c>
      <c r="K21" s="107"/>
      <c r="L21" s="107">
        <f t="shared" si="2"/>
        <v>0</v>
      </c>
      <c r="M21" s="104"/>
      <c r="N21" s="104">
        <f t="shared" si="3"/>
        <v>0</v>
      </c>
      <c r="O21" s="105">
        <v>23</v>
      </c>
    </row>
    <row r="22" spans="1:15">
      <c r="A22" s="100">
        <v>9</v>
      </c>
      <c r="B22" s="108" t="s">
        <v>130</v>
      </c>
      <c r="C22" s="102" t="s">
        <v>131</v>
      </c>
      <c r="D22" s="103" t="s">
        <v>132</v>
      </c>
      <c r="E22" s="104">
        <v>24.45</v>
      </c>
      <c r="F22" s="105" t="s">
        <v>112</v>
      </c>
      <c r="G22" s="106"/>
      <c r="H22" s="106">
        <f t="shared" si="0"/>
        <v>0</v>
      </c>
      <c r="I22" s="106"/>
      <c r="J22" s="106">
        <f t="shared" si="1"/>
        <v>0</v>
      </c>
      <c r="K22" s="107">
        <v>7.7999999999999999E-4</v>
      </c>
      <c r="L22" s="107">
        <f t="shared" si="2"/>
        <v>1.9070999999999998E-2</v>
      </c>
      <c r="M22" s="104"/>
      <c r="N22" s="104">
        <f t="shared" si="3"/>
        <v>0</v>
      </c>
      <c r="O22" s="105">
        <v>23</v>
      </c>
    </row>
    <row r="23" spans="1:15">
      <c r="A23" s="100">
        <v>10</v>
      </c>
      <c r="B23" s="108" t="s">
        <v>130</v>
      </c>
      <c r="C23" s="102" t="s">
        <v>133</v>
      </c>
      <c r="D23" s="103" t="s">
        <v>134</v>
      </c>
      <c r="E23" s="104">
        <v>24.45</v>
      </c>
      <c r="F23" s="105" t="s">
        <v>112</v>
      </c>
      <c r="G23" s="106"/>
      <c r="H23" s="106">
        <f t="shared" si="0"/>
        <v>0</v>
      </c>
      <c r="I23" s="106"/>
      <c r="J23" s="106">
        <f t="shared" si="1"/>
        <v>0</v>
      </c>
      <c r="K23" s="107"/>
      <c r="L23" s="107">
        <f t="shared" si="2"/>
        <v>0</v>
      </c>
      <c r="M23" s="104"/>
      <c r="N23" s="104">
        <f t="shared" si="3"/>
        <v>0</v>
      </c>
      <c r="O23" s="105">
        <v>23</v>
      </c>
    </row>
    <row r="24" spans="1:15">
      <c r="A24" s="100">
        <v>11</v>
      </c>
      <c r="B24" s="108" t="s">
        <v>115</v>
      </c>
      <c r="C24" s="102" t="s">
        <v>135</v>
      </c>
      <c r="D24" s="103" t="s">
        <v>136</v>
      </c>
      <c r="E24" s="104">
        <v>14.025</v>
      </c>
      <c r="F24" s="105" t="s">
        <v>123</v>
      </c>
      <c r="G24" s="106"/>
      <c r="H24" s="106">
        <f t="shared" si="0"/>
        <v>0</v>
      </c>
      <c r="I24" s="106"/>
      <c r="J24" s="106">
        <f t="shared" si="1"/>
        <v>0</v>
      </c>
      <c r="K24" s="107"/>
      <c r="L24" s="107">
        <f t="shared" si="2"/>
        <v>0</v>
      </c>
      <c r="M24" s="104"/>
      <c r="N24" s="104">
        <f t="shared" si="3"/>
        <v>0</v>
      </c>
      <c r="O24" s="105">
        <v>23</v>
      </c>
    </row>
    <row r="25" spans="1:15">
      <c r="A25" s="100">
        <v>12</v>
      </c>
      <c r="B25" s="108" t="s">
        <v>115</v>
      </c>
      <c r="C25" s="102" t="s">
        <v>137</v>
      </c>
      <c r="D25" s="103" t="s">
        <v>138</v>
      </c>
      <c r="E25" s="104">
        <v>10.914999999999999</v>
      </c>
      <c r="F25" s="105" t="s">
        <v>123</v>
      </c>
      <c r="G25" s="106"/>
      <c r="H25" s="106">
        <f t="shared" si="0"/>
        <v>0</v>
      </c>
      <c r="I25" s="106"/>
      <c r="J25" s="106">
        <f t="shared" si="1"/>
        <v>0</v>
      </c>
      <c r="K25" s="107"/>
      <c r="L25" s="107">
        <f t="shared" si="2"/>
        <v>0</v>
      </c>
      <c r="M25" s="104"/>
      <c r="N25" s="104">
        <f t="shared" si="3"/>
        <v>0</v>
      </c>
      <c r="O25" s="105">
        <v>23</v>
      </c>
    </row>
    <row r="26" spans="1:15">
      <c r="A26" s="100">
        <v>13</v>
      </c>
      <c r="B26" s="108" t="s">
        <v>115</v>
      </c>
      <c r="C26" s="102" t="s">
        <v>139</v>
      </c>
      <c r="D26" s="103" t="s">
        <v>140</v>
      </c>
      <c r="E26" s="104">
        <v>8.5679999999999996</v>
      </c>
      <c r="F26" s="105" t="s">
        <v>123</v>
      </c>
      <c r="G26" s="106"/>
      <c r="H26" s="106">
        <f t="shared" si="0"/>
        <v>0</v>
      </c>
      <c r="I26" s="106"/>
      <c r="J26" s="106">
        <f t="shared" si="1"/>
        <v>0</v>
      </c>
      <c r="K26" s="107"/>
      <c r="L26" s="107">
        <f t="shared" si="2"/>
        <v>0</v>
      </c>
      <c r="M26" s="104"/>
      <c r="N26" s="104">
        <f t="shared" si="3"/>
        <v>0</v>
      </c>
      <c r="O26" s="105">
        <v>23</v>
      </c>
    </row>
    <row r="27" spans="1:15">
      <c r="A27" s="100">
        <v>14</v>
      </c>
      <c r="B27" s="108" t="s">
        <v>115</v>
      </c>
      <c r="C27" s="102" t="s">
        <v>141</v>
      </c>
      <c r="D27" s="103" t="s">
        <v>142</v>
      </c>
      <c r="E27" s="104">
        <v>171.36</v>
      </c>
      <c r="F27" s="105" t="s">
        <v>123</v>
      </c>
      <c r="G27" s="106"/>
      <c r="H27" s="106">
        <f t="shared" si="0"/>
        <v>0</v>
      </c>
      <c r="I27" s="106"/>
      <c r="J27" s="106">
        <f t="shared" si="1"/>
        <v>0</v>
      </c>
      <c r="K27" s="107"/>
      <c r="L27" s="107">
        <f t="shared" si="2"/>
        <v>0</v>
      </c>
      <c r="M27" s="104"/>
      <c r="N27" s="104">
        <f t="shared" si="3"/>
        <v>0</v>
      </c>
      <c r="O27" s="105">
        <v>23</v>
      </c>
    </row>
    <row r="28" spans="1:15">
      <c r="A28" s="100">
        <v>15</v>
      </c>
      <c r="B28" s="108" t="s">
        <v>115</v>
      </c>
      <c r="C28" s="102" t="s">
        <v>143</v>
      </c>
      <c r="D28" s="103" t="s">
        <v>144</v>
      </c>
      <c r="E28" s="104">
        <v>5.4569999999999999</v>
      </c>
      <c r="F28" s="105" t="s">
        <v>123</v>
      </c>
      <c r="G28" s="106"/>
      <c r="H28" s="106">
        <f t="shared" si="0"/>
        <v>0</v>
      </c>
      <c r="I28" s="106"/>
      <c r="J28" s="106">
        <f t="shared" si="1"/>
        <v>0</v>
      </c>
      <c r="K28" s="107"/>
      <c r="L28" s="107">
        <f t="shared" si="2"/>
        <v>0</v>
      </c>
      <c r="M28" s="104"/>
      <c r="N28" s="104">
        <f t="shared" si="3"/>
        <v>0</v>
      </c>
      <c r="O28" s="105">
        <v>23</v>
      </c>
    </row>
    <row r="29" spans="1:15">
      <c r="A29" s="100">
        <v>16</v>
      </c>
      <c r="B29" s="108" t="s">
        <v>115</v>
      </c>
      <c r="C29" s="102" t="s">
        <v>145</v>
      </c>
      <c r="D29" s="103" t="s">
        <v>146</v>
      </c>
      <c r="E29" s="104">
        <v>8.5679999999999996</v>
      </c>
      <c r="F29" s="105" t="s">
        <v>123</v>
      </c>
      <c r="G29" s="106"/>
      <c r="H29" s="106">
        <f t="shared" si="0"/>
        <v>0</v>
      </c>
      <c r="I29" s="106"/>
      <c r="J29" s="106">
        <f t="shared" si="1"/>
        <v>0</v>
      </c>
      <c r="K29" s="107"/>
      <c r="L29" s="107">
        <f t="shared" si="2"/>
        <v>0</v>
      </c>
      <c r="M29" s="104"/>
      <c r="N29" s="104">
        <f t="shared" si="3"/>
        <v>0</v>
      </c>
      <c r="O29" s="105">
        <v>23</v>
      </c>
    </row>
    <row r="30" spans="1:15" ht="25.5">
      <c r="A30" s="100">
        <v>17</v>
      </c>
      <c r="B30" s="108" t="s">
        <v>115</v>
      </c>
      <c r="C30" s="102" t="s">
        <v>147</v>
      </c>
      <c r="D30" s="103" t="s">
        <v>148</v>
      </c>
      <c r="E30" s="104">
        <v>15.851000000000001</v>
      </c>
      <c r="F30" s="105" t="s">
        <v>149</v>
      </c>
      <c r="G30" s="106"/>
      <c r="H30" s="106">
        <f t="shared" si="0"/>
        <v>0</v>
      </c>
      <c r="I30" s="106"/>
      <c r="J30" s="106">
        <f t="shared" si="1"/>
        <v>0</v>
      </c>
      <c r="K30" s="107"/>
      <c r="L30" s="107">
        <f t="shared" si="2"/>
        <v>0</v>
      </c>
      <c r="M30" s="104"/>
      <c r="N30" s="104">
        <f t="shared" si="3"/>
        <v>0</v>
      </c>
      <c r="O30" s="105">
        <v>23</v>
      </c>
    </row>
    <row r="31" spans="1:15">
      <c r="A31" s="100">
        <v>18</v>
      </c>
      <c r="B31" s="108" t="s">
        <v>115</v>
      </c>
      <c r="C31" s="102" t="s">
        <v>150</v>
      </c>
      <c r="D31" s="103" t="s">
        <v>151</v>
      </c>
      <c r="E31" s="104">
        <v>5.4569999999999999</v>
      </c>
      <c r="F31" s="105" t="s">
        <v>123</v>
      </c>
      <c r="G31" s="106"/>
      <c r="H31" s="106">
        <f t="shared" si="0"/>
        <v>0</v>
      </c>
      <c r="I31" s="106"/>
      <c r="J31" s="106">
        <f t="shared" si="1"/>
        <v>0</v>
      </c>
      <c r="K31" s="107"/>
      <c r="L31" s="107">
        <f t="shared" si="2"/>
        <v>0</v>
      </c>
      <c r="M31" s="104"/>
      <c r="N31" s="104">
        <f t="shared" si="3"/>
        <v>0</v>
      </c>
      <c r="O31" s="105">
        <v>23</v>
      </c>
    </row>
    <row r="32" spans="1:15">
      <c r="A32" s="100">
        <v>19</v>
      </c>
      <c r="B32" s="108" t="s">
        <v>152</v>
      </c>
      <c r="C32" s="102" t="s">
        <v>153</v>
      </c>
      <c r="D32" s="103" t="s">
        <v>154</v>
      </c>
      <c r="E32" s="104">
        <v>25</v>
      </c>
      <c r="F32" s="105" t="s">
        <v>112</v>
      </c>
      <c r="G32" s="106"/>
      <c r="H32" s="106">
        <f t="shared" si="0"/>
        <v>0</v>
      </c>
      <c r="I32" s="106"/>
      <c r="J32" s="106">
        <f t="shared" si="1"/>
        <v>0</v>
      </c>
      <c r="K32" s="107"/>
      <c r="L32" s="107">
        <f t="shared" si="2"/>
        <v>0</v>
      </c>
      <c r="M32" s="104"/>
      <c r="N32" s="104">
        <f t="shared" si="3"/>
        <v>0</v>
      </c>
      <c r="O32" s="105">
        <v>23</v>
      </c>
    </row>
    <row r="33" spans="1:15">
      <c r="A33" s="100">
        <v>20</v>
      </c>
      <c r="B33" s="108" t="s">
        <v>155</v>
      </c>
      <c r="C33" s="102" t="s">
        <v>156</v>
      </c>
      <c r="D33" s="103" t="s">
        <v>157</v>
      </c>
      <c r="E33" s="104">
        <v>1.375</v>
      </c>
      <c r="F33" s="105" t="s">
        <v>158</v>
      </c>
      <c r="G33" s="106"/>
      <c r="H33" s="106"/>
      <c r="I33" s="106">
        <f>ROUND(E33*G33,2)</f>
        <v>0</v>
      </c>
      <c r="J33" s="106">
        <f t="shared" si="1"/>
        <v>0</v>
      </c>
      <c r="K33" s="107">
        <v>1E-3</v>
      </c>
      <c r="L33" s="107">
        <f t="shared" si="2"/>
        <v>1.3749999999999999E-3</v>
      </c>
      <c r="M33" s="104"/>
      <c r="N33" s="104">
        <f t="shared" si="3"/>
        <v>0</v>
      </c>
      <c r="O33" s="105">
        <v>23</v>
      </c>
    </row>
    <row r="34" spans="1:15">
      <c r="A34" s="100">
        <v>21</v>
      </c>
      <c r="B34" s="108" t="s">
        <v>152</v>
      </c>
      <c r="C34" s="102" t="s">
        <v>159</v>
      </c>
      <c r="D34" s="103" t="s">
        <v>160</v>
      </c>
      <c r="E34" s="104">
        <v>25</v>
      </c>
      <c r="F34" s="105" t="s">
        <v>112</v>
      </c>
      <c r="G34" s="106"/>
      <c r="H34" s="106">
        <f>ROUND(E34*G34,2)</f>
        <v>0</v>
      </c>
      <c r="I34" s="106"/>
      <c r="J34" s="106">
        <f t="shared" si="1"/>
        <v>0</v>
      </c>
      <c r="K34" s="107"/>
      <c r="L34" s="107">
        <f t="shared" si="2"/>
        <v>0</v>
      </c>
      <c r="M34" s="104"/>
      <c r="N34" s="104">
        <f t="shared" si="3"/>
        <v>0</v>
      </c>
      <c r="O34" s="105">
        <v>23</v>
      </c>
    </row>
    <row r="35" spans="1:15">
      <c r="A35" s="100"/>
      <c r="B35" s="108"/>
      <c r="C35" s="102"/>
      <c r="D35" s="109" t="s">
        <v>161</v>
      </c>
      <c r="E35" s="110">
        <f>J35</f>
        <v>0</v>
      </c>
      <c r="F35" s="105"/>
      <c r="G35" s="106"/>
      <c r="H35" s="110">
        <f>SUM(H12:H34)</f>
        <v>0</v>
      </c>
      <c r="I35" s="110">
        <f>SUM(I12:I34)</f>
        <v>0</v>
      </c>
      <c r="J35" s="110">
        <f>SUM(J12:J34)</f>
        <v>0</v>
      </c>
      <c r="K35" s="107"/>
      <c r="L35" s="111">
        <f>SUM(L12:L34)</f>
        <v>2.6558499999999999E-2</v>
      </c>
      <c r="M35" s="104"/>
      <c r="N35" s="112">
        <f>SUM(N12:N34)</f>
        <v>5.9936150000000001</v>
      </c>
      <c r="O35" s="105"/>
    </row>
    <row r="36" spans="1:15">
      <c r="A36" s="100"/>
      <c r="B36" s="108"/>
      <c r="C36" s="102"/>
      <c r="D36" s="103"/>
      <c r="E36" s="104"/>
      <c r="F36" s="105"/>
      <c r="G36" s="106"/>
      <c r="H36" s="106"/>
      <c r="I36" s="106"/>
      <c r="J36" s="106"/>
      <c r="K36" s="107"/>
      <c r="L36" s="107"/>
      <c r="M36" s="104"/>
      <c r="N36" s="104"/>
      <c r="O36" s="105"/>
    </row>
    <row r="37" spans="1:15">
      <c r="A37" s="100"/>
      <c r="B37" s="102" t="s">
        <v>162</v>
      </c>
      <c r="C37" s="102"/>
      <c r="D37" s="103"/>
      <c r="E37" s="104"/>
      <c r="F37" s="105"/>
      <c r="G37" s="106"/>
      <c r="H37" s="106"/>
      <c r="I37" s="106"/>
      <c r="J37" s="106"/>
      <c r="K37" s="107"/>
      <c r="L37" s="107"/>
      <c r="M37" s="104"/>
      <c r="N37" s="104"/>
      <c r="O37" s="105"/>
    </row>
    <row r="38" spans="1:15" ht="25.5">
      <c r="A38" s="100">
        <v>22</v>
      </c>
      <c r="B38" s="108" t="s">
        <v>163</v>
      </c>
      <c r="C38" s="102" t="s">
        <v>164</v>
      </c>
      <c r="D38" s="103" t="s">
        <v>165</v>
      </c>
      <c r="E38" s="104">
        <v>0.54</v>
      </c>
      <c r="F38" s="105" t="s">
        <v>123</v>
      </c>
      <c r="G38" s="106"/>
      <c r="H38" s="106">
        <f t="shared" ref="H38:H45" si="4">ROUND(E38*G38,2)</f>
        <v>0</v>
      </c>
      <c r="I38" s="106"/>
      <c r="J38" s="106">
        <f t="shared" ref="J38:J45" si="5">ROUND(E38*G38,2)</f>
        <v>0</v>
      </c>
      <c r="K38" s="107">
        <v>2.0606399999999998</v>
      </c>
      <c r="L38" s="107">
        <f t="shared" ref="L38:L45" si="6">E38*K38</f>
        <v>1.1127456</v>
      </c>
      <c r="M38" s="104"/>
      <c r="N38" s="104">
        <f t="shared" ref="N38:N45" si="7">E38*M38</f>
        <v>0</v>
      </c>
      <c r="O38" s="105">
        <v>23</v>
      </c>
    </row>
    <row r="39" spans="1:15" ht="25.5">
      <c r="A39" s="100">
        <v>23</v>
      </c>
      <c r="B39" s="108" t="s">
        <v>163</v>
      </c>
      <c r="C39" s="102" t="s">
        <v>166</v>
      </c>
      <c r="D39" s="103" t="s">
        <v>167</v>
      </c>
      <c r="E39" s="104">
        <v>1</v>
      </c>
      <c r="F39" s="105" t="s">
        <v>168</v>
      </c>
      <c r="G39" s="106"/>
      <c r="H39" s="106">
        <f t="shared" si="4"/>
        <v>0</v>
      </c>
      <c r="I39" s="106"/>
      <c r="J39" s="106">
        <f t="shared" si="5"/>
        <v>0</v>
      </c>
      <c r="K39" s="107">
        <v>0.39634999999999998</v>
      </c>
      <c r="L39" s="107">
        <f t="shared" si="6"/>
        <v>0.39634999999999998</v>
      </c>
      <c r="M39" s="104"/>
      <c r="N39" s="104">
        <f t="shared" si="7"/>
        <v>0</v>
      </c>
      <c r="O39" s="105">
        <v>23</v>
      </c>
    </row>
    <row r="40" spans="1:15" ht="25.5">
      <c r="A40" s="100">
        <v>24</v>
      </c>
      <c r="B40" s="108" t="s">
        <v>163</v>
      </c>
      <c r="C40" s="102" t="s">
        <v>169</v>
      </c>
      <c r="D40" s="103" t="s">
        <v>170</v>
      </c>
      <c r="E40" s="104">
        <v>6.1689999999999996</v>
      </c>
      <c r="F40" s="105" t="s">
        <v>123</v>
      </c>
      <c r="G40" s="106"/>
      <c r="H40" s="106">
        <f t="shared" si="4"/>
        <v>0</v>
      </c>
      <c r="I40" s="106"/>
      <c r="J40" s="106">
        <f t="shared" si="5"/>
        <v>0</v>
      </c>
      <c r="K40" s="107">
        <v>2.23706</v>
      </c>
      <c r="L40" s="107">
        <f t="shared" si="6"/>
        <v>13.800423139999999</v>
      </c>
      <c r="M40" s="104"/>
      <c r="N40" s="104">
        <f t="shared" si="7"/>
        <v>0</v>
      </c>
      <c r="O40" s="105">
        <v>23</v>
      </c>
    </row>
    <row r="41" spans="1:15">
      <c r="A41" s="100">
        <v>25</v>
      </c>
      <c r="B41" s="108" t="s">
        <v>163</v>
      </c>
      <c r="C41" s="102" t="s">
        <v>171</v>
      </c>
      <c r="D41" s="103" t="s">
        <v>172</v>
      </c>
      <c r="E41" s="104">
        <v>14.672000000000001</v>
      </c>
      <c r="F41" s="105" t="s">
        <v>112</v>
      </c>
      <c r="G41" s="106"/>
      <c r="H41" s="106">
        <f t="shared" si="4"/>
        <v>0</v>
      </c>
      <c r="I41" s="106"/>
      <c r="J41" s="106">
        <f t="shared" si="5"/>
        <v>0</v>
      </c>
      <c r="K41" s="107">
        <v>2.2300000000000002E-3</v>
      </c>
      <c r="L41" s="107">
        <f t="shared" si="6"/>
        <v>3.2718560000000008E-2</v>
      </c>
      <c r="M41" s="104"/>
      <c r="N41" s="104">
        <f t="shared" si="7"/>
        <v>0</v>
      </c>
      <c r="O41" s="105">
        <v>23</v>
      </c>
    </row>
    <row r="42" spans="1:15">
      <c r="A42" s="100">
        <v>26</v>
      </c>
      <c r="B42" s="108" t="s">
        <v>163</v>
      </c>
      <c r="C42" s="102" t="s">
        <v>173</v>
      </c>
      <c r="D42" s="103" t="s">
        <v>174</v>
      </c>
      <c r="E42" s="104">
        <v>14.672000000000001</v>
      </c>
      <c r="F42" s="105" t="s">
        <v>112</v>
      </c>
      <c r="G42" s="106"/>
      <c r="H42" s="106">
        <f t="shared" si="4"/>
        <v>0</v>
      </c>
      <c r="I42" s="106"/>
      <c r="J42" s="106">
        <f t="shared" si="5"/>
        <v>0</v>
      </c>
      <c r="K42" s="107"/>
      <c r="L42" s="107">
        <f t="shared" si="6"/>
        <v>0</v>
      </c>
      <c r="M42" s="104"/>
      <c r="N42" s="104">
        <f t="shared" si="7"/>
        <v>0</v>
      </c>
      <c r="O42" s="105">
        <v>23</v>
      </c>
    </row>
    <row r="43" spans="1:15">
      <c r="A43" s="100">
        <v>27</v>
      </c>
      <c r="B43" s="108" t="s">
        <v>163</v>
      </c>
      <c r="C43" s="102" t="s">
        <v>175</v>
      </c>
      <c r="D43" s="103" t="s">
        <v>176</v>
      </c>
      <c r="E43" s="104">
        <v>0.55200000000000005</v>
      </c>
      <c r="F43" s="105" t="s">
        <v>149</v>
      </c>
      <c r="G43" s="106"/>
      <c r="H43" s="106">
        <f t="shared" si="4"/>
        <v>0</v>
      </c>
      <c r="I43" s="106"/>
      <c r="J43" s="106">
        <f t="shared" si="5"/>
        <v>0</v>
      </c>
      <c r="K43" s="107">
        <v>1.1499699999999999</v>
      </c>
      <c r="L43" s="107">
        <f t="shared" si="6"/>
        <v>0.63478343999999998</v>
      </c>
      <c r="M43" s="104"/>
      <c r="N43" s="104">
        <f t="shared" si="7"/>
        <v>0</v>
      </c>
      <c r="O43" s="105">
        <v>23</v>
      </c>
    </row>
    <row r="44" spans="1:15" ht="25.5">
      <c r="A44" s="100">
        <v>28</v>
      </c>
      <c r="B44" s="108" t="s">
        <v>163</v>
      </c>
      <c r="C44" s="102" t="s">
        <v>177</v>
      </c>
      <c r="D44" s="103" t="s">
        <v>178</v>
      </c>
      <c r="E44" s="104">
        <v>1</v>
      </c>
      <c r="F44" s="105" t="s">
        <v>179</v>
      </c>
      <c r="G44" s="106"/>
      <c r="H44" s="106">
        <f t="shared" si="4"/>
        <v>0</v>
      </c>
      <c r="I44" s="106"/>
      <c r="J44" s="106">
        <f t="shared" si="5"/>
        <v>0</v>
      </c>
      <c r="K44" s="107">
        <v>2.5100000000000001E-3</v>
      </c>
      <c r="L44" s="107">
        <f t="shared" si="6"/>
        <v>2.5100000000000001E-3</v>
      </c>
      <c r="M44" s="104"/>
      <c r="N44" s="104">
        <f t="shared" si="7"/>
        <v>0</v>
      </c>
      <c r="O44" s="105">
        <v>23</v>
      </c>
    </row>
    <row r="45" spans="1:15">
      <c r="A45" s="100">
        <v>29</v>
      </c>
      <c r="B45" s="108" t="s">
        <v>180</v>
      </c>
      <c r="C45" s="102" t="s">
        <v>181</v>
      </c>
      <c r="D45" s="103" t="s">
        <v>182</v>
      </c>
      <c r="E45" s="104">
        <v>2</v>
      </c>
      <c r="F45" s="105" t="s">
        <v>123</v>
      </c>
      <c r="G45" s="106"/>
      <c r="H45" s="106">
        <f t="shared" si="4"/>
        <v>0</v>
      </c>
      <c r="I45" s="106"/>
      <c r="J45" s="106">
        <f t="shared" si="5"/>
        <v>0</v>
      </c>
      <c r="K45" s="107">
        <v>2.4598599999999999</v>
      </c>
      <c r="L45" s="107">
        <f t="shared" si="6"/>
        <v>4.9197199999999999</v>
      </c>
      <c r="M45" s="104"/>
      <c r="N45" s="104">
        <f t="shared" si="7"/>
        <v>0</v>
      </c>
      <c r="O45" s="105">
        <v>23</v>
      </c>
    </row>
    <row r="46" spans="1:15">
      <c r="A46" s="100"/>
      <c r="B46" s="108"/>
      <c r="C46" s="102"/>
      <c r="D46" s="109" t="s">
        <v>183</v>
      </c>
      <c r="E46" s="110">
        <f>J46</f>
        <v>0</v>
      </c>
      <c r="F46" s="105"/>
      <c r="G46" s="106"/>
      <c r="H46" s="110">
        <f>SUM(H37:H45)</f>
        <v>0</v>
      </c>
      <c r="I46" s="110">
        <f>SUM(I37:I45)</f>
        <v>0</v>
      </c>
      <c r="J46" s="110">
        <f>SUM(J37:J45)</f>
        <v>0</v>
      </c>
      <c r="K46" s="107"/>
      <c r="L46" s="111">
        <f>SUM(L37:L45)</f>
        <v>20.899250739999999</v>
      </c>
      <c r="M46" s="104"/>
      <c r="N46" s="112">
        <f>SUM(N37:N45)</f>
        <v>0</v>
      </c>
      <c r="O46" s="105"/>
    </row>
    <row r="47" spans="1:15">
      <c r="A47" s="100"/>
      <c r="B47" s="108"/>
      <c r="C47" s="102"/>
      <c r="D47" s="103"/>
      <c r="E47" s="104"/>
      <c r="F47" s="105"/>
      <c r="G47" s="106"/>
      <c r="H47" s="106"/>
      <c r="I47" s="106"/>
      <c r="J47" s="106"/>
      <c r="K47" s="107"/>
      <c r="L47" s="107"/>
      <c r="M47" s="104"/>
      <c r="N47" s="104"/>
      <c r="O47" s="105"/>
    </row>
    <row r="48" spans="1:15">
      <c r="A48" s="100"/>
      <c r="B48" s="102" t="s">
        <v>184</v>
      </c>
      <c r="C48" s="102"/>
      <c r="D48" s="103"/>
      <c r="E48" s="104"/>
      <c r="F48" s="105"/>
      <c r="G48" s="106"/>
      <c r="H48" s="106"/>
      <c r="I48" s="106"/>
      <c r="J48" s="106"/>
      <c r="K48" s="107"/>
      <c r="L48" s="107"/>
      <c r="M48" s="104"/>
      <c r="N48" s="104"/>
      <c r="O48" s="105"/>
    </row>
    <row r="49" spans="1:15">
      <c r="A49" s="100">
        <v>30</v>
      </c>
      <c r="B49" s="108" t="s">
        <v>109</v>
      </c>
      <c r="C49" s="102" t="s">
        <v>185</v>
      </c>
      <c r="D49" s="103" t="s">
        <v>186</v>
      </c>
      <c r="E49" s="104">
        <v>1.204</v>
      </c>
      <c r="F49" s="105" t="s">
        <v>112</v>
      </c>
      <c r="G49" s="106"/>
      <c r="H49" s="106">
        <f>ROUND(E49*G49,2)</f>
        <v>0</v>
      </c>
      <c r="I49" s="106"/>
      <c r="J49" s="106">
        <f>ROUND(E49*G49,2)</f>
        <v>0</v>
      </c>
      <c r="K49" s="107">
        <v>0.25094</v>
      </c>
      <c r="L49" s="107">
        <f>E49*K49</f>
        <v>0.30213175999999997</v>
      </c>
      <c r="M49" s="104"/>
      <c r="N49" s="104">
        <f>E49*M49</f>
        <v>0</v>
      </c>
      <c r="O49" s="105">
        <v>23</v>
      </c>
    </row>
    <row r="50" spans="1:15">
      <c r="A50" s="100">
        <v>31</v>
      </c>
      <c r="B50" s="108" t="s">
        <v>109</v>
      </c>
      <c r="C50" s="102" t="s">
        <v>187</v>
      </c>
      <c r="D50" s="103" t="s">
        <v>188</v>
      </c>
      <c r="E50" s="104">
        <v>1.204</v>
      </c>
      <c r="F50" s="105" t="s">
        <v>112</v>
      </c>
      <c r="G50" s="106"/>
      <c r="H50" s="106">
        <f>ROUND(E50*G50,2)</f>
        <v>0</v>
      </c>
      <c r="I50" s="106"/>
      <c r="J50" s="106">
        <f>ROUND(E50*G50,2)</f>
        <v>0</v>
      </c>
      <c r="K50" s="107">
        <v>8.4199999999999997E-2</v>
      </c>
      <c r="L50" s="107">
        <f>E50*K50</f>
        <v>0.10137679999999999</v>
      </c>
      <c r="M50" s="104"/>
      <c r="N50" s="104">
        <f>E50*M50</f>
        <v>0</v>
      </c>
      <c r="O50" s="105">
        <v>23</v>
      </c>
    </row>
    <row r="51" spans="1:15" ht="25.5">
      <c r="A51" s="100">
        <v>32</v>
      </c>
      <c r="B51" s="108" t="s">
        <v>155</v>
      </c>
      <c r="C51" s="102" t="s">
        <v>189</v>
      </c>
      <c r="D51" s="103" t="s">
        <v>190</v>
      </c>
      <c r="E51" s="104">
        <v>1.228</v>
      </c>
      <c r="F51" s="105" t="s">
        <v>112</v>
      </c>
      <c r="G51" s="106"/>
      <c r="H51" s="106"/>
      <c r="I51" s="106">
        <f>ROUND(E51*G51,2)</f>
        <v>0</v>
      </c>
      <c r="J51" s="106">
        <f>ROUND(E51*G51,2)</f>
        <v>0</v>
      </c>
      <c r="K51" s="107">
        <v>0.17604</v>
      </c>
      <c r="L51" s="107">
        <f>E51*K51</f>
        <v>0.21617712</v>
      </c>
      <c r="M51" s="104"/>
      <c r="N51" s="104">
        <f>E51*M51</f>
        <v>0</v>
      </c>
      <c r="O51" s="105">
        <v>23</v>
      </c>
    </row>
    <row r="52" spans="1:15">
      <c r="A52" s="100"/>
      <c r="B52" s="108"/>
      <c r="C52" s="102"/>
      <c r="D52" s="109" t="s">
        <v>191</v>
      </c>
      <c r="E52" s="110">
        <f>J52</f>
        <v>0</v>
      </c>
      <c r="F52" s="105"/>
      <c r="G52" s="106"/>
      <c r="H52" s="110">
        <f>SUM(H48:H51)</f>
        <v>0</v>
      </c>
      <c r="I52" s="110">
        <f>SUM(I48:I51)</f>
        <v>0</v>
      </c>
      <c r="J52" s="110">
        <f>SUM(J48:J51)</f>
        <v>0</v>
      </c>
      <c r="K52" s="107"/>
      <c r="L52" s="111">
        <f>SUM(L48:L51)</f>
        <v>0.61968567999999991</v>
      </c>
      <c r="M52" s="104"/>
      <c r="N52" s="112">
        <f>SUM(N48:N51)</f>
        <v>0</v>
      </c>
      <c r="O52" s="105"/>
    </row>
    <row r="53" spans="1:15">
      <c r="A53" s="100"/>
      <c r="B53" s="108"/>
      <c r="C53" s="102"/>
      <c r="D53" s="103"/>
      <c r="E53" s="104"/>
      <c r="F53" s="105"/>
      <c r="G53" s="106"/>
      <c r="H53" s="106"/>
      <c r="I53" s="106"/>
      <c r="J53" s="106"/>
      <c r="K53" s="107"/>
      <c r="L53" s="107"/>
      <c r="M53" s="104"/>
      <c r="N53" s="104"/>
      <c r="O53" s="105"/>
    </row>
    <row r="54" spans="1:15">
      <c r="A54" s="100"/>
      <c r="B54" s="102" t="s">
        <v>192</v>
      </c>
      <c r="C54" s="102"/>
      <c r="D54" s="103"/>
      <c r="E54" s="104"/>
      <c r="F54" s="105"/>
      <c r="G54" s="106"/>
      <c r="H54" s="106"/>
      <c r="I54" s="106"/>
      <c r="J54" s="106"/>
      <c r="K54" s="107"/>
      <c r="L54" s="107"/>
      <c r="M54" s="104"/>
      <c r="N54" s="104"/>
      <c r="O54" s="105"/>
    </row>
    <row r="55" spans="1:15" ht="25.5">
      <c r="A55" s="100">
        <v>33</v>
      </c>
      <c r="B55" s="108" t="s">
        <v>109</v>
      </c>
      <c r="C55" s="102" t="s">
        <v>193</v>
      </c>
      <c r="D55" s="103" t="s">
        <v>194</v>
      </c>
      <c r="E55" s="104">
        <v>3.6360000000000001</v>
      </c>
      <c r="F55" s="105" t="s">
        <v>118</v>
      </c>
      <c r="G55" s="106"/>
      <c r="H55" s="106">
        <f>ROUND(E55*G55,2)</f>
        <v>0</v>
      </c>
      <c r="I55" s="106"/>
      <c r="J55" s="106">
        <f t="shared" ref="J55:J63" si="8">ROUND(E55*G55,2)</f>
        <v>0</v>
      </c>
      <c r="K55" s="107">
        <v>0.17638000000000001</v>
      </c>
      <c r="L55" s="107">
        <f t="shared" ref="L55:L63" si="9">E55*K55</f>
        <v>0.64131768</v>
      </c>
      <c r="M55" s="104"/>
      <c r="N55" s="104">
        <f t="shared" ref="N55:N63" si="10">E55*M55</f>
        <v>0</v>
      </c>
      <c r="O55" s="105">
        <v>23</v>
      </c>
    </row>
    <row r="56" spans="1:15" ht="25.5">
      <c r="A56" s="100">
        <v>34</v>
      </c>
      <c r="B56" s="108" t="s">
        <v>155</v>
      </c>
      <c r="C56" s="102" t="s">
        <v>195</v>
      </c>
      <c r="D56" s="103" t="s">
        <v>196</v>
      </c>
      <c r="E56" s="104">
        <v>4</v>
      </c>
      <c r="F56" s="105" t="s">
        <v>168</v>
      </c>
      <c r="G56" s="106"/>
      <c r="H56" s="106"/>
      <c r="I56" s="106">
        <f>ROUND(E56*G56,2)</f>
        <v>0</v>
      </c>
      <c r="J56" s="106">
        <f t="shared" si="8"/>
        <v>0</v>
      </c>
      <c r="K56" s="107">
        <v>2.8080000000000001E-2</v>
      </c>
      <c r="L56" s="107">
        <f t="shared" si="9"/>
        <v>0.11232</v>
      </c>
      <c r="M56" s="104"/>
      <c r="N56" s="104">
        <f t="shared" si="10"/>
        <v>0</v>
      </c>
      <c r="O56" s="105">
        <v>23</v>
      </c>
    </row>
    <row r="57" spans="1:15">
      <c r="A57" s="100">
        <v>35</v>
      </c>
      <c r="B57" s="108" t="s">
        <v>163</v>
      </c>
      <c r="C57" s="102" t="s">
        <v>197</v>
      </c>
      <c r="D57" s="103" t="s">
        <v>198</v>
      </c>
      <c r="E57" s="104">
        <v>2.024</v>
      </c>
      <c r="F57" s="105" t="s">
        <v>112</v>
      </c>
      <c r="G57" s="106"/>
      <c r="H57" s="106">
        <f t="shared" ref="H57:H63" si="11">ROUND(E57*G57,2)</f>
        <v>0</v>
      </c>
      <c r="I57" s="106"/>
      <c r="J57" s="106">
        <f t="shared" si="8"/>
        <v>0</v>
      </c>
      <c r="K57" s="107">
        <v>5.5000000000000003E-4</v>
      </c>
      <c r="L57" s="107">
        <f t="shared" si="9"/>
        <v>1.1132000000000002E-3</v>
      </c>
      <c r="M57" s="104"/>
      <c r="N57" s="104">
        <f t="shared" si="10"/>
        <v>0</v>
      </c>
      <c r="O57" s="105">
        <v>23</v>
      </c>
    </row>
    <row r="58" spans="1:15" ht="25.5">
      <c r="A58" s="100">
        <v>36</v>
      </c>
      <c r="B58" s="108" t="s">
        <v>199</v>
      </c>
      <c r="C58" s="102" t="s">
        <v>200</v>
      </c>
      <c r="D58" s="103" t="s">
        <v>201</v>
      </c>
      <c r="E58" s="104">
        <v>1</v>
      </c>
      <c r="F58" s="105" t="s">
        <v>202</v>
      </c>
      <c r="G58" s="106"/>
      <c r="H58" s="106">
        <f t="shared" si="11"/>
        <v>0</v>
      </c>
      <c r="I58" s="106"/>
      <c r="J58" s="106">
        <f t="shared" si="8"/>
        <v>0</v>
      </c>
      <c r="K58" s="107">
        <v>0.1</v>
      </c>
      <c r="L58" s="107">
        <f t="shared" si="9"/>
        <v>0.1</v>
      </c>
      <c r="M58" s="104"/>
      <c r="N58" s="104">
        <f t="shared" si="10"/>
        <v>0</v>
      </c>
      <c r="O58" s="105">
        <v>23</v>
      </c>
    </row>
    <row r="59" spans="1:15">
      <c r="A59" s="100">
        <v>37</v>
      </c>
      <c r="B59" s="108" t="s">
        <v>109</v>
      </c>
      <c r="C59" s="102" t="s">
        <v>203</v>
      </c>
      <c r="D59" s="103" t="s">
        <v>204</v>
      </c>
      <c r="E59" s="104">
        <v>5.9939999999999998</v>
      </c>
      <c r="F59" s="105" t="s">
        <v>149</v>
      </c>
      <c r="G59" s="106"/>
      <c r="H59" s="106">
        <f t="shared" si="11"/>
        <v>0</v>
      </c>
      <c r="I59" s="106"/>
      <c r="J59" s="106">
        <f t="shared" si="8"/>
        <v>0</v>
      </c>
      <c r="K59" s="107"/>
      <c r="L59" s="107">
        <f t="shared" si="9"/>
        <v>0</v>
      </c>
      <c r="M59" s="104"/>
      <c r="N59" s="104">
        <f t="shared" si="10"/>
        <v>0</v>
      </c>
      <c r="O59" s="105">
        <v>23</v>
      </c>
    </row>
    <row r="60" spans="1:15">
      <c r="A60" s="100">
        <v>38</v>
      </c>
      <c r="B60" s="108" t="s">
        <v>109</v>
      </c>
      <c r="C60" s="102" t="s">
        <v>205</v>
      </c>
      <c r="D60" s="103" t="s">
        <v>206</v>
      </c>
      <c r="E60" s="104">
        <v>29.97</v>
      </c>
      <c r="F60" s="105" t="s">
        <v>149</v>
      </c>
      <c r="G60" s="106"/>
      <c r="H60" s="106">
        <f t="shared" si="11"/>
        <v>0</v>
      </c>
      <c r="I60" s="106"/>
      <c r="J60" s="106">
        <f t="shared" si="8"/>
        <v>0</v>
      </c>
      <c r="K60" s="107"/>
      <c r="L60" s="107">
        <f t="shared" si="9"/>
        <v>0</v>
      </c>
      <c r="M60" s="104"/>
      <c r="N60" s="104">
        <f t="shared" si="10"/>
        <v>0</v>
      </c>
      <c r="O60" s="105">
        <v>23</v>
      </c>
    </row>
    <row r="61" spans="1:15">
      <c r="A61" s="100">
        <v>39</v>
      </c>
      <c r="B61" s="108" t="s">
        <v>109</v>
      </c>
      <c r="C61" s="102" t="s">
        <v>207</v>
      </c>
      <c r="D61" s="103" t="s">
        <v>208</v>
      </c>
      <c r="E61" s="104">
        <v>5.9939999999999998</v>
      </c>
      <c r="F61" s="105" t="s">
        <v>149</v>
      </c>
      <c r="G61" s="106"/>
      <c r="H61" s="106">
        <f t="shared" si="11"/>
        <v>0</v>
      </c>
      <c r="I61" s="106"/>
      <c r="J61" s="106">
        <f t="shared" si="8"/>
        <v>0</v>
      </c>
      <c r="K61" s="107"/>
      <c r="L61" s="107">
        <f t="shared" si="9"/>
        <v>0</v>
      </c>
      <c r="M61" s="104"/>
      <c r="N61" s="104">
        <f t="shared" si="10"/>
        <v>0</v>
      </c>
      <c r="O61" s="105">
        <v>23</v>
      </c>
    </row>
    <row r="62" spans="1:15" ht="25.5">
      <c r="A62" s="100">
        <v>40</v>
      </c>
      <c r="B62" s="108" t="s">
        <v>115</v>
      </c>
      <c r="C62" s="102" t="s">
        <v>209</v>
      </c>
      <c r="D62" s="103" t="s">
        <v>210</v>
      </c>
      <c r="E62" s="104">
        <v>5.9939999999999998</v>
      </c>
      <c r="F62" s="105" t="s">
        <v>149</v>
      </c>
      <c r="G62" s="106"/>
      <c r="H62" s="106">
        <f t="shared" si="11"/>
        <v>0</v>
      </c>
      <c r="I62" s="106"/>
      <c r="J62" s="106">
        <f t="shared" si="8"/>
        <v>0</v>
      </c>
      <c r="K62" s="107"/>
      <c r="L62" s="107">
        <f t="shared" si="9"/>
        <v>0</v>
      </c>
      <c r="M62" s="104"/>
      <c r="N62" s="104">
        <f t="shared" si="10"/>
        <v>0</v>
      </c>
      <c r="O62" s="105">
        <v>23</v>
      </c>
    </row>
    <row r="63" spans="1:15">
      <c r="A63" s="100">
        <v>41</v>
      </c>
      <c r="B63" s="108" t="s">
        <v>163</v>
      </c>
      <c r="C63" s="102" t="s">
        <v>211</v>
      </c>
      <c r="D63" s="103" t="s">
        <v>212</v>
      </c>
      <c r="E63" s="104">
        <v>22.4</v>
      </c>
      <c r="F63" s="105" t="s">
        <v>149</v>
      </c>
      <c r="G63" s="106"/>
      <c r="H63" s="106">
        <f t="shared" si="11"/>
        <v>0</v>
      </c>
      <c r="I63" s="106"/>
      <c r="J63" s="106">
        <f t="shared" si="8"/>
        <v>0</v>
      </c>
      <c r="K63" s="107"/>
      <c r="L63" s="107">
        <f t="shared" si="9"/>
        <v>0</v>
      </c>
      <c r="M63" s="104"/>
      <c r="N63" s="104">
        <f t="shared" si="10"/>
        <v>0</v>
      </c>
      <c r="O63" s="105">
        <v>23</v>
      </c>
    </row>
    <row r="64" spans="1:15">
      <c r="A64" s="100"/>
      <c r="B64" s="108"/>
      <c r="C64" s="102"/>
      <c r="D64" s="109" t="s">
        <v>213</v>
      </c>
      <c r="E64" s="110">
        <f>J64</f>
        <v>0</v>
      </c>
      <c r="F64" s="105"/>
      <c r="G64" s="106"/>
      <c r="H64" s="110">
        <f>SUM(H54:H63)</f>
        <v>0</v>
      </c>
      <c r="I64" s="110">
        <f>SUM(I54:I63)</f>
        <v>0</v>
      </c>
      <c r="J64" s="110">
        <f>SUM(J54:J63)</f>
        <v>0</v>
      </c>
      <c r="K64" s="107"/>
      <c r="L64" s="111">
        <f>SUM(L54:L63)</f>
        <v>0.85475087999999999</v>
      </c>
      <c r="M64" s="104"/>
      <c r="N64" s="112">
        <f>SUM(N54:N63)</f>
        <v>0</v>
      </c>
      <c r="O64" s="105"/>
    </row>
    <row r="65" spans="1:15">
      <c r="A65" s="100"/>
      <c r="B65" s="108"/>
      <c r="C65" s="102"/>
      <c r="D65" s="103"/>
      <c r="E65" s="104"/>
      <c r="F65" s="105"/>
      <c r="G65" s="106"/>
      <c r="H65" s="106"/>
      <c r="I65" s="106"/>
      <c r="J65" s="106"/>
      <c r="K65" s="107"/>
      <c r="L65" s="107"/>
      <c r="M65" s="104"/>
      <c r="N65" s="104"/>
      <c r="O65" s="105"/>
    </row>
    <row r="66" spans="1:15">
      <c r="A66" s="100"/>
      <c r="B66" s="108"/>
      <c r="C66" s="102"/>
      <c r="D66" s="109" t="s">
        <v>214</v>
      </c>
      <c r="E66" s="112">
        <f>J66</f>
        <v>0</v>
      </c>
      <c r="F66" s="105"/>
      <c r="G66" s="106"/>
      <c r="H66" s="110">
        <f>+H35+H46+H52+H64</f>
        <v>0</v>
      </c>
      <c r="I66" s="110">
        <f>+I35+I46+I52+I64</f>
        <v>0</v>
      </c>
      <c r="J66" s="110">
        <f>+J35+J46+J52+J64</f>
        <v>0</v>
      </c>
      <c r="K66" s="107"/>
      <c r="L66" s="111">
        <f>+L35+L46+L52+L64</f>
        <v>22.4002458</v>
      </c>
      <c r="M66" s="104"/>
      <c r="N66" s="112">
        <f>+N35+N46+N52+N64</f>
        <v>5.9936150000000001</v>
      </c>
      <c r="O66" s="105"/>
    </row>
    <row r="67" spans="1:15">
      <c r="A67" s="100"/>
      <c r="B67" s="108"/>
      <c r="C67" s="102"/>
      <c r="D67" s="103"/>
      <c r="E67" s="104"/>
      <c r="F67" s="105"/>
      <c r="G67" s="106"/>
      <c r="H67" s="106"/>
      <c r="I67" s="106"/>
      <c r="J67" s="106"/>
      <c r="K67" s="107"/>
      <c r="L67" s="107"/>
      <c r="M67" s="104"/>
      <c r="N67" s="104"/>
      <c r="O67" s="105"/>
    </row>
    <row r="68" spans="1:15">
      <c r="A68" s="100"/>
      <c r="B68" s="101" t="s">
        <v>215</v>
      </c>
      <c r="C68" s="102"/>
      <c r="D68" s="103"/>
      <c r="E68" s="104"/>
      <c r="F68" s="105"/>
      <c r="G68" s="106"/>
      <c r="H68" s="106"/>
      <c r="I68" s="106"/>
      <c r="J68" s="106"/>
      <c r="K68" s="107"/>
      <c r="L68" s="107"/>
      <c r="M68" s="104"/>
      <c r="N68" s="104"/>
      <c r="O68" s="105"/>
    </row>
    <row r="69" spans="1:15">
      <c r="A69" s="100"/>
      <c r="B69" s="102" t="s">
        <v>216</v>
      </c>
      <c r="C69" s="102"/>
      <c r="D69" s="103"/>
      <c r="E69" s="104"/>
      <c r="F69" s="105"/>
      <c r="G69" s="106"/>
      <c r="H69" s="106"/>
      <c r="I69" s="106"/>
      <c r="J69" s="106"/>
      <c r="K69" s="107"/>
      <c r="L69" s="107"/>
      <c r="M69" s="104"/>
      <c r="N69" s="104"/>
      <c r="O69" s="105"/>
    </row>
    <row r="70" spans="1:15">
      <c r="A70" s="100">
        <v>42</v>
      </c>
      <c r="B70" s="108" t="s">
        <v>217</v>
      </c>
      <c r="C70" s="102" t="s">
        <v>218</v>
      </c>
      <c r="D70" s="103" t="s">
        <v>219</v>
      </c>
      <c r="E70" s="104">
        <v>25.08</v>
      </c>
      <c r="F70" s="105" t="s">
        <v>118</v>
      </c>
      <c r="G70" s="106"/>
      <c r="H70" s="106">
        <f>ROUND(E70*G70,2)</f>
        <v>0</v>
      </c>
      <c r="I70" s="106"/>
      <c r="J70" s="106">
        <f>ROUND(E70*G70,2)</f>
        <v>0</v>
      </c>
      <c r="K70" s="107"/>
      <c r="L70" s="107">
        <f>E70*K70</f>
        <v>0</v>
      </c>
      <c r="M70" s="104"/>
      <c r="N70" s="104">
        <f>E70*M70</f>
        <v>0</v>
      </c>
      <c r="O70" s="105">
        <v>23</v>
      </c>
    </row>
    <row r="71" spans="1:15" ht="25.5">
      <c r="A71" s="100">
        <v>43</v>
      </c>
      <c r="B71" s="108" t="s">
        <v>155</v>
      </c>
      <c r="C71" s="102" t="s">
        <v>220</v>
      </c>
      <c r="D71" s="103" t="s">
        <v>221</v>
      </c>
      <c r="E71" s="104">
        <v>1</v>
      </c>
      <c r="F71" s="105" t="s">
        <v>168</v>
      </c>
      <c r="G71" s="106"/>
      <c r="H71" s="106"/>
      <c r="I71" s="106">
        <f>ROUND(E71*G71,2)</f>
        <v>0</v>
      </c>
      <c r="J71" s="106">
        <f>ROUND(E71*G71,2)</f>
        <v>0</v>
      </c>
      <c r="K71" s="107">
        <v>0.13775999999999999</v>
      </c>
      <c r="L71" s="107">
        <f>E71*K71</f>
        <v>0.13775999999999999</v>
      </c>
      <c r="M71" s="104"/>
      <c r="N71" s="104">
        <f>E71*M71</f>
        <v>0</v>
      </c>
      <c r="O71" s="105">
        <v>23</v>
      </c>
    </row>
    <row r="72" spans="1:15" ht="25.5">
      <c r="A72" s="100"/>
      <c r="B72" s="108"/>
      <c r="C72" s="102"/>
      <c r="D72" s="113" t="s">
        <v>222</v>
      </c>
      <c r="E72" s="114"/>
      <c r="F72" s="115"/>
      <c r="G72" s="116"/>
      <c r="H72" s="116"/>
      <c r="I72" s="116"/>
      <c r="J72" s="116"/>
      <c r="K72" s="117"/>
      <c r="L72" s="117"/>
      <c r="M72" s="114"/>
      <c r="N72" s="114"/>
      <c r="O72" s="105">
        <v>23</v>
      </c>
    </row>
    <row r="73" spans="1:15" ht="25.5">
      <c r="A73" s="100">
        <v>44</v>
      </c>
      <c r="B73" s="108" t="s">
        <v>155</v>
      </c>
      <c r="C73" s="102" t="s">
        <v>223</v>
      </c>
      <c r="D73" s="103" t="s">
        <v>224</v>
      </c>
      <c r="E73" s="104">
        <v>2</v>
      </c>
      <c r="F73" s="105" t="s">
        <v>168</v>
      </c>
      <c r="G73" s="106"/>
      <c r="H73" s="106"/>
      <c r="I73" s="106">
        <f>ROUND(E73*G73,2)</f>
        <v>0</v>
      </c>
      <c r="J73" s="106">
        <f>ROUND(E73*G73,2)</f>
        <v>0</v>
      </c>
      <c r="K73" s="107">
        <v>0.12936</v>
      </c>
      <c r="L73" s="107">
        <f>E73*K73</f>
        <v>0.25872000000000001</v>
      </c>
      <c r="M73" s="104"/>
      <c r="N73" s="104">
        <f>E73*M73</f>
        <v>0</v>
      </c>
      <c r="O73" s="105">
        <v>23</v>
      </c>
    </row>
    <row r="74" spans="1:15" ht="25.5">
      <c r="A74" s="100"/>
      <c r="B74" s="108"/>
      <c r="C74" s="102"/>
      <c r="D74" s="113" t="s">
        <v>225</v>
      </c>
      <c r="E74" s="114"/>
      <c r="F74" s="115"/>
      <c r="G74" s="116"/>
      <c r="H74" s="116"/>
      <c r="I74" s="116"/>
      <c r="J74" s="116"/>
      <c r="K74" s="117"/>
      <c r="L74" s="117"/>
      <c r="M74" s="114"/>
      <c r="N74" s="114"/>
      <c r="O74" s="105">
        <v>23</v>
      </c>
    </row>
    <row r="75" spans="1:15" ht="25.5">
      <c r="A75" s="100">
        <v>45</v>
      </c>
      <c r="B75" s="108" t="s">
        <v>155</v>
      </c>
      <c r="C75" s="102" t="s">
        <v>226</v>
      </c>
      <c r="D75" s="103" t="s">
        <v>227</v>
      </c>
      <c r="E75" s="104">
        <v>2</v>
      </c>
      <c r="F75" s="105" t="s">
        <v>168</v>
      </c>
      <c r="G75" s="106"/>
      <c r="H75" s="106"/>
      <c r="I75" s="106">
        <f>ROUND(E75*G75,2)</f>
        <v>0</v>
      </c>
      <c r="J75" s="106">
        <f>ROUND(E75*G75,2)</f>
        <v>0</v>
      </c>
      <c r="K75" s="107">
        <v>0.12096</v>
      </c>
      <c r="L75" s="107">
        <f>E75*K75</f>
        <v>0.24192</v>
      </c>
      <c r="M75" s="104"/>
      <c r="N75" s="104">
        <f>E75*M75</f>
        <v>0</v>
      </c>
      <c r="O75" s="105">
        <v>23</v>
      </c>
    </row>
    <row r="76" spans="1:15" ht="25.5">
      <c r="A76" s="100"/>
      <c r="B76" s="108"/>
      <c r="C76" s="102"/>
      <c r="D76" s="113" t="s">
        <v>228</v>
      </c>
      <c r="E76" s="114"/>
      <c r="F76" s="115"/>
      <c r="G76" s="116"/>
      <c r="H76" s="116"/>
      <c r="I76" s="116"/>
      <c r="J76" s="116"/>
      <c r="K76" s="117"/>
      <c r="L76" s="117"/>
      <c r="M76" s="114"/>
      <c r="N76" s="114"/>
      <c r="O76" s="105">
        <v>23</v>
      </c>
    </row>
    <row r="77" spans="1:15">
      <c r="A77" s="100">
        <v>46</v>
      </c>
      <c r="B77" s="108" t="s">
        <v>217</v>
      </c>
      <c r="C77" s="102" t="s">
        <v>229</v>
      </c>
      <c r="D77" s="103" t="s">
        <v>230</v>
      </c>
      <c r="E77" s="104">
        <v>7</v>
      </c>
      <c r="F77" s="105" t="s">
        <v>118</v>
      </c>
      <c r="G77" s="106"/>
      <c r="H77" s="106">
        <f>ROUND(E77*G77,2)</f>
        <v>0</v>
      </c>
      <c r="I77" s="106"/>
      <c r="J77" s="106">
        <f>ROUND(E77*G77,2)</f>
        <v>0</v>
      </c>
      <c r="K77" s="107"/>
      <c r="L77" s="107">
        <f>E77*K77</f>
        <v>0</v>
      </c>
      <c r="M77" s="104"/>
      <c r="N77" s="104">
        <f>E77*M77</f>
        <v>0</v>
      </c>
      <c r="O77" s="105">
        <v>23</v>
      </c>
    </row>
    <row r="78" spans="1:15" ht="25.5">
      <c r="A78" s="100">
        <v>47</v>
      </c>
      <c r="B78" s="108" t="s">
        <v>155</v>
      </c>
      <c r="C78" s="102" t="s">
        <v>231</v>
      </c>
      <c r="D78" s="103" t="s">
        <v>232</v>
      </c>
      <c r="E78" s="104">
        <v>2</v>
      </c>
      <c r="F78" s="105" t="s">
        <v>168</v>
      </c>
      <c r="G78" s="106"/>
      <c r="H78" s="106"/>
      <c r="I78" s="106">
        <f>ROUND(E78*G78,2)</f>
        <v>0</v>
      </c>
      <c r="J78" s="106">
        <f>ROUND(E78*G78,2)</f>
        <v>0</v>
      </c>
      <c r="K78" s="107">
        <v>9.8119999999999999E-2</v>
      </c>
      <c r="L78" s="107">
        <f>E78*K78</f>
        <v>0.19624</v>
      </c>
      <c r="M78" s="104"/>
      <c r="N78" s="104">
        <f>E78*M78</f>
        <v>0</v>
      </c>
      <c r="O78" s="105">
        <v>23</v>
      </c>
    </row>
    <row r="79" spans="1:15" ht="25.5">
      <c r="A79" s="100"/>
      <c r="B79" s="108"/>
      <c r="C79" s="102"/>
      <c r="D79" s="113" t="s">
        <v>233</v>
      </c>
      <c r="E79" s="114"/>
      <c r="F79" s="115"/>
      <c r="G79" s="116"/>
      <c r="H79" s="116"/>
      <c r="I79" s="116"/>
      <c r="J79" s="116"/>
      <c r="K79" s="117"/>
      <c r="L79" s="117"/>
      <c r="M79" s="114"/>
      <c r="N79" s="114"/>
      <c r="O79" s="105">
        <v>23</v>
      </c>
    </row>
    <row r="80" spans="1:15" ht="38.25">
      <c r="A80" s="100">
        <v>48</v>
      </c>
      <c r="B80" s="108" t="s">
        <v>217</v>
      </c>
      <c r="C80" s="102" t="s">
        <v>234</v>
      </c>
      <c r="D80" s="103" t="s">
        <v>235</v>
      </c>
      <c r="E80" s="104">
        <v>1</v>
      </c>
      <c r="F80" s="105" t="s">
        <v>202</v>
      </c>
      <c r="G80" s="106"/>
      <c r="H80" s="106">
        <f>ROUND(E80*G80,2)</f>
        <v>0</v>
      </c>
      <c r="I80" s="106"/>
      <c r="J80" s="106">
        <f t="shared" ref="J80:J87" si="12">ROUND(E80*G80,2)</f>
        <v>0</v>
      </c>
      <c r="K80" s="107"/>
      <c r="L80" s="107">
        <f t="shared" ref="L80:L87" si="13">E80*K80</f>
        <v>0</v>
      </c>
      <c r="M80" s="104"/>
      <c r="N80" s="104">
        <f t="shared" ref="N80:N87" si="14">E80*M80</f>
        <v>0</v>
      </c>
      <c r="O80" s="105">
        <v>23</v>
      </c>
    </row>
    <row r="81" spans="1:15">
      <c r="A81" s="100">
        <v>49</v>
      </c>
      <c r="B81" s="108" t="s">
        <v>217</v>
      </c>
      <c r="C81" s="102" t="s">
        <v>236</v>
      </c>
      <c r="D81" s="103" t="s">
        <v>237</v>
      </c>
      <c r="E81" s="104">
        <v>85.1</v>
      </c>
      <c r="F81" s="105" t="s">
        <v>158</v>
      </c>
      <c r="G81" s="106"/>
      <c r="H81" s="106">
        <f>ROUND(E81*G81,2)</f>
        <v>0</v>
      </c>
      <c r="I81" s="106"/>
      <c r="J81" s="106">
        <f t="shared" si="12"/>
        <v>0</v>
      </c>
      <c r="K81" s="107"/>
      <c r="L81" s="107">
        <f t="shared" si="13"/>
        <v>0</v>
      </c>
      <c r="M81" s="104"/>
      <c r="N81" s="104">
        <f t="shared" si="14"/>
        <v>0</v>
      </c>
      <c r="O81" s="105">
        <v>23</v>
      </c>
    </row>
    <row r="82" spans="1:15" ht="25.5">
      <c r="A82" s="100">
        <v>50</v>
      </c>
      <c r="B82" s="108" t="s">
        <v>155</v>
      </c>
      <c r="C82" s="102" t="s">
        <v>238</v>
      </c>
      <c r="D82" s="103" t="s">
        <v>239</v>
      </c>
      <c r="E82" s="104">
        <v>5</v>
      </c>
      <c r="F82" s="105" t="s">
        <v>168</v>
      </c>
      <c r="G82" s="106"/>
      <c r="H82" s="106"/>
      <c r="I82" s="106">
        <f>ROUND(E82*G82,2)</f>
        <v>0</v>
      </c>
      <c r="J82" s="106">
        <f t="shared" si="12"/>
        <v>0</v>
      </c>
      <c r="K82" s="107">
        <v>9.0399999999999994E-3</v>
      </c>
      <c r="L82" s="107">
        <f t="shared" si="13"/>
        <v>4.5199999999999997E-2</v>
      </c>
      <c r="M82" s="104"/>
      <c r="N82" s="104">
        <f t="shared" si="14"/>
        <v>0</v>
      </c>
      <c r="O82" s="105">
        <v>23</v>
      </c>
    </row>
    <row r="83" spans="1:15" ht="25.5">
      <c r="A83" s="100">
        <v>51</v>
      </c>
      <c r="B83" s="108" t="s">
        <v>155</v>
      </c>
      <c r="C83" s="102" t="s">
        <v>240</v>
      </c>
      <c r="D83" s="103" t="s">
        <v>241</v>
      </c>
      <c r="E83" s="104">
        <v>20</v>
      </c>
      <c r="F83" s="105" t="s">
        <v>168</v>
      </c>
      <c r="G83" s="106"/>
      <c r="H83" s="106"/>
      <c r="I83" s="106">
        <f>ROUND(E83*G83,2)</f>
        <v>0</v>
      </c>
      <c r="J83" s="106">
        <f t="shared" si="12"/>
        <v>0</v>
      </c>
      <c r="K83" s="107">
        <v>4.0000000000000003E-5</v>
      </c>
      <c r="L83" s="107">
        <f t="shared" si="13"/>
        <v>8.0000000000000004E-4</v>
      </c>
      <c r="M83" s="104"/>
      <c r="N83" s="104">
        <f t="shared" si="14"/>
        <v>0</v>
      </c>
      <c r="O83" s="105">
        <v>23</v>
      </c>
    </row>
    <row r="84" spans="1:15" ht="25.5">
      <c r="A84" s="100">
        <v>52</v>
      </c>
      <c r="B84" s="108" t="s">
        <v>155</v>
      </c>
      <c r="C84" s="102" t="s">
        <v>242</v>
      </c>
      <c r="D84" s="103" t="s">
        <v>243</v>
      </c>
      <c r="E84" s="104">
        <v>5</v>
      </c>
      <c r="F84" s="105" t="s">
        <v>168</v>
      </c>
      <c r="G84" s="106"/>
      <c r="H84" s="106"/>
      <c r="I84" s="106">
        <f>ROUND(E84*G84,2)</f>
        <v>0</v>
      </c>
      <c r="J84" s="106">
        <f t="shared" si="12"/>
        <v>0</v>
      </c>
      <c r="K84" s="107">
        <v>7.8200000000000006E-3</v>
      </c>
      <c r="L84" s="107">
        <f t="shared" si="13"/>
        <v>3.9100000000000003E-2</v>
      </c>
      <c r="M84" s="104"/>
      <c r="N84" s="104">
        <f t="shared" si="14"/>
        <v>0</v>
      </c>
      <c r="O84" s="105">
        <v>23</v>
      </c>
    </row>
    <row r="85" spans="1:15">
      <c r="A85" s="100">
        <v>53</v>
      </c>
      <c r="B85" s="108" t="s">
        <v>217</v>
      </c>
      <c r="C85" s="102" t="s">
        <v>244</v>
      </c>
      <c r="D85" s="103" t="s">
        <v>245</v>
      </c>
      <c r="E85" s="104">
        <v>70</v>
      </c>
      <c r="F85" s="105" t="s">
        <v>168</v>
      </c>
      <c r="G85" s="106"/>
      <c r="H85" s="106">
        <f>ROUND(E85*G85,2)</f>
        <v>0</v>
      </c>
      <c r="I85" s="106"/>
      <c r="J85" s="106">
        <f t="shared" si="12"/>
        <v>0</v>
      </c>
      <c r="K85" s="107"/>
      <c r="L85" s="107">
        <f t="shared" si="13"/>
        <v>0</v>
      </c>
      <c r="M85" s="104"/>
      <c r="N85" s="104">
        <f t="shared" si="14"/>
        <v>0</v>
      </c>
      <c r="O85" s="105">
        <v>23</v>
      </c>
    </row>
    <row r="86" spans="1:15" ht="25.5">
      <c r="A86" s="100">
        <v>54</v>
      </c>
      <c r="B86" s="108" t="s">
        <v>155</v>
      </c>
      <c r="C86" s="102" t="s">
        <v>246</v>
      </c>
      <c r="D86" s="103" t="s">
        <v>247</v>
      </c>
      <c r="E86" s="104">
        <v>3</v>
      </c>
      <c r="F86" s="105" t="s">
        <v>179</v>
      </c>
      <c r="G86" s="106"/>
      <c r="H86" s="106"/>
      <c r="I86" s="106">
        <f>ROUND(E86*G86,2)</f>
        <v>0</v>
      </c>
      <c r="J86" s="106">
        <f t="shared" si="12"/>
        <v>0</v>
      </c>
      <c r="K86" s="107"/>
      <c r="L86" s="107">
        <f t="shared" si="13"/>
        <v>0</v>
      </c>
      <c r="M86" s="104"/>
      <c r="N86" s="104">
        <f t="shared" si="14"/>
        <v>0</v>
      </c>
      <c r="O86" s="105">
        <v>23</v>
      </c>
    </row>
    <row r="87" spans="1:15">
      <c r="A87" s="100">
        <v>55</v>
      </c>
      <c r="B87" s="108" t="s">
        <v>217</v>
      </c>
      <c r="C87" s="102" t="s">
        <v>248</v>
      </c>
      <c r="D87" s="103" t="s">
        <v>249</v>
      </c>
      <c r="E87" s="104">
        <v>27.547000000000001</v>
      </c>
      <c r="F87" s="105" t="s">
        <v>34</v>
      </c>
      <c r="G87" s="106"/>
      <c r="H87" s="106">
        <f>ROUND(E87*G87,2)</f>
        <v>0</v>
      </c>
      <c r="I87" s="106"/>
      <c r="J87" s="106">
        <f t="shared" si="12"/>
        <v>0</v>
      </c>
      <c r="K87" s="107"/>
      <c r="L87" s="107">
        <f t="shared" si="13"/>
        <v>0</v>
      </c>
      <c r="M87" s="104"/>
      <c r="N87" s="104">
        <f t="shared" si="14"/>
        <v>0</v>
      </c>
      <c r="O87" s="105">
        <v>23</v>
      </c>
    </row>
    <row r="88" spans="1:15">
      <c r="A88" s="100"/>
      <c r="B88" s="108"/>
      <c r="C88" s="102"/>
      <c r="D88" s="109" t="s">
        <v>250</v>
      </c>
      <c r="E88" s="110">
        <f>J88</f>
        <v>0</v>
      </c>
      <c r="F88" s="105"/>
      <c r="G88" s="106"/>
      <c r="H88" s="110">
        <f>SUM(H68:H87)</f>
        <v>0</v>
      </c>
      <c r="I88" s="110">
        <f>SUM(I68:I87)</f>
        <v>0</v>
      </c>
      <c r="J88" s="110">
        <f>SUM(J70:J87)</f>
        <v>0</v>
      </c>
      <c r="K88" s="107"/>
      <c r="L88" s="111">
        <f>SUM(L68:L87)</f>
        <v>0.91974</v>
      </c>
      <c r="M88" s="104"/>
      <c r="N88" s="112">
        <f>SUM(N68:N87)</f>
        <v>0</v>
      </c>
      <c r="O88" s="105"/>
    </row>
    <row r="89" spans="1:15">
      <c r="A89" s="100"/>
      <c r="B89" s="108"/>
      <c r="C89" s="102"/>
      <c r="D89" s="103"/>
      <c r="E89" s="104"/>
      <c r="F89" s="105"/>
      <c r="G89" s="106"/>
      <c r="H89" s="106"/>
      <c r="I89" s="106"/>
      <c r="J89" s="106"/>
      <c r="K89" s="107"/>
      <c r="L89" s="107"/>
      <c r="M89" s="104"/>
      <c r="N89" s="104"/>
      <c r="O89" s="105"/>
    </row>
    <row r="90" spans="1:15">
      <c r="A90" s="100"/>
      <c r="B90" s="102" t="s">
        <v>251</v>
      </c>
      <c r="C90" s="102"/>
      <c r="D90" s="103"/>
      <c r="E90" s="104"/>
      <c r="F90" s="105"/>
      <c r="G90" s="106"/>
      <c r="H90" s="106"/>
      <c r="I90" s="106"/>
      <c r="J90" s="106"/>
      <c r="K90" s="107"/>
      <c r="L90" s="107"/>
      <c r="M90" s="104"/>
      <c r="N90" s="104"/>
      <c r="O90" s="105"/>
    </row>
    <row r="91" spans="1:15" ht="38.25">
      <c r="A91" s="100">
        <v>56</v>
      </c>
      <c r="B91" s="108" t="s">
        <v>252</v>
      </c>
      <c r="C91" s="102" t="s">
        <v>253</v>
      </c>
      <c r="D91" s="103" t="s">
        <v>254</v>
      </c>
      <c r="E91" s="104">
        <v>1</v>
      </c>
      <c r="F91" s="105" t="s">
        <v>202</v>
      </c>
      <c r="G91" s="106"/>
      <c r="H91" s="106">
        <f>ROUND(E91*G91,2)</f>
        <v>0</v>
      </c>
      <c r="I91" s="106"/>
      <c r="J91" s="106">
        <f>ROUND(E91*G91,2)</f>
        <v>0</v>
      </c>
      <c r="K91" s="107"/>
      <c r="L91" s="107">
        <f>E91*K91</f>
        <v>0</v>
      </c>
      <c r="M91" s="104"/>
      <c r="N91" s="104">
        <f>E91*M91</f>
        <v>0</v>
      </c>
      <c r="O91" s="105">
        <v>23</v>
      </c>
    </row>
    <row r="92" spans="1:15">
      <c r="A92" s="100"/>
      <c r="B92" s="108"/>
      <c r="C92" s="102"/>
      <c r="D92" s="113" t="s">
        <v>255</v>
      </c>
      <c r="E92" s="114"/>
      <c r="F92" s="115"/>
      <c r="G92" s="116"/>
      <c r="H92" s="116"/>
      <c r="I92" s="116"/>
      <c r="J92" s="116"/>
      <c r="K92" s="117"/>
      <c r="L92" s="117"/>
      <c r="M92" s="114"/>
      <c r="N92" s="114"/>
      <c r="O92" s="115"/>
    </row>
    <row r="93" spans="1:15">
      <c r="A93" s="100">
        <v>57</v>
      </c>
      <c r="B93" s="108" t="s">
        <v>252</v>
      </c>
      <c r="C93" s="102" t="s">
        <v>256</v>
      </c>
      <c r="D93" s="103" t="s">
        <v>257</v>
      </c>
      <c r="E93" s="104">
        <v>30</v>
      </c>
      <c r="F93" s="105" t="s">
        <v>34</v>
      </c>
      <c r="G93" s="106"/>
      <c r="H93" s="106">
        <f>ROUND(E93*G93,2)</f>
        <v>0</v>
      </c>
      <c r="I93" s="106"/>
      <c r="J93" s="106">
        <f>ROUND(E93*G93,2)</f>
        <v>0</v>
      </c>
      <c r="K93" s="107"/>
      <c r="L93" s="107">
        <f>E93*K93</f>
        <v>0</v>
      </c>
      <c r="M93" s="104"/>
      <c r="N93" s="104">
        <f>E93*M93</f>
        <v>0</v>
      </c>
      <c r="O93" s="105">
        <v>23</v>
      </c>
    </row>
    <row r="94" spans="1:15">
      <c r="A94" s="100"/>
      <c r="B94" s="108"/>
      <c r="C94" s="102"/>
      <c r="D94" s="109" t="s">
        <v>258</v>
      </c>
      <c r="E94" s="110">
        <f>J94</f>
        <v>0</v>
      </c>
      <c r="F94" s="105"/>
      <c r="G94" s="106"/>
      <c r="H94" s="110">
        <f>SUM(H90:H93)</f>
        <v>0</v>
      </c>
      <c r="I94" s="110">
        <f>SUM(I90:I93)</f>
        <v>0</v>
      </c>
      <c r="J94" s="110">
        <f>SUM(J91:J93)</f>
        <v>0</v>
      </c>
      <c r="K94" s="107"/>
      <c r="L94" s="111">
        <f>SUM(L90:L93)</f>
        <v>0</v>
      </c>
      <c r="M94" s="104"/>
      <c r="N94" s="112">
        <f>SUM(N90:N93)</f>
        <v>0</v>
      </c>
      <c r="O94" s="105"/>
    </row>
    <row r="95" spans="1:15">
      <c r="A95" s="100"/>
      <c r="B95" s="108"/>
      <c r="C95" s="102"/>
      <c r="D95" s="103"/>
      <c r="E95" s="104"/>
      <c r="F95" s="105"/>
      <c r="G95" s="106"/>
      <c r="H95" s="106"/>
      <c r="I95" s="106"/>
      <c r="J95" s="106"/>
      <c r="K95" s="107"/>
      <c r="L95" s="107"/>
      <c r="M95" s="104"/>
      <c r="N95" s="104"/>
      <c r="O95" s="105"/>
    </row>
    <row r="96" spans="1:15">
      <c r="A96" s="100"/>
      <c r="B96" s="102" t="s">
        <v>259</v>
      </c>
      <c r="C96" s="102"/>
      <c r="D96" s="103"/>
      <c r="E96" s="104"/>
      <c r="F96" s="105"/>
      <c r="G96" s="106"/>
      <c r="H96" s="106"/>
      <c r="I96" s="106"/>
      <c r="J96" s="106"/>
      <c r="K96" s="107"/>
      <c r="L96" s="107"/>
      <c r="M96" s="104"/>
      <c r="N96" s="104"/>
      <c r="O96" s="105"/>
    </row>
    <row r="97" spans="1:15" ht="38.25">
      <c r="A97" s="100">
        <v>58</v>
      </c>
      <c r="B97" s="108" t="s">
        <v>260</v>
      </c>
      <c r="C97" s="102" t="s">
        <v>261</v>
      </c>
      <c r="D97" s="103" t="s">
        <v>262</v>
      </c>
      <c r="E97" s="104">
        <v>1.204</v>
      </c>
      <c r="F97" s="105" t="s">
        <v>112</v>
      </c>
      <c r="G97" s="106"/>
      <c r="H97" s="106">
        <f>ROUND(E97*G97,2)</f>
        <v>0</v>
      </c>
      <c r="I97" s="106"/>
      <c r="J97" s="106">
        <f>ROUND(E97*G97,2)</f>
        <v>0</v>
      </c>
      <c r="K97" s="107">
        <v>0.13325999999999999</v>
      </c>
      <c r="L97" s="107">
        <f>E97*K97</f>
        <v>0.16044503999999998</v>
      </c>
      <c r="M97" s="104"/>
      <c r="N97" s="104">
        <f>E97*M97</f>
        <v>0</v>
      </c>
      <c r="O97" s="105">
        <v>23</v>
      </c>
    </row>
    <row r="98" spans="1:15">
      <c r="A98" s="100"/>
      <c r="B98" s="108"/>
      <c r="C98" s="102"/>
      <c r="D98" s="113" t="s">
        <v>263</v>
      </c>
      <c r="E98" s="114"/>
      <c r="F98" s="115"/>
      <c r="G98" s="116"/>
      <c r="H98" s="116"/>
      <c r="I98" s="116"/>
      <c r="J98" s="116"/>
      <c r="K98" s="117"/>
      <c r="L98" s="117"/>
      <c r="M98" s="114"/>
      <c r="N98" s="114"/>
      <c r="O98" s="115"/>
    </row>
    <row r="99" spans="1:15" ht="38.25">
      <c r="A99" s="100">
        <v>59</v>
      </c>
      <c r="B99" s="108" t="s">
        <v>155</v>
      </c>
      <c r="C99" s="102" t="s">
        <v>264</v>
      </c>
      <c r="D99" s="103" t="s">
        <v>265</v>
      </c>
      <c r="E99" s="104">
        <v>1</v>
      </c>
      <c r="F99" s="105" t="s">
        <v>168</v>
      </c>
      <c r="G99" s="106"/>
      <c r="H99" s="106"/>
      <c r="I99" s="106">
        <f>ROUND(E99*G99,2)</f>
        <v>0</v>
      </c>
      <c r="J99" s="106">
        <f>ROUND(E99*G99,2)</f>
        <v>0</v>
      </c>
      <c r="K99" s="107">
        <v>0.16500000000000001</v>
      </c>
      <c r="L99" s="107">
        <f>E99*K99</f>
        <v>0.16500000000000001</v>
      </c>
      <c r="M99" s="104"/>
      <c r="N99" s="104">
        <f>E99*M99</f>
        <v>0</v>
      </c>
      <c r="O99" s="105">
        <v>23</v>
      </c>
    </row>
    <row r="100" spans="1:15" ht="25.5">
      <c r="A100" s="100">
        <v>60</v>
      </c>
      <c r="B100" s="108" t="s">
        <v>155</v>
      </c>
      <c r="C100" s="102" t="s">
        <v>266</v>
      </c>
      <c r="D100" s="103" t="s">
        <v>267</v>
      </c>
      <c r="E100" s="104">
        <v>1</v>
      </c>
      <c r="F100" s="105" t="s">
        <v>168</v>
      </c>
      <c r="G100" s="106"/>
      <c r="H100" s="106"/>
      <c r="I100" s="106">
        <f>ROUND(E100*G100,2)</f>
        <v>0</v>
      </c>
      <c r="J100" s="106">
        <f>ROUND(E100*G100,2)</f>
        <v>0</v>
      </c>
      <c r="K100" s="107">
        <v>2.5000000000000001E-2</v>
      </c>
      <c r="L100" s="107">
        <f>E100*K100</f>
        <v>2.5000000000000001E-2</v>
      </c>
      <c r="M100" s="104"/>
      <c r="N100" s="104">
        <f>E100*M100</f>
        <v>0</v>
      </c>
      <c r="O100" s="105">
        <v>23</v>
      </c>
    </row>
    <row r="101" spans="1:15">
      <c r="A101" s="100">
        <v>61</v>
      </c>
      <c r="B101" s="108" t="s">
        <v>260</v>
      </c>
      <c r="C101" s="102" t="s">
        <v>268</v>
      </c>
      <c r="D101" s="103" t="s">
        <v>269</v>
      </c>
      <c r="E101" s="104">
        <v>1.3660000000000001</v>
      </c>
      <c r="F101" s="105" t="s">
        <v>34</v>
      </c>
      <c r="G101" s="106"/>
      <c r="H101" s="106">
        <f>ROUND(E101*G101,2)</f>
        <v>0</v>
      </c>
      <c r="I101" s="106"/>
      <c r="J101" s="106">
        <f>ROUND(E101*G101,2)</f>
        <v>0</v>
      </c>
      <c r="K101" s="107"/>
      <c r="L101" s="107">
        <f>E101*K101</f>
        <v>0</v>
      </c>
      <c r="M101" s="104"/>
      <c r="N101" s="104">
        <f>E101*M101</f>
        <v>0</v>
      </c>
      <c r="O101" s="105">
        <v>23</v>
      </c>
    </row>
    <row r="102" spans="1:15">
      <c r="A102" s="100"/>
      <c r="B102" s="108"/>
      <c r="C102" s="102"/>
      <c r="D102" s="109" t="s">
        <v>270</v>
      </c>
      <c r="E102" s="110">
        <f>J102</f>
        <v>0</v>
      </c>
      <c r="F102" s="105"/>
      <c r="G102" s="106"/>
      <c r="H102" s="110">
        <f>SUM(H96:H101)</f>
        <v>0</v>
      </c>
      <c r="I102" s="110">
        <f>SUM(I96:I101)</f>
        <v>0</v>
      </c>
      <c r="J102" s="110">
        <f>SUM(J97:J101)</f>
        <v>0</v>
      </c>
      <c r="K102" s="107"/>
      <c r="L102" s="111">
        <f>SUM(L96:L101)</f>
        <v>0.35044503999999999</v>
      </c>
      <c r="M102" s="104"/>
      <c r="N102" s="112">
        <f>SUM(N96:N101)</f>
        <v>0</v>
      </c>
      <c r="O102" s="105"/>
    </row>
    <row r="103" spans="1:15">
      <c r="A103" s="100"/>
      <c r="B103" s="108"/>
      <c r="C103" s="102"/>
      <c r="D103" s="103"/>
      <c r="E103" s="104"/>
      <c r="F103" s="105"/>
      <c r="G103" s="106"/>
      <c r="H103" s="106"/>
      <c r="I103" s="106"/>
      <c r="J103" s="106"/>
      <c r="K103" s="107"/>
      <c r="L103" s="107"/>
      <c r="M103" s="104"/>
      <c r="N103" s="104"/>
      <c r="O103" s="105"/>
    </row>
    <row r="104" spans="1:15">
      <c r="A104" s="100"/>
      <c r="B104" s="108"/>
      <c r="C104" s="102"/>
      <c r="D104" s="109" t="s">
        <v>271</v>
      </c>
      <c r="E104" s="110">
        <f>J104</f>
        <v>0</v>
      </c>
      <c r="F104" s="105"/>
      <c r="G104" s="106"/>
      <c r="H104" s="110">
        <f>+H88+H94+H102</f>
        <v>0</v>
      </c>
      <c r="I104" s="110">
        <f>+I88+I94+I102</f>
        <v>0</v>
      </c>
      <c r="J104" s="110">
        <f>+J88+J94+J102</f>
        <v>0</v>
      </c>
      <c r="K104" s="107"/>
      <c r="L104" s="111">
        <f>+L88+L94+L102</f>
        <v>1.2701850399999999</v>
      </c>
      <c r="M104" s="104"/>
      <c r="N104" s="112">
        <f>+N88+N94+N102</f>
        <v>0</v>
      </c>
      <c r="O104" s="105"/>
    </row>
    <row r="105" spans="1:15">
      <c r="A105" s="100"/>
      <c r="B105" s="108"/>
      <c r="C105" s="102"/>
      <c r="D105" s="103"/>
      <c r="E105" s="104"/>
      <c r="F105" s="105"/>
      <c r="G105" s="106"/>
      <c r="H105" s="106"/>
      <c r="I105" s="106"/>
      <c r="J105" s="106"/>
      <c r="K105" s="107"/>
      <c r="L105" s="107"/>
      <c r="M105" s="104"/>
      <c r="N105" s="104"/>
      <c r="O105" s="105"/>
    </row>
    <row r="106" spans="1:15">
      <c r="A106" s="100"/>
      <c r="B106" s="108"/>
      <c r="C106" s="102"/>
      <c r="D106" s="118" t="s">
        <v>272</v>
      </c>
      <c r="E106" s="110">
        <f>J106</f>
        <v>0</v>
      </c>
      <c r="F106" s="105"/>
      <c r="G106" s="106"/>
      <c r="H106" s="110">
        <f>+H66+H104</f>
        <v>0</v>
      </c>
      <c r="I106" s="110">
        <f>+I66+I104</f>
        <v>0</v>
      </c>
      <c r="J106" s="110">
        <f>+J66+J104</f>
        <v>0</v>
      </c>
      <c r="K106" s="107"/>
      <c r="L106" s="111">
        <f>+L66+L104</f>
        <v>23.670430840000002</v>
      </c>
      <c r="M106" s="104"/>
      <c r="N106" s="112">
        <f>+N66+N104</f>
        <v>5.9936150000000001</v>
      </c>
      <c r="O106" s="105"/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4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3" sqref="A3"/>
    </sheetView>
  </sheetViews>
  <sheetFormatPr defaultColWidth="9" defaultRowHeight="13.5"/>
  <cols>
    <col min="1" max="1" width="45.85546875" style="70" customWidth="1"/>
    <col min="2" max="2" width="14.28515625" style="71" customWidth="1"/>
    <col min="3" max="3" width="13.5703125" style="71" customWidth="1"/>
    <col min="4" max="4" width="11.5703125" style="71" customWidth="1"/>
    <col min="5" max="5" width="12.140625" style="72" customWidth="1"/>
    <col min="6" max="6" width="10.140625" style="73" customWidth="1"/>
    <col min="7" max="22" width="9.140625" style="70" customWidth="1"/>
    <col min="23" max="24" width="5.7109375" style="70" customWidth="1"/>
    <col min="25" max="25" width="6.5703125" style="70" customWidth="1"/>
    <col min="26" max="26" width="24.28515625" style="70" customWidth="1"/>
    <col min="27" max="27" width="4.28515625" style="70" customWidth="1"/>
    <col min="28" max="28" width="8.28515625" style="70" customWidth="1"/>
    <col min="29" max="29" width="8.7109375" style="70" customWidth="1"/>
    <col min="30" max="36" width="9.140625" style="70" customWidth="1"/>
  </cols>
  <sheetData>
    <row r="1" spans="1:29" s="70" customFormat="1" ht="12.75">
      <c r="A1" s="74" t="s">
        <v>82</v>
      </c>
      <c r="B1" s="71"/>
      <c r="D1" s="71"/>
      <c r="E1" s="74" t="s">
        <v>83</v>
      </c>
      <c r="Y1" s="67" t="s">
        <v>2</v>
      </c>
      <c r="Z1" s="67" t="s">
        <v>3</v>
      </c>
      <c r="AA1" s="67" t="s">
        <v>4</v>
      </c>
      <c r="AB1" s="67" t="s">
        <v>5</v>
      </c>
      <c r="AC1" s="67" t="s">
        <v>6</v>
      </c>
    </row>
    <row r="2" spans="1:29" s="70" customFormat="1" ht="12.75">
      <c r="A2" s="74" t="s">
        <v>84</v>
      </c>
      <c r="B2" s="71"/>
      <c r="D2" s="71"/>
      <c r="E2" s="74" t="s">
        <v>85</v>
      </c>
      <c r="Y2" s="67" t="s">
        <v>7</v>
      </c>
      <c r="Z2" s="68" t="s">
        <v>35</v>
      </c>
      <c r="AA2" s="68" t="s">
        <v>8</v>
      </c>
      <c r="AB2" s="68"/>
      <c r="AC2" s="69"/>
    </row>
    <row r="3" spans="1:29" s="70" customFormat="1" ht="12.75">
      <c r="A3" s="128" t="s">
        <v>9</v>
      </c>
      <c r="B3" s="71"/>
      <c r="D3" s="71"/>
      <c r="E3" s="74" t="s">
        <v>273</v>
      </c>
      <c r="Y3" s="67" t="s">
        <v>10</v>
      </c>
      <c r="Z3" s="68" t="s">
        <v>36</v>
      </c>
      <c r="AA3" s="68" t="s">
        <v>8</v>
      </c>
      <c r="AB3" s="68" t="s">
        <v>11</v>
      </c>
      <c r="AC3" s="69" t="s">
        <v>12</v>
      </c>
    </row>
    <row r="4" spans="1:29" s="70" customFormat="1" ht="12.75">
      <c r="Y4" s="67" t="s">
        <v>13</v>
      </c>
      <c r="Z4" s="68" t="s">
        <v>37</v>
      </c>
      <c r="AA4" s="68" t="s">
        <v>8</v>
      </c>
      <c r="AB4" s="68"/>
      <c r="AC4" s="69"/>
    </row>
    <row r="5" spans="1:29" s="70" customFormat="1" ht="12.75">
      <c r="A5" s="74" t="s">
        <v>86</v>
      </c>
      <c r="Y5" s="67" t="s">
        <v>14</v>
      </c>
      <c r="Z5" s="68" t="s">
        <v>36</v>
      </c>
      <c r="AA5" s="68" t="s">
        <v>8</v>
      </c>
      <c r="AB5" s="68" t="s">
        <v>11</v>
      </c>
      <c r="AC5" s="69" t="s">
        <v>12</v>
      </c>
    </row>
    <row r="6" spans="1:29" s="70" customFormat="1" ht="12.75">
      <c r="A6" s="74"/>
    </row>
    <row r="7" spans="1:29" s="70" customFormat="1" ht="12.75">
      <c r="A7" s="74"/>
    </row>
    <row r="8" spans="1:29">
      <c r="A8" s="70" t="s">
        <v>87</v>
      </c>
      <c r="B8" s="75" t="str">
        <f>CONCATENATE(Z2," ",AA2," ",AB2," ",AC2)</f>
        <v xml:space="preserve">Rekapitulácia rozpočtu v EUR  </v>
      </c>
    </row>
    <row r="9" spans="1:29">
      <c r="A9" s="76" t="s">
        <v>38</v>
      </c>
      <c r="B9" s="76" t="s">
        <v>22</v>
      </c>
      <c r="C9" s="76" t="s">
        <v>23</v>
      </c>
      <c r="D9" s="76" t="s">
        <v>24</v>
      </c>
      <c r="E9" s="77" t="s">
        <v>25</v>
      </c>
      <c r="F9" s="77" t="s">
        <v>26</v>
      </c>
    </row>
    <row r="10" spans="1:29">
      <c r="A10" s="78"/>
      <c r="B10" s="78"/>
      <c r="C10" s="78" t="s">
        <v>33</v>
      </c>
      <c r="D10" s="78"/>
      <c r="E10" s="78" t="s">
        <v>24</v>
      </c>
      <c r="F10" s="78" t="s">
        <v>24</v>
      </c>
    </row>
    <row r="12" spans="1:29">
      <c r="A12" s="119" t="s">
        <v>108</v>
      </c>
      <c r="B12" s="120">
        <f>Prehlad!H35</f>
        <v>0</v>
      </c>
      <c r="C12" s="120">
        <f>Prehlad!I35</f>
        <v>0</v>
      </c>
      <c r="D12" s="120">
        <f>Prehlad!J35</f>
        <v>0</v>
      </c>
      <c r="E12" s="121">
        <f>Prehlad!L35</f>
        <v>2.6558499999999999E-2</v>
      </c>
      <c r="F12" s="122">
        <f>Prehlad!N35</f>
        <v>5.9936150000000001</v>
      </c>
    </row>
    <row r="13" spans="1:29">
      <c r="A13" s="119" t="s">
        <v>162</v>
      </c>
      <c r="B13" s="120">
        <f>Prehlad!H46</f>
        <v>0</v>
      </c>
      <c r="C13" s="120">
        <f>Prehlad!I46</f>
        <v>0</v>
      </c>
      <c r="D13" s="120">
        <f>Prehlad!J46</f>
        <v>0</v>
      </c>
      <c r="E13" s="121">
        <f>Prehlad!L46</f>
        <v>20.899250739999999</v>
      </c>
      <c r="F13" s="122">
        <f>Prehlad!N46</f>
        <v>0</v>
      </c>
    </row>
    <row r="14" spans="1:29">
      <c r="A14" s="119" t="s">
        <v>184</v>
      </c>
      <c r="B14" s="120">
        <f>Prehlad!H52</f>
        <v>0</v>
      </c>
      <c r="C14" s="120">
        <f>Prehlad!I52</f>
        <v>0</v>
      </c>
      <c r="D14" s="120">
        <f>Prehlad!J52</f>
        <v>0</v>
      </c>
      <c r="E14" s="121">
        <f>Prehlad!L52</f>
        <v>0.61968567999999991</v>
      </c>
      <c r="F14" s="122">
        <f>Prehlad!N52</f>
        <v>0</v>
      </c>
    </row>
    <row r="15" spans="1:29">
      <c r="A15" s="119" t="s">
        <v>192</v>
      </c>
      <c r="B15" s="120">
        <f>Prehlad!H64</f>
        <v>0</v>
      </c>
      <c r="C15" s="120">
        <f>Prehlad!I64</f>
        <v>0</v>
      </c>
      <c r="D15" s="120">
        <f>Prehlad!J64</f>
        <v>0</v>
      </c>
      <c r="E15" s="121">
        <f>Prehlad!L64</f>
        <v>0.85475087999999999</v>
      </c>
      <c r="F15" s="122">
        <f>Prehlad!N64</f>
        <v>0</v>
      </c>
    </row>
    <row r="16" spans="1:29">
      <c r="A16" s="119" t="s">
        <v>214</v>
      </c>
      <c r="B16" s="120">
        <f>Prehlad!H66</f>
        <v>0</v>
      </c>
      <c r="C16" s="120">
        <f>Prehlad!I66</f>
        <v>0</v>
      </c>
      <c r="D16" s="120">
        <f>Prehlad!J66</f>
        <v>0</v>
      </c>
      <c r="E16" s="121">
        <f>Prehlad!L66</f>
        <v>22.4002458</v>
      </c>
      <c r="F16" s="122">
        <f>Prehlad!N66</f>
        <v>5.9936150000000001</v>
      </c>
    </row>
    <row r="17" spans="1:6">
      <c r="A17" s="119"/>
      <c r="B17" s="120"/>
      <c r="C17" s="120"/>
      <c r="D17" s="120"/>
      <c r="E17" s="121"/>
      <c r="F17" s="122"/>
    </row>
    <row r="18" spans="1:6">
      <c r="A18" s="119" t="s">
        <v>216</v>
      </c>
      <c r="B18" s="120">
        <f>Prehlad!H88</f>
        <v>0</v>
      </c>
      <c r="C18" s="120">
        <f>Prehlad!I88</f>
        <v>0</v>
      </c>
      <c r="D18" s="120">
        <f>Prehlad!J88</f>
        <v>0</v>
      </c>
      <c r="E18" s="121">
        <f>Prehlad!L88</f>
        <v>0.91974</v>
      </c>
      <c r="F18" s="122">
        <f>Prehlad!N88</f>
        <v>0</v>
      </c>
    </row>
    <row r="19" spans="1:6">
      <c r="A19" s="119" t="s">
        <v>251</v>
      </c>
      <c r="B19" s="120">
        <f>Prehlad!H94</f>
        <v>0</v>
      </c>
      <c r="C19" s="120">
        <f>Prehlad!I94</f>
        <v>0</v>
      </c>
      <c r="D19" s="120">
        <f>Prehlad!J94</f>
        <v>0</v>
      </c>
      <c r="E19" s="121">
        <f>Prehlad!L94</f>
        <v>0</v>
      </c>
      <c r="F19" s="122">
        <f>Prehlad!N94</f>
        <v>0</v>
      </c>
    </row>
    <row r="20" spans="1:6">
      <c r="A20" s="119" t="s">
        <v>259</v>
      </c>
      <c r="B20" s="120">
        <f>Prehlad!H102</f>
        <v>0</v>
      </c>
      <c r="C20" s="120">
        <f>Prehlad!I102</f>
        <v>0</v>
      </c>
      <c r="D20" s="120">
        <f>Prehlad!J102</f>
        <v>0</v>
      </c>
      <c r="E20" s="121">
        <f>Prehlad!L102</f>
        <v>0.35044503999999999</v>
      </c>
      <c r="F20" s="122">
        <f>Prehlad!N102</f>
        <v>0</v>
      </c>
    </row>
    <row r="21" spans="1:6">
      <c r="A21" s="119" t="s">
        <v>271</v>
      </c>
      <c r="B21" s="120">
        <f>Prehlad!H104</f>
        <v>0</v>
      </c>
      <c r="C21" s="120">
        <f>Prehlad!I104</f>
        <v>0</v>
      </c>
      <c r="D21" s="120">
        <f>Prehlad!J104</f>
        <v>0</v>
      </c>
      <c r="E21" s="121">
        <f>Prehlad!L104</f>
        <v>1.2701850399999999</v>
      </c>
      <c r="F21" s="122">
        <f>Prehlad!N104</f>
        <v>0</v>
      </c>
    </row>
    <row r="22" spans="1:6">
      <c r="A22" s="119"/>
      <c r="B22" s="120"/>
      <c r="C22" s="120"/>
      <c r="D22" s="120"/>
      <c r="E22" s="121"/>
      <c r="F22" s="122"/>
    </row>
    <row r="23" spans="1:6">
      <c r="A23" s="119"/>
      <c r="B23" s="120"/>
      <c r="C23" s="120"/>
      <c r="D23" s="120"/>
      <c r="E23" s="121"/>
      <c r="F23" s="122"/>
    </row>
    <row r="24" spans="1:6">
      <c r="A24" s="119" t="s">
        <v>272</v>
      </c>
      <c r="B24" s="120">
        <f>Prehlad!H106</f>
        <v>0</v>
      </c>
      <c r="C24" s="120">
        <f>Prehlad!I106</f>
        <v>0</v>
      </c>
      <c r="D24" s="120">
        <f>Prehlad!J106</f>
        <v>0</v>
      </c>
      <c r="E24" s="121">
        <f>Prehlad!L106</f>
        <v>23.670430840000002</v>
      </c>
      <c r="F24" s="122">
        <f>Prehlad!N106</f>
        <v>5.9936150000000001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9"/>
  <sheetViews>
    <sheetView showGridLines="0" workbookViewId="0">
      <selection activeCell="Q14" sqref="Q14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88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2:30" ht="18" customHeight="1">
      <c r="B2" s="4" t="s">
        <v>89</v>
      </c>
      <c r="C2" s="5"/>
      <c r="D2" s="5"/>
      <c r="E2" s="5"/>
      <c r="F2" s="5"/>
      <c r="G2" s="6" t="s">
        <v>39</v>
      </c>
      <c r="H2" s="5" t="s">
        <v>90</v>
      </c>
      <c r="I2" s="5"/>
      <c r="J2" s="6" t="s">
        <v>40</v>
      </c>
      <c r="K2" s="5"/>
      <c r="L2" s="5"/>
      <c r="M2" s="48"/>
      <c r="Z2" s="67" t="s">
        <v>7</v>
      </c>
      <c r="AA2" s="68" t="s">
        <v>41</v>
      </c>
      <c r="AB2" s="68" t="s">
        <v>8</v>
      </c>
      <c r="AC2" s="68"/>
      <c r="AD2" s="69"/>
    </row>
    <row r="3" spans="2:30" ht="18" customHeight="1">
      <c r="B3" s="7" t="s">
        <v>0</v>
      </c>
      <c r="C3" s="8"/>
      <c r="D3" s="8"/>
      <c r="E3" s="8"/>
      <c r="F3" s="8"/>
      <c r="G3" s="9" t="s">
        <v>91</v>
      </c>
      <c r="H3" s="8"/>
      <c r="I3" s="8"/>
      <c r="J3" s="9" t="s">
        <v>42</v>
      </c>
      <c r="K3" s="8" t="s">
        <v>92</v>
      </c>
      <c r="L3" s="8"/>
      <c r="M3" s="49"/>
      <c r="Z3" s="67" t="s">
        <v>10</v>
      </c>
      <c r="AA3" s="68" t="s">
        <v>43</v>
      </c>
      <c r="AB3" s="68" t="s">
        <v>8</v>
      </c>
      <c r="AC3" s="68" t="s">
        <v>11</v>
      </c>
      <c r="AD3" s="69" t="s">
        <v>12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12" t="s">
        <v>44</v>
      </c>
      <c r="K4" s="11"/>
      <c r="L4" s="11" t="s">
        <v>45</v>
      </c>
      <c r="M4" s="50"/>
      <c r="Z4" s="67" t="s">
        <v>13</v>
      </c>
      <c r="AA4" s="68" t="s">
        <v>46</v>
      </c>
      <c r="AB4" s="68" t="s">
        <v>8</v>
      </c>
      <c r="AC4" s="68"/>
      <c r="AD4" s="69"/>
    </row>
    <row r="5" spans="2:30" ht="18" customHeight="1">
      <c r="B5" s="4" t="s">
        <v>47</v>
      </c>
      <c r="C5" s="5"/>
      <c r="D5" s="5" t="s">
        <v>93</v>
      </c>
      <c r="E5" s="5"/>
      <c r="F5" s="5"/>
      <c r="G5" s="13" t="s">
        <v>94</v>
      </c>
      <c r="H5" s="5"/>
      <c r="I5" s="5"/>
      <c r="J5" s="5" t="s">
        <v>48</v>
      </c>
      <c r="K5" s="5"/>
      <c r="L5" s="5" t="s">
        <v>49</v>
      </c>
      <c r="M5" s="48"/>
      <c r="Z5" s="67" t="s">
        <v>14</v>
      </c>
      <c r="AA5" s="68" t="s">
        <v>43</v>
      </c>
      <c r="AB5" s="68" t="s">
        <v>8</v>
      </c>
      <c r="AC5" s="68" t="s">
        <v>11</v>
      </c>
      <c r="AD5" s="69" t="s">
        <v>12</v>
      </c>
    </row>
    <row r="6" spans="2:30" ht="18" customHeight="1">
      <c r="B6" s="7" t="s">
        <v>50</v>
      </c>
      <c r="C6" s="8"/>
      <c r="D6" s="8"/>
      <c r="E6" s="8"/>
      <c r="F6" s="8"/>
      <c r="G6" s="14"/>
      <c r="H6" s="8"/>
      <c r="I6" s="8"/>
      <c r="J6" s="8" t="s">
        <v>48</v>
      </c>
      <c r="K6" s="8"/>
      <c r="L6" s="8" t="s">
        <v>49</v>
      </c>
      <c r="M6" s="49"/>
    </row>
    <row r="7" spans="2:30" ht="18" customHeight="1">
      <c r="B7" s="10" t="s">
        <v>51</v>
      </c>
      <c r="C7" s="11"/>
      <c r="D7" s="11" t="s">
        <v>95</v>
      </c>
      <c r="E7" s="11"/>
      <c r="F7" s="11"/>
      <c r="G7" s="15" t="s">
        <v>94</v>
      </c>
      <c r="H7" s="11"/>
      <c r="I7" s="11"/>
      <c r="J7" s="11" t="s">
        <v>48</v>
      </c>
      <c r="K7" s="11"/>
      <c r="L7" s="11" t="s">
        <v>49</v>
      </c>
      <c r="M7" s="50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1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2">
        <f>IF(J9&lt;&gt;0,ROUND($M$26/J9,0),0)</f>
        <v>0</v>
      </c>
    </row>
    <row r="10" spans="2:30" ht="18" customHeight="1">
      <c r="B10" s="27" t="s">
        <v>52</v>
      </c>
      <c r="C10" s="28" t="s">
        <v>53</v>
      </c>
      <c r="D10" s="29" t="s">
        <v>22</v>
      </c>
      <c r="E10" s="29" t="s">
        <v>54</v>
      </c>
      <c r="F10" s="30" t="s">
        <v>55</v>
      </c>
      <c r="G10" s="27" t="s">
        <v>56</v>
      </c>
      <c r="H10" s="126" t="s">
        <v>57</v>
      </c>
      <c r="I10" s="126"/>
      <c r="J10" s="27" t="s">
        <v>58</v>
      </c>
      <c r="K10" s="126" t="s">
        <v>59</v>
      </c>
      <c r="L10" s="126"/>
      <c r="M10" s="126"/>
    </row>
    <row r="11" spans="2:30" ht="18" customHeight="1">
      <c r="B11" s="31">
        <v>1</v>
      </c>
      <c r="C11" s="32" t="s">
        <v>60</v>
      </c>
      <c r="D11" s="91">
        <f>Prehlad!H66</f>
        <v>0</v>
      </c>
      <c r="E11" s="91">
        <f>Prehlad!I66</f>
        <v>0</v>
      </c>
      <c r="F11" s="92">
        <f>D11+E11</f>
        <v>0</v>
      </c>
      <c r="G11" s="31">
        <v>6</v>
      </c>
      <c r="H11" s="32" t="s">
        <v>96</v>
      </c>
      <c r="I11" s="92">
        <v>0</v>
      </c>
      <c r="J11" s="31">
        <v>11</v>
      </c>
      <c r="K11" s="53" t="s">
        <v>99</v>
      </c>
      <c r="L11" s="54">
        <v>0</v>
      </c>
      <c r="M11" s="92">
        <f>ROUND(((D11+E11+D12+E12+D13)*L11),2)</f>
        <v>0</v>
      </c>
    </row>
    <row r="12" spans="2:30" ht="18" customHeight="1">
      <c r="B12" s="33">
        <v>2</v>
      </c>
      <c r="C12" s="34" t="s">
        <v>61</v>
      </c>
      <c r="D12" s="93">
        <f>Prehlad!H104</f>
        <v>0</v>
      </c>
      <c r="E12" s="93">
        <f>Prehlad!I104</f>
        <v>0</v>
      </c>
      <c r="F12" s="92">
        <f>D12+E12</f>
        <v>0</v>
      </c>
      <c r="G12" s="33">
        <v>7</v>
      </c>
      <c r="H12" s="34" t="s">
        <v>97</v>
      </c>
      <c r="I12" s="94">
        <v>0</v>
      </c>
      <c r="J12" s="33">
        <v>12</v>
      </c>
      <c r="K12" s="55" t="s">
        <v>100</v>
      </c>
      <c r="L12" s="56">
        <v>0</v>
      </c>
      <c r="M12" s="94">
        <f>ROUND(((D11+E11+D12+E12+D13)*L12),2)</f>
        <v>0</v>
      </c>
    </row>
    <row r="13" spans="2:30" ht="18" customHeight="1">
      <c r="B13" s="33">
        <v>3</v>
      </c>
      <c r="C13" s="34" t="s">
        <v>62</v>
      </c>
      <c r="D13" s="93"/>
      <c r="E13" s="93"/>
      <c r="F13" s="92">
        <f>D13+E13</f>
        <v>0</v>
      </c>
      <c r="G13" s="33">
        <v>8</v>
      </c>
      <c r="H13" s="34" t="s">
        <v>98</v>
      </c>
      <c r="I13" s="94">
        <v>0</v>
      </c>
      <c r="J13" s="33">
        <v>13</v>
      </c>
      <c r="K13" s="55" t="s">
        <v>101</v>
      </c>
      <c r="L13" s="56">
        <v>0</v>
      </c>
      <c r="M13" s="94">
        <f>ROUND(((D11+E11+D12+E12+D13)*L13),2)</f>
        <v>0</v>
      </c>
    </row>
    <row r="14" spans="2:30" ht="18" customHeight="1">
      <c r="B14" s="33">
        <v>4</v>
      </c>
      <c r="C14" s="34" t="s">
        <v>63</v>
      </c>
      <c r="D14" s="93"/>
      <c r="E14" s="93"/>
      <c r="F14" s="95">
        <f>D14+E14</f>
        <v>0</v>
      </c>
      <c r="G14" s="33">
        <v>9</v>
      </c>
      <c r="H14" s="34" t="s">
        <v>0</v>
      </c>
      <c r="I14" s="94">
        <v>0</v>
      </c>
      <c r="J14" s="33">
        <v>14</v>
      </c>
      <c r="K14" s="55" t="s">
        <v>0</v>
      </c>
      <c r="L14" s="56">
        <v>0</v>
      </c>
      <c r="M14" s="94">
        <f>ROUND(((D11+E11+D12+E12+D13+E13)*L14),2)</f>
        <v>0</v>
      </c>
    </row>
    <row r="15" spans="2:30" ht="18" customHeight="1">
      <c r="B15" s="35">
        <v>5</v>
      </c>
      <c r="C15" s="36" t="s">
        <v>64</v>
      </c>
      <c r="D15" s="96">
        <f>SUM(D11:D14)</f>
        <v>0</v>
      </c>
      <c r="E15" s="97">
        <f>SUM(E11:E14)</f>
        <v>0</v>
      </c>
      <c r="F15" s="98">
        <f>SUM(F11:F14)</f>
        <v>0</v>
      </c>
      <c r="G15" s="37">
        <v>10</v>
      </c>
      <c r="H15" s="38" t="s">
        <v>65</v>
      </c>
      <c r="I15" s="98">
        <f>SUM(I11:I14)</f>
        <v>0</v>
      </c>
      <c r="J15" s="35">
        <v>15</v>
      </c>
      <c r="K15" s="57"/>
      <c r="L15" s="58" t="s">
        <v>66</v>
      </c>
      <c r="M15" s="98">
        <f>SUM(M11:M14)</f>
        <v>0</v>
      </c>
    </row>
    <row r="16" spans="2:30" ht="18" customHeight="1">
      <c r="B16" s="125" t="s">
        <v>67</v>
      </c>
      <c r="C16" s="125"/>
      <c r="D16" s="125"/>
      <c r="E16" s="125"/>
      <c r="F16" s="39"/>
      <c r="G16" s="127" t="s">
        <v>68</v>
      </c>
      <c r="H16" s="127"/>
      <c r="I16" s="127"/>
      <c r="J16" s="27" t="s">
        <v>69</v>
      </c>
      <c r="K16" s="126" t="s">
        <v>70</v>
      </c>
      <c r="L16" s="126"/>
      <c r="M16" s="126"/>
    </row>
    <row r="17" spans="2:13" ht="18" customHeight="1">
      <c r="B17" s="40"/>
      <c r="C17" s="41" t="s">
        <v>71</v>
      </c>
      <c r="D17" s="41"/>
      <c r="E17" s="41" t="s">
        <v>72</v>
      </c>
      <c r="F17" s="42"/>
      <c r="G17" s="40"/>
      <c r="H17" s="2"/>
      <c r="I17" s="59"/>
      <c r="J17" s="33">
        <v>16</v>
      </c>
      <c r="K17" s="55" t="s">
        <v>73</v>
      </c>
      <c r="L17" s="60"/>
      <c r="M17" s="94">
        <v>0</v>
      </c>
    </row>
    <row r="18" spans="2:13" ht="18" customHeight="1">
      <c r="B18" s="43"/>
      <c r="C18" s="2" t="s">
        <v>74</v>
      </c>
      <c r="D18" s="2"/>
      <c r="E18" s="2"/>
      <c r="F18" s="44"/>
      <c r="G18" s="43"/>
      <c r="H18" s="2" t="s">
        <v>71</v>
      </c>
      <c r="I18" s="59"/>
      <c r="J18" s="33">
        <v>17</v>
      </c>
      <c r="K18" s="55" t="s">
        <v>102</v>
      </c>
      <c r="L18" s="60"/>
      <c r="M18" s="94">
        <v>0</v>
      </c>
    </row>
    <row r="19" spans="2:13" ht="18" customHeight="1">
      <c r="B19" s="43"/>
      <c r="C19" s="2"/>
      <c r="D19" s="2"/>
      <c r="E19" s="2"/>
      <c r="F19" s="44"/>
      <c r="G19" s="43"/>
      <c r="H19" s="45"/>
      <c r="I19" s="59"/>
      <c r="J19" s="33">
        <v>18</v>
      </c>
      <c r="K19" s="55" t="s">
        <v>103</v>
      </c>
      <c r="L19" s="60"/>
      <c r="M19" s="94">
        <v>0</v>
      </c>
    </row>
    <row r="20" spans="2:13" ht="18" customHeight="1">
      <c r="B20" s="43"/>
      <c r="C20" s="2"/>
      <c r="D20" s="2"/>
      <c r="E20" s="2"/>
      <c r="F20" s="44"/>
      <c r="G20" s="43"/>
      <c r="H20" s="41" t="s">
        <v>72</v>
      </c>
      <c r="I20" s="59"/>
      <c r="J20" s="33">
        <v>19</v>
      </c>
      <c r="K20" s="55" t="s">
        <v>104</v>
      </c>
      <c r="L20" s="60"/>
      <c r="M20" s="94">
        <v>0</v>
      </c>
    </row>
    <row r="21" spans="2:13" ht="18" customHeight="1">
      <c r="B21" s="40"/>
      <c r="C21" s="2"/>
      <c r="D21" s="2"/>
      <c r="E21" s="2"/>
      <c r="F21" s="2"/>
      <c r="G21" s="40"/>
      <c r="H21" s="2" t="s">
        <v>74</v>
      </c>
      <c r="I21" s="59"/>
      <c r="J21" s="35">
        <v>20</v>
      </c>
      <c r="K21" s="57"/>
      <c r="L21" s="58" t="s">
        <v>75</v>
      </c>
      <c r="M21" s="98">
        <f>SUM(M17:M20)</f>
        <v>0</v>
      </c>
    </row>
    <row r="22" spans="2:13" ht="18" customHeight="1">
      <c r="B22" s="125" t="s">
        <v>76</v>
      </c>
      <c r="C22" s="125"/>
      <c r="D22" s="125"/>
      <c r="E22" s="125"/>
      <c r="F22" s="39"/>
      <c r="G22" s="40"/>
      <c r="H22" s="2"/>
      <c r="I22" s="59"/>
      <c r="J22" s="27" t="s">
        <v>77</v>
      </c>
      <c r="K22" s="126" t="s">
        <v>78</v>
      </c>
      <c r="L22" s="126"/>
      <c r="M22" s="126"/>
    </row>
    <row r="23" spans="2:13" ht="18" customHeight="1">
      <c r="B23" s="40"/>
      <c r="C23" s="41" t="s">
        <v>71</v>
      </c>
      <c r="D23" s="41"/>
      <c r="E23" s="41" t="s">
        <v>72</v>
      </c>
      <c r="F23" s="42"/>
      <c r="G23" s="40"/>
      <c r="H23" s="2"/>
      <c r="I23" s="59"/>
      <c r="J23" s="31">
        <v>21</v>
      </c>
      <c r="K23" s="53"/>
      <c r="L23" s="61" t="s">
        <v>79</v>
      </c>
      <c r="M23" s="92">
        <f>ROUND(F15,2)+I15+M15+M21</f>
        <v>0</v>
      </c>
    </row>
    <row r="24" spans="2:13" ht="18" customHeight="1">
      <c r="B24" s="43"/>
      <c r="C24" s="2" t="s">
        <v>74</v>
      </c>
      <c r="D24" s="2"/>
      <c r="E24" s="2"/>
      <c r="F24" s="44"/>
      <c r="G24" s="40"/>
      <c r="H24" s="2"/>
      <c r="I24" s="59"/>
      <c r="J24" s="33">
        <v>22</v>
      </c>
      <c r="K24" s="55" t="s">
        <v>274</v>
      </c>
      <c r="L24" s="99">
        <f>M23-L25</f>
        <v>0</v>
      </c>
      <c r="M24" s="94">
        <f>ROUND((L24*23)/100,2)</f>
        <v>0</v>
      </c>
    </row>
    <row r="25" spans="2:13" ht="18" customHeight="1">
      <c r="B25" s="43"/>
      <c r="C25" s="2"/>
      <c r="D25" s="2"/>
      <c r="E25" s="2"/>
      <c r="F25" s="44"/>
      <c r="G25" s="40"/>
      <c r="H25" s="2"/>
      <c r="I25" s="59"/>
      <c r="J25" s="33">
        <v>23</v>
      </c>
      <c r="K25" s="55" t="s">
        <v>105</v>
      </c>
      <c r="L25" s="99">
        <f>SUMIF(Prehlad!O11:O9999,0,Prehlad!J11:J9999)</f>
        <v>0</v>
      </c>
      <c r="M25" s="94">
        <f>ROUND((L25*0)/100,1)</f>
        <v>0</v>
      </c>
    </row>
    <row r="26" spans="2:13" ht="18" customHeight="1">
      <c r="B26" s="43"/>
      <c r="C26" s="2"/>
      <c r="D26" s="2"/>
      <c r="E26" s="2"/>
      <c r="F26" s="44"/>
      <c r="G26" s="40"/>
      <c r="H26" s="2"/>
      <c r="I26" s="59"/>
      <c r="J26" s="35">
        <v>24</v>
      </c>
      <c r="K26" s="57"/>
      <c r="L26" s="58" t="s">
        <v>80</v>
      </c>
      <c r="M26" s="98">
        <f>M23+M24+M25</f>
        <v>0</v>
      </c>
    </row>
    <row r="27" spans="2:13" ht="17.100000000000001" customHeight="1">
      <c r="B27" s="46"/>
      <c r="C27" s="47"/>
      <c r="D27" s="47"/>
      <c r="E27" s="47"/>
      <c r="F27" s="47"/>
      <c r="G27" s="46"/>
      <c r="H27" s="47"/>
      <c r="I27" s="62"/>
      <c r="J27" s="63" t="s">
        <v>81</v>
      </c>
      <c r="K27" s="64" t="s">
        <v>106</v>
      </c>
      <c r="L27" s="65"/>
      <c r="M27" s="66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Hronská Jana</cp:lastModifiedBy>
  <cp:revision>2</cp:revision>
  <cp:lastPrinted>2019-05-20T14:23:00Z</cp:lastPrinted>
  <dcterms:created xsi:type="dcterms:W3CDTF">1999-04-06T07:39:00Z</dcterms:created>
  <dcterms:modified xsi:type="dcterms:W3CDTF">2026-01-20T09:47:07Z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