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avand2-my.sharepoint.com/personal/beno_pavand2_onmicrosoft_com/Documents/Projekty_Luky/Marianum_pohrebníctvo/Ondrejský cintorín/Expedovaná verzia_11_12_2025/"/>
    </mc:Choice>
  </mc:AlternateContent>
  <xr:revisionPtr revIDLastSave="1" documentId="8_{86016030-9C83-40CD-8ED1-625C3C005A9D}" xr6:coauthVersionLast="47" xr6:coauthVersionMax="47" xr10:uidLastSave="{E1D53512-C4AE-48C9-84D2-99EB0B229EBD}"/>
  <bookViews>
    <workbookView xWindow="-110" yWindow="-110" windowWidth="25820" windowHeight="15500" activeTab="1" xr2:uid="{00000000-000D-0000-FFFF-FFFF00000000}"/>
  </bookViews>
  <sheets>
    <sheet name="Rekapitulácia stavby" sheetId="1" r:id="rId1"/>
    <sheet name="1111 - Marianum_poruchy" sheetId="2" r:id="rId2"/>
  </sheets>
  <definedNames>
    <definedName name="_xlnm._FilterDatabase" localSheetId="1" hidden="1">'1111 - Marianum_poruchy'!$C$122:$K$160</definedName>
    <definedName name="_xlnm.Print_Titles" localSheetId="1">'1111 - Marianum_poruchy'!$122:$122</definedName>
    <definedName name="_xlnm.Print_Titles" localSheetId="0">'Rekapitulácia stavby'!$92:$92</definedName>
    <definedName name="_xlnm.Print_Area" localSheetId="1">'1111 - Marianum_poruchy'!$C$4:$J$76,'1111 - Marianum_poruchy'!$C$82:$J$106,'1111 - Marianum_poruchy'!$C$112:$J$160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60" i="2"/>
  <c r="BH160" i="2"/>
  <c r="BG160" i="2"/>
  <c r="BE160" i="2"/>
  <c r="T160" i="2"/>
  <c r="T159" i="2"/>
  <c r="R160" i="2"/>
  <c r="R159" i="2" s="1"/>
  <c r="P160" i="2"/>
  <c r="P159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BI129" i="2"/>
  <c r="BH129" i="2"/>
  <c r="BG129" i="2"/>
  <c r="BE129" i="2"/>
  <c r="T129" i="2"/>
  <c r="R129" i="2"/>
  <c r="P129" i="2"/>
  <c r="BI126" i="2"/>
  <c r="BH126" i="2"/>
  <c r="BG126" i="2"/>
  <c r="BE126" i="2"/>
  <c r="T126" i="2"/>
  <c r="R126" i="2"/>
  <c r="P126" i="2"/>
  <c r="J120" i="2"/>
  <c r="F120" i="2"/>
  <c r="F117" i="2"/>
  <c r="E115" i="2"/>
  <c r="J29" i="2"/>
  <c r="J90" i="2"/>
  <c r="F90" i="2"/>
  <c r="F87" i="2"/>
  <c r="E85" i="2"/>
  <c r="J19" i="2"/>
  <c r="E19" i="2"/>
  <c r="J89" i="2" s="1"/>
  <c r="J18" i="2"/>
  <c r="J13" i="2"/>
  <c r="E13" i="2"/>
  <c r="F89" i="2" s="1"/>
  <c r="J12" i="2"/>
  <c r="J10" i="2"/>
  <c r="J87" i="2" s="1"/>
  <c r="L90" i="1"/>
  <c r="AM90" i="1"/>
  <c r="AM89" i="1"/>
  <c r="L89" i="1"/>
  <c r="AM87" i="1"/>
  <c r="L87" i="1"/>
  <c r="L85" i="1"/>
  <c r="L84" i="1"/>
  <c r="J144" i="2"/>
  <c r="J148" i="2"/>
  <c r="BK138" i="2"/>
  <c r="BK155" i="2"/>
  <c r="BK144" i="2"/>
  <c r="J126" i="2"/>
  <c r="BK154" i="2"/>
  <c r="J143" i="2"/>
  <c r="BK126" i="2"/>
  <c r="BK149" i="2"/>
  <c r="BK134" i="2"/>
  <c r="BK148" i="2"/>
  <c r="BK143" i="2"/>
  <c r="BK158" i="2"/>
  <c r="J146" i="2"/>
  <c r="J129" i="2"/>
  <c r="J156" i="2"/>
  <c r="J149" i="2"/>
  <c r="J134" i="2"/>
  <c r="J138" i="2"/>
  <c r="J158" i="2"/>
  <c r="BK146" i="2"/>
  <c r="BK156" i="2"/>
  <c r="BK151" i="2"/>
  <c r="BK137" i="2"/>
  <c r="J160" i="2"/>
  <c r="J151" i="2"/>
  <c r="J137" i="2"/>
  <c r="AS94" i="1"/>
  <c r="BK160" i="2"/>
  <c r="AK27" i="1"/>
  <c r="J147" i="2"/>
  <c r="BK129" i="2"/>
  <c r="J154" i="2"/>
  <c r="J141" i="2"/>
  <c r="J155" i="2"/>
  <c r="BK147" i="2"/>
  <c r="BK141" i="2"/>
  <c r="P125" i="2" l="1"/>
  <c r="P133" i="2"/>
  <c r="P142" i="2"/>
  <c r="P145" i="2"/>
  <c r="BK125" i="2"/>
  <c r="J125" i="2" s="1"/>
  <c r="J96" i="2" s="1"/>
  <c r="R125" i="2"/>
  <c r="R133" i="2"/>
  <c r="T142" i="2"/>
  <c r="R145" i="2"/>
  <c r="P150" i="2"/>
  <c r="BK133" i="2"/>
  <c r="J133" i="2" s="1"/>
  <c r="J97" i="2" s="1"/>
  <c r="BK142" i="2"/>
  <c r="J142" i="2"/>
  <c r="J98" i="2"/>
  <c r="R142" i="2"/>
  <c r="BK150" i="2"/>
  <c r="J150" i="2"/>
  <c r="J100" i="2"/>
  <c r="R150" i="2"/>
  <c r="T125" i="2"/>
  <c r="T133" i="2"/>
  <c r="BK145" i="2"/>
  <c r="J145" i="2" s="1"/>
  <c r="J99" i="2" s="1"/>
  <c r="T145" i="2"/>
  <c r="T150" i="2"/>
  <c r="BK159" i="2"/>
  <c r="J159" i="2"/>
  <c r="J101" i="2" s="1"/>
  <c r="J117" i="2"/>
  <c r="BF141" i="2"/>
  <c r="BF144" i="2"/>
  <c r="BF146" i="2"/>
  <c r="BF154" i="2"/>
  <c r="BF155" i="2"/>
  <c r="BF156" i="2"/>
  <c r="J119" i="2"/>
  <c r="BF138" i="2"/>
  <c r="BF148" i="2"/>
  <c r="BF149" i="2"/>
  <c r="BF151" i="2"/>
  <c r="F119" i="2"/>
  <c r="BF126" i="2"/>
  <c r="BF134" i="2"/>
  <c r="BF158" i="2"/>
  <c r="BF129" i="2"/>
  <c r="BF137" i="2"/>
  <c r="BF143" i="2"/>
  <c r="BF147" i="2"/>
  <c r="BF160" i="2"/>
  <c r="F35" i="2"/>
  <c r="BB95" i="1"/>
  <c r="BB94" i="1" s="1"/>
  <c r="W34" i="1" s="1"/>
  <c r="F33" i="2"/>
  <c r="AZ95" i="1"/>
  <c r="AZ94" i="1"/>
  <c r="W32" i="1"/>
  <c r="F37" i="2"/>
  <c r="BD95" i="1" s="1"/>
  <c r="BD94" i="1" s="1"/>
  <c r="W36" i="1" s="1"/>
  <c r="F36" i="2"/>
  <c r="BC95" i="1"/>
  <c r="BC94" i="1"/>
  <c r="AY94" i="1" s="1"/>
  <c r="J33" i="2"/>
  <c r="AV95" i="1" s="1"/>
  <c r="T124" i="2" l="1"/>
  <c r="T123" i="2"/>
  <c r="R124" i="2"/>
  <c r="R123" i="2"/>
  <c r="P124" i="2"/>
  <c r="P123" i="2"/>
  <c r="AU95" i="1" s="1"/>
  <c r="AU94" i="1" s="1"/>
  <c r="BK124" i="2"/>
  <c r="J124" i="2" s="1"/>
  <c r="J95" i="2" s="1"/>
  <c r="W35" i="1"/>
  <c r="AX94" i="1"/>
  <c r="AV94" i="1"/>
  <c r="AK32" i="1"/>
  <c r="J34" i="2"/>
  <c r="AW95" i="1"/>
  <c r="AT95" i="1" s="1"/>
  <c r="F34" i="2"/>
  <c r="BA95" i="1" s="1"/>
  <c r="BA94" i="1" s="1"/>
  <c r="AW94" i="1" s="1"/>
  <c r="AK33" i="1" s="1"/>
  <c r="BK123" i="2" l="1"/>
  <c r="J123" i="2" s="1"/>
  <c r="J94" i="2" s="1"/>
  <c r="J28" i="2" s="1"/>
  <c r="J30" i="2" s="1"/>
  <c r="AG95" i="1" s="1"/>
  <c r="AG94" i="1" s="1"/>
  <c r="AK26" i="1" s="1"/>
  <c r="AK29" i="1" s="1"/>
  <c r="AK38" i="1" s="1"/>
  <c r="AT94" i="1"/>
  <c r="W33" i="1"/>
  <c r="J39" i="2" l="1"/>
  <c r="AN94" i="1"/>
  <c r="AN99" i="1" s="1"/>
  <c r="AN95" i="1"/>
  <c r="J106" i="2"/>
  <c r="AG99" i="1"/>
</calcChain>
</file>

<file path=xl/sharedStrings.xml><?xml version="1.0" encoding="utf-8"?>
<sst xmlns="http://schemas.openxmlformats.org/spreadsheetml/2006/main" count="644" uniqueCount="193">
  <si>
    <t>Export Komplet</t>
  </si>
  <si>
    <t/>
  </si>
  <si>
    <t>2.0</t>
  </si>
  <si>
    <t>False</t>
  </si>
  <si>
    <t>{0925c886-8a7f-4600-b719-81fcf51ad1c0}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</si>
  <si>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</si>
  <si>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</si>
  <si>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</si>
  <si>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</si>
  <si>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</si>
  <si>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</si>
  <si>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</si>
  <si>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1111</t>
  </si>
  <si>
    <t>Stavba:</t>
  </si>
  <si>
    <t>Marianum_poruchy</t>
  </si>
  <si>
    <t>JKSO:</t>
  </si>
  <si>
    <t>ČS:</t>
  </si>
  <si>
    <t>Miesto:</t>
  </si>
  <si>
    <t xml:space="preserve"> </t>
  </si>
  <si>
    <t>Dátum:</t>
  </si>
  <si>
    <t>11. 12. 2025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</si>
  <si>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</si>
  <si>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</si>
  <si>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</si>
  <si>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</si>
  <si>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</si>
  <si>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</si>
  <si>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</si>
  <si>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</si>
  <si>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</si>
  <si>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</si>
  <si>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</si>
  <si>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</si>
  <si>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</si>
  <si>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</si>
  <si>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</si>
  <si>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</si>
  <si>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</si>
  <si>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</si>
  <si>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</si>
  <si>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</si>
  <si>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</si>
  <si>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</si>
  <si>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</si>
  <si>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</si>
  <si>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</si>
  <si>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</si>
  <si>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</si>
  <si>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</si>
  <si>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</si>
  <si>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</si>
  <si>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</si>
  <si>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</si>
  <si>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</si>
  <si>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</si>
  <si>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</si>
  <si>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</si>
  <si>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</si>
  <si>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</si>
  <si>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</si>
  <si>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</si>
  <si>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</si>
  <si>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</si>
  <si>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</si>
  <si>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</si>
  <si>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</si>
  <si>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</si>
  <si>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</si>
  <si>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</si>
  <si>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</si>
  <si>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</si>
  <si>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</si>
  <si>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</si>
  <si>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</si>
  <si>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</si>
  <si>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</si>
  <si>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</si>
  <si>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</si>
  <si>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</si>
  <si>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</si>
  <si>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</si>
  <si>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</si>
  <si>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</si>
  <si>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</si>
  <si>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</si>
  <si>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</si>
  <si>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</si>
  <si>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</si>
  <si>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</si>
  <si>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</si>
  <si>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</si>
  <si>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</si>
  <si>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</si>
  <si>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</si>
  <si>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</si>
  <si>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</si>
  <si>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</si>
  <si>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</si>
  <si>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</si>
  <si>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</si>
  <si>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</si>
  <si>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</si>
  <si>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</si>
  <si>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</si>
  <si>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</si>
  <si>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</si>
  <si>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</si>
  <si>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</si>
  <si>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</si>
  <si>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</si>
  <si>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</si>
  <si>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</si>
  <si>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</si>
  <si>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</si>
  <si>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</t>
  </si>
  <si>
    <t>K</t>
  </si>
  <si>
    <t>130201001.S</t>
  </si>
  <si>
    <t>Výkop jamy a ryhy v obmedzenom priestore horn. tr.3 ručne</t>
  </si>
  <si>
    <t>m3</t>
  </si>
  <si>
    <t>4</t>
  </si>
  <si>
    <t>-1151548963</t>
  </si>
  <si>
    <t>VV</t>
  </si>
  <si>
    <t>2*2*1,26</t>
  </si>
  <si>
    <t>Súčet</t>
  </si>
  <si>
    <t>174101102.S</t>
  </si>
  <si>
    <t>Zásyp sypaninou v uzavretých priestoroch s urovnaním povrchu zásypu</t>
  </si>
  <si>
    <t>447091847</t>
  </si>
  <si>
    <t>-2*0,45*1,26</t>
  </si>
  <si>
    <t>Zakladanie</t>
  </si>
  <si>
    <t>273321411.S</t>
  </si>
  <si>
    <t>Betón základových dosiek, železový (bez výstuže), tr. C 25/30</t>
  </si>
  <si>
    <t>-1143752555</t>
  </si>
  <si>
    <t>2*2*0,15</t>
  </si>
  <si>
    <t>273362021.S</t>
  </si>
  <si>
    <t>Výstuž základových dosiek zo zvár. sietí KARI</t>
  </si>
  <si>
    <t>t</t>
  </si>
  <si>
    <t>1785779380</t>
  </si>
  <si>
    <t>279311115.S</t>
  </si>
  <si>
    <t>Postupné podbet. základného muriva bez výkopu, zapaž. a debnenia prostým betónom tr. C 20/25</t>
  </si>
  <si>
    <t>-721904806</t>
  </si>
  <si>
    <t>2*0,45*1,26</t>
  </si>
  <si>
    <t>279361321.S</t>
  </si>
  <si>
    <t>Výstuž základových múrov nosných z ocele S235 (11373)</t>
  </si>
  <si>
    <t>2092332549</t>
  </si>
  <si>
    <t>Vodorovné konštrukcie</t>
  </si>
  <si>
    <t>411354175.S</t>
  </si>
  <si>
    <t>Podporná konštrukcia stropov výšky do 4 m pre zaťaženie do 20 kPa zhotovenie</t>
  </si>
  <si>
    <t>m2</t>
  </si>
  <si>
    <t>-1579953194</t>
  </si>
  <si>
    <t>411354176.S</t>
  </si>
  <si>
    <t>Podporná konštrukcia stropov výšky do 4 m pre zaťaženie do 20 kPa odstránenie</t>
  </si>
  <si>
    <t>-1623512914</t>
  </si>
  <si>
    <t>6</t>
  </si>
  <si>
    <t>Úpravy povrchov, podlahy, osadenie</t>
  </si>
  <si>
    <t>611460124.S</t>
  </si>
  <si>
    <t>803424200</t>
  </si>
  <si>
    <t>622454521.S</t>
  </si>
  <si>
    <t>Oprava vonk.omietok cementových v množstve opravovanej plochy do 50% štukových hladených</t>
  </si>
  <si>
    <t>1417026609</t>
  </si>
  <si>
    <t>622481119.S</t>
  </si>
  <si>
    <t>Potiahnutie vonkajších stien sklotextilnou mriežkou s celoplošným prilepením</t>
  </si>
  <si>
    <t>1762764687</t>
  </si>
  <si>
    <t>622901110.S</t>
  </si>
  <si>
    <t>Očistenie po opravách vonkajších omietok škárovaných plôch</t>
  </si>
  <si>
    <t>954353805</t>
  </si>
  <si>
    <t>9</t>
  </si>
  <si>
    <t>Ostatné konštrukcie a práce-búranie</t>
  </si>
  <si>
    <t>965042231.S</t>
  </si>
  <si>
    <t>Búranie podkladov pod dlažby, liatych dlažieb a mazanín,betón, hr.nad 100 mm, plochy do 4 m2 -2,20000t</t>
  </si>
  <si>
    <t>1823920212</t>
  </si>
  <si>
    <t>974029132.S1</t>
  </si>
  <si>
    <t>Vysekanie rýh v murive do hĺbky 40 mm a š. do 15mm,  -0,00800t</t>
  </si>
  <si>
    <t>m</t>
  </si>
  <si>
    <t>-217803816</t>
  </si>
  <si>
    <t>15</t>
  </si>
  <si>
    <t>979081111.S</t>
  </si>
  <si>
    <t>Odvoz sutiny a vybúraných hmôt na skládku do 1 km</t>
  </si>
  <si>
    <t>-961950533</t>
  </si>
  <si>
    <t>16</t>
  </si>
  <si>
    <t>979081121.S</t>
  </si>
  <si>
    <t>Odvoz sutiny a vybúraných hmôt na skládku za každý ďalší 1 km</t>
  </si>
  <si>
    <t>-2141215056</t>
  </si>
  <si>
    <t>1,368*15 'Prepočítané koeficientom množstva</t>
  </si>
  <si>
    <t>17</t>
  </si>
  <si>
    <t>979089212.S</t>
  </si>
  <si>
    <t>Poplatok za skládku - bitúmenové zmesi, uholný decht, dechtové výrobky (17 03), ostatné</t>
  </si>
  <si>
    <t>1996192062</t>
  </si>
  <si>
    <t>99</t>
  </si>
  <si>
    <t>Presun hmôt HSV</t>
  </si>
  <si>
    <t>999281111.S</t>
  </si>
  <si>
    <t>Presun hmôt pre opravy a údržbu objektov vrátane vonkajších plášťov výšky do 25 m</t>
  </si>
  <si>
    <t>-1517342614</t>
  </si>
  <si>
    <t>Príprava vnútorného podkladu penetráciou pod omietky a nátery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</si>
</sst>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68" workbookViewId="0">
      <selection activeCell="E20" sqref="E20"/>
    </sheetView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7" customHeight="1">
      <c r="AR2" s="203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5" customHeight="1">
      <c r="B4" s="18"/>
      <c r="D4" s="19" t="s">
        <v>8</v>
      </c>
      <c r="AR4" s="18"/>
      <c r="AS4" s="20" t="s">
        <v>9</v>
      </c>
      <c r="BS4" s="15" t="s">
        <v>10</v>
      </c>
    </row>
    <row r="5" spans="1:74" ht="12" customHeight="1">
      <c r="B5" s="18"/>
      <c r="D5" s="21" t="s">
        <v>11</v>
      </c>
      <c r="K5" s="165" t="s">
        <v>12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R5" s="18"/>
      <c r="BS5" s="15" t="s">
        <v>6</v>
      </c>
    </row>
    <row r="6" spans="1:74" ht="37" customHeight="1">
      <c r="B6" s="18"/>
      <c r="D6" s="23" t="s">
        <v>13</v>
      </c>
      <c r="K6" s="167" t="s">
        <v>14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R6" s="18"/>
      <c r="BS6" s="15" t="s">
        <v>6</v>
      </c>
    </row>
    <row r="7" spans="1:74" ht="12" customHeight="1">
      <c r="B7" s="18"/>
      <c r="D7" s="24" t="s">
        <v>15</v>
      </c>
      <c r="K7" s="22" t="s">
        <v>1</v>
      </c>
      <c r="AK7" s="24" t="s">
        <v>16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17</v>
      </c>
      <c r="K8" s="22" t="s">
        <v>18</v>
      </c>
      <c r="AK8" s="24" t="s">
        <v>19</v>
      </c>
      <c r="AN8" s="22" t="s">
        <v>20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21</v>
      </c>
      <c r="AK10" s="24" t="s">
        <v>22</v>
      </c>
      <c r="AN10" s="22" t="s">
        <v>1</v>
      </c>
      <c r="AR10" s="18"/>
      <c r="BS10" s="15" t="s">
        <v>6</v>
      </c>
    </row>
    <row r="11" spans="1:74" ht="18.5" customHeight="1">
      <c r="B11" s="18"/>
      <c r="E11" s="22" t="s">
        <v>18</v>
      </c>
      <c r="AK11" s="24" t="s">
        <v>23</v>
      </c>
      <c r="AN11" s="22" t="s">
        <v>1</v>
      </c>
      <c r="AR11" s="18"/>
      <c r="BS11" s="15" t="s">
        <v>6</v>
      </c>
    </row>
    <row r="12" spans="1:74" ht="7" customHeight="1">
      <c r="B12" s="18"/>
      <c r="AR12" s="18"/>
      <c r="BS12" s="15" t="s">
        <v>6</v>
      </c>
    </row>
    <row r="13" spans="1:74" ht="12" customHeight="1">
      <c r="B13" s="18"/>
      <c r="D13" s="24" t="s">
        <v>24</v>
      </c>
      <c r="AK13" s="24" t="s">
        <v>22</v>
      </c>
      <c r="AN13" s="22"/>
      <c r="AR13" s="18"/>
      <c r="BS13" s="15" t="s">
        <v>6</v>
      </c>
    </row>
    <row r="14" spans="1:74" ht="12.5">
      <c r="B14" s="18"/>
      <c r="E14" s="22"/>
      <c r="AK14" s="24" t="s">
        <v>23</v>
      </c>
      <c r="AN14" s="22"/>
      <c r="AR14" s="18"/>
      <c r="BS14" s="15" t="s">
        <v>6</v>
      </c>
    </row>
    <row r="15" spans="1:74" ht="7" customHeight="1">
      <c r="B15" s="18"/>
      <c r="AR15" s="18"/>
      <c r="BS15" s="15" t="s">
        <v>3</v>
      </c>
    </row>
    <row r="16" spans="1:74" ht="12" customHeight="1">
      <c r="B16" s="18"/>
      <c r="D16" s="24" t="s">
        <v>25</v>
      </c>
      <c r="AK16" s="24" t="s">
        <v>22</v>
      </c>
      <c r="AN16" s="22" t="s">
        <v>1</v>
      </c>
      <c r="AR16" s="18"/>
      <c r="BS16" s="15" t="s">
        <v>3</v>
      </c>
    </row>
    <row r="17" spans="2:71" ht="18.5" customHeight="1">
      <c r="B17" s="18"/>
      <c r="E17" s="22" t="s">
        <v>18</v>
      </c>
      <c r="AK17" s="24" t="s">
        <v>23</v>
      </c>
      <c r="AN17" s="22" t="s">
        <v>1</v>
      </c>
      <c r="AR17" s="18"/>
      <c r="BS17" s="15" t="s">
        <v>26</v>
      </c>
    </row>
    <row r="18" spans="2:71" ht="7" customHeight="1">
      <c r="B18" s="18"/>
      <c r="AR18" s="18"/>
      <c r="BS18" s="15" t="s">
        <v>6</v>
      </c>
    </row>
    <row r="19" spans="2:71" ht="12" customHeight="1">
      <c r="B19" s="18"/>
      <c r="D19" s="24" t="s">
        <v>27</v>
      </c>
      <c r="AK19" s="24" t="s">
        <v>22</v>
      </c>
      <c r="AN19" s="22" t="s">
        <v>1</v>
      </c>
      <c r="AR19" s="18"/>
      <c r="BS19" s="15" t="s">
        <v>6</v>
      </c>
    </row>
    <row r="20" spans="2:71" ht="18.5" customHeight="1">
      <c r="B20" s="18"/>
      <c r="E20" s="22"/>
      <c r="AK20" s="24" t="s">
        <v>23</v>
      </c>
      <c r="AN20" s="22" t="s">
        <v>1</v>
      </c>
      <c r="AR20" s="18"/>
      <c r="BS20" s="15" t="s">
        <v>26</v>
      </c>
    </row>
    <row r="21" spans="2:71" ht="7" customHeight="1">
      <c r="B21" s="18"/>
      <c r="AR21" s="18"/>
    </row>
    <row r="22" spans="2:71" ht="12" customHeight="1">
      <c r="B22" s="18"/>
      <c r="D22" s="24" t="s">
        <v>28</v>
      </c>
      <c r="AR22" s="18"/>
    </row>
    <row r="23" spans="2:71" ht="16.5" customHeight="1">
      <c r="B23" s="18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8"/>
    </row>
    <row r="24" spans="2:71" ht="7" customHeight="1">
      <c r="B24" s="18"/>
      <c r="AR24" s="18"/>
    </row>
    <row r="25" spans="2:71" ht="7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ht="14.4" customHeight="1">
      <c r="B26" s="18"/>
      <c r="D26" s="27" t="s">
        <v>29</v>
      </c>
      <c r="AK26" s="169">
        <f>ROUND(AG94,2)</f>
        <v>0</v>
      </c>
      <c r="AL26" s="166"/>
      <c r="AM26" s="166"/>
      <c r="AN26" s="166"/>
      <c r="AO26" s="166"/>
      <c r="AR26" s="18"/>
    </row>
    <row r="27" spans="2:71" ht="14.4" customHeight="1">
      <c r="B27" s="18"/>
      <c r="D27" s="27" t="s">
        <v>30</v>
      </c>
      <c r="AK27" s="169">
        <f>ROUND(AG97, 2)</f>
        <v>0</v>
      </c>
      <c r="AL27" s="169"/>
      <c r="AM27" s="169"/>
      <c r="AN27" s="169"/>
      <c r="AO27" s="169"/>
      <c r="AR27" s="18"/>
    </row>
    <row r="28" spans="2:71" s="1" customFormat="1" ht="7" customHeight="1">
      <c r="B28" s="29"/>
      <c r="AR28" s="29"/>
    </row>
    <row r="29" spans="2:71" s="1" customFormat="1" ht="25.9" customHeight="1">
      <c r="B29" s="29"/>
      <c r="D29" s="30" t="s">
        <v>31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170">
        <f>ROUND(AK26 + AK27, 2)</f>
        <v>0</v>
      </c>
      <c r="AL29" s="171"/>
      <c r="AM29" s="171"/>
      <c r="AN29" s="171"/>
      <c r="AO29" s="171"/>
      <c r="AR29" s="29"/>
    </row>
    <row r="30" spans="2:71" s="1" customFormat="1" ht="7" customHeight="1">
      <c r="B30" s="29"/>
      <c r="AR30" s="29"/>
    </row>
    <row r="31" spans="2:71" s="1" customFormat="1" ht="12.5">
      <c r="B31" s="29"/>
      <c r="L31" s="172" t="s">
        <v>32</v>
      </c>
      <c r="M31" s="172"/>
      <c r="N31" s="172"/>
      <c r="O31" s="172"/>
      <c r="P31" s="172"/>
      <c r="W31" s="172" t="s">
        <v>33</v>
      </c>
      <c r="X31" s="172"/>
      <c r="Y31" s="172"/>
      <c r="Z31" s="172"/>
      <c r="AA31" s="172"/>
      <c r="AB31" s="172"/>
      <c r="AC31" s="172"/>
      <c r="AD31" s="172"/>
      <c r="AE31" s="172"/>
      <c r="AK31" s="172" t="s">
        <v>34</v>
      </c>
      <c r="AL31" s="172"/>
      <c r="AM31" s="172"/>
      <c r="AN31" s="172"/>
      <c r="AO31" s="172"/>
      <c r="AR31" s="29"/>
    </row>
    <row r="32" spans="2:71" s="2" customFormat="1" ht="14.4" customHeight="1">
      <c r="B32" s="33"/>
      <c r="D32" s="24" t="s">
        <v>35</v>
      </c>
      <c r="F32" s="34" t="s">
        <v>36</v>
      </c>
      <c r="L32" s="175">
        <v>0.23</v>
      </c>
      <c r="M32" s="174"/>
      <c r="N32" s="174"/>
      <c r="O32" s="174"/>
      <c r="P32" s="174"/>
      <c r="Q32" s="35"/>
      <c r="R32" s="35"/>
      <c r="S32" s="35"/>
      <c r="T32" s="35"/>
      <c r="U32" s="35"/>
      <c r="V32" s="35"/>
      <c r="W32" s="173">
        <f>ROUND(AZ94 + SUM(CD97), 2)</f>
        <v>0</v>
      </c>
      <c r="X32" s="174"/>
      <c r="Y32" s="174"/>
      <c r="Z32" s="174"/>
      <c r="AA32" s="174"/>
      <c r="AB32" s="174"/>
      <c r="AC32" s="174"/>
      <c r="AD32" s="174"/>
      <c r="AE32" s="174"/>
      <c r="AF32" s="35"/>
      <c r="AG32" s="35"/>
      <c r="AH32" s="35"/>
      <c r="AI32" s="35"/>
      <c r="AJ32" s="35"/>
      <c r="AK32" s="173">
        <f>ROUND(AV94 + SUM(BY97), 2)</f>
        <v>0</v>
      </c>
      <c r="AL32" s="174"/>
      <c r="AM32" s="174"/>
      <c r="AN32" s="174"/>
      <c r="AO32" s="174"/>
      <c r="AP32" s="35"/>
      <c r="AQ32" s="35"/>
      <c r="AR32" s="36"/>
      <c r="AS32" s="35"/>
      <c r="AT32" s="35"/>
      <c r="AU32" s="35"/>
      <c r="AV32" s="35"/>
      <c r="AW32" s="35"/>
      <c r="AX32" s="35"/>
      <c r="AY32" s="35"/>
      <c r="AZ32" s="35"/>
    </row>
    <row r="33" spans="2:52" s="2" customFormat="1" ht="14.4" customHeight="1">
      <c r="B33" s="33"/>
      <c r="F33" s="34" t="s">
        <v>37</v>
      </c>
      <c r="L33" s="178">
        <v>0.23</v>
      </c>
      <c r="M33" s="177"/>
      <c r="N33" s="177"/>
      <c r="O33" s="177"/>
      <c r="P33" s="177"/>
      <c r="W33" s="176">
        <f>ROUND(BA94 + SUM(CE97), 2)</f>
        <v>0</v>
      </c>
      <c r="X33" s="177"/>
      <c r="Y33" s="177"/>
      <c r="Z33" s="177"/>
      <c r="AA33" s="177"/>
      <c r="AB33" s="177"/>
      <c r="AC33" s="177"/>
      <c r="AD33" s="177"/>
      <c r="AE33" s="177"/>
      <c r="AK33" s="176">
        <f>ROUND(AW94 + SUM(BZ97), 2)</f>
        <v>0</v>
      </c>
      <c r="AL33" s="177"/>
      <c r="AM33" s="177"/>
      <c r="AN33" s="177"/>
      <c r="AO33" s="177"/>
      <c r="AR33" s="33"/>
    </row>
    <row r="34" spans="2:52" s="2" customFormat="1" ht="14.4" hidden="1" customHeight="1">
      <c r="B34" s="33"/>
      <c r="F34" s="24" t="s">
        <v>38</v>
      </c>
      <c r="L34" s="178">
        <v>0.23</v>
      </c>
      <c r="M34" s="177"/>
      <c r="N34" s="177"/>
      <c r="O34" s="177"/>
      <c r="P34" s="177"/>
      <c r="W34" s="176">
        <f>ROUND(BB94 + SUM(CF97), 2)</f>
        <v>0</v>
      </c>
      <c r="X34" s="177"/>
      <c r="Y34" s="177"/>
      <c r="Z34" s="177"/>
      <c r="AA34" s="177"/>
      <c r="AB34" s="177"/>
      <c r="AC34" s="177"/>
      <c r="AD34" s="177"/>
      <c r="AE34" s="177"/>
      <c r="AK34" s="176">
        <v>0</v>
      </c>
      <c r="AL34" s="177"/>
      <c r="AM34" s="177"/>
      <c r="AN34" s="177"/>
      <c r="AO34" s="177"/>
      <c r="AR34" s="33"/>
    </row>
    <row r="35" spans="2:52" s="2" customFormat="1" ht="14.4" hidden="1" customHeight="1">
      <c r="B35" s="33"/>
      <c r="F35" s="24" t="s">
        <v>39</v>
      </c>
      <c r="L35" s="178">
        <v>0.23</v>
      </c>
      <c r="M35" s="177"/>
      <c r="N35" s="177"/>
      <c r="O35" s="177"/>
      <c r="P35" s="177"/>
      <c r="W35" s="176">
        <f>ROUND(BC94 + SUM(CG97), 2)</f>
        <v>0</v>
      </c>
      <c r="X35" s="177"/>
      <c r="Y35" s="177"/>
      <c r="Z35" s="177"/>
      <c r="AA35" s="177"/>
      <c r="AB35" s="177"/>
      <c r="AC35" s="177"/>
      <c r="AD35" s="177"/>
      <c r="AE35" s="177"/>
      <c r="AK35" s="176">
        <v>0</v>
      </c>
      <c r="AL35" s="177"/>
      <c r="AM35" s="177"/>
      <c r="AN35" s="177"/>
      <c r="AO35" s="177"/>
      <c r="AR35" s="33"/>
    </row>
    <row r="36" spans="2:52" s="2" customFormat="1" ht="14.4" hidden="1" customHeight="1">
      <c r="B36" s="33"/>
      <c r="F36" s="34" t="s">
        <v>40</v>
      </c>
      <c r="L36" s="175">
        <v>0</v>
      </c>
      <c r="M36" s="174"/>
      <c r="N36" s="174"/>
      <c r="O36" s="174"/>
      <c r="P36" s="174"/>
      <c r="Q36" s="35"/>
      <c r="R36" s="35"/>
      <c r="S36" s="35"/>
      <c r="T36" s="35"/>
      <c r="U36" s="35"/>
      <c r="V36" s="35"/>
      <c r="W36" s="173">
        <f>ROUND(BD94 + SUM(CH97), 2)</f>
        <v>0</v>
      </c>
      <c r="X36" s="174"/>
      <c r="Y36" s="174"/>
      <c r="Z36" s="174"/>
      <c r="AA36" s="174"/>
      <c r="AB36" s="174"/>
      <c r="AC36" s="174"/>
      <c r="AD36" s="174"/>
      <c r="AE36" s="174"/>
      <c r="AF36" s="35"/>
      <c r="AG36" s="35"/>
      <c r="AH36" s="35"/>
      <c r="AI36" s="35"/>
      <c r="AJ36" s="35"/>
      <c r="AK36" s="173">
        <v>0</v>
      </c>
      <c r="AL36" s="174"/>
      <c r="AM36" s="174"/>
      <c r="AN36" s="174"/>
      <c r="AO36" s="174"/>
      <c r="AP36" s="35"/>
      <c r="AQ36" s="35"/>
      <c r="AR36" s="36"/>
      <c r="AS36" s="35"/>
      <c r="AT36" s="35"/>
      <c r="AU36" s="35"/>
      <c r="AV36" s="35"/>
      <c r="AW36" s="35"/>
      <c r="AX36" s="35"/>
      <c r="AY36" s="35"/>
      <c r="AZ36" s="35"/>
    </row>
    <row r="37" spans="2:52" s="1" customFormat="1" ht="7" customHeight="1">
      <c r="B37" s="29"/>
      <c r="AR37" s="29"/>
    </row>
    <row r="38" spans="2:52" s="1" customFormat="1" ht="25.9" customHeight="1">
      <c r="B38" s="29"/>
      <c r="C38" s="37"/>
      <c r="D38" s="38" t="s">
        <v>41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42</v>
      </c>
      <c r="U38" s="39"/>
      <c r="V38" s="39"/>
      <c r="W38" s="39"/>
      <c r="X38" s="179" t="s">
        <v>43</v>
      </c>
      <c r="Y38" s="180"/>
      <c r="Z38" s="180"/>
      <c r="AA38" s="180"/>
      <c r="AB38" s="180"/>
      <c r="AC38" s="39"/>
      <c r="AD38" s="39"/>
      <c r="AE38" s="39"/>
      <c r="AF38" s="39"/>
      <c r="AG38" s="39"/>
      <c r="AH38" s="39"/>
      <c r="AI38" s="39"/>
      <c r="AJ38" s="39"/>
      <c r="AK38" s="181">
        <f>SUM(AK29:AK36)</f>
        <v>0</v>
      </c>
      <c r="AL38" s="180"/>
      <c r="AM38" s="180"/>
      <c r="AN38" s="180"/>
      <c r="AO38" s="182"/>
      <c r="AP38" s="37"/>
      <c r="AQ38" s="37"/>
      <c r="AR38" s="29"/>
    </row>
    <row r="39" spans="2:52" s="1" customFormat="1" ht="7" customHeight="1">
      <c r="B39" s="29"/>
      <c r="AR39" s="29"/>
    </row>
    <row r="40" spans="2:52" s="1" customFormat="1" ht="14.4" customHeight="1">
      <c r="B40" s="29"/>
      <c r="AR40" s="29"/>
    </row>
    <row r="41" spans="2:52" ht="14.4" customHeight="1">
      <c r="B41" s="18"/>
      <c r="AR41" s="18"/>
    </row>
    <row r="42" spans="2:52" ht="14.4" customHeight="1">
      <c r="B42" s="18"/>
      <c r="AR42" s="18"/>
    </row>
    <row r="43" spans="2:52" ht="14.4" customHeight="1">
      <c r="B43" s="18"/>
      <c r="AR43" s="18"/>
    </row>
    <row r="44" spans="2:52" ht="14.4" customHeight="1">
      <c r="B44" s="18"/>
      <c r="AR44" s="18"/>
    </row>
    <row r="45" spans="2:52" ht="14.4" customHeight="1">
      <c r="B45" s="18"/>
      <c r="AR45" s="18"/>
    </row>
    <row r="46" spans="2:52" ht="14.4" customHeight="1">
      <c r="B46" s="18"/>
      <c r="AR46" s="18"/>
    </row>
    <row r="47" spans="2:52" ht="14.4" customHeight="1">
      <c r="B47" s="18"/>
      <c r="AR47" s="18"/>
    </row>
    <row r="48" spans="2:52" ht="14.4" customHeight="1">
      <c r="B48" s="18"/>
      <c r="AR48" s="18"/>
    </row>
    <row r="49" spans="2:44" s="1" customFormat="1" ht="14.4" customHeight="1">
      <c r="B49" s="29"/>
      <c r="D49" s="41" t="s">
        <v>44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45</v>
      </c>
      <c r="AI49" s="42"/>
      <c r="AJ49" s="42"/>
      <c r="AK49" s="42"/>
      <c r="AL49" s="42"/>
      <c r="AM49" s="42"/>
      <c r="AN49" s="42"/>
      <c r="AO49" s="42"/>
      <c r="AR49" s="29"/>
    </row>
    <row r="50" spans="2:44" ht="10">
      <c r="B50" s="18"/>
      <c r="AR50" s="18"/>
    </row>
    <row r="51" spans="2:44" ht="10">
      <c r="B51" s="18"/>
      <c r="AR51" s="18"/>
    </row>
    <row r="52" spans="2:44" ht="10">
      <c r="B52" s="18"/>
      <c r="AR52" s="18"/>
    </row>
    <row r="53" spans="2:44" ht="10">
      <c r="B53" s="18"/>
      <c r="AR53" s="18"/>
    </row>
    <row r="54" spans="2:44" ht="10">
      <c r="B54" s="18"/>
      <c r="AR54" s="18"/>
    </row>
    <row r="55" spans="2:44" ht="10">
      <c r="B55" s="18"/>
      <c r="AR55" s="18"/>
    </row>
    <row r="56" spans="2:44" ht="10">
      <c r="B56" s="18"/>
      <c r="AR56" s="18"/>
    </row>
    <row r="57" spans="2:44" ht="10">
      <c r="B57" s="18"/>
      <c r="AR57" s="18"/>
    </row>
    <row r="58" spans="2:44" ht="10">
      <c r="B58" s="18"/>
      <c r="AR58" s="18"/>
    </row>
    <row r="59" spans="2:44" ht="10">
      <c r="B59" s="18"/>
      <c r="AR59" s="18"/>
    </row>
    <row r="60" spans="2:44" s="1" customFormat="1" ht="12.5">
      <c r="B60" s="29"/>
      <c r="D60" s="43" t="s">
        <v>46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3" t="s">
        <v>47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3" t="s">
        <v>46</v>
      </c>
      <c r="AI60" s="31"/>
      <c r="AJ60" s="31"/>
      <c r="AK60" s="31"/>
      <c r="AL60" s="31"/>
      <c r="AM60" s="43" t="s">
        <v>47</v>
      </c>
      <c r="AN60" s="31"/>
      <c r="AO60" s="31"/>
      <c r="AR60" s="29"/>
    </row>
    <row r="61" spans="2:44" ht="10">
      <c r="B61" s="18"/>
      <c r="AR61" s="18"/>
    </row>
    <row r="62" spans="2:44" ht="10">
      <c r="B62" s="18"/>
      <c r="AR62" s="18"/>
    </row>
    <row r="63" spans="2:44" ht="10">
      <c r="B63" s="18"/>
      <c r="AR63" s="18"/>
    </row>
    <row r="64" spans="2:44" s="1" customFormat="1" ht="13">
      <c r="B64" s="29"/>
      <c r="D64" s="41" t="s">
        <v>48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49</v>
      </c>
      <c r="AI64" s="42"/>
      <c r="AJ64" s="42"/>
      <c r="AK64" s="42"/>
      <c r="AL64" s="42"/>
      <c r="AM64" s="42"/>
      <c r="AN64" s="42"/>
      <c r="AO64" s="42"/>
      <c r="AR64" s="29"/>
    </row>
    <row r="65" spans="2:44" ht="10">
      <c r="B65" s="18"/>
      <c r="AR65" s="18"/>
    </row>
    <row r="66" spans="2:44" ht="10">
      <c r="B66" s="18"/>
      <c r="AR66" s="18"/>
    </row>
    <row r="67" spans="2:44" ht="10">
      <c r="B67" s="18"/>
      <c r="AR67" s="18"/>
    </row>
    <row r="68" spans="2:44" ht="10">
      <c r="B68" s="18"/>
      <c r="AR68" s="18"/>
    </row>
    <row r="69" spans="2:44" ht="10">
      <c r="B69" s="18"/>
      <c r="AR69" s="18"/>
    </row>
    <row r="70" spans="2:44" ht="10">
      <c r="B70" s="18"/>
      <c r="AR70" s="18"/>
    </row>
    <row r="71" spans="2:44" ht="10">
      <c r="B71" s="18"/>
      <c r="AR71" s="18"/>
    </row>
    <row r="72" spans="2:44" ht="10">
      <c r="B72" s="18"/>
      <c r="AR72" s="18"/>
    </row>
    <row r="73" spans="2:44" ht="10">
      <c r="B73" s="18"/>
      <c r="AR73" s="18"/>
    </row>
    <row r="74" spans="2:44" ht="10">
      <c r="B74" s="18"/>
      <c r="AR74" s="18"/>
    </row>
    <row r="75" spans="2:44" s="1" customFormat="1" ht="12.5">
      <c r="B75" s="29"/>
      <c r="D75" s="43" t="s">
        <v>46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3" t="s">
        <v>47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3" t="s">
        <v>46</v>
      </c>
      <c r="AI75" s="31"/>
      <c r="AJ75" s="31"/>
      <c r="AK75" s="31"/>
      <c r="AL75" s="31"/>
      <c r="AM75" s="43" t="s">
        <v>47</v>
      </c>
      <c r="AN75" s="31"/>
      <c r="AO75" s="31"/>
      <c r="AR75" s="29"/>
    </row>
    <row r="76" spans="2:44" s="1" customFormat="1" ht="10">
      <c r="B76" s="29"/>
      <c r="AR76" s="29"/>
    </row>
    <row r="77" spans="2:44" s="1" customFormat="1" ht="7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</row>
    <row r="81" spans="1:90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</row>
    <row r="82" spans="1:90" s="1" customFormat="1" ht="25" customHeight="1">
      <c r="B82" s="29"/>
      <c r="C82" s="19" t="s">
        <v>50</v>
      </c>
      <c r="AR82" s="29"/>
    </row>
    <row r="83" spans="1:90" s="1" customFormat="1" ht="7" customHeight="1">
      <c r="B83" s="29"/>
      <c r="AR83" s="29"/>
    </row>
    <row r="84" spans="1:90" s="3" customFormat="1" ht="12" customHeight="1">
      <c r="B84" s="48"/>
      <c r="C84" s="24" t="s">
        <v>11</v>
      </c>
      <c r="L84" s="3" t="str">
        <f>K5</f>
        <v>1111</v>
      </c>
      <c r="AR84" s="48"/>
    </row>
    <row r="85" spans="1:90" s="4" customFormat="1" ht="37" customHeight="1">
      <c r="B85" s="49"/>
      <c r="C85" s="50" t="s">
        <v>13</v>
      </c>
      <c r="L85" s="183" t="str">
        <f>K6</f>
        <v>Marianum_poruchy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R85" s="49"/>
    </row>
    <row r="86" spans="1:90" s="1" customFormat="1" ht="7" customHeight="1">
      <c r="B86" s="29"/>
      <c r="AR86" s="29"/>
    </row>
    <row r="87" spans="1:90" s="1" customFormat="1" ht="12" customHeight="1">
      <c r="B87" s="29"/>
      <c r="C87" s="24" t="s">
        <v>17</v>
      </c>
      <c r="L87" s="51" t="str">
        <f>IF(K8="","",K8)</f>
        <v xml:space="preserve"> </v>
      </c>
      <c r="AI87" s="24" t="s">
        <v>19</v>
      </c>
      <c r="AM87" s="185" t="str">
        <f>IF(AN8= "","",AN8)</f>
        <v>11. 12. 2025</v>
      </c>
      <c r="AN87" s="185"/>
      <c r="AR87" s="29"/>
    </row>
    <row r="88" spans="1:90" s="1" customFormat="1" ht="7" customHeight="1">
      <c r="B88" s="29"/>
      <c r="AR88" s="29"/>
    </row>
    <row r="89" spans="1:90" s="1" customFormat="1" ht="15.15" customHeight="1">
      <c r="B89" s="29"/>
      <c r="C89" s="24" t="s">
        <v>21</v>
      </c>
      <c r="L89" s="3" t="str">
        <f>IF(E11= "","",E11)</f>
        <v xml:space="preserve"> </v>
      </c>
      <c r="AI89" s="24" t="s">
        <v>25</v>
      </c>
      <c r="AM89" s="186" t="str">
        <f>IF(E17="","",E17)</f>
        <v xml:space="preserve"> </v>
      </c>
      <c r="AN89" s="187"/>
      <c r="AO89" s="187"/>
      <c r="AP89" s="187"/>
      <c r="AR89" s="29"/>
      <c r="AS89" s="188" t="s">
        <v>51</v>
      </c>
      <c r="AT89" s="189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15" customHeight="1">
      <c r="B90" s="29"/>
      <c r="C90" s="24" t="s">
        <v>24</v>
      </c>
      <c r="L90" s="3" t="str">
        <f>IF(E14="","",E14)</f>
        <v/>
      </c>
      <c r="AI90" s="24" t="s">
        <v>27</v>
      </c>
      <c r="AM90" s="186" t="str">
        <f>IF(E20="","",E20)</f>
        <v/>
      </c>
      <c r="AN90" s="187"/>
      <c r="AO90" s="187"/>
      <c r="AP90" s="187"/>
      <c r="AR90" s="29"/>
      <c r="AS90" s="190"/>
      <c r="AT90" s="191"/>
      <c r="BD90" s="56"/>
    </row>
    <row r="91" spans="1:90" s="1" customFormat="1" ht="10.75" customHeight="1">
      <c r="B91" s="29"/>
      <c r="AR91" s="29"/>
      <c r="AS91" s="190"/>
      <c r="AT91" s="191"/>
      <c r="BD91" s="56"/>
    </row>
    <row r="92" spans="1:90" s="1" customFormat="1" ht="29.25" customHeight="1">
      <c r="B92" s="29"/>
      <c r="C92" s="192" t="s">
        <v>52</v>
      </c>
      <c r="D92" s="193"/>
      <c r="E92" s="193"/>
      <c r="F92" s="193"/>
      <c r="G92" s="193"/>
      <c r="H92" s="57"/>
      <c r="I92" s="194" t="s">
        <v>53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5" t="s">
        <v>54</v>
      </c>
      <c r="AH92" s="193"/>
      <c r="AI92" s="193"/>
      <c r="AJ92" s="193"/>
      <c r="AK92" s="193"/>
      <c r="AL92" s="193"/>
      <c r="AM92" s="193"/>
      <c r="AN92" s="194" t="s">
        <v>55</v>
      </c>
      <c r="AO92" s="193"/>
      <c r="AP92" s="196"/>
      <c r="AQ92" s="58" t="s">
        <v>56</v>
      </c>
      <c r="AR92" s="29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</row>
    <row r="93" spans="1:90" s="1" customFormat="1" ht="10.75" customHeight="1">
      <c r="B93" s="29"/>
      <c r="AR93" s="29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" customHeight="1">
      <c r="B94" s="63"/>
      <c r="C94" s="64" t="s">
        <v>69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0">
        <f>ROUND(AG95,2)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66.340379999999996</v>
      </c>
      <c r="AV94" s="69">
        <f>ROUND(AZ94*L32,2)</f>
        <v>0</v>
      </c>
      <c r="AW94" s="69">
        <f>ROUND(BA94*L33,2)</f>
        <v>0</v>
      </c>
      <c r="AX94" s="69">
        <f>ROUND(BB94*L32,2)</f>
        <v>0</v>
      </c>
      <c r="AY94" s="69">
        <f>ROUND(BC94*L33,2)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70</v>
      </c>
      <c r="BT94" s="72" t="s">
        <v>71</v>
      </c>
      <c r="BV94" s="72" t="s">
        <v>72</v>
      </c>
      <c r="BW94" s="72" t="s">
        <v>4</v>
      </c>
      <c r="BX94" s="72" t="s">
        <v>73</v>
      </c>
      <c r="CL94" s="72" t="s">
        <v>1</v>
      </c>
    </row>
    <row r="95" spans="1:90" s="6" customFormat="1" ht="16.5" customHeight="1">
      <c r="A95" s="73" t="s">
        <v>74</v>
      </c>
      <c r="B95" s="74"/>
      <c r="C95" s="75"/>
      <c r="D95" s="199" t="s">
        <v>12</v>
      </c>
      <c r="E95" s="199"/>
      <c r="F95" s="199"/>
      <c r="G95" s="199"/>
      <c r="H95" s="199"/>
      <c r="I95" s="76"/>
      <c r="J95" s="199" t="s">
        <v>14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7">
        <f>'1111 - Marianum_poruchy'!J30</f>
        <v>0</v>
      </c>
      <c r="AH95" s="198"/>
      <c r="AI95" s="198"/>
      <c r="AJ95" s="198"/>
      <c r="AK95" s="198"/>
      <c r="AL95" s="198"/>
      <c r="AM95" s="198"/>
      <c r="AN95" s="197">
        <f>SUM(AG95,AT95)</f>
        <v>0</v>
      </c>
      <c r="AO95" s="198"/>
      <c r="AP95" s="198"/>
      <c r="AQ95" s="77" t="s">
        <v>75</v>
      </c>
      <c r="AR95" s="74"/>
      <c r="AS95" s="78">
        <v>0</v>
      </c>
      <c r="AT95" s="79">
        <f>ROUND(SUM(AV95:AW95),2)</f>
        <v>0</v>
      </c>
      <c r="AU95" s="80">
        <f>'1111 - Marianum_poruchy'!P123</f>
        <v>66.340383000000003</v>
      </c>
      <c r="AV95" s="79">
        <f>'1111 - Marianum_poruchy'!J33</f>
        <v>0</v>
      </c>
      <c r="AW95" s="79">
        <f>'1111 - Marianum_poruchy'!J34</f>
        <v>0</v>
      </c>
      <c r="AX95" s="79">
        <f>'1111 - Marianum_poruchy'!J35</f>
        <v>0</v>
      </c>
      <c r="AY95" s="79">
        <f>'1111 - Marianum_poruchy'!J36</f>
        <v>0</v>
      </c>
      <c r="AZ95" s="79">
        <f>'1111 - Marianum_poruchy'!F33</f>
        <v>0</v>
      </c>
      <c r="BA95" s="79">
        <f>'1111 - Marianum_poruchy'!F34</f>
        <v>0</v>
      </c>
      <c r="BB95" s="79">
        <f>'1111 - Marianum_poruchy'!F35</f>
        <v>0</v>
      </c>
      <c r="BC95" s="79">
        <f>'1111 - Marianum_poruchy'!F36</f>
        <v>0</v>
      </c>
      <c r="BD95" s="81">
        <f>'1111 - Marianum_poruchy'!F37</f>
        <v>0</v>
      </c>
      <c r="BT95" s="82" t="s">
        <v>76</v>
      </c>
      <c r="BU95" s="82" t="s">
        <v>77</v>
      </c>
      <c r="BV95" s="82" t="s">
        <v>72</v>
      </c>
      <c r="BW95" s="82" t="s">
        <v>4</v>
      </c>
      <c r="BX95" s="82" t="s">
        <v>73</v>
      </c>
      <c r="CL95" s="82" t="s">
        <v>1</v>
      </c>
    </row>
    <row r="96" spans="1:90" ht="10">
      <c r="B96" s="18"/>
      <c r="AR96" s="18"/>
    </row>
    <row r="97" spans="2:48" s="1" customFormat="1" ht="30" customHeight="1">
      <c r="B97" s="29"/>
      <c r="C97" s="64" t="s">
        <v>78</v>
      </c>
      <c r="AG97" s="201">
        <v>0</v>
      </c>
      <c r="AH97" s="201"/>
      <c r="AI97" s="201"/>
      <c r="AJ97" s="201"/>
      <c r="AK97" s="201"/>
      <c r="AL97" s="201"/>
      <c r="AM97" s="201"/>
      <c r="AN97" s="201">
        <v>0</v>
      </c>
      <c r="AO97" s="201"/>
      <c r="AP97" s="201"/>
      <c r="AQ97" s="83"/>
      <c r="AR97" s="29"/>
      <c r="AS97" s="59" t="s">
        <v>79</v>
      </c>
      <c r="AT97" s="60" t="s">
        <v>80</v>
      </c>
      <c r="AU97" s="60" t="s">
        <v>35</v>
      </c>
      <c r="AV97" s="61" t="s">
        <v>58</v>
      </c>
    </row>
    <row r="98" spans="2:48" s="1" customFormat="1" ht="10.75" customHeight="1">
      <c r="B98" s="29"/>
      <c r="AR98" s="29"/>
    </row>
    <row r="99" spans="2:48" s="1" customFormat="1" ht="30" customHeight="1">
      <c r="B99" s="29"/>
      <c r="C99" s="84" t="s">
        <v>81</v>
      </c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202">
        <f>ROUND(AG94 + AG97, 2)</f>
        <v>0</v>
      </c>
      <c r="AH99" s="202"/>
      <c r="AI99" s="202"/>
      <c r="AJ99" s="202"/>
      <c r="AK99" s="202"/>
      <c r="AL99" s="202"/>
      <c r="AM99" s="202"/>
      <c r="AN99" s="202">
        <f>ROUND(AN94 + AN97, 2)</f>
        <v>0</v>
      </c>
      <c r="AO99" s="202"/>
      <c r="AP99" s="202"/>
      <c r="AQ99" s="85"/>
      <c r="AR99" s="29"/>
    </row>
    <row r="100" spans="2:48" s="1" customFormat="1" ht="7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29"/>
    </row>
  </sheetData>
  <mergeCells count="46">
    <mergeCell ref="AG97:AM97"/>
    <mergeCell ref="AN97:AP97"/>
    <mergeCell ref="AG99:AM99"/>
    <mergeCell ref="AN99:AP99"/>
    <mergeCell ref="AR2:BE2"/>
    <mergeCell ref="AN95:AP95"/>
    <mergeCell ref="AG95:AM95"/>
    <mergeCell ref="D95:H95"/>
    <mergeCell ref="J95:AF95"/>
    <mergeCell ref="AG94:AM94"/>
    <mergeCell ref="AN94:AP94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J85"/>
    <mergeCell ref="AM87:AN87"/>
    <mergeCell ref="AM89:AP89"/>
    <mergeCell ref="W35:AE35"/>
    <mergeCell ref="AK35:AO35"/>
    <mergeCell ref="L35:P35"/>
    <mergeCell ref="W36:AE36"/>
    <mergeCell ref="AK36:AO36"/>
    <mergeCell ref="L36:P36"/>
    <mergeCell ref="W33:AE33"/>
    <mergeCell ref="AK33:AO33"/>
    <mergeCell ref="L33:P33"/>
    <mergeCell ref="W34:AE34"/>
    <mergeCell ref="AK34:AO34"/>
    <mergeCell ref="L34:P34"/>
    <mergeCell ref="AK29:AO29"/>
    <mergeCell ref="L31:P31"/>
    <mergeCell ref="W31:AE31"/>
    <mergeCell ref="AK31:AO31"/>
    <mergeCell ref="W32:AE32"/>
    <mergeCell ref="AK32:AO32"/>
    <mergeCell ref="L32:P32"/>
    <mergeCell ref="K5:AJ5"/>
    <mergeCell ref="K6:AJ6"/>
    <mergeCell ref="E23:AN23"/>
    <mergeCell ref="AK26:AO26"/>
    <mergeCell ref="AK27:AO27"/>
  </mergeCells>
  <hyperlinks>
    <hyperlink ref="A95" location="'1111 - Marianum_poruch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61"/>
  <sheetViews>
    <sheetView showGridLines="0" tabSelected="1" topLeftCell="A120" workbookViewId="0">
      <selection activeCell="V129" sqref="V129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0"/>
    <row r="2" spans="2:46" ht="37" customHeight="1">
      <c r="L2" s="203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5" t="s">
        <v>4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71</v>
      </c>
    </row>
    <row r="4" spans="2:46" ht="25" customHeight="1">
      <c r="B4" s="18"/>
      <c r="D4" s="19" t="s">
        <v>82</v>
      </c>
      <c r="L4" s="18"/>
      <c r="M4" s="87" t="s">
        <v>9</v>
      </c>
      <c r="AT4" s="15" t="s">
        <v>3</v>
      </c>
    </row>
    <row r="5" spans="2:46" ht="7" customHeight="1">
      <c r="B5" s="18"/>
      <c r="L5" s="18"/>
    </row>
    <row r="6" spans="2:46" s="1" customFormat="1" ht="12" customHeight="1">
      <c r="B6" s="29"/>
      <c r="D6" s="24" t="s">
        <v>13</v>
      </c>
      <c r="L6" s="29"/>
    </row>
    <row r="7" spans="2:46" s="1" customFormat="1" ht="16.5" customHeight="1">
      <c r="B7" s="29"/>
      <c r="E7" s="183" t="s">
        <v>14</v>
      </c>
      <c r="F7" s="204"/>
      <c r="G7" s="204"/>
      <c r="H7" s="204"/>
      <c r="L7" s="29"/>
    </row>
    <row r="8" spans="2:46" s="1" customFormat="1" ht="10">
      <c r="B8" s="29"/>
      <c r="L8" s="29"/>
    </row>
    <row r="9" spans="2:46" s="1" customFormat="1" ht="12" customHeight="1">
      <c r="B9" s="29"/>
      <c r="D9" s="24" t="s">
        <v>15</v>
      </c>
      <c r="F9" s="22" t="s">
        <v>1</v>
      </c>
      <c r="I9" s="24" t="s">
        <v>16</v>
      </c>
      <c r="J9" s="22" t="s">
        <v>1</v>
      </c>
      <c r="L9" s="29"/>
    </row>
    <row r="10" spans="2:46" s="1" customFormat="1" ht="12" customHeight="1">
      <c r="B10" s="29"/>
      <c r="D10" s="24" t="s">
        <v>17</v>
      </c>
      <c r="F10" s="22" t="s">
        <v>18</v>
      </c>
      <c r="I10" s="24" t="s">
        <v>19</v>
      </c>
      <c r="J10" s="52" t="str">
        <f>'Rekapitulácia stavby'!AN8</f>
        <v>11. 12. 2025</v>
      </c>
      <c r="L10" s="29"/>
    </row>
    <row r="11" spans="2:46" s="1" customFormat="1" ht="10.75" customHeight="1">
      <c r="B11" s="29"/>
      <c r="L11" s="29"/>
    </row>
    <row r="12" spans="2:46" s="1" customFormat="1" ht="12" customHeight="1">
      <c r="B12" s="29"/>
      <c r="D12" s="24" t="s">
        <v>21</v>
      </c>
      <c r="I12" s="24" t="s">
        <v>22</v>
      </c>
      <c r="J12" s="22" t="str">
        <f>IF('Rekapitulácia stavby'!AN10="","",'Rekapitulácia stavby'!AN10)</f>
        <v/>
      </c>
      <c r="L12" s="29"/>
    </row>
    <row r="13" spans="2:46" s="1" customFormat="1" ht="18" customHeight="1">
      <c r="B13" s="29"/>
      <c r="E13" s="22" t="str">
        <f>IF('Rekapitulácia stavby'!E11="","",'Rekapitulácia stavby'!E11)</f>
        <v xml:space="preserve"> </v>
      </c>
      <c r="I13" s="24" t="s">
        <v>23</v>
      </c>
      <c r="J13" s="22" t="str">
        <f>IF('Rekapitulácia stavby'!AN11="","",'Rekapitulácia stavby'!AN11)</f>
        <v/>
      </c>
      <c r="L13" s="29"/>
    </row>
    <row r="14" spans="2:46" s="1" customFormat="1" ht="7" customHeight="1">
      <c r="B14" s="29"/>
      <c r="L14" s="29"/>
    </row>
    <row r="15" spans="2:46" s="1" customFormat="1" ht="12" customHeight="1">
      <c r="B15" s="29"/>
      <c r="D15" s="24" t="s">
        <v>24</v>
      </c>
      <c r="I15" s="24" t="s">
        <v>22</v>
      </c>
      <c r="J15" s="22"/>
      <c r="L15" s="29"/>
    </row>
    <row r="16" spans="2:46" s="1" customFormat="1" ht="18" customHeight="1">
      <c r="B16" s="29"/>
      <c r="E16" s="22"/>
      <c r="I16" s="24" t="s">
        <v>23</v>
      </c>
      <c r="J16" s="22"/>
      <c r="L16" s="29"/>
    </row>
    <row r="17" spans="2:12" s="1" customFormat="1" ht="7" customHeight="1">
      <c r="B17" s="29"/>
      <c r="L17" s="29"/>
    </row>
    <row r="18" spans="2:12" s="1" customFormat="1" ht="12" customHeight="1">
      <c r="B18" s="29"/>
      <c r="D18" s="24" t="s">
        <v>25</v>
      </c>
      <c r="I18" s="24" t="s">
        <v>22</v>
      </c>
      <c r="J18" s="22" t="str">
        <f>IF('Rekapitulácia stavby'!AN16="","",'Rekapitulácia stavby'!AN16)</f>
        <v/>
      </c>
      <c r="L18" s="29"/>
    </row>
    <row r="19" spans="2:12" s="1" customFormat="1" ht="18" customHeight="1">
      <c r="B19" s="29"/>
      <c r="E19" s="22" t="str">
        <f>IF('Rekapitulácia stavby'!E17="","",'Rekapitulácia stavby'!E17)</f>
        <v xml:space="preserve"> </v>
      </c>
      <c r="I19" s="24" t="s">
        <v>23</v>
      </c>
      <c r="J19" s="22" t="str">
        <f>IF('Rekapitulácia stavby'!AN17="","",'Rekapitulácia stavby'!AN17)</f>
        <v/>
      </c>
      <c r="L19" s="29"/>
    </row>
    <row r="20" spans="2:12" s="1" customFormat="1" ht="7" customHeight="1">
      <c r="B20" s="29"/>
      <c r="L20" s="29"/>
    </row>
    <row r="21" spans="2:12" s="1" customFormat="1" ht="12" customHeight="1">
      <c r="B21" s="29"/>
      <c r="D21" s="24" t="s">
        <v>27</v>
      </c>
      <c r="I21" s="24" t="s">
        <v>22</v>
      </c>
      <c r="J21" s="22" t="s">
        <v>1</v>
      </c>
      <c r="L21" s="29"/>
    </row>
    <row r="22" spans="2:12" s="1" customFormat="1" ht="18" customHeight="1">
      <c r="B22" s="29"/>
      <c r="E22" s="22"/>
      <c r="I22" s="24" t="s">
        <v>23</v>
      </c>
      <c r="J22" s="22" t="s">
        <v>1</v>
      </c>
      <c r="L22" s="29"/>
    </row>
    <row r="23" spans="2:12" s="1" customFormat="1" ht="7" customHeight="1">
      <c r="B23" s="29"/>
      <c r="L23" s="29"/>
    </row>
    <row r="24" spans="2:12" s="1" customFormat="1" ht="12" customHeight="1">
      <c r="B24" s="29"/>
      <c r="D24" s="24" t="s">
        <v>28</v>
      </c>
      <c r="L24" s="29"/>
    </row>
    <row r="25" spans="2:12" s="7" customFormat="1" ht="16.5" customHeight="1">
      <c r="B25" s="88"/>
      <c r="E25" s="168" t="s">
        <v>1</v>
      </c>
      <c r="F25" s="168"/>
      <c r="G25" s="168"/>
      <c r="H25" s="168"/>
      <c r="L25" s="88"/>
    </row>
    <row r="26" spans="2:12" s="1" customFormat="1" ht="7" customHeight="1">
      <c r="B26" s="29"/>
      <c r="L26" s="29"/>
    </row>
    <row r="27" spans="2:12" s="1" customFormat="1" ht="7" customHeight="1">
      <c r="B27" s="29"/>
      <c r="D27" s="53"/>
      <c r="E27" s="53"/>
      <c r="F27" s="53"/>
      <c r="G27" s="53"/>
      <c r="H27" s="53"/>
      <c r="I27" s="53"/>
      <c r="J27" s="53"/>
      <c r="K27" s="53"/>
      <c r="L27" s="29"/>
    </row>
    <row r="28" spans="2:12" s="1" customFormat="1" ht="14.4" customHeight="1">
      <c r="B28" s="29"/>
      <c r="D28" s="22" t="s">
        <v>83</v>
      </c>
      <c r="J28" s="28">
        <f>J94</f>
        <v>0</v>
      </c>
      <c r="L28" s="29"/>
    </row>
    <row r="29" spans="2:12" s="1" customFormat="1" ht="14.4" customHeight="1">
      <c r="B29" s="29"/>
      <c r="D29" s="27" t="s">
        <v>84</v>
      </c>
      <c r="J29" s="28">
        <f>J104</f>
        <v>0</v>
      </c>
      <c r="L29" s="29"/>
    </row>
    <row r="30" spans="2:12" s="1" customFormat="1" ht="25.4" customHeight="1">
      <c r="B30" s="29"/>
      <c r="D30" s="89" t="s">
        <v>31</v>
      </c>
      <c r="J30" s="66">
        <f>ROUND(J28 + J29, 2)</f>
        <v>0</v>
      </c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14.4" customHeight="1">
      <c r="B32" s="29"/>
      <c r="F32" s="32" t="s">
        <v>33</v>
      </c>
      <c r="I32" s="32" t="s">
        <v>32</v>
      </c>
      <c r="J32" s="32" t="s">
        <v>34</v>
      </c>
      <c r="L32" s="29"/>
    </row>
    <row r="33" spans="2:12" s="1" customFormat="1" ht="14.4" customHeight="1">
      <c r="B33" s="29"/>
      <c r="D33" s="55" t="s">
        <v>35</v>
      </c>
      <c r="E33" s="34" t="s">
        <v>36</v>
      </c>
      <c r="F33" s="90">
        <f>ROUND((SUM(BE104:BE105) + SUM(BE123:BE160)),  2)</f>
        <v>0</v>
      </c>
      <c r="G33" s="91"/>
      <c r="H33" s="91"/>
      <c r="I33" s="92">
        <v>0.23</v>
      </c>
      <c r="J33" s="90">
        <f>ROUND(((SUM(BE104:BE105) + SUM(BE123:BE160))*I33),  2)</f>
        <v>0</v>
      </c>
      <c r="L33" s="29"/>
    </row>
    <row r="34" spans="2:12" s="1" customFormat="1" ht="14.4" customHeight="1">
      <c r="B34" s="29"/>
      <c r="E34" s="34" t="s">
        <v>37</v>
      </c>
      <c r="F34" s="93">
        <f>ROUND((SUM(BF104:BF105) + SUM(BF123:BF160)),  2)</f>
        <v>0</v>
      </c>
      <c r="I34" s="94">
        <v>0.23</v>
      </c>
      <c r="J34" s="93">
        <f>ROUND(((SUM(BF104:BF105) + SUM(BF123:BF160))*I34),  2)</f>
        <v>0</v>
      </c>
      <c r="L34" s="29"/>
    </row>
    <row r="35" spans="2:12" s="1" customFormat="1" ht="14.4" hidden="1" customHeight="1">
      <c r="B35" s="29"/>
      <c r="E35" s="24" t="s">
        <v>38</v>
      </c>
      <c r="F35" s="93">
        <f>ROUND((SUM(BG104:BG105) + SUM(BG123:BG160)),  2)</f>
        <v>0</v>
      </c>
      <c r="I35" s="94">
        <v>0.23</v>
      </c>
      <c r="J35" s="93">
        <f>0</f>
        <v>0</v>
      </c>
      <c r="L35" s="29"/>
    </row>
    <row r="36" spans="2:12" s="1" customFormat="1" ht="14.4" hidden="1" customHeight="1">
      <c r="B36" s="29"/>
      <c r="E36" s="24" t="s">
        <v>39</v>
      </c>
      <c r="F36" s="93">
        <f>ROUND((SUM(BH104:BH105) + SUM(BH123:BH160)),  2)</f>
        <v>0</v>
      </c>
      <c r="I36" s="94">
        <v>0.23</v>
      </c>
      <c r="J36" s="93">
        <f>0</f>
        <v>0</v>
      </c>
      <c r="L36" s="29"/>
    </row>
    <row r="37" spans="2:12" s="1" customFormat="1" ht="14.4" hidden="1" customHeight="1">
      <c r="B37" s="29"/>
      <c r="E37" s="34" t="s">
        <v>40</v>
      </c>
      <c r="F37" s="90">
        <f>ROUND((SUM(BI104:BI105) + SUM(BI123:BI160)),  2)</f>
        <v>0</v>
      </c>
      <c r="G37" s="91"/>
      <c r="H37" s="91"/>
      <c r="I37" s="92">
        <v>0</v>
      </c>
      <c r="J37" s="90">
        <f>0</f>
        <v>0</v>
      </c>
      <c r="L37" s="29"/>
    </row>
    <row r="38" spans="2:12" s="1" customFormat="1" ht="7" customHeight="1">
      <c r="B38" s="29"/>
      <c r="L38" s="29"/>
    </row>
    <row r="39" spans="2:12" s="1" customFormat="1" ht="25.4" customHeight="1">
      <c r="B39" s="29"/>
      <c r="C39" s="85"/>
      <c r="D39" s="95" t="s">
        <v>41</v>
      </c>
      <c r="E39" s="57"/>
      <c r="F39" s="57"/>
      <c r="G39" s="96" t="s">
        <v>42</v>
      </c>
      <c r="H39" s="97" t="s">
        <v>43</v>
      </c>
      <c r="I39" s="57"/>
      <c r="J39" s="98">
        <f>SUM(J30:J37)</f>
        <v>0</v>
      </c>
      <c r="K39" s="99"/>
      <c r="L39" s="29"/>
    </row>
    <row r="40" spans="2:12" s="1" customFormat="1" ht="14.4" customHeight="1">
      <c r="B40" s="29"/>
      <c r="L40" s="29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9"/>
      <c r="D50" s="41" t="s">
        <v>44</v>
      </c>
      <c r="E50" s="42"/>
      <c r="F50" s="42"/>
      <c r="G50" s="41" t="s">
        <v>45</v>
      </c>
      <c r="H50" s="42"/>
      <c r="I50" s="42"/>
      <c r="J50" s="42"/>
      <c r="K50" s="42"/>
      <c r="L50" s="29"/>
    </row>
    <row r="51" spans="2:12" ht="10">
      <c r="B51" s="18"/>
      <c r="L51" s="18"/>
    </row>
    <row r="52" spans="2:12" ht="10">
      <c r="B52" s="18"/>
      <c r="L52" s="18"/>
    </row>
    <row r="53" spans="2:12" ht="10">
      <c r="B53" s="18"/>
      <c r="L53" s="18"/>
    </row>
    <row r="54" spans="2:12" ht="10">
      <c r="B54" s="18"/>
      <c r="L54" s="18"/>
    </row>
    <row r="55" spans="2:12" ht="10">
      <c r="B55" s="18"/>
      <c r="L55" s="18"/>
    </row>
    <row r="56" spans="2:12" ht="10">
      <c r="B56" s="18"/>
      <c r="L56" s="18"/>
    </row>
    <row r="57" spans="2:12" ht="10">
      <c r="B57" s="18"/>
      <c r="L57" s="18"/>
    </row>
    <row r="58" spans="2:12" ht="10">
      <c r="B58" s="18"/>
      <c r="L58" s="18"/>
    </row>
    <row r="59" spans="2:12" ht="10">
      <c r="B59" s="18"/>
      <c r="L59" s="18"/>
    </row>
    <row r="60" spans="2:12" ht="10">
      <c r="B60" s="18"/>
      <c r="L60" s="18"/>
    </row>
    <row r="61" spans="2:12" s="1" customFormat="1" ht="12.5">
      <c r="B61" s="29"/>
      <c r="D61" s="43" t="s">
        <v>46</v>
      </c>
      <c r="E61" s="31"/>
      <c r="F61" s="100" t="s">
        <v>47</v>
      </c>
      <c r="G61" s="43" t="s">
        <v>46</v>
      </c>
      <c r="H61" s="31"/>
      <c r="I61" s="31"/>
      <c r="J61" s="101" t="s">
        <v>47</v>
      </c>
      <c r="K61" s="31"/>
      <c r="L61" s="29"/>
    </row>
    <row r="62" spans="2:12" ht="10">
      <c r="B62" s="18"/>
      <c r="L62" s="18"/>
    </row>
    <row r="63" spans="2:12" ht="10">
      <c r="B63" s="18"/>
      <c r="L63" s="18"/>
    </row>
    <row r="64" spans="2:12" ht="10">
      <c r="B64" s="18"/>
      <c r="L64" s="18"/>
    </row>
    <row r="65" spans="2:12" s="1" customFormat="1" ht="13">
      <c r="B65" s="29"/>
      <c r="D65" s="41" t="s">
        <v>48</v>
      </c>
      <c r="E65" s="42"/>
      <c r="F65" s="42"/>
      <c r="G65" s="41" t="s">
        <v>49</v>
      </c>
      <c r="H65" s="42"/>
      <c r="I65" s="42"/>
      <c r="J65" s="42"/>
      <c r="K65" s="42"/>
      <c r="L65" s="29"/>
    </row>
    <row r="66" spans="2:12" ht="10">
      <c r="B66" s="18"/>
      <c r="L66" s="18"/>
    </row>
    <row r="67" spans="2:12" ht="10">
      <c r="B67" s="18"/>
      <c r="L67" s="18"/>
    </row>
    <row r="68" spans="2:12" ht="10">
      <c r="B68" s="18"/>
      <c r="L68" s="18"/>
    </row>
    <row r="69" spans="2:12" ht="10">
      <c r="B69" s="18"/>
      <c r="L69" s="18"/>
    </row>
    <row r="70" spans="2:12" ht="10">
      <c r="B70" s="18"/>
      <c r="L70" s="18"/>
    </row>
    <row r="71" spans="2:12" ht="10">
      <c r="B71" s="18"/>
      <c r="L71" s="18"/>
    </row>
    <row r="72" spans="2:12" ht="10">
      <c r="B72" s="18"/>
      <c r="L72" s="18"/>
    </row>
    <row r="73" spans="2:12" ht="10">
      <c r="B73" s="18"/>
      <c r="L73" s="18"/>
    </row>
    <row r="74" spans="2:12" ht="10">
      <c r="B74" s="18"/>
      <c r="L74" s="18"/>
    </row>
    <row r="75" spans="2:12" ht="10">
      <c r="B75" s="18"/>
      <c r="L75" s="18"/>
    </row>
    <row r="76" spans="2:12" s="1" customFormat="1" ht="12.5">
      <c r="B76" s="29"/>
      <c r="D76" s="43" t="s">
        <v>46</v>
      </c>
      <c r="E76" s="31"/>
      <c r="F76" s="100" t="s">
        <v>47</v>
      </c>
      <c r="G76" s="43" t="s">
        <v>46</v>
      </c>
      <c r="H76" s="31"/>
      <c r="I76" s="31"/>
      <c r="J76" s="101" t="s">
        <v>47</v>
      </c>
      <c r="K76" s="31"/>
      <c r="L76" s="29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47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5" customHeight="1">
      <c r="B82" s="29"/>
      <c r="C82" s="19" t="s">
        <v>85</v>
      </c>
      <c r="L82" s="29"/>
    </row>
    <row r="83" spans="2:47" s="1" customFormat="1" ht="7" customHeight="1">
      <c r="B83" s="29"/>
      <c r="L83" s="29"/>
    </row>
    <row r="84" spans="2:47" s="1" customFormat="1" ht="12" customHeight="1">
      <c r="B84" s="29"/>
      <c r="C84" s="24" t="s">
        <v>13</v>
      </c>
      <c r="L84" s="29"/>
    </row>
    <row r="85" spans="2:47" s="1" customFormat="1" ht="16.5" customHeight="1">
      <c r="B85" s="29"/>
      <c r="E85" s="183" t="str">
        <f>E7</f>
        <v>Marianum_poruchy</v>
      </c>
      <c r="F85" s="204"/>
      <c r="G85" s="204"/>
      <c r="H85" s="204"/>
      <c r="L85" s="29"/>
    </row>
    <row r="86" spans="2:47" s="1" customFormat="1" ht="7" customHeight="1">
      <c r="B86" s="29"/>
      <c r="L86" s="29"/>
    </row>
    <row r="87" spans="2:47" s="1" customFormat="1" ht="12" customHeight="1">
      <c r="B87" s="29"/>
      <c r="C87" s="24" t="s">
        <v>17</v>
      </c>
      <c r="F87" s="22" t="str">
        <f>F10</f>
        <v xml:space="preserve"> </v>
      </c>
      <c r="I87" s="24" t="s">
        <v>19</v>
      </c>
      <c r="J87" s="52" t="str">
        <f>IF(J10="","",J10)</f>
        <v>11. 12. 2025</v>
      </c>
      <c r="L87" s="29"/>
    </row>
    <row r="88" spans="2:47" s="1" customFormat="1" ht="7" customHeight="1">
      <c r="B88" s="29"/>
      <c r="L88" s="29"/>
    </row>
    <row r="89" spans="2:47" s="1" customFormat="1" ht="15.15" customHeight="1">
      <c r="B89" s="29"/>
      <c r="C89" s="24" t="s">
        <v>21</v>
      </c>
      <c r="F89" s="22" t="str">
        <f>E13</f>
        <v xml:space="preserve"> </v>
      </c>
      <c r="I89" s="24" t="s">
        <v>25</v>
      </c>
      <c r="J89" s="25" t="str">
        <f>E19</f>
        <v xml:space="preserve"> </v>
      </c>
      <c r="L89" s="29"/>
    </row>
    <row r="90" spans="2:47" s="1" customFormat="1" ht="15.15" customHeight="1">
      <c r="B90" s="29"/>
      <c r="C90" s="24" t="s">
        <v>24</v>
      </c>
      <c r="F90" s="22" t="str">
        <f>IF(E16="","",E16)</f>
        <v/>
      </c>
      <c r="I90" s="24" t="s">
        <v>27</v>
      </c>
      <c r="J90" s="25">
        <f>E22</f>
        <v>0</v>
      </c>
      <c r="L90" s="29"/>
    </row>
    <row r="91" spans="2:47" s="1" customFormat="1" ht="10.25" customHeight="1">
      <c r="B91" s="29"/>
      <c r="L91" s="29"/>
    </row>
    <row r="92" spans="2:47" s="1" customFormat="1" ht="29.25" customHeight="1">
      <c r="B92" s="29"/>
      <c r="C92" s="102" t="s">
        <v>86</v>
      </c>
      <c r="D92" s="85"/>
      <c r="E92" s="85"/>
      <c r="F92" s="85"/>
      <c r="G92" s="85"/>
      <c r="H92" s="85"/>
      <c r="I92" s="85"/>
      <c r="J92" s="103" t="s">
        <v>87</v>
      </c>
      <c r="K92" s="85"/>
      <c r="L92" s="29"/>
    </row>
    <row r="93" spans="2:47" s="1" customFormat="1" ht="10.25" customHeight="1">
      <c r="B93" s="29"/>
      <c r="L93" s="29"/>
    </row>
    <row r="94" spans="2:47" s="1" customFormat="1" ht="22.75" customHeight="1">
      <c r="B94" s="29"/>
      <c r="C94" s="104" t="s">
        <v>88</v>
      </c>
      <c r="J94" s="66">
        <f>J123</f>
        <v>0</v>
      </c>
      <c r="L94" s="29"/>
      <c r="AU94" s="15" t="s">
        <v>89</v>
      </c>
    </row>
    <row r="95" spans="2:47" s="8" customFormat="1" ht="25" customHeight="1">
      <c r="B95" s="105"/>
      <c r="D95" s="106" t="s">
        <v>90</v>
      </c>
      <c r="E95" s="107"/>
      <c r="F95" s="107"/>
      <c r="G95" s="107"/>
      <c r="H95" s="107"/>
      <c r="I95" s="107"/>
      <c r="J95" s="108">
        <f>J124</f>
        <v>0</v>
      </c>
      <c r="L95" s="105"/>
    </row>
    <row r="96" spans="2:47" s="9" customFormat="1" ht="19.899999999999999" customHeight="1">
      <c r="B96" s="109"/>
      <c r="D96" s="110" t="s">
        <v>91</v>
      </c>
      <c r="E96" s="111"/>
      <c r="F96" s="111"/>
      <c r="G96" s="111"/>
      <c r="H96" s="111"/>
      <c r="I96" s="111"/>
      <c r="J96" s="112">
        <f>J125</f>
        <v>0</v>
      </c>
      <c r="L96" s="109"/>
    </row>
    <row r="97" spans="2:14" s="9" customFormat="1" ht="19.899999999999999" customHeight="1">
      <c r="B97" s="109"/>
      <c r="D97" s="110" t="s">
        <v>92</v>
      </c>
      <c r="E97" s="111"/>
      <c r="F97" s="111"/>
      <c r="G97" s="111"/>
      <c r="H97" s="111"/>
      <c r="I97" s="111"/>
      <c r="J97" s="112">
        <f>J133</f>
        <v>0</v>
      </c>
      <c r="L97" s="109"/>
    </row>
    <row r="98" spans="2:14" s="9" customFormat="1" ht="19.899999999999999" customHeight="1">
      <c r="B98" s="109"/>
      <c r="D98" s="110" t="s">
        <v>93</v>
      </c>
      <c r="E98" s="111"/>
      <c r="F98" s="111"/>
      <c r="G98" s="111"/>
      <c r="H98" s="111"/>
      <c r="I98" s="111"/>
      <c r="J98" s="112">
        <f>J142</f>
        <v>0</v>
      </c>
      <c r="L98" s="109"/>
    </row>
    <row r="99" spans="2:14" s="9" customFormat="1" ht="19.899999999999999" customHeight="1">
      <c r="B99" s="109"/>
      <c r="D99" s="110" t="s">
        <v>94</v>
      </c>
      <c r="E99" s="111"/>
      <c r="F99" s="111"/>
      <c r="G99" s="111"/>
      <c r="H99" s="111"/>
      <c r="I99" s="111"/>
      <c r="J99" s="112">
        <f>J145</f>
        <v>0</v>
      </c>
      <c r="L99" s="109"/>
    </row>
    <row r="100" spans="2:14" s="9" customFormat="1" ht="19.899999999999999" customHeight="1">
      <c r="B100" s="109"/>
      <c r="D100" s="110" t="s">
        <v>95</v>
      </c>
      <c r="E100" s="111"/>
      <c r="F100" s="111"/>
      <c r="G100" s="111"/>
      <c r="H100" s="111"/>
      <c r="I100" s="111"/>
      <c r="J100" s="112">
        <f>J150</f>
        <v>0</v>
      </c>
      <c r="L100" s="109"/>
    </row>
    <row r="101" spans="2:14" s="9" customFormat="1" ht="19.899999999999999" customHeight="1">
      <c r="B101" s="109"/>
      <c r="D101" s="110" t="s">
        <v>96</v>
      </c>
      <c r="E101" s="111"/>
      <c r="F101" s="111"/>
      <c r="G101" s="111"/>
      <c r="H101" s="111"/>
      <c r="I101" s="111"/>
      <c r="J101" s="112">
        <f>J159</f>
        <v>0</v>
      </c>
      <c r="L101" s="109"/>
    </row>
    <row r="102" spans="2:14" s="1" customFormat="1" ht="21.75" customHeight="1">
      <c r="B102" s="29"/>
      <c r="L102" s="29"/>
    </row>
    <row r="103" spans="2:14" s="1" customFormat="1" ht="7" customHeight="1">
      <c r="B103" s="29"/>
      <c r="L103" s="29"/>
    </row>
    <row r="104" spans="2:14" s="1" customFormat="1" ht="29.25" customHeight="1">
      <c r="B104" s="29"/>
      <c r="C104" s="104" t="s">
        <v>97</v>
      </c>
      <c r="J104" s="113">
        <v>0</v>
      </c>
      <c r="L104" s="29"/>
      <c r="N104" s="114" t="s">
        <v>35</v>
      </c>
    </row>
    <row r="105" spans="2:14" s="1" customFormat="1" ht="18" customHeight="1">
      <c r="B105" s="29"/>
      <c r="L105" s="29"/>
    </row>
    <row r="106" spans="2:14" s="1" customFormat="1" ht="29.25" customHeight="1">
      <c r="B106" s="29"/>
      <c r="C106" s="84" t="s">
        <v>81</v>
      </c>
      <c r="D106" s="85"/>
      <c r="E106" s="85"/>
      <c r="F106" s="85"/>
      <c r="G106" s="85"/>
      <c r="H106" s="85"/>
      <c r="I106" s="85"/>
      <c r="J106" s="86">
        <f>ROUND(J94+J104,2)</f>
        <v>0</v>
      </c>
      <c r="K106" s="85"/>
      <c r="L106" s="29"/>
    </row>
    <row r="107" spans="2:14" s="1" customFormat="1" ht="7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29"/>
    </row>
    <row r="111" spans="2:14" s="1" customFormat="1" ht="7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29"/>
    </row>
    <row r="112" spans="2:14" s="1" customFormat="1" ht="25" customHeight="1">
      <c r="B112" s="29"/>
      <c r="C112" s="19" t="s">
        <v>98</v>
      </c>
      <c r="L112" s="29"/>
    </row>
    <row r="113" spans="2:65" s="1" customFormat="1" ht="7" customHeight="1">
      <c r="B113" s="29"/>
      <c r="L113" s="29"/>
    </row>
    <row r="114" spans="2:65" s="1" customFormat="1" ht="12" customHeight="1">
      <c r="B114" s="29"/>
      <c r="C114" s="24" t="s">
        <v>13</v>
      </c>
      <c r="L114" s="29"/>
    </row>
    <row r="115" spans="2:65" s="1" customFormat="1" ht="16.5" customHeight="1">
      <c r="B115" s="29"/>
      <c r="E115" s="183" t="str">
        <f>E7</f>
        <v>Marianum_poruchy</v>
      </c>
      <c r="F115" s="204"/>
      <c r="G115" s="204"/>
      <c r="H115" s="204"/>
      <c r="L115" s="29"/>
    </row>
    <row r="116" spans="2:65" s="1" customFormat="1" ht="7" customHeight="1">
      <c r="B116" s="29"/>
      <c r="L116" s="29"/>
    </row>
    <row r="117" spans="2:65" s="1" customFormat="1" ht="12" customHeight="1">
      <c r="B117" s="29"/>
      <c r="C117" s="24" t="s">
        <v>17</v>
      </c>
      <c r="F117" s="22" t="str">
        <f>F10</f>
        <v xml:space="preserve"> </v>
      </c>
      <c r="I117" s="24" t="s">
        <v>19</v>
      </c>
      <c r="J117" s="52" t="str">
        <f>IF(J10="","",J10)</f>
        <v>11. 12. 2025</v>
      </c>
      <c r="L117" s="29"/>
    </row>
    <row r="118" spans="2:65" s="1" customFormat="1" ht="7" customHeight="1">
      <c r="B118" s="29"/>
      <c r="L118" s="29"/>
    </row>
    <row r="119" spans="2:65" s="1" customFormat="1" ht="15.15" customHeight="1">
      <c r="B119" s="29"/>
      <c r="C119" s="24" t="s">
        <v>21</v>
      </c>
      <c r="F119" s="22" t="str">
        <f>E13</f>
        <v xml:space="preserve"> </v>
      </c>
      <c r="I119" s="24" t="s">
        <v>25</v>
      </c>
      <c r="J119" s="25" t="str">
        <f>E19</f>
        <v xml:space="preserve"> </v>
      </c>
      <c r="L119" s="29"/>
    </row>
    <row r="120" spans="2:65" s="1" customFormat="1" ht="15.15" customHeight="1">
      <c r="B120" s="29"/>
      <c r="C120" s="24" t="s">
        <v>24</v>
      </c>
      <c r="F120" s="22" t="str">
        <f>IF(E16="","",E16)</f>
        <v/>
      </c>
      <c r="I120" s="24" t="s">
        <v>27</v>
      </c>
      <c r="J120" s="25">
        <f>E22</f>
        <v>0</v>
      </c>
      <c r="L120" s="29"/>
    </row>
    <row r="121" spans="2:65" s="1" customFormat="1" ht="10.25" customHeight="1">
      <c r="B121" s="29"/>
      <c r="L121" s="29"/>
    </row>
    <row r="122" spans="2:65" s="10" customFormat="1" ht="29.25" customHeight="1">
      <c r="B122" s="115"/>
      <c r="C122" s="116" t="s">
        <v>99</v>
      </c>
      <c r="D122" s="117" t="s">
        <v>56</v>
      </c>
      <c r="E122" s="117" t="s">
        <v>52</v>
      </c>
      <c r="F122" s="117" t="s">
        <v>53</v>
      </c>
      <c r="G122" s="117" t="s">
        <v>100</v>
      </c>
      <c r="H122" s="117" t="s">
        <v>101</v>
      </c>
      <c r="I122" s="117" t="s">
        <v>102</v>
      </c>
      <c r="J122" s="118" t="s">
        <v>87</v>
      </c>
      <c r="K122" s="119" t="s">
        <v>103</v>
      </c>
      <c r="L122" s="115"/>
      <c r="M122" s="59" t="s">
        <v>1</v>
      </c>
      <c r="N122" s="60" t="s">
        <v>35</v>
      </c>
      <c r="O122" s="60" t="s">
        <v>104</v>
      </c>
      <c r="P122" s="60" t="s">
        <v>105</v>
      </c>
      <c r="Q122" s="60" t="s">
        <v>106</v>
      </c>
      <c r="R122" s="60" t="s">
        <v>107</v>
      </c>
      <c r="S122" s="60" t="s">
        <v>108</v>
      </c>
      <c r="T122" s="61" t="s">
        <v>109</v>
      </c>
    </row>
    <row r="123" spans="2:65" s="1" customFormat="1" ht="22.75" customHeight="1">
      <c r="B123" s="29"/>
      <c r="C123" s="64" t="s">
        <v>83</v>
      </c>
      <c r="J123" s="120">
        <f>BK123</f>
        <v>0</v>
      </c>
      <c r="L123" s="29"/>
      <c r="M123" s="62"/>
      <c r="N123" s="53"/>
      <c r="O123" s="53"/>
      <c r="P123" s="121">
        <f>P124</f>
        <v>66.340383000000003</v>
      </c>
      <c r="Q123" s="53"/>
      <c r="R123" s="121">
        <f>R124</f>
        <v>4.5060170939599997</v>
      </c>
      <c r="S123" s="53"/>
      <c r="T123" s="122">
        <f>T124</f>
        <v>1.3680000000000001</v>
      </c>
      <c r="AT123" s="15" t="s">
        <v>70</v>
      </c>
      <c r="AU123" s="15" t="s">
        <v>89</v>
      </c>
      <c r="BK123" s="123">
        <f>BK124</f>
        <v>0</v>
      </c>
    </row>
    <row r="124" spans="2:65" s="11" customFormat="1" ht="25.9" customHeight="1">
      <c r="B124" s="124"/>
      <c r="D124" s="125" t="s">
        <v>70</v>
      </c>
      <c r="E124" s="126" t="s">
        <v>110</v>
      </c>
      <c r="F124" s="126" t="s">
        <v>111</v>
      </c>
      <c r="J124" s="127">
        <f>BK124</f>
        <v>0</v>
      </c>
      <c r="L124" s="124"/>
      <c r="M124" s="128"/>
      <c r="P124" s="129">
        <f>P125+P133+P142+P145+P150+P159</f>
        <v>66.340383000000003</v>
      </c>
      <c r="R124" s="129">
        <f>R125+R133+R142+R145+R150+R159</f>
        <v>4.5060170939599997</v>
      </c>
      <c r="T124" s="130">
        <f>T125+T133+T142+T145+T150+T159</f>
        <v>1.3680000000000001</v>
      </c>
      <c r="AR124" s="125" t="s">
        <v>76</v>
      </c>
      <c r="AT124" s="131" t="s">
        <v>70</v>
      </c>
      <c r="AU124" s="131" t="s">
        <v>71</v>
      </c>
      <c r="AY124" s="125" t="s">
        <v>112</v>
      </c>
      <c r="BK124" s="132">
        <f>BK125+BK133+BK142+BK145+BK150+BK159</f>
        <v>0</v>
      </c>
    </row>
    <row r="125" spans="2:65" s="11" customFormat="1" ht="22.75" customHeight="1">
      <c r="B125" s="124"/>
      <c r="D125" s="125" t="s">
        <v>70</v>
      </c>
      <c r="E125" s="133" t="s">
        <v>76</v>
      </c>
      <c r="F125" s="133" t="s">
        <v>113</v>
      </c>
      <c r="J125" s="134">
        <f>BK125</f>
        <v>0</v>
      </c>
      <c r="L125" s="124"/>
      <c r="M125" s="128"/>
      <c r="P125" s="129">
        <f>SUM(P126:P132)</f>
        <v>20.574791999999999</v>
      </c>
      <c r="R125" s="129">
        <f>SUM(R126:R132)</f>
        <v>0</v>
      </c>
      <c r="T125" s="130">
        <f>SUM(T126:T132)</f>
        <v>0</v>
      </c>
      <c r="AR125" s="125" t="s">
        <v>76</v>
      </c>
      <c r="AT125" s="131" t="s">
        <v>70</v>
      </c>
      <c r="AU125" s="131" t="s">
        <v>76</v>
      </c>
      <c r="AY125" s="125" t="s">
        <v>112</v>
      </c>
      <c r="BK125" s="132">
        <f>SUM(BK126:BK132)</f>
        <v>0</v>
      </c>
    </row>
    <row r="126" spans="2:65" s="1" customFormat="1" ht="24.15" customHeight="1">
      <c r="B126" s="135"/>
      <c r="C126" s="136">
        <v>1</v>
      </c>
      <c r="D126" s="136" t="s">
        <v>115</v>
      </c>
      <c r="E126" s="137" t="s">
        <v>116</v>
      </c>
      <c r="F126" s="138" t="s">
        <v>117</v>
      </c>
      <c r="G126" s="139" t="s">
        <v>118</v>
      </c>
      <c r="H126" s="140">
        <v>5.04</v>
      </c>
      <c r="I126" s="141"/>
      <c r="J126" s="141">
        <f>ROUND(I126*H126,2)</f>
        <v>0</v>
      </c>
      <c r="K126" s="142"/>
      <c r="L126" s="29"/>
      <c r="M126" s="143" t="s">
        <v>1</v>
      </c>
      <c r="N126" s="114" t="s">
        <v>37</v>
      </c>
      <c r="O126" s="144">
        <v>3.1739999999999999</v>
      </c>
      <c r="P126" s="144">
        <f>O126*H126</f>
        <v>15.99696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119</v>
      </c>
      <c r="AT126" s="146" t="s">
        <v>115</v>
      </c>
      <c r="AU126" s="146" t="s">
        <v>114</v>
      </c>
      <c r="AY126" s="15" t="s">
        <v>112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5" t="s">
        <v>114</v>
      </c>
      <c r="BK126" s="147">
        <f>ROUND(I126*H126,2)</f>
        <v>0</v>
      </c>
      <c r="BL126" s="15" t="s">
        <v>119</v>
      </c>
      <c r="BM126" s="146" t="s">
        <v>120</v>
      </c>
    </row>
    <row r="127" spans="2:65" s="12" customFormat="1" ht="10">
      <c r="B127" s="148"/>
      <c r="D127" s="149" t="s">
        <v>121</v>
      </c>
      <c r="E127" s="150" t="s">
        <v>1</v>
      </c>
      <c r="F127" s="151" t="s">
        <v>122</v>
      </c>
      <c r="H127" s="152">
        <v>5.04</v>
      </c>
      <c r="L127" s="148"/>
      <c r="M127" s="153"/>
      <c r="T127" s="154"/>
      <c r="AT127" s="150" t="s">
        <v>121</v>
      </c>
      <c r="AU127" s="150" t="s">
        <v>114</v>
      </c>
      <c r="AV127" s="12" t="s">
        <v>114</v>
      </c>
      <c r="AW127" s="12" t="s">
        <v>26</v>
      </c>
      <c r="AX127" s="12" t="s">
        <v>71</v>
      </c>
      <c r="AY127" s="150" t="s">
        <v>112</v>
      </c>
    </row>
    <row r="128" spans="2:65" s="13" customFormat="1" ht="10">
      <c r="B128" s="155"/>
      <c r="D128" s="149" t="s">
        <v>121</v>
      </c>
      <c r="E128" s="156" t="s">
        <v>1</v>
      </c>
      <c r="F128" s="157" t="s">
        <v>123</v>
      </c>
      <c r="H128" s="158">
        <v>5.04</v>
      </c>
      <c r="L128" s="155"/>
      <c r="M128" s="159"/>
      <c r="T128" s="160"/>
      <c r="AT128" s="156" t="s">
        <v>121</v>
      </c>
      <c r="AU128" s="156" t="s">
        <v>114</v>
      </c>
      <c r="AV128" s="13" t="s">
        <v>119</v>
      </c>
      <c r="AW128" s="13" t="s">
        <v>26</v>
      </c>
      <c r="AX128" s="13" t="s">
        <v>76</v>
      </c>
      <c r="AY128" s="156" t="s">
        <v>112</v>
      </c>
    </row>
    <row r="129" spans="2:65" s="1" customFormat="1" ht="24.15" customHeight="1">
      <c r="B129" s="135"/>
      <c r="C129" s="136">
        <v>2</v>
      </c>
      <c r="D129" s="136" t="s">
        <v>115</v>
      </c>
      <c r="E129" s="137" t="s">
        <v>124</v>
      </c>
      <c r="F129" s="138" t="s">
        <v>125</v>
      </c>
      <c r="G129" s="139" t="s">
        <v>118</v>
      </c>
      <c r="H129" s="140">
        <v>3.9060000000000001</v>
      </c>
      <c r="I129" s="141"/>
      <c r="J129" s="141">
        <f>ROUND(I129*H129,2)</f>
        <v>0</v>
      </c>
      <c r="K129" s="142"/>
      <c r="L129" s="29"/>
      <c r="M129" s="143" t="s">
        <v>1</v>
      </c>
      <c r="N129" s="114" t="s">
        <v>37</v>
      </c>
      <c r="O129" s="144">
        <v>1.1719999999999999</v>
      </c>
      <c r="P129" s="144">
        <f>O129*H129</f>
        <v>4.5778319999999999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119</v>
      </c>
      <c r="AT129" s="146" t="s">
        <v>115</v>
      </c>
      <c r="AU129" s="146" t="s">
        <v>114</v>
      </c>
      <c r="AY129" s="15" t="s">
        <v>112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5" t="s">
        <v>114</v>
      </c>
      <c r="BK129" s="147">
        <f>ROUND(I129*H129,2)</f>
        <v>0</v>
      </c>
      <c r="BL129" s="15" t="s">
        <v>119</v>
      </c>
      <c r="BM129" s="146" t="s">
        <v>126</v>
      </c>
    </row>
    <row r="130" spans="2:65" s="12" customFormat="1" ht="10">
      <c r="B130" s="148"/>
      <c r="D130" s="149" t="s">
        <v>121</v>
      </c>
      <c r="E130" s="150" t="s">
        <v>1</v>
      </c>
      <c r="F130" s="151" t="s">
        <v>122</v>
      </c>
      <c r="H130" s="152">
        <v>5.04</v>
      </c>
      <c r="L130" s="148"/>
      <c r="M130" s="153"/>
      <c r="T130" s="154"/>
      <c r="AT130" s="150" t="s">
        <v>121</v>
      </c>
      <c r="AU130" s="150" t="s">
        <v>114</v>
      </c>
      <c r="AV130" s="12" t="s">
        <v>114</v>
      </c>
      <c r="AW130" s="12" t="s">
        <v>26</v>
      </c>
      <c r="AX130" s="12" t="s">
        <v>71</v>
      </c>
      <c r="AY130" s="150" t="s">
        <v>112</v>
      </c>
    </row>
    <row r="131" spans="2:65" s="12" customFormat="1" ht="10">
      <c r="B131" s="148"/>
      <c r="D131" s="149" t="s">
        <v>121</v>
      </c>
      <c r="E131" s="150" t="s">
        <v>1</v>
      </c>
      <c r="F131" s="151" t="s">
        <v>127</v>
      </c>
      <c r="H131" s="152">
        <v>-1.1339999999999999</v>
      </c>
      <c r="L131" s="148"/>
      <c r="M131" s="153"/>
      <c r="T131" s="154"/>
      <c r="AT131" s="150" t="s">
        <v>121</v>
      </c>
      <c r="AU131" s="150" t="s">
        <v>114</v>
      </c>
      <c r="AV131" s="12" t="s">
        <v>114</v>
      </c>
      <c r="AW131" s="12" t="s">
        <v>26</v>
      </c>
      <c r="AX131" s="12" t="s">
        <v>71</v>
      </c>
      <c r="AY131" s="150" t="s">
        <v>112</v>
      </c>
    </row>
    <row r="132" spans="2:65" s="13" customFormat="1" ht="10">
      <c r="B132" s="155"/>
      <c r="D132" s="149" t="s">
        <v>121</v>
      </c>
      <c r="E132" s="156" t="s">
        <v>1</v>
      </c>
      <c r="F132" s="157" t="s">
        <v>123</v>
      </c>
      <c r="H132" s="158">
        <v>3.9060000000000001</v>
      </c>
      <c r="L132" s="155"/>
      <c r="M132" s="159"/>
      <c r="T132" s="160"/>
      <c r="AT132" s="156" t="s">
        <v>121</v>
      </c>
      <c r="AU132" s="156" t="s">
        <v>114</v>
      </c>
      <c r="AV132" s="13" t="s">
        <v>119</v>
      </c>
      <c r="AW132" s="13" t="s">
        <v>26</v>
      </c>
      <c r="AX132" s="13" t="s">
        <v>76</v>
      </c>
      <c r="AY132" s="156" t="s">
        <v>112</v>
      </c>
    </row>
    <row r="133" spans="2:65" s="11" customFormat="1" ht="22.75" customHeight="1">
      <c r="B133" s="124"/>
      <c r="D133" s="125" t="s">
        <v>70</v>
      </c>
      <c r="E133" s="133" t="s">
        <v>114</v>
      </c>
      <c r="F133" s="133" t="s">
        <v>128</v>
      </c>
      <c r="J133" s="134">
        <f>BK133</f>
        <v>0</v>
      </c>
      <c r="L133" s="124"/>
      <c r="M133" s="128"/>
      <c r="P133" s="129">
        <f>SUM(P134:P141)</f>
        <v>9.3969339999999999</v>
      </c>
      <c r="R133" s="129">
        <f>SUM(R134:R141)</f>
        <v>4.0543173239599994</v>
      </c>
      <c r="T133" s="130">
        <f>SUM(T134:T141)</f>
        <v>0</v>
      </c>
      <c r="AR133" s="125" t="s">
        <v>76</v>
      </c>
      <c r="AT133" s="131" t="s">
        <v>70</v>
      </c>
      <c r="AU133" s="131" t="s">
        <v>76</v>
      </c>
      <c r="AY133" s="125" t="s">
        <v>112</v>
      </c>
      <c r="BK133" s="132">
        <f>SUM(BK134:BK141)</f>
        <v>0</v>
      </c>
    </row>
    <row r="134" spans="2:65" s="1" customFormat="1" ht="24.15" customHeight="1">
      <c r="B134" s="135"/>
      <c r="C134" s="136">
        <v>3</v>
      </c>
      <c r="D134" s="136" t="s">
        <v>115</v>
      </c>
      <c r="E134" s="137" t="s">
        <v>129</v>
      </c>
      <c r="F134" s="138" t="s">
        <v>130</v>
      </c>
      <c r="G134" s="139" t="s">
        <v>118</v>
      </c>
      <c r="H134" s="140">
        <v>0.6</v>
      </c>
      <c r="I134" s="141"/>
      <c r="J134" s="141">
        <f>ROUND(I134*H134,2)</f>
        <v>0</v>
      </c>
      <c r="K134" s="142"/>
      <c r="L134" s="29"/>
      <c r="M134" s="143" t="s">
        <v>1</v>
      </c>
      <c r="N134" s="114" t="s">
        <v>37</v>
      </c>
      <c r="O134" s="144">
        <v>0.61899999999999999</v>
      </c>
      <c r="P134" s="144">
        <f>O134*H134</f>
        <v>0.37140000000000001</v>
      </c>
      <c r="Q134" s="144">
        <v>2.4635600000000002</v>
      </c>
      <c r="R134" s="144">
        <f>Q134*H134</f>
        <v>1.4781360000000001</v>
      </c>
      <c r="S134" s="144">
        <v>0</v>
      </c>
      <c r="T134" s="145">
        <f>S134*H134</f>
        <v>0</v>
      </c>
      <c r="AR134" s="146" t="s">
        <v>119</v>
      </c>
      <c r="AT134" s="146" t="s">
        <v>115</v>
      </c>
      <c r="AU134" s="146" t="s">
        <v>114</v>
      </c>
      <c r="AY134" s="15" t="s">
        <v>112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5" t="s">
        <v>114</v>
      </c>
      <c r="BK134" s="147">
        <f>ROUND(I134*H134,2)</f>
        <v>0</v>
      </c>
      <c r="BL134" s="15" t="s">
        <v>119</v>
      </c>
      <c r="BM134" s="146" t="s">
        <v>131</v>
      </c>
    </row>
    <row r="135" spans="2:65" s="12" customFormat="1" ht="10">
      <c r="B135" s="148"/>
      <c r="D135" s="149" t="s">
        <v>121</v>
      </c>
      <c r="E135" s="150" t="s">
        <v>1</v>
      </c>
      <c r="F135" s="151" t="s">
        <v>132</v>
      </c>
      <c r="H135" s="152">
        <v>0.6</v>
      </c>
      <c r="L135" s="148"/>
      <c r="M135" s="153"/>
      <c r="T135" s="154"/>
      <c r="AT135" s="150" t="s">
        <v>121</v>
      </c>
      <c r="AU135" s="150" t="s">
        <v>114</v>
      </c>
      <c r="AV135" s="12" t="s">
        <v>114</v>
      </c>
      <c r="AW135" s="12" t="s">
        <v>26</v>
      </c>
      <c r="AX135" s="12" t="s">
        <v>71</v>
      </c>
      <c r="AY135" s="150" t="s">
        <v>112</v>
      </c>
    </row>
    <row r="136" spans="2:65" s="13" customFormat="1" ht="10">
      <c r="B136" s="155"/>
      <c r="D136" s="149" t="s">
        <v>121</v>
      </c>
      <c r="E136" s="156" t="s">
        <v>1</v>
      </c>
      <c r="F136" s="157" t="s">
        <v>123</v>
      </c>
      <c r="H136" s="158">
        <v>0.6</v>
      </c>
      <c r="L136" s="155"/>
      <c r="M136" s="159"/>
      <c r="T136" s="160"/>
      <c r="AT136" s="156" t="s">
        <v>121</v>
      </c>
      <c r="AU136" s="156" t="s">
        <v>114</v>
      </c>
      <c r="AV136" s="13" t="s">
        <v>119</v>
      </c>
      <c r="AW136" s="13" t="s">
        <v>26</v>
      </c>
      <c r="AX136" s="13" t="s">
        <v>76</v>
      </c>
      <c r="AY136" s="156" t="s">
        <v>112</v>
      </c>
    </row>
    <row r="137" spans="2:65" s="1" customFormat="1" ht="16.5" customHeight="1">
      <c r="B137" s="135"/>
      <c r="C137" s="136">
        <v>4</v>
      </c>
      <c r="D137" s="136" t="s">
        <v>115</v>
      </c>
      <c r="E137" s="137" t="s">
        <v>133</v>
      </c>
      <c r="F137" s="138" t="s">
        <v>134</v>
      </c>
      <c r="G137" s="139" t="s">
        <v>135</v>
      </c>
      <c r="H137" s="140">
        <v>0.05</v>
      </c>
      <c r="I137" s="141"/>
      <c r="J137" s="141">
        <f>ROUND(I137*H137,2)</f>
        <v>0</v>
      </c>
      <c r="K137" s="142"/>
      <c r="L137" s="29"/>
      <c r="M137" s="143" t="s">
        <v>1</v>
      </c>
      <c r="N137" s="114" t="s">
        <v>37</v>
      </c>
      <c r="O137" s="144">
        <v>15.11</v>
      </c>
      <c r="P137" s="144">
        <f>O137*H137</f>
        <v>0.75550000000000006</v>
      </c>
      <c r="Q137" s="144">
        <v>1.2029614</v>
      </c>
      <c r="R137" s="144">
        <f>Q137*H137</f>
        <v>6.0148069999999998E-2</v>
      </c>
      <c r="S137" s="144">
        <v>0</v>
      </c>
      <c r="T137" s="145">
        <f>S137*H137</f>
        <v>0</v>
      </c>
      <c r="AR137" s="146" t="s">
        <v>119</v>
      </c>
      <c r="AT137" s="146" t="s">
        <v>115</v>
      </c>
      <c r="AU137" s="146" t="s">
        <v>114</v>
      </c>
      <c r="AY137" s="15" t="s">
        <v>112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5" t="s">
        <v>114</v>
      </c>
      <c r="BK137" s="147">
        <f>ROUND(I137*H137,2)</f>
        <v>0</v>
      </c>
      <c r="BL137" s="15" t="s">
        <v>119</v>
      </c>
      <c r="BM137" s="146" t="s">
        <v>136</v>
      </c>
    </row>
    <row r="138" spans="2:65" s="1" customFormat="1" ht="33" customHeight="1">
      <c r="B138" s="135"/>
      <c r="C138" s="136">
        <v>5</v>
      </c>
      <c r="D138" s="136" t="s">
        <v>115</v>
      </c>
      <c r="E138" s="137" t="s">
        <v>137</v>
      </c>
      <c r="F138" s="138" t="s">
        <v>138</v>
      </c>
      <c r="G138" s="139" t="s">
        <v>118</v>
      </c>
      <c r="H138" s="140">
        <v>1.1339999999999999</v>
      </c>
      <c r="I138" s="141"/>
      <c r="J138" s="141">
        <f>ROUND(I138*H138,2)</f>
        <v>0</v>
      </c>
      <c r="K138" s="142"/>
      <c r="L138" s="29"/>
      <c r="M138" s="143" t="s">
        <v>1</v>
      </c>
      <c r="N138" s="114" t="s">
        <v>37</v>
      </c>
      <c r="O138" s="144">
        <v>7.1689999999999996</v>
      </c>
      <c r="P138" s="144">
        <f>O138*H138</f>
        <v>8.1296459999999993</v>
      </c>
      <c r="Q138" s="144">
        <v>2.2151299999999998</v>
      </c>
      <c r="R138" s="144">
        <f>Q138*H138</f>
        <v>2.5119574199999994</v>
      </c>
      <c r="S138" s="144">
        <v>0</v>
      </c>
      <c r="T138" s="145">
        <f>S138*H138</f>
        <v>0</v>
      </c>
      <c r="AR138" s="146" t="s">
        <v>119</v>
      </c>
      <c r="AT138" s="146" t="s">
        <v>115</v>
      </c>
      <c r="AU138" s="146" t="s">
        <v>114</v>
      </c>
      <c r="AY138" s="15" t="s">
        <v>112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5" t="s">
        <v>114</v>
      </c>
      <c r="BK138" s="147">
        <f>ROUND(I138*H138,2)</f>
        <v>0</v>
      </c>
      <c r="BL138" s="15" t="s">
        <v>119</v>
      </c>
      <c r="BM138" s="146" t="s">
        <v>139</v>
      </c>
    </row>
    <row r="139" spans="2:65" s="12" customFormat="1" ht="10">
      <c r="B139" s="148"/>
      <c r="D139" s="149" t="s">
        <v>121</v>
      </c>
      <c r="E139" s="150" t="s">
        <v>1</v>
      </c>
      <c r="F139" s="151" t="s">
        <v>140</v>
      </c>
      <c r="H139" s="152">
        <v>1.1339999999999999</v>
      </c>
      <c r="L139" s="148"/>
      <c r="M139" s="153"/>
      <c r="T139" s="154"/>
      <c r="AT139" s="150" t="s">
        <v>121</v>
      </c>
      <c r="AU139" s="150" t="s">
        <v>114</v>
      </c>
      <c r="AV139" s="12" t="s">
        <v>114</v>
      </c>
      <c r="AW139" s="12" t="s">
        <v>26</v>
      </c>
      <c r="AX139" s="12" t="s">
        <v>71</v>
      </c>
      <c r="AY139" s="150" t="s">
        <v>112</v>
      </c>
    </row>
    <row r="140" spans="2:65" s="13" customFormat="1" ht="10">
      <c r="B140" s="155"/>
      <c r="D140" s="149" t="s">
        <v>121</v>
      </c>
      <c r="E140" s="156" t="s">
        <v>1</v>
      </c>
      <c r="F140" s="157" t="s">
        <v>123</v>
      </c>
      <c r="H140" s="158">
        <v>1.1339999999999999</v>
      </c>
      <c r="L140" s="155"/>
      <c r="M140" s="159"/>
      <c r="T140" s="160"/>
      <c r="AT140" s="156" t="s">
        <v>121</v>
      </c>
      <c r="AU140" s="156" t="s">
        <v>114</v>
      </c>
      <c r="AV140" s="13" t="s">
        <v>119</v>
      </c>
      <c r="AW140" s="13" t="s">
        <v>26</v>
      </c>
      <c r="AX140" s="13" t="s">
        <v>76</v>
      </c>
      <c r="AY140" s="156" t="s">
        <v>112</v>
      </c>
    </row>
    <row r="141" spans="2:65" s="1" customFormat="1" ht="24.15" customHeight="1">
      <c r="B141" s="135"/>
      <c r="C141" s="136">
        <v>6</v>
      </c>
      <c r="D141" s="136" t="s">
        <v>115</v>
      </c>
      <c r="E141" s="137" t="s">
        <v>141</v>
      </c>
      <c r="F141" s="138" t="s">
        <v>142</v>
      </c>
      <c r="G141" s="139" t="s">
        <v>135</v>
      </c>
      <c r="H141" s="140">
        <v>4.0000000000000001E-3</v>
      </c>
      <c r="I141" s="141"/>
      <c r="J141" s="141">
        <f>ROUND(I141*H141,2)</f>
        <v>0</v>
      </c>
      <c r="K141" s="142"/>
      <c r="L141" s="29"/>
      <c r="M141" s="143" t="s">
        <v>1</v>
      </c>
      <c r="N141" s="114" t="s">
        <v>37</v>
      </c>
      <c r="O141" s="144">
        <v>35.097000000000001</v>
      </c>
      <c r="P141" s="144">
        <f>O141*H141</f>
        <v>0.14038800000000001</v>
      </c>
      <c r="Q141" s="144">
        <v>1.0189584899999999</v>
      </c>
      <c r="R141" s="144">
        <f>Q141*H141</f>
        <v>4.0758339599999997E-3</v>
      </c>
      <c r="S141" s="144">
        <v>0</v>
      </c>
      <c r="T141" s="145">
        <f>S141*H141</f>
        <v>0</v>
      </c>
      <c r="AR141" s="146" t="s">
        <v>119</v>
      </c>
      <c r="AT141" s="146" t="s">
        <v>115</v>
      </c>
      <c r="AU141" s="146" t="s">
        <v>114</v>
      </c>
      <c r="AY141" s="15" t="s">
        <v>112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5" t="s">
        <v>114</v>
      </c>
      <c r="BK141" s="147">
        <f>ROUND(I141*H141,2)</f>
        <v>0</v>
      </c>
      <c r="BL141" s="15" t="s">
        <v>119</v>
      </c>
      <c r="BM141" s="146" t="s">
        <v>143</v>
      </c>
    </row>
    <row r="142" spans="2:65" s="11" customFormat="1" ht="22.75" customHeight="1">
      <c r="B142" s="124"/>
      <c r="D142" s="125" t="s">
        <v>70</v>
      </c>
      <c r="E142" s="133" t="s">
        <v>119</v>
      </c>
      <c r="F142" s="133" t="s">
        <v>144</v>
      </c>
      <c r="J142" s="134">
        <f>BK142</f>
        <v>0</v>
      </c>
      <c r="L142" s="124"/>
      <c r="M142" s="128"/>
      <c r="P142" s="129">
        <f>SUM(P143:P144)</f>
        <v>7.6546000000000003</v>
      </c>
      <c r="R142" s="129">
        <f>SUM(R143:R144)</f>
        <v>5.3324999999999997E-2</v>
      </c>
      <c r="T142" s="130">
        <f>SUM(T143:T144)</f>
        <v>0</v>
      </c>
      <c r="AR142" s="125" t="s">
        <v>76</v>
      </c>
      <c r="AT142" s="131" t="s">
        <v>70</v>
      </c>
      <c r="AU142" s="131" t="s">
        <v>76</v>
      </c>
      <c r="AY142" s="125" t="s">
        <v>112</v>
      </c>
      <c r="BK142" s="132">
        <f>SUM(BK143:BK144)</f>
        <v>0</v>
      </c>
    </row>
    <row r="143" spans="2:65" s="1" customFormat="1" ht="24.15" customHeight="1">
      <c r="B143" s="135"/>
      <c r="C143" s="136">
        <v>7</v>
      </c>
      <c r="D143" s="136" t="s">
        <v>115</v>
      </c>
      <c r="E143" s="137" t="s">
        <v>145</v>
      </c>
      <c r="F143" s="138" t="s">
        <v>146</v>
      </c>
      <c r="G143" s="139" t="s">
        <v>147</v>
      </c>
      <c r="H143" s="140">
        <v>10</v>
      </c>
      <c r="I143" s="141"/>
      <c r="J143" s="141">
        <f>ROUND(I143*H143,2)</f>
        <v>0</v>
      </c>
      <c r="K143" s="142"/>
      <c r="L143" s="29"/>
      <c r="M143" s="143" t="s">
        <v>1</v>
      </c>
      <c r="N143" s="114" t="s">
        <v>37</v>
      </c>
      <c r="O143" s="144">
        <v>0.57645999999999997</v>
      </c>
      <c r="P143" s="144">
        <f>O143*H143</f>
        <v>5.7645999999999997</v>
      </c>
      <c r="Q143" s="144">
        <v>5.3324999999999996E-3</v>
      </c>
      <c r="R143" s="144">
        <f>Q143*H143</f>
        <v>5.3324999999999997E-2</v>
      </c>
      <c r="S143" s="144">
        <v>0</v>
      </c>
      <c r="T143" s="145">
        <f>S143*H143</f>
        <v>0</v>
      </c>
      <c r="AR143" s="146" t="s">
        <v>119</v>
      </c>
      <c r="AT143" s="146" t="s">
        <v>115</v>
      </c>
      <c r="AU143" s="146" t="s">
        <v>114</v>
      </c>
      <c r="AY143" s="15" t="s">
        <v>112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5" t="s">
        <v>114</v>
      </c>
      <c r="BK143" s="147">
        <f>ROUND(I143*H143,2)</f>
        <v>0</v>
      </c>
      <c r="BL143" s="15" t="s">
        <v>119</v>
      </c>
      <c r="BM143" s="146" t="s">
        <v>148</v>
      </c>
    </row>
    <row r="144" spans="2:65" s="1" customFormat="1" ht="24.15" customHeight="1">
      <c r="B144" s="135"/>
      <c r="C144" s="136">
        <v>8</v>
      </c>
      <c r="D144" s="136" t="s">
        <v>115</v>
      </c>
      <c r="E144" s="137" t="s">
        <v>149</v>
      </c>
      <c r="F144" s="138" t="s">
        <v>150</v>
      </c>
      <c r="G144" s="139" t="s">
        <v>147</v>
      </c>
      <c r="H144" s="140">
        <v>10</v>
      </c>
      <c r="I144" s="141"/>
      <c r="J144" s="141">
        <f>ROUND(I144*H144,2)</f>
        <v>0</v>
      </c>
      <c r="K144" s="142"/>
      <c r="L144" s="29"/>
      <c r="M144" s="143" t="s">
        <v>1</v>
      </c>
      <c r="N144" s="114" t="s">
        <v>37</v>
      </c>
      <c r="O144" s="144">
        <v>0.189</v>
      </c>
      <c r="P144" s="144">
        <f>O144*H144</f>
        <v>1.8900000000000001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119</v>
      </c>
      <c r="AT144" s="146" t="s">
        <v>115</v>
      </c>
      <c r="AU144" s="146" t="s">
        <v>114</v>
      </c>
      <c r="AY144" s="15" t="s">
        <v>112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5" t="s">
        <v>114</v>
      </c>
      <c r="BK144" s="147">
        <f>ROUND(I144*H144,2)</f>
        <v>0</v>
      </c>
      <c r="BL144" s="15" t="s">
        <v>119</v>
      </c>
      <c r="BM144" s="146" t="s">
        <v>151</v>
      </c>
    </row>
    <row r="145" spans="2:65" s="11" customFormat="1" ht="22.75" customHeight="1">
      <c r="B145" s="124"/>
      <c r="D145" s="125" t="s">
        <v>70</v>
      </c>
      <c r="E145" s="133" t="s">
        <v>152</v>
      </c>
      <c r="F145" s="133" t="s">
        <v>153</v>
      </c>
      <c r="J145" s="134">
        <f>BK145</f>
        <v>0</v>
      </c>
      <c r="L145" s="124"/>
      <c r="M145" s="128"/>
      <c r="P145" s="129">
        <f>SUM(P146:P149)</f>
        <v>8.3268550000000001</v>
      </c>
      <c r="R145" s="129">
        <f>SUM(R146:R149)</f>
        <v>0.39837477000000004</v>
      </c>
      <c r="T145" s="130">
        <f>SUM(T146:T149)</f>
        <v>0</v>
      </c>
      <c r="AR145" s="125" t="s">
        <v>76</v>
      </c>
      <c r="AT145" s="131" t="s">
        <v>70</v>
      </c>
      <c r="AU145" s="131" t="s">
        <v>76</v>
      </c>
      <c r="AY145" s="125" t="s">
        <v>112</v>
      </c>
      <c r="BK145" s="132">
        <f>SUM(BK146:BK149)</f>
        <v>0</v>
      </c>
    </row>
    <row r="146" spans="2:65" s="1" customFormat="1" ht="24.15" customHeight="1">
      <c r="B146" s="135"/>
      <c r="C146" s="136">
        <v>9</v>
      </c>
      <c r="D146" s="136" t="s">
        <v>115</v>
      </c>
      <c r="E146" s="137" t="s">
        <v>154</v>
      </c>
      <c r="F146" s="138" t="s">
        <v>192</v>
      </c>
      <c r="G146" s="139" t="s">
        <v>147</v>
      </c>
      <c r="H146" s="140">
        <v>8.5</v>
      </c>
      <c r="I146" s="141"/>
      <c r="J146" s="141">
        <f>ROUND(I146*H146,2)</f>
        <v>0</v>
      </c>
      <c r="K146" s="142"/>
      <c r="L146" s="29"/>
      <c r="M146" s="143" t="s">
        <v>1</v>
      </c>
      <c r="N146" s="114" t="s">
        <v>37</v>
      </c>
      <c r="O146" s="144">
        <v>0.11208</v>
      </c>
      <c r="P146" s="144">
        <f>O146*H146</f>
        <v>0.95267999999999997</v>
      </c>
      <c r="Q146" s="144">
        <v>4.0000000000000002E-4</v>
      </c>
      <c r="R146" s="144">
        <f>Q146*H146</f>
        <v>3.4000000000000002E-3</v>
      </c>
      <c r="S146" s="144">
        <v>0</v>
      </c>
      <c r="T146" s="145">
        <f>S146*H146</f>
        <v>0</v>
      </c>
      <c r="AR146" s="146" t="s">
        <v>119</v>
      </c>
      <c r="AT146" s="146" t="s">
        <v>115</v>
      </c>
      <c r="AU146" s="146" t="s">
        <v>114</v>
      </c>
      <c r="AY146" s="15" t="s">
        <v>112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5" t="s">
        <v>114</v>
      </c>
      <c r="BK146" s="147">
        <f>ROUND(I146*H146,2)</f>
        <v>0</v>
      </c>
      <c r="BL146" s="15" t="s">
        <v>119</v>
      </c>
      <c r="BM146" s="146" t="s">
        <v>155</v>
      </c>
    </row>
    <row r="147" spans="2:65" s="1" customFormat="1" ht="24.15" customHeight="1">
      <c r="B147" s="135"/>
      <c r="C147" s="136">
        <v>10</v>
      </c>
      <c r="D147" s="136" t="s">
        <v>115</v>
      </c>
      <c r="E147" s="137" t="s">
        <v>156</v>
      </c>
      <c r="F147" s="138" t="s">
        <v>157</v>
      </c>
      <c r="G147" s="139" t="s">
        <v>147</v>
      </c>
      <c r="H147" s="140">
        <v>8.5</v>
      </c>
      <c r="I147" s="141"/>
      <c r="J147" s="141">
        <f>ROUND(I147*H147,2)</f>
        <v>0</v>
      </c>
      <c r="K147" s="142"/>
      <c r="L147" s="29"/>
      <c r="M147" s="143" t="s">
        <v>1</v>
      </c>
      <c r="N147" s="114" t="s">
        <v>37</v>
      </c>
      <c r="O147" s="144">
        <v>0.50749</v>
      </c>
      <c r="P147" s="144">
        <f>O147*H147</f>
        <v>4.3136650000000003</v>
      </c>
      <c r="Q147" s="144">
        <v>4.1313620000000002E-2</v>
      </c>
      <c r="R147" s="144">
        <f>Q147*H147</f>
        <v>0.35116577000000004</v>
      </c>
      <c r="S147" s="144">
        <v>0</v>
      </c>
      <c r="T147" s="145">
        <f>S147*H147</f>
        <v>0</v>
      </c>
      <c r="AR147" s="146" t="s">
        <v>119</v>
      </c>
      <c r="AT147" s="146" t="s">
        <v>115</v>
      </c>
      <c r="AU147" s="146" t="s">
        <v>114</v>
      </c>
      <c r="AY147" s="15" t="s">
        <v>112</v>
      </c>
      <c r="BE147" s="147">
        <f>IF(N147="základná",J147,0)</f>
        <v>0</v>
      </c>
      <c r="BF147" s="147">
        <f>IF(N147="znížená",J147,0)</f>
        <v>0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5" t="s">
        <v>114</v>
      </c>
      <c r="BK147" s="147">
        <f>ROUND(I147*H147,2)</f>
        <v>0</v>
      </c>
      <c r="BL147" s="15" t="s">
        <v>119</v>
      </c>
      <c r="BM147" s="146" t="s">
        <v>158</v>
      </c>
    </row>
    <row r="148" spans="2:65" s="1" customFormat="1" ht="24.15" customHeight="1">
      <c r="B148" s="135"/>
      <c r="C148" s="136">
        <v>11</v>
      </c>
      <c r="D148" s="136" t="s">
        <v>115</v>
      </c>
      <c r="E148" s="137" t="s">
        <v>159</v>
      </c>
      <c r="F148" s="138" t="s">
        <v>160</v>
      </c>
      <c r="G148" s="139" t="s">
        <v>147</v>
      </c>
      <c r="H148" s="140">
        <v>8.5</v>
      </c>
      <c r="I148" s="141"/>
      <c r="J148" s="141">
        <f>ROUND(I148*H148,2)</f>
        <v>0</v>
      </c>
      <c r="K148" s="142"/>
      <c r="L148" s="29"/>
      <c r="M148" s="143" t="s">
        <v>1</v>
      </c>
      <c r="N148" s="114" t="s">
        <v>37</v>
      </c>
      <c r="O148" s="144">
        <v>0.20105999999999999</v>
      </c>
      <c r="P148" s="144">
        <f>O148*H148</f>
        <v>1.7090099999999999</v>
      </c>
      <c r="Q148" s="144">
        <v>5.1539999999999997E-3</v>
      </c>
      <c r="R148" s="144">
        <f>Q148*H148</f>
        <v>4.3809000000000001E-2</v>
      </c>
      <c r="S148" s="144">
        <v>0</v>
      </c>
      <c r="T148" s="145">
        <f>S148*H148</f>
        <v>0</v>
      </c>
      <c r="AR148" s="146" t="s">
        <v>119</v>
      </c>
      <c r="AT148" s="146" t="s">
        <v>115</v>
      </c>
      <c r="AU148" s="146" t="s">
        <v>114</v>
      </c>
      <c r="AY148" s="15" t="s">
        <v>112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5" t="s">
        <v>114</v>
      </c>
      <c r="BK148" s="147">
        <f>ROUND(I148*H148,2)</f>
        <v>0</v>
      </c>
      <c r="BL148" s="15" t="s">
        <v>119</v>
      </c>
      <c r="BM148" s="146" t="s">
        <v>161</v>
      </c>
    </row>
    <row r="149" spans="2:65" s="1" customFormat="1" ht="24.15" customHeight="1">
      <c r="B149" s="135"/>
      <c r="C149" s="136">
        <v>12</v>
      </c>
      <c r="D149" s="136" t="s">
        <v>115</v>
      </c>
      <c r="E149" s="137" t="s">
        <v>162</v>
      </c>
      <c r="F149" s="138" t="s">
        <v>163</v>
      </c>
      <c r="G149" s="139" t="s">
        <v>147</v>
      </c>
      <c r="H149" s="140">
        <v>8.5</v>
      </c>
      <c r="I149" s="141"/>
      <c r="J149" s="141">
        <f>ROUND(I149*H149,2)</f>
        <v>0</v>
      </c>
      <c r="K149" s="142"/>
      <c r="L149" s="29"/>
      <c r="M149" s="143" t="s">
        <v>1</v>
      </c>
      <c r="N149" s="114" t="s">
        <v>37</v>
      </c>
      <c r="O149" s="144">
        <v>0.159</v>
      </c>
      <c r="P149" s="144">
        <f>O149*H149</f>
        <v>1.3514999999999999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119</v>
      </c>
      <c r="AT149" s="146" t="s">
        <v>115</v>
      </c>
      <c r="AU149" s="146" t="s">
        <v>114</v>
      </c>
      <c r="AY149" s="15" t="s">
        <v>112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5" t="s">
        <v>114</v>
      </c>
      <c r="BK149" s="147">
        <f>ROUND(I149*H149,2)</f>
        <v>0</v>
      </c>
      <c r="BL149" s="15" t="s">
        <v>119</v>
      </c>
      <c r="BM149" s="146" t="s">
        <v>164</v>
      </c>
    </row>
    <row r="150" spans="2:65" s="11" customFormat="1" ht="22.75" customHeight="1">
      <c r="B150" s="124"/>
      <c r="D150" s="125" t="s">
        <v>70</v>
      </c>
      <c r="E150" s="133" t="s">
        <v>165</v>
      </c>
      <c r="F150" s="133" t="s">
        <v>166</v>
      </c>
      <c r="J150" s="134">
        <f>BK150</f>
        <v>0</v>
      </c>
      <c r="L150" s="124"/>
      <c r="M150" s="128"/>
      <c r="P150" s="129">
        <f>SUM(P151:P158)</f>
        <v>9.2889239999999997</v>
      </c>
      <c r="R150" s="129">
        <f>SUM(R151:R158)</f>
        <v>0</v>
      </c>
      <c r="T150" s="130">
        <f>SUM(T151:T158)</f>
        <v>1.3680000000000001</v>
      </c>
      <c r="AR150" s="125" t="s">
        <v>76</v>
      </c>
      <c r="AT150" s="131" t="s">
        <v>70</v>
      </c>
      <c r="AU150" s="131" t="s">
        <v>76</v>
      </c>
      <c r="AY150" s="125" t="s">
        <v>112</v>
      </c>
      <c r="BK150" s="132">
        <f>SUM(BK151:BK158)</f>
        <v>0</v>
      </c>
    </row>
    <row r="151" spans="2:65" s="1" customFormat="1" ht="37.75" customHeight="1">
      <c r="B151" s="135"/>
      <c r="C151" s="136">
        <v>13</v>
      </c>
      <c r="D151" s="136" t="s">
        <v>115</v>
      </c>
      <c r="E151" s="137" t="s">
        <v>167</v>
      </c>
      <c r="F151" s="138" t="s">
        <v>168</v>
      </c>
      <c r="G151" s="139" t="s">
        <v>118</v>
      </c>
      <c r="H151" s="140">
        <v>0.6</v>
      </c>
      <c r="I151" s="141"/>
      <c r="J151" s="141">
        <f>ROUND(I151*H151,2)</f>
        <v>0</v>
      </c>
      <c r="K151" s="142"/>
      <c r="L151" s="29"/>
      <c r="M151" s="143" t="s">
        <v>1</v>
      </c>
      <c r="N151" s="114" t="s">
        <v>37</v>
      </c>
      <c r="O151" s="144">
        <v>8.3529999999999998</v>
      </c>
      <c r="P151" s="144">
        <f>O151*H151</f>
        <v>5.0118</v>
      </c>
      <c r="Q151" s="144">
        <v>0</v>
      </c>
      <c r="R151" s="144">
        <f>Q151*H151</f>
        <v>0</v>
      </c>
      <c r="S151" s="144">
        <v>2.2000000000000002</v>
      </c>
      <c r="T151" s="145">
        <f>S151*H151</f>
        <v>1.32</v>
      </c>
      <c r="AR151" s="146" t="s">
        <v>119</v>
      </c>
      <c r="AT151" s="146" t="s">
        <v>115</v>
      </c>
      <c r="AU151" s="146" t="s">
        <v>114</v>
      </c>
      <c r="AY151" s="15" t="s">
        <v>112</v>
      </c>
      <c r="BE151" s="147">
        <f>IF(N151="základná",J151,0)</f>
        <v>0</v>
      </c>
      <c r="BF151" s="147">
        <f>IF(N151="znížená",J151,0)</f>
        <v>0</v>
      </c>
      <c r="BG151" s="147">
        <f>IF(N151="zákl. prenesená",J151,0)</f>
        <v>0</v>
      </c>
      <c r="BH151" s="147">
        <f>IF(N151="zníž. prenesená",J151,0)</f>
        <v>0</v>
      </c>
      <c r="BI151" s="147">
        <f>IF(N151="nulová",J151,0)</f>
        <v>0</v>
      </c>
      <c r="BJ151" s="15" t="s">
        <v>114</v>
      </c>
      <c r="BK151" s="147">
        <f>ROUND(I151*H151,2)</f>
        <v>0</v>
      </c>
      <c r="BL151" s="15" t="s">
        <v>119</v>
      </c>
      <c r="BM151" s="146" t="s">
        <v>169</v>
      </c>
    </row>
    <row r="152" spans="2:65" s="12" customFormat="1" ht="10">
      <c r="B152" s="148"/>
      <c r="D152" s="149" t="s">
        <v>121</v>
      </c>
      <c r="E152" s="150" t="s">
        <v>1</v>
      </c>
      <c r="F152" s="151" t="s">
        <v>132</v>
      </c>
      <c r="H152" s="152">
        <v>0.6</v>
      </c>
      <c r="L152" s="148"/>
      <c r="M152" s="153"/>
      <c r="T152" s="154"/>
      <c r="AT152" s="150" t="s">
        <v>121</v>
      </c>
      <c r="AU152" s="150" t="s">
        <v>114</v>
      </c>
      <c r="AV152" s="12" t="s">
        <v>114</v>
      </c>
      <c r="AW152" s="12" t="s">
        <v>26</v>
      </c>
      <c r="AX152" s="12" t="s">
        <v>71</v>
      </c>
      <c r="AY152" s="150" t="s">
        <v>112</v>
      </c>
    </row>
    <row r="153" spans="2:65" s="13" customFormat="1" ht="10">
      <c r="B153" s="155"/>
      <c r="D153" s="149" t="s">
        <v>121</v>
      </c>
      <c r="E153" s="156" t="s">
        <v>1</v>
      </c>
      <c r="F153" s="157" t="s">
        <v>123</v>
      </c>
      <c r="H153" s="158">
        <v>0.6</v>
      </c>
      <c r="L153" s="155"/>
      <c r="M153" s="159"/>
      <c r="T153" s="160"/>
      <c r="AT153" s="156" t="s">
        <v>121</v>
      </c>
      <c r="AU153" s="156" t="s">
        <v>114</v>
      </c>
      <c r="AV153" s="13" t="s">
        <v>119</v>
      </c>
      <c r="AW153" s="13" t="s">
        <v>26</v>
      </c>
      <c r="AX153" s="13" t="s">
        <v>76</v>
      </c>
      <c r="AY153" s="156" t="s">
        <v>112</v>
      </c>
    </row>
    <row r="154" spans="2:65" s="1" customFormat="1" ht="24.15" customHeight="1">
      <c r="B154" s="135"/>
      <c r="C154" s="136">
        <v>14</v>
      </c>
      <c r="D154" s="136" t="s">
        <v>115</v>
      </c>
      <c r="E154" s="137" t="s">
        <v>170</v>
      </c>
      <c r="F154" s="138" t="s">
        <v>171</v>
      </c>
      <c r="G154" s="139" t="s">
        <v>172</v>
      </c>
      <c r="H154" s="140">
        <v>6</v>
      </c>
      <c r="I154" s="141"/>
      <c r="J154" s="141">
        <f>ROUND(I154*H154,2)</f>
        <v>0</v>
      </c>
      <c r="K154" s="142"/>
      <c r="L154" s="29"/>
      <c r="M154" s="143" t="s">
        <v>1</v>
      </c>
      <c r="N154" s="114" t="s">
        <v>37</v>
      </c>
      <c r="O154" s="144">
        <v>0.55257000000000001</v>
      </c>
      <c r="P154" s="144">
        <f>O154*H154</f>
        <v>3.31542</v>
      </c>
      <c r="Q154" s="144">
        <v>0</v>
      </c>
      <c r="R154" s="144">
        <f>Q154*H154</f>
        <v>0</v>
      </c>
      <c r="S154" s="144">
        <v>8.0000000000000002E-3</v>
      </c>
      <c r="T154" s="145">
        <f>S154*H154</f>
        <v>4.8000000000000001E-2</v>
      </c>
      <c r="AR154" s="146" t="s">
        <v>119</v>
      </c>
      <c r="AT154" s="146" t="s">
        <v>115</v>
      </c>
      <c r="AU154" s="146" t="s">
        <v>114</v>
      </c>
      <c r="AY154" s="15" t="s">
        <v>112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5" t="s">
        <v>114</v>
      </c>
      <c r="BK154" s="147">
        <f>ROUND(I154*H154,2)</f>
        <v>0</v>
      </c>
      <c r="BL154" s="15" t="s">
        <v>119</v>
      </c>
      <c r="BM154" s="146" t="s">
        <v>173</v>
      </c>
    </row>
    <row r="155" spans="2:65" s="1" customFormat="1" ht="21.75" customHeight="1">
      <c r="B155" s="135"/>
      <c r="C155" s="136" t="s">
        <v>174</v>
      </c>
      <c r="D155" s="136" t="s">
        <v>115</v>
      </c>
      <c r="E155" s="137" t="s">
        <v>175</v>
      </c>
      <c r="F155" s="138" t="s">
        <v>176</v>
      </c>
      <c r="G155" s="139" t="s">
        <v>135</v>
      </c>
      <c r="H155" s="140">
        <v>1.3680000000000001</v>
      </c>
      <c r="I155" s="141"/>
      <c r="J155" s="141">
        <f>ROUND(I155*H155,2)</f>
        <v>0</v>
      </c>
      <c r="K155" s="142"/>
      <c r="L155" s="29"/>
      <c r="M155" s="143" t="s">
        <v>1</v>
      </c>
      <c r="N155" s="114" t="s">
        <v>37</v>
      </c>
      <c r="O155" s="144">
        <v>0.59799999999999998</v>
      </c>
      <c r="P155" s="144">
        <f>O155*H155</f>
        <v>0.81806400000000001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119</v>
      </c>
      <c r="AT155" s="146" t="s">
        <v>115</v>
      </c>
      <c r="AU155" s="146" t="s">
        <v>114</v>
      </c>
      <c r="AY155" s="15" t="s">
        <v>112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5" t="s">
        <v>114</v>
      </c>
      <c r="BK155" s="147">
        <f>ROUND(I155*H155,2)</f>
        <v>0</v>
      </c>
      <c r="BL155" s="15" t="s">
        <v>119</v>
      </c>
      <c r="BM155" s="146" t="s">
        <v>177</v>
      </c>
    </row>
    <row r="156" spans="2:65" s="1" customFormat="1" ht="24.15" customHeight="1">
      <c r="B156" s="135"/>
      <c r="C156" s="136" t="s">
        <v>178</v>
      </c>
      <c r="D156" s="136" t="s">
        <v>115</v>
      </c>
      <c r="E156" s="137" t="s">
        <v>179</v>
      </c>
      <c r="F156" s="138" t="s">
        <v>180</v>
      </c>
      <c r="G156" s="139" t="s">
        <v>135</v>
      </c>
      <c r="H156" s="140">
        <v>20.52</v>
      </c>
      <c r="I156" s="141"/>
      <c r="J156" s="141">
        <f>ROUND(I156*H156,2)</f>
        <v>0</v>
      </c>
      <c r="K156" s="142"/>
      <c r="L156" s="29"/>
      <c r="M156" s="143" t="s">
        <v>1</v>
      </c>
      <c r="N156" s="114" t="s">
        <v>37</v>
      </c>
      <c r="O156" s="144">
        <v>7.0000000000000001E-3</v>
      </c>
      <c r="P156" s="144">
        <f>O156*H156</f>
        <v>0.14363999999999999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119</v>
      </c>
      <c r="AT156" s="146" t="s">
        <v>115</v>
      </c>
      <c r="AU156" s="146" t="s">
        <v>114</v>
      </c>
      <c r="AY156" s="15" t="s">
        <v>112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5" t="s">
        <v>114</v>
      </c>
      <c r="BK156" s="147">
        <f>ROUND(I156*H156,2)</f>
        <v>0</v>
      </c>
      <c r="BL156" s="15" t="s">
        <v>119</v>
      </c>
      <c r="BM156" s="146" t="s">
        <v>181</v>
      </c>
    </row>
    <row r="157" spans="2:65" s="12" customFormat="1" ht="10">
      <c r="B157" s="148"/>
      <c r="D157" s="149" t="s">
        <v>121</v>
      </c>
      <c r="F157" s="151" t="s">
        <v>182</v>
      </c>
      <c r="H157" s="152">
        <v>20.52</v>
      </c>
      <c r="L157" s="148"/>
      <c r="M157" s="153"/>
      <c r="T157" s="154"/>
      <c r="AT157" s="150" t="s">
        <v>121</v>
      </c>
      <c r="AU157" s="150" t="s">
        <v>114</v>
      </c>
      <c r="AV157" s="12" t="s">
        <v>114</v>
      </c>
      <c r="AW157" s="12" t="s">
        <v>3</v>
      </c>
      <c r="AX157" s="12" t="s">
        <v>76</v>
      </c>
      <c r="AY157" s="150" t="s">
        <v>112</v>
      </c>
    </row>
    <row r="158" spans="2:65" s="1" customFormat="1" ht="24.15" customHeight="1">
      <c r="B158" s="135"/>
      <c r="C158" s="136" t="s">
        <v>183</v>
      </c>
      <c r="D158" s="136" t="s">
        <v>115</v>
      </c>
      <c r="E158" s="137" t="s">
        <v>184</v>
      </c>
      <c r="F158" s="138" t="s">
        <v>185</v>
      </c>
      <c r="G158" s="139" t="s">
        <v>135</v>
      </c>
      <c r="H158" s="140">
        <v>1.3680000000000001</v>
      </c>
      <c r="I158" s="141"/>
      <c r="J158" s="141">
        <f>ROUND(I158*H158,2)</f>
        <v>0</v>
      </c>
      <c r="K158" s="142"/>
      <c r="L158" s="29"/>
      <c r="M158" s="143" t="s">
        <v>1</v>
      </c>
      <c r="N158" s="114" t="s">
        <v>37</v>
      </c>
      <c r="O158" s="144">
        <v>0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119</v>
      </c>
      <c r="AT158" s="146" t="s">
        <v>115</v>
      </c>
      <c r="AU158" s="146" t="s">
        <v>114</v>
      </c>
      <c r="AY158" s="15" t="s">
        <v>112</v>
      </c>
      <c r="BE158" s="147">
        <f>IF(N158="základná",J158,0)</f>
        <v>0</v>
      </c>
      <c r="BF158" s="147">
        <f>IF(N158="znížená",J158,0)</f>
        <v>0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5" t="s">
        <v>114</v>
      </c>
      <c r="BK158" s="147">
        <f>ROUND(I158*H158,2)</f>
        <v>0</v>
      </c>
      <c r="BL158" s="15" t="s">
        <v>119</v>
      </c>
      <c r="BM158" s="146" t="s">
        <v>186</v>
      </c>
    </row>
    <row r="159" spans="2:65" s="11" customFormat="1" ht="22.75" customHeight="1">
      <c r="B159" s="124"/>
      <c r="D159" s="125" t="s">
        <v>70</v>
      </c>
      <c r="E159" s="133" t="s">
        <v>187</v>
      </c>
      <c r="F159" s="133" t="s">
        <v>188</v>
      </c>
      <c r="J159" s="134">
        <f>BK159</f>
        <v>0</v>
      </c>
      <c r="L159" s="124"/>
      <c r="M159" s="128"/>
      <c r="P159" s="129">
        <f>P160</f>
        <v>11.098278000000001</v>
      </c>
      <c r="R159" s="129">
        <f>R160</f>
        <v>0</v>
      </c>
      <c r="T159" s="130">
        <f>T160</f>
        <v>0</v>
      </c>
      <c r="AR159" s="125" t="s">
        <v>76</v>
      </c>
      <c r="AT159" s="131" t="s">
        <v>70</v>
      </c>
      <c r="AU159" s="131" t="s">
        <v>76</v>
      </c>
      <c r="AY159" s="125" t="s">
        <v>112</v>
      </c>
      <c r="BK159" s="132">
        <f>BK160</f>
        <v>0</v>
      </c>
    </row>
    <row r="160" spans="2:65" s="1" customFormat="1" ht="24.15" customHeight="1">
      <c r="B160" s="135"/>
      <c r="C160" s="136">
        <v>18</v>
      </c>
      <c r="D160" s="136" t="s">
        <v>115</v>
      </c>
      <c r="E160" s="137" t="s">
        <v>189</v>
      </c>
      <c r="F160" s="138" t="s">
        <v>190</v>
      </c>
      <c r="G160" s="139" t="s">
        <v>135</v>
      </c>
      <c r="H160" s="140">
        <v>4.5060000000000002</v>
      </c>
      <c r="I160" s="141"/>
      <c r="J160" s="141">
        <f>ROUND(I160*H160,2)</f>
        <v>0</v>
      </c>
      <c r="K160" s="142"/>
      <c r="L160" s="29"/>
      <c r="M160" s="161" t="s">
        <v>1</v>
      </c>
      <c r="N160" s="162" t="s">
        <v>37</v>
      </c>
      <c r="O160" s="163">
        <v>2.4630000000000001</v>
      </c>
      <c r="P160" s="163">
        <f>O160*H160</f>
        <v>11.098278000000001</v>
      </c>
      <c r="Q160" s="163">
        <v>0</v>
      </c>
      <c r="R160" s="163">
        <f>Q160*H160</f>
        <v>0</v>
      </c>
      <c r="S160" s="163">
        <v>0</v>
      </c>
      <c r="T160" s="164">
        <f>S160*H160</f>
        <v>0</v>
      </c>
      <c r="AR160" s="146" t="s">
        <v>119</v>
      </c>
      <c r="AT160" s="146" t="s">
        <v>115</v>
      </c>
      <c r="AU160" s="146" t="s">
        <v>114</v>
      </c>
      <c r="AY160" s="15" t="s">
        <v>112</v>
      </c>
      <c r="BE160" s="147">
        <f>IF(N160="základná",J160,0)</f>
        <v>0</v>
      </c>
      <c r="BF160" s="147">
        <f>IF(N160="znížená",J160,0)</f>
        <v>0</v>
      </c>
      <c r="BG160" s="147">
        <f>IF(N160="zákl. prenesená",J160,0)</f>
        <v>0</v>
      </c>
      <c r="BH160" s="147">
        <f>IF(N160="zníž. prenesená",J160,0)</f>
        <v>0</v>
      </c>
      <c r="BI160" s="147">
        <f>IF(N160="nulová",J160,0)</f>
        <v>0</v>
      </c>
      <c r="BJ160" s="15" t="s">
        <v>114</v>
      </c>
      <c r="BK160" s="147">
        <f>ROUND(I160*H160,2)</f>
        <v>0</v>
      </c>
      <c r="BL160" s="15" t="s">
        <v>119</v>
      </c>
      <c r="BM160" s="146" t="s">
        <v>191</v>
      </c>
    </row>
    <row r="161" spans="2:12" s="1" customFormat="1" ht="7" customHeight="1"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29"/>
    </row>
  </sheetData>
  <autoFilter ref="C122:K160" xr:uid="{00000000-0009-0000-0000-000001000000}"/>
  <mergeCells count="5">
    <mergeCell ref="E7:H7"/>
    <mergeCell ref="E25:H25"/>
    <mergeCell ref="E85:H85"/>
    <mergeCell ref="E115:H115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1111 - Marianum_poruchy</vt:lpstr>
      <vt:lpstr>'1111 - Marianum_poruchy'!Názvy_tlače</vt:lpstr>
      <vt:lpstr>'Rekapitulácia stavby'!Názvy_tlače</vt:lpstr>
      <vt:lpstr>'1111 - Marianum_poruchy'!Oblasť_tlače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DESKTOP-C4BK65L\Admin</dc:creator>
  <cp:lastModifiedBy>Lukas Beno</cp:lastModifiedBy>
  <dcterms:created xsi:type="dcterms:W3CDTF">2025-12-12T21:34:20Z</dcterms:created>
  <dcterms:modified xsi:type="dcterms:W3CDTF">2025-12-14T22:48:35Z</dcterms:modified>
</cp:coreProperties>
</file>