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pavand2-my.sharepoint.com/personal/beno_pavand2_onmicrosoft_com/Documents/Projekty_Luky/Marianum_pohrebníctvo/Ondrejský cintorín/"/>
    </mc:Choice>
  </mc:AlternateContent>
  <xr:revisionPtr revIDLastSave="1" documentId="8_{908D4C02-3F19-4720-998F-AF58CB6774CB}" xr6:coauthVersionLast="47" xr6:coauthVersionMax="47" xr10:uidLastSave="{F35A8128-8877-4EE4-9DE9-9D036BA86615}"/>
  <bookViews>
    <workbookView xWindow="-110" yWindow="-110" windowWidth="25820" windowHeight="15500" activeTab="1" xr2:uid="{00000000-000D-0000-FFFF-FFFF00000000}"/>
  </bookViews>
  <sheets>
    <sheet name="Rekapitulácia stavby" sheetId="1" r:id="rId1"/>
    <sheet name="1110 - Marianum_ZTI" sheetId="2" r:id="rId2"/>
  </sheets>
  <definedNames>
    <definedName name="_xlnm._FilterDatabase" localSheetId="1" hidden="1">'1110 - Marianum_ZTI'!$C$123:$K$169</definedName>
    <definedName name="_xlnm.Print_Titles" localSheetId="1">'1110 - Marianum_ZTI'!$123:$123</definedName>
    <definedName name="_xlnm.Print_Titles" localSheetId="0">'Rekapitulácia stavby'!$92:$92</definedName>
    <definedName name="_xlnm.Print_Area" localSheetId="1">'1110 - Marianum_ZTI'!$C$4:$J$76,'1110 - Marianum_ZTI'!$C$82:$J$107,'1110 - Marianum_ZTI'!$C$113:$J$169</definedName>
    <definedName name="_xlnm.Print_Area" localSheetId="0">'Rekapitulácia stavby'!$D$4:$AO$76,'Rekapitulácia stavby'!$C$82:$AQ$99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7" i="2" l="1"/>
  <c r="J36" i="2"/>
  <c r="AY95" i="1"/>
  <c r="J35" i="2"/>
  <c r="AX95" i="1"/>
  <c r="BI169" i="2"/>
  <c r="BH169" i="2"/>
  <c r="BG169" i="2"/>
  <c r="BE169" i="2"/>
  <c r="T169" i="2"/>
  <c r="R169" i="2"/>
  <c r="P169" i="2"/>
  <c r="BI168" i="2"/>
  <c r="BH168" i="2"/>
  <c r="BG168" i="2"/>
  <c r="BE168" i="2"/>
  <c r="T168" i="2"/>
  <c r="R168" i="2"/>
  <c r="P168" i="2"/>
  <c r="BI165" i="2"/>
  <c r="BH165" i="2"/>
  <c r="BG165" i="2"/>
  <c r="BE165" i="2"/>
  <c r="T165" i="2"/>
  <c r="R165" i="2"/>
  <c r="P165" i="2"/>
  <c r="BI162" i="2"/>
  <c r="BH162" i="2"/>
  <c r="BG162" i="2"/>
  <c r="BE162" i="2"/>
  <c r="T162" i="2"/>
  <c r="R162" i="2"/>
  <c r="P162" i="2"/>
  <c r="BI161" i="2"/>
  <c r="BH161" i="2"/>
  <c r="BG161" i="2"/>
  <c r="BE161" i="2"/>
  <c r="T161" i="2"/>
  <c r="R161" i="2"/>
  <c r="P161" i="2"/>
  <c r="BI158" i="2"/>
  <c r="BH158" i="2"/>
  <c r="BG158" i="2"/>
  <c r="BE158" i="2"/>
  <c r="T158" i="2"/>
  <c r="T157" i="2"/>
  <c r="R158" i="2"/>
  <c r="R157" i="2"/>
  <c r="P158" i="2"/>
  <c r="P157" i="2"/>
  <c r="BI156" i="2"/>
  <c r="BH156" i="2"/>
  <c r="BG156" i="2"/>
  <c r="BE156" i="2"/>
  <c r="T156" i="2"/>
  <c r="R156" i="2"/>
  <c r="P156" i="2"/>
  <c r="BI154" i="2"/>
  <c r="BH154" i="2"/>
  <c r="BG154" i="2"/>
  <c r="BE154" i="2"/>
  <c r="T154" i="2"/>
  <c r="R154" i="2"/>
  <c r="P154" i="2"/>
  <c r="BI153" i="2"/>
  <c r="BH153" i="2"/>
  <c r="BG153" i="2"/>
  <c r="BE153" i="2"/>
  <c r="T153" i="2"/>
  <c r="R153" i="2"/>
  <c r="P153" i="2"/>
  <c r="BI150" i="2"/>
  <c r="BH150" i="2"/>
  <c r="BG150" i="2"/>
  <c r="BE150" i="2"/>
  <c r="T150" i="2"/>
  <c r="R150" i="2"/>
  <c r="P150" i="2"/>
  <c r="BI148" i="2"/>
  <c r="BH148" i="2"/>
  <c r="BG148" i="2"/>
  <c r="BE148" i="2"/>
  <c r="T148" i="2"/>
  <c r="R148" i="2"/>
  <c r="P148" i="2"/>
  <c r="BI147" i="2"/>
  <c r="BH147" i="2"/>
  <c r="BG147" i="2"/>
  <c r="BE147" i="2"/>
  <c r="T147" i="2"/>
  <c r="R147" i="2"/>
  <c r="P147" i="2"/>
  <c r="BI146" i="2"/>
  <c r="BH146" i="2"/>
  <c r="BG146" i="2"/>
  <c r="BE146" i="2"/>
  <c r="T146" i="2"/>
  <c r="R146" i="2"/>
  <c r="P146" i="2"/>
  <c r="BI141" i="2"/>
  <c r="BH141" i="2"/>
  <c r="BG141" i="2"/>
  <c r="BE141" i="2"/>
  <c r="T141" i="2"/>
  <c r="T140" i="2"/>
  <c r="R141" i="2"/>
  <c r="R140" i="2"/>
  <c r="P141" i="2"/>
  <c r="P140" i="2"/>
  <c r="BI139" i="2"/>
  <c r="BH139" i="2"/>
  <c r="BG139" i="2"/>
  <c r="BE139" i="2"/>
  <c r="T139" i="2"/>
  <c r="R139" i="2"/>
  <c r="P139" i="2"/>
  <c r="BI135" i="2"/>
  <c r="BH135" i="2"/>
  <c r="BG135" i="2"/>
  <c r="BE135" i="2"/>
  <c r="T135" i="2"/>
  <c r="R135" i="2"/>
  <c r="P135" i="2"/>
  <c r="BI131" i="2"/>
  <c r="BH131" i="2"/>
  <c r="BG131" i="2"/>
  <c r="BE131" i="2"/>
  <c r="T131" i="2"/>
  <c r="R131" i="2"/>
  <c r="P131" i="2"/>
  <c r="BI128" i="2"/>
  <c r="BH128" i="2"/>
  <c r="BG128" i="2"/>
  <c r="BE128" i="2"/>
  <c r="T128" i="2"/>
  <c r="R128" i="2"/>
  <c r="P128" i="2"/>
  <c r="BI127" i="2"/>
  <c r="BH127" i="2"/>
  <c r="BG127" i="2"/>
  <c r="BE127" i="2"/>
  <c r="T127" i="2"/>
  <c r="R127" i="2"/>
  <c r="P127" i="2"/>
  <c r="J121" i="2"/>
  <c r="F121" i="2"/>
  <c r="F118" i="2"/>
  <c r="E116" i="2"/>
  <c r="J29" i="2"/>
  <c r="J90" i="2"/>
  <c r="F90" i="2"/>
  <c r="F87" i="2"/>
  <c r="E85" i="2"/>
  <c r="J19" i="2"/>
  <c r="E19" i="2"/>
  <c r="J89" i="2"/>
  <c r="J18" i="2"/>
  <c r="J13" i="2"/>
  <c r="E13" i="2"/>
  <c r="F89" i="2"/>
  <c r="J12" i="2"/>
  <c r="J10" i="2"/>
  <c r="J118" i="2" s="1"/>
  <c r="L90" i="1"/>
  <c r="AM90" i="1"/>
  <c r="AM89" i="1"/>
  <c r="L89" i="1"/>
  <c r="AM87" i="1"/>
  <c r="L87" i="1"/>
  <c r="L85" i="1"/>
  <c r="L84" i="1"/>
  <c r="J165" i="2"/>
  <c r="J150" i="2"/>
  <c r="AS94" i="1"/>
  <c r="J148" i="2"/>
  <c r="BK135" i="2"/>
  <c r="J158" i="2"/>
  <c r="BK146" i="2"/>
  <c r="J156" i="2"/>
  <c r="J135" i="2"/>
  <c r="BK169" i="2"/>
  <c r="J139" i="2"/>
  <c r="BK168" i="2"/>
  <c r="J161" i="2"/>
  <c r="J141" i="2"/>
  <c r="J162" i="2"/>
  <c r="BK153" i="2"/>
  <c r="J168" i="2"/>
  <c r="BK148" i="2"/>
  <c r="BK131" i="2"/>
  <c r="BK158" i="2"/>
  <c r="BK141" i="2"/>
  <c r="BK165" i="2"/>
  <c r="BK147" i="2"/>
  <c r="BK139" i="2"/>
  <c r="J169" i="2"/>
  <c r="BK156" i="2"/>
  <c r="BK128" i="2"/>
  <c r="J153" i="2"/>
  <c r="J147" i="2"/>
  <c r="J127" i="2"/>
  <c r="J154" i="2"/>
  <c r="J131" i="2"/>
  <c r="BK162" i="2"/>
  <c r="J146" i="2"/>
  <c r="BK127" i="2"/>
  <c r="BK161" i="2"/>
  <c r="BK154" i="2"/>
  <c r="AK27" i="1"/>
  <c r="BK150" i="2"/>
  <c r="J128" i="2"/>
  <c r="T126" i="2" l="1"/>
  <c r="R145" i="2"/>
  <c r="R126" i="2"/>
  <c r="T145" i="2"/>
  <c r="BK126" i="2"/>
  <c r="BK145" i="2"/>
  <c r="J145" i="2"/>
  <c r="J98" i="2"/>
  <c r="P149" i="2"/>
  <c r="R149" i="2"/>
  <c r="P160" i="2"/>
  <c r="P159" i="2"/>
  <c r="P126" i="2"/>
  <c r="P125" i="2"/>
  <c r="P124" i="2" s="1"/>
  <c r="AU95" i="1" s="1"/>
  <c r="AU94" i="1" s="1"/>
  <c r="P145" i="2"/>
  <c r="BK149" i="2"/>
  <c r="J149" i="2"/>
  <c r="J99" i="2" s="1"/>
  <c r="T149" i="2"/>
  <c r="BK160" i="2"/>
  <c r="J160" i="2"/>
  <c r="J102" i="2"/>
  <c r="R160" i="2"/>
  <c r="R159" i="2"/>
  <c r="T160" i="2"/>
  <c r="T159" i="2"/>
  <c r="BK140" i="2"/>
  <c r="J140" i="2"/>
  <c r="J97" i="2" s="1"/>
  <c r="BK157" i="2"/>
  <c r="J157" i="2" s="1"/>
  <c r="J100" i="2" s="1"/>
  <c r="J120" i="2"/>
  <c r="BF127" i="2"/>
  <c r="BF131" i="2"/>
  <c r="BF146" i="2"/>
  <c r="F120" i="2"/>
  <c r="BF141" i="2"/>
  <c r="BF147" i="2"/>
  <c r="BF162" i="2"/>
  <c r="J87" i="2"/>
  <c r="BF135" i="2"/>
  <c r="BF150" i="2"/>
  <c r="BF153" i="2"/>
  <c r="BF156" i="2"/>
  <c r="BF158" i="2"/>
  <c r="BF165" i="2"/>
  <c r="BF168" i="2"/>
  <c r="BF169" i="2"/>
  <c r="BF128" i="2"/>
  <c r="BF139" i="2"/>
  <c r="BF148" i="2"/>
  <c r="BF154" i="2"/>
  <c r="BF161" i="2"/>
  <c r="F37" i="2"/>
  <c r="BD95" i="1"/>
  <c r="BD94" i="1" s="1"/>
  <c r="W36" i="1" s="1"/>
  <c r="J33" i="2"/>
  <c r="AV95" i="1"/>
  <c r="F35" i="2"/>
  <c r="BB95" i="1" s="1"/>
  <c r="BB94" i="1" s="1"/>
  <c r="W34" i="1" s="1"/>
  <c r="F36" i="2"/>
  <c r="BC95" i="1"/>
  <c r="BC94" i="1"/>
  <c r="AY94" i="1"/>
  <c r="F33" i="2"/>
  <c r="AZ95" i="1"/>
  <c r="AZ94" i="1"/>
  <c r="AV94" i="1" s="1"/>
  <c r="AK32" i="1" s="1"/>
  <c r="R125" i="2" l="1"/>
  <c r="R124" i="2"/>
  <c r="BK125" i="2"/>
  <c r="J125" i="2"/>
  <c r="J95" i="2"/>
  <c r="T125" i="2"/>
  <c r="T124" i="2"/>
  <c r="J126" i="2"/>
  <c r="J96" i="2"/>
  <c r="BK159" i="2"/>
  <c r="J159" i="2"/>
  <c r="J101" i="2" s="1"/>
  <c r="W35" i="1"/>
  <c r="AX94" i="1"/>
  <c r="F34" i="2"/>
  <c r="BA95" i="1"/>
  <c r="BA94" i="1" s="1"/>
  <c r="W33" i="1" s="1"/>
  <c r="W32" i="1"/>
  <c r="J34" i="2"/>
  <c r="AW95" i="1" s="1"/>
  <c r="AT95" i="1" s="1"/>
  <c r="BK124" i="2" l="1"/>
  <c r="J124" i="2" s="1"/>
  <c r="J94" i="2" s="1"/>
  <c r="J107" i="2" s="1"/>
  <c r="AW94" i="1"/>
  <c r="AK33" i="1"/>
  <c r="J28" i="2" l="1"/>
  <c r="J30" i="2" s="1"/>
  <c r="AG95" i="1" s="1"/>
  <c r="AG94" i="1" s="1"/>
  <c r="AT94" i="1"/>
  <c r="AK26" i="1" l="1"/>
  <c r="AK29" i="1" s="1"/>
  <c r="AK38" i="1" s="1"/>
  <c r="AN94" i="1"/>
  <c r="AN99" i="1" s="1"/>
  <c r="AN95" i="1"/>
  <c r="J39" i="2"/>
  <c r="AG99" i="1"/>
</calcChain>
</file>

<file path=xl/sharedStrings.xml><?xml version="1.0" encoding="utf-8"?>
<sst xmlns="http://schemas.openxmlformats.org/spreadsheetml/2006/main" count="717" uniqueCount="206">
  <si>
    <t>Export Komplet</t>
  </si>
  <si>
    <t/>
  </si>
  <si>
    <t>2.0</t>
  </si>
  <si>
    <t>False</t>
  </si>
  <si>
    <t>{8fc20894-d3b9-439a-9520-3d472915e495}</t>
  </si>
  <si>
    <t>&gt;&gt;  skryté stĺpce  &lt;&lt;</t>
  </si>
  <si>
    <t>0,01</t>
  </si>
  <si>
    <t>23</t>
  </si>
  <si>
    <t>REKAPITULÁCIA STAVBY</t>
  </si>
  <si>
    <t>v ---  nižšie sa nachádzajú doplnkové a pomocné údaje k zostavám  --- v</t>
  </si>
  <si>
    <t>0,001</t>
  </si>
  <si>
    <t>Kód:</t>
  </si>
  <si>
    <t>1110</t>
  </si>
  <si>
    <t>Stavba:</t>
  </si>
  <si>
    <t>Marianum_ZTI</t>
  </si>
  <si>
    <t>JKSO:</t>
  </si>
  <si>
    <t>ČS:</t>
  </si>
  <si>
    <t>Miesto:</t>
  </si>
  <si>
    <t xml:space="preserve"> </t>
  </si>
  <si>
    <t>Dátum:</t>
  </si>
  <si>
    <t>11. 12. 2025</t>
  </si>
  <si>
    <t>Objednávateľ:</t>
  </si>
  <si>
    <t>IČO:</t>
  </si>
  <si>
    <t>IČ DPH:</t>
  </si>
  <si>
    <t>Zhotoviteľ:</t>
  </si>
  <si>
    <t>Projektant:</t>
  </si>
  <si>
    <t>True</t>
  </si>
  <si>
    <t>Spracovateľ:</t>
  </si>
  <si>
    <t>Poznámka:</t>
  </si>
  <si>
    <t>Náklady z rozpočtov</t>
  </si>
  <si>
    <t>Ostatné náklady zo súhrnného listu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</si>
  <si>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</si>
  <si>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</si>
  <si>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</si>
  <si>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</si>
  <si>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</si>
  <si>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</si>
  <si>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</si>
  <si>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</si>
  <si>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</si>
  <si>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</si>
  <si>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</si>
  <si>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</si>
  <si>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</si>
  <si>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</si>
  <si>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</si>
  <si>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</si>
  <si>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</si>
  <si>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</si>
  <si>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</si>
  <si>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</si>
  <si>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</si>
  <si>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</si>
  <si>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</si>
  <si>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</si>
  <si>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</si>
  <si>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</si>
  <si>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</si>
  <si>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</si>
  <si>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</si>
  <si>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</si>
  <si>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</si>
  <si>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</si>
  <si>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</si>
  <si>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</si>
  <si>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</si>
  <si>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</si>
  <si>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</si>
  <si>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</si>
  <si>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1) Náklady z rozpočtov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</si>
  <si>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</si>
  <si>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</si>
  <si>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</si>
  <si>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</si>
  <si>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</si>
  <si>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</si>
  <si>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</si>
  <si>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</si>
  <si>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2) Ostatné náklady zo súhrnného listu</t>
  </si>
  <si>
    <t>Percent. zadanie_x000D_
[% nákladov rozpočtu]</t>
  </si>
  <si>
    <t>Zaradenie nákladov</t>
  </si>
  <si>
    <t>Celkové náklady za stavbu 1) + 2)</t>
  </si>
  <si>
    <t>KRYCÍ LIST ROZPOČTU</t>
  </si>
  <si>
    <t>Náklady z rozpočtu</t>
  </si>
  <si>
    <t>Ostatné náklady</t>
  </si>
  <si>
    <t>REKAPITULÁCIA ROZPOČTU</t>
  </si>
  <si>
    <t>Kód dielu - Popis</t>
  </si>
  <si>
    <t>Cena celkom [EUR]</t>
  </si>
  <si>
    <t>1) Náklady z rozpočtu</t>
  </si>
  <si>
    <t>-1</t>
  </si>
  <si>
    <t>HSV - Práce a dodávky HSV</t>
  </si>
  <si>
    <t xml:space="preserve">    1 - Zemné práce</t>
  </si>
  <si>
    <t xml:space="preserve">    4 - Vodorovné konštrukcie</t>
  </si>
  <si>
    <t xml:space="preserve">    5 - Komunikácie</t>
  </si>
  <si>
    <t xml:space="preserve">    9 - Ostatné konštrukcie a práce-búranie</t>
  </si>
  <si>
    <t xml:space="preserve">    99 - Presun hmôt HSV</t>
  </si>
  <si>
    <t>PSV - Práce a dodávky PSV</t>
  </si>
  <si>
    <t xml:space="preserve">    721 - Zdravotechnika - vnútorná kanalizácia</t>
  </si>
  <si>
    <t>2) Ostatné náklady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</si>
  <si>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</si>
  <si>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</si>
  <si>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</si>
  <si>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</si>
  <si>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</si>
  <si>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</si>
  <si>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</si>
  <si>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</si>
  <si>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</si>
  <si>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</si>
  <si>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</si>
  <si>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</si>
  <si>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</si>
  <si>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</si>
  <si>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</si>
  <si>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Zemné práce</t>
  </si>
  <si>
    <t>K</t>
  </si>
  <si>
    <t>113106611.S</t>
  </si>
  <si>
    <t>Rozoberanie zámkovej dlažby všetkých druhov v ploche do 20 m2,  -0,2600 t</t>
  </si>
  <si>
    <t>m2</t>
  </si>
  <si>
    <t>4</t>
  </si>
  <si>
    <t>2</t>
  </si>
  <si>
    <t>-918778189</t>
  </si>
  <si>
    <t>113107142.S</t>
  </si>
  <si>
    <t>Odstránenie krytu asfaltového v ploche do 200 m2, hr. nad 50 do 100 mm,  -0,25000t</t>
  </si>
  <si>
    <t>-564023674</t>
  </si>
  <si>
    <t>VV</t>
  </si>
  <si>
    <t>(3,52+6,6)*1,2</t>
  </si>
  <si>
    <t>Súčet</t>
  </si>
  <si>
    <t>130201001.S</t>
  </si>
  <si>
    <t>Výkop jamy a ryhy v obmedzenom priestore horn. tr.3 ručne</t>
  </si>
  <si>
    <t>m3</t>
  </si>
  <si>
    <t>-1151548963</t>
  </si>
  <si>
    <t>10,05*1,2*1,3</t>
  </si>
  <si>
    <t>13,9*1,2*1,3</t>
  </si>
  <si>
    <t>175101102.S</t>
  </si>
  <si>
    <t>Obsyp a zásyp potrubia sypaninou z vhodných hornín 1 až 4 s prehodením sypaniny</t>
  </si>
  <si>
    <t>1844207267</t>
  </si>
  <si>
    <t>10,05*1,2*1,15</t>
  </si>
  <si>
    <t>13,9*1,2*1,15</t>
  </si>
  <si>
    <t>181101102.S</t>
  </si>
  <si>
    <t>Úprava pláne v zárezoch v hornine 1-4 so zhutnením</t>
  </si>
  <si>
    <t>1492951565</t>
  </si>
  <si>
    <t>Vodorovné konštrukcie</t>
  </si>
  <si>
    <t>9</t>
  </si>
  <si>
    <t>451572111.S</t>
  </si>
  <si>
    <t>Lôžko pod potrubie, stoky a drobné objekty, v otvorenom výkope z kameniva drobného ťaženého 0-4 mm</t>
  </si>
  <si>
    <t>-1521975548</t>
  </si>
  <si>
    <t>10,05*1,2*0,15</t>
  </si>
  <si>
    <t>13,9*1,2*0,15</t>
  </si>
  <si>
    <t>5</t>
  </si>
  <si>
    <t>Komunikácie</t>
  </si>
  <si>
    <t>573231107.S</t>
  </si>
  <si>
    <t>Postrek asfaltový spojovací bez posypu kamenivom z cestnej emulzie v množstve 0,50 kg/m2</t>
  </si>
  <si>
    <t>-1922588845</t>
  </si>
  <si>
    <t>577164331.S</t>
  </si>
  <si>
    <t>Asfaltový betón vrstva obrusná alebo ložná AC 16 v pruhu š. do 3 m z nemodifik. asfaltu tr. II, po zhutnení hr. 70 mm</t>
  </si>
  <si>
    <t>-897400757</t>
  </si>
  <si>
    <t>596911141.S</t>
  </si>
  <si>
    <t>Kladenie betónovej zámkovej dlažby komunikácií pre peších hr. 60 mm pre peších do 50 m2 so zriadením lôžka z kameniva hr. 30 mm</t>
  </si>
  <si>
    <t>974405113</t>
  </si>
  <si>
    <t>Ostatné konštrukcie a práce-búranie</t>
  </si>
  <si>
    <t>919735112.S</t>
  </si>
  <si>
    <t>Rezanie existujúceho asfaltového krytu alebo podkladu hĺbky nad 50 do 100 mm</t>
  </si>
  <si>
    <t>m</t>
  </si>
  <si>
    <t>919774903</t>
  </si>
  <si>
    <t>(3,52+6,6)*2</t>
  </si>
  <si>
    <t>979081111.S</t>
  </si>
  <si>
    <t>Odvoz sutiny a vybúraných hmôt na skládku do 1 km</t>
  </si>
  <si>
    <t>t</t>
  </si>
  <si>
    <t>-961950533</t>
  </si>
  <si>
    <t>16</t>
  </si>
  <si>
    <t>979081121.S</t>
  </si>
  <si>
    <t>Odvoz sutiny a vybúraných hmôt na skládku za každý ďalší 1 km</t>
  </si>
  <si>
    <t>-2141215056</t>
  </si>
  <si>
    <t>5,064*15 'Prepočítané koeficientom množstva</t>
  </si>
  <si>
    <t>979089212.S</t>
  </si>
  <si>
    <t>Poplatok za skládku - bitúmenové zmesi, uholný decht, dechtové výrobky (17 03), ostatné</t>
  </si>
  <si>
    <t>1996192062</t>
  </si>
  <si>
    <t>99</t>
  </si>
  <si>
    <t>Presun hmôt HSV</t>
  </si>
  <si>
    <t>14</t>
  </si>
  <si>
    <t>998225111.S</t>
  </si>
  <si>
    <t>Presun hmôt pre pozemnú komunikáciu a letisko s krytom asfaltovým akejkoľvek dĺžky objektu</t>
  </si>
  <si>
    <t>-1130650771</t>
  </si>
  <si>
    <t>PSV</t>
  </si>
  <si>
    <t>Práce a dodávky PSV</t>
  </si>
  <si>
    <t>721</t>
  </si>
  <si>
    <t>Zdravotechnika - vnútorná kanalizácia</t>
  </si>
  <si>
    <t>721171130.S</t>
  </si>
  <si>
    <t>Potrubie z PVC - U odpadové ležaté hrdlové v zemi D 110 mm</t>
  </si>
  <si>
    <t>-134936559</t>
  </si>
  <si>
    <t>721171133.S</t>
  </si>
  <si>
    <t>Potrubie z PVC - U odpadové ležaté hrdlové v zemi D 125 mm</t>
  </si>
  <si>
    <t>-1231568835</t>
  </si>
  <si>
    <t>3,25+6,8+1</t>
  </si>
  <si>
    <t>721171561.S</t>
  </si>
  <si>
    <t>Potrubie dažďové ležaté v zemi Dxt 125x4,2 mm</t>
  </si>
  <si>
    <t>1299680329</t>
  </si>
  <si>
    <t>7,3+6,6</t>
  </si>
  <si>
    <t>721172011.S</t>
  </si>
  <si>
    <t>Potrubie odpadové HT z PP, vodorovné DN 50</t>
  </si>
  <si>
    <t>-823810752</t>
  </si>
  <si>
    <t>998721201.S</t>
  </si>
  <si>
    <t>Presun hmôt pre vnútornú kanalizáciu v objektoch výšky do 6 m</t>
  </si>
  <si>
    <t>%</t>
  </si>
  <si>
    <t>1006841317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</si>
</sst>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5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sz val="10"/>
      <color rgb="FF464646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/>
      <right style="thin">
        <color rgb="FF000000"/>
      </right>
      <top/>
      <bottom/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4" fillId="0" borderId="0" applyNumberFormat="0" applyFill="0" applyBorder="0" applyAlignment="0" applyProtection="0"/>
  </cellStyleXfs>
  <cellXfs count="205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3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14" fillId="0" borderId="0" xfId="0" applyFont="1" applyAlignment="1">
      <alignment horizontal="left" vertical="center"/>
    </xf>
    <xf numFmtId="4" fontId="2" fillId="0" borderId="0" xfId="0" applyNumberFormat="1" applyFont="1" applyAlignment="1">
      <alignment vertical="center"/>
    </xf>
    <xf numFmtId="0" fontId="0" fillId="0" borderId="3" xfId="0" applyBorder="1" applyAlignment="1">
      <alignment vertical="center"/>
    </xf>
    <xf numFmtId="0" fontId="15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16" fillId="0" borderId="0" xfId="0" applyFont="1" applyAlignment="1">
      <alignment horizontal="left" vertical="center"/>
    </xf>
    <xf numFmtId="0" fontId="16" fillId="0" borderId="0" xfId="0" applyFont="1" applyAlignment="1">
      <alignment vertical="center"/>
    </xf>
    <xf numFmtId="0" fontId="16" fillId="0" borderId="3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1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22" fillId="4" borderId="0" xfId="0" applyFont="1" applyFill="1" applyAlignment="1">
      <alignment horizontal="center" vertical="center"/>
    </xf>
    <xf numFmtId="0" fontId="23" fillId="0" borderId="16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4" fontId="24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0" fillId="0" borderId="14" xfId="0" applyNumberFormat="1" applyFont="1" applyBorder="1" applyAlignment="1">
      <alignment vertical="center"/>
    </xf>
    <xf numFmtId="4" fontId="20" fillId="0" borderId="0" xfId="0" applyNumberFormat="1" applyFont="1" applyAlignment="1">
      <alignment vertical="center"/>
    </xf>
    <xf numFmtId="166" fontId="20" fillId="0" borderId="0" xfId="0" applyNumberFormat="1" applyFont="1" applyAlignment="1">
      <alignment vertical="center"/>
    </xf>
    <xf numFmtId="4" fontId="20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8" fillId="0" borderId="19" xfId="0" applyNumberFormat="1" applyFont="1" applyBorder="1" applyAlignment="1">
      <alignment vertical="center"/>
    </xf>
    <xf numFmtId="4" fontId="28" fillId="0" borderId="20" xfId="0" applyNumberFormat="1" applyFont="1" applyBorder="1" applyAlignment="1">
      <alignment vertical="center"/>
    </xf>
    <xf numFmtId="166" fontId="28" fillId="0" borderId="20" xfId="0" applyNumberFormat="1" applyFont="1" applyBorder="1" applyAlignment="1">
      <alignment vertical="center"/>
    </xf>
    <xf numFmtId="4" fontId="28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0" fillId="0" borderId="22" xfId="0" applyBorder="1" applyAlignment="1">
      <alignment vertical="center"/>
    </xf>
    <xf numFmtId="0" fontId="24" fillId="4" borderId="0" xfId="0" applyFont="1" applyFill="1" applyAlignment="1">
      <alignment horizontal="left" vertical="center"/>
    </xf>
    <xf numFmtId="0" fontId="0" fillId="4" borderId="0" xfId="0" applyFill="1" applyAlignment="1">
      <alignment vertical="center"/>
    </xf>
    <xf numFmtId="4" fontId="24" fillId="4" borderId="0" xfId="0" applyNumberFormat="1" applyFont="1" applyFill="1" applyAlignment="1">
      <alignment vertical="center"/>
    </xf>
    <xf numFmtId="0" fontId="29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5" fillId="0" borderId="0" xfId="0" applyFont="1" applyAlignment="1">
      <alignment horizontal="left" vertical="center"/>
    </xf>
    <xf numFmtId="4" fontId="16" fillId="0" borderId="0" xfId="0" applyNumberFormat="1" applyFont="1" applyAlignment="1">
      <alignment vertical="center"/>
    </xf>
    <xf numFmtId="0" fontId="11" fillId="0" borderId="0" xfId="0" applyFont="1" applyAlignment="1">
      <alignment vertical="center"/>
    </xf>
    <xf numFmtId="164" fontId="16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2" fillId="4" borderId="0" xfId="0" applyFont="1" applyFill="1" applyAlignment="1">
      <alignment horizontal="left" vertical="center"/>
    </xf>
    <xf numFmtId="0" fontId="22" fillId="4" borderId="0" xfId="0" applyFont="1" applyFill="1" applyAlignment="1">
      <alignment horizontal="right" vertical="center"/>
    </xf>
    <xf numFmtId="0" fontId="30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4" fontId="30" fillId="0" borderId="0" xfId="0" applyNumberFormat="1" applyFont="1" applyAlignment="1">
      <alignment vertical="center"/>
    </xf>
    <xf numFmtId="0" fontId="23" fillId="0" borderId="0" xfId="0" applyFont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22" fillId="4" borderId="16" xfId="0" applyFont="1" applyFill="1" applyBorder="1" applyAlignment="1">
      <alignment horizontal="center" vertical="center" wrapText="1"/>
    </xf>
    <xf numFmtId="0" fontId="22" fillId="4" borderId="17" xfId="0" applyFont="1" applyFill="1" applyBorder="1" applyAlignment="1">
      <alignment horizontal="center" vertical="center" wrapText="1"/>
    </xf>
    <xf numFmtId="0" fontId="22" fillId="4" borderId="18" xfId="0" applyFont="1" applyFill="1" applyBorder="1" applyAlignment="1">
      <alignment horizontal="center" vertical="center" wrapText="1"/>
    </xf>
    <xf numFmtId="0" fontId="22" fillId="4" borderId="0" xfId="0" applyFont="1" applyFill="1" applyAlignment="1">
      <alignment horizontal="center" vertical="center" wrapText="1"/>
    </xf>
    <xf numFmtId="4" fontId="24" fillId="0" borderId="0" xfId="0" applyNumberFormat="1" applyFont="1"/>
    <xf numFmtId="166" fontId="31" fillId="0" borderId="12" xfId="0" applyNumberFormat="1" applyFont="1" applyBorder="1"/>
    <xf numFmtId="166" fontId="31" fillId="0" borderId="13" xfId="0" applyNumberFormat="1" applyFont="1" applyBorder="1"/>
    <xf numFmtId="4" fontId="32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0" fillId="0" borderId="3" xfId="0" applyBorder="1" applyAlignment="1" applyProtection="1">
      <alignment vertical="center"/>
      <protection locked="0"/>
    </xf>
    <xf numFmtId="0" fontId="22" fillId="0" borderId="23" xfId="0" applyFont="1" applyBorder="1" applyAlignment="1" applyProtection="1">
      <alignment horizontal="center" vertical="center"/>
      <protection locked="0"/>
    </xf>
    <xf numFmtId="49" fontId="22" fillId="0" borderId="23" xfId="0" applyNumberFormat="1" applyFont="1" applyBorder="1" applyAlignment="1" applyProtection="1">
      <alignment horizontal="left" vertical="center" wrapText="1"/>
      <protection locked="0"/>
    </xf>
    <xf numFmtId="0" fontId="22" fillId="0" borderId="23" xfId="0" applyFont="1" applyBorder="1" applyAlignment="1" applyProtection="1">
      <alignment horizontal="left" vertical="center" wrapText="1"/>
      <protection locked="0"/>
    </xf>
    <xf numFmtId="0" fontId="22" fillId="0" borderId="23" xfId="0" applyFont="1" applyBorder="1" applyAlignment="1" applyProtection="1">
      <alignment horizontal="center" vertical="center" wrapText="1"/>
      <protection locked="0"/>
    </xf>
    <xf numFmtId="167" fontId="22" fillId="0" borderId="23" xfId="0" applyNumberFormat="1" applyFont="1" applyBorder="1" applyAlignment="1" applyProtection="1">
      <alignment vertical="center"/>
      <protection locked="0"/>
    </xf>
    <xf numFmtId="4" fontId="22" fillId="0" borderId="23" xfId="0" applyNumberFormat="1" applyFont="1" applyBorder="1" applyAlignment="1" applyProtection="1">
      <alignment vertical="center"/>
      <protection locked="0"/>
    </xf>
    <xf numFmtId="0" fontId="0" fillId="0" borderId="23" xfId="0" applyBorder="1" applyAlignment="1" applyProtection="1">
      <alignment vertical="center"/>
      <protection locked="0"/>
    </xf>
    <xf numFmtId="0" fontId="23" fillId="0" borderId="14" xfId="0" applyFont="1" applyBorder="1" applyAlignment="1">
      <alignment horizontal="left" vertical="center"/>
    </xf>
    <xf numFmtId="166" fontId="23" fillId="0" borderId="0" xfId="0" applyNumberFormat="1" applyFont="1" applyAlignment="1">
      <alignment vertical="center"/>
    </xf>
    <xf numFmtId="166" fontId="23" fillId="0" borderId="15" xfId="0" applyNumberFormat="1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9" fillId="0" borderId="3" xfId="0" applyFont="1" applyBorder="1" applyAlignment="1">
      <alignment vertical="center"/>
    </xf>
    <xf numFmtId="0" fontId="33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23" fillId="0" borderId="19" xfId="0" applyFont="1" applyBorder="1" applyAlignment="1">
      <alignment horizontal="left" vertical="center"/>
    </xf>
    <xf numFmtId="0" fontId="23" fillId="0" borderId="20" xfId="0" applyFont="1" applyBorder="1" applyAlignment="1">
      <alignment horizontal="center" vertical="center"/>
    </xf>
    <xf numFmtId="166" fontId="23" fillId="0" borderId="20" xfId="0" applyNumberFormat="1" applyFont="1" applyBorder="1" applyAlignment="1">
      <alignment vertical="center"/>
    </xf>
    <xf numFmtId="166" fontId="23" fillId="0" borderId="21" xfId="0" applyNumberFormat="1" applyFont="1" applyBorder="1" applyAlignment="1">
      <alignment vertical="center"/>
    </xf>
    <xf numFmtId="4" fontId="24" fillId="0" borderId="0" xfId="0" applyNumberFormat="1" applyFont="1" applyAlignment="1">
      <alignment vertical="center"/>
    </xf>
    <xf numFmtId="4" fontId="24" fillId="4" borderId="0" xfId="0" applyNumberFormat="1" applyFont="1" applyFill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0" fillId="0" borderId="0" xfId="0"/>
    <xf numFmtId="4" fontId="27" fillId="0" borderId="0" xfId="0" applyNumberFormat="1" applyFont="1" applyAlignment="1">
      <alignment vertical="center"/>
    </xf>
    <xf numFmtId="0" fontId="27" fillId="0" borderId="0" xfId="0" applyFont="1" applyAlignment="1">
      <alignment vertical="center"/>
    </xf>
    <xf numFmtId="0" fontId="26" fillId="0" borderId="0" xfId="0" applyFont="1" applyAlignment="1">
      <alignment horizontal="left" vertical="center" wrapText="1"/>
    </xf>
    <xf numFmtId="4" fontId="24" fillId="0" borderId="0" xfId="0" applyNumberFormat="1" applyFont="1" applyAlignment="1">
      <alignment horizontal="right" vertical="center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2" fillId="4" borderId="6" xfId="0" applyFont="1" applyFill="1" applyBorder="1" applyAlignment="1">
      <alignment horizontal="center" vertical="center"/>
    </xf>
    <xf numFmtId="0" fontId="22" fillId="4" borderId="7" xfId="0" applyFont="1" applyFill="1" applyBorder="1" applyAlignment="1">
      <alignment horizontal="left" vertical="center"/>
    </xf>
    <xf numFmtId="0" fontId="22" fillId="4" borderId="7" xfId="0" applyFont="1" applyFill="1" applyBorder="1" applyAlignment="1">
      <alignment horizontal="center" vertical="center"/>
    </xf>
    <xf numFmtId="0" fontId="22" fillId="4" borderId="7" xfId="0" applyFont="1" applyFill="1" applyBorder="1" applyAlignment="1">
      <alignment horizontal="right" vertical="center"/>
    </xf>
    <xf numFmtId="0" fontId="22" fillId="4" borderId="8" xfId="0" applyFont="1" applyFill="1" applyBorder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4" fontId="18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17" fillId="0" borderId="0" xfId="0" applyNumberFormat="1" applyFont="1" applyAlignment="1">
      <alignment vertical="center"/>
    </xf>
    <xf numFmtId="0" fontId="16" fillId="0" borderId="0" xfId="0" applyFont="1" applyAlignment="1">
      <alignment vertical="center"/>
    </xf>
    <xf numFmtId="164" fontId="16" fillId="0" borderId="0" xfId="0" applyNumberFormat="1" applyFont="1" applyAlignment="1">
      <alignment horizontal="left" vertical="center"/>
    </xf>
    <xf numFmtId="4" fontId="15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4" fontId="2" fillId="0" borderId="0" xfId="0" applyNumberFormat="1" applyFont="1" applyAlignment="1">
      <alignment vertical="center"/>
    </xf>
    <xf numFmtId="0" fontId="0" fillId="0" borderId="0" xfId="0" applyAlignment="1">
      <alignment vertical="center"/>
    </xf>
  </cellXfs>
  <cellStyles count="2">
    <cellStyle name="Hypertextové prepojenie" xfId="1" builtinId="8"/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100"/>
  <sheetViews>
    <sheetView showGridLines="0" topLeftCell="A83" workbookViewId="0">
      <selection activeCell="E20" sqref="E20"/>
    </sheetView>
  </sheetViews>
  <sheetFormatPr defaultRowHeight="10"/>
  <cols>
    <col min="1" max="1" width="8.33203125" customWidth="1"/>
    <col min="2" max="2" width="1.6640625" customWidth="1"/>
    <col min="3" max="3" width="4.109375" customWidth="1"/>
    <col min="4" max="33" width="2.6640625" customWidth="1"/>
    <col min="34" max="34" width="3.33203125" customWidth="1"/>
    <col min="35" max="35" width="31.6640625" customWidth="1"/>
    <col min="36" max="37" width="2.44140625" customWidth="1"/>
    <col min="38" max="38" width="8.33203125" customWidth="1"/>
    <col min="39" max="39" width="3.33203125" customWidth="1"/>
    <col min="40" max="40" width="13.33203125" customWidth="1"/>
    <col min="41" max="41" width="7.44140625" customWidth="1"/>
    <col min="42" max="42" width="4.109375" customWidth="1"/>
    <col min="43" max="43" width="15.6640625" hidden="1" customWidth="1"/>
    <col min="44" max="44" width="13.6640625" customWidth="1"/>
    <col min="45" max="47" width="25.7773437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09375" hidden="1" customWidth="1"/>
    <col min="54" max="54" width="25" hidden="1" customWidth="1"/>
    <col min="55" max="55" width="21.6640625" hidden="1" customWidth="1"/>
    <col min="56" max="56" width="19.109375" hidden="1" customWidth="1"/>
    <col min="57" max="57" width="66.44140625" customWidth="1"/>
    <col min="71" max="91" width="9.33203125" hidden="1"/>
  </cols>
  <sheetData>
    <row r="1" spans="1:74">
      <c r="A1" s="14" t="s">
        <v>0</v>
      </c>
      <c r="AZ1" s="14" t="s">
        <v>1</v>
      </c>
      <c r="BA1" s="14" t="s">
        <v>2</v>
      </c>
      <c r="BB1" s="14" t="s">
        <v>1</v>
      </c>
      <c r="BT1" s="14" t="s">
        <v>3</v>
      </c>
      <c r="BU1" s="14" t="s">
        <v>3</v>
      </c>
      <c r="BV1" s="14" t="s">
        <v>4</v>
      </c>
    </row>
    <row r="2" spans="1:74" ht="37" customHeight="1">
      <c r="AR2" s="167" t="s">
        <v>5</v>
      </c>
      <c r="AS2" s="168"/>
      <c r="AT2" s="168"/>
      <c r="AU2" s="168"/>
      <c r="AV2" s="168"/>
      <c r="AW2" s="168"/>
      <c r="AX2" s="168"/>
      <c r="AY2" s="168"/>
      <c r="AZ2" s="168"/>
      <c r="BA2" s="168"/>
      <c r="BB2" s="168"/>
      <c r="BC2" s="168"/>
      <c r="BD2" s="168"/>
      <c r="BE2" s="168"/>
      <c r="BS2" s="15" t="s">
        <v>6</v>
      </c>
      <c r="BT2" s="15" t="s">
        <v>7</v>
      </c>
    </row>
    <row r="3" spans="1:74" ht="7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8"/>
      <c r="BS3" s="15" t="s">
        <v>6</v>
      </c>
      <c r="BT3" s="15" t="s">
        <v>7</v>
      </c>
    </row>
    <row r="4" spans="1:74" ht="25" customHeight="1">
      <c r="B4" s="18"/>
      <c r="D4" s="19" t="s">
        <v>8</v>
      </c>
      <c r="AR4" s="18"/>
      <c r="AS4" s="20" t="s">
        <v>9</v>
      </c>
      <c r="BS4" s="15" t="s">
        <v>10</v>
      </c>
    </row>
    <row r="5" spans="1:74" ht="12" customHeight="1">
      <c r="B5" s="18"/>
      <c r="D5" s="21" t="s">
        <v>11</v>
      </c>
      <c r="K5" s="200" t="s">
        <v>12</v>
      </c>
      <c r="L5" s="168"/>
      <c r="M5" s="168"/>
      <c r="N5" s="168"/>
      <c r="O5" s="168"/>
      <c r="P5" s="168"/>
      <c r="Q5" s="168"/>
      <c r="R5" s="168"/>
      <c r="S5" s="168"/>
      <c r="T5" s="168"/>
      <c r="U5" s="168"/>
      <c r="V5" s="168"/>
      <c r="W5" s="168"/>
      <c r="X5" s="168"/>
      <c r="Y5" s="168"/>
      <c r="Z5" s="168"/>
      <c r="AA5" s="168"/>
      <c r="AB5" s="168"/>
      <c r="AC5" s="168"/>
      <c r="AD5" s="168"/>
      <c r="AE5" s="168"/>
      <c r="AF5" s="168"/>
      <c r="AG5" s="168"/>
      <c r="AH5" s="168"/>
      <c r="AI5" s="168"/>
      <c r="AJ5" s="168"/>
      <c r="AR5" s="18"/>
      <c r="BS5" s="15" t="s">
        <v>6</v>
      </c>
    </row>
    <row r="6" spans="1:74" ht="37" customHeight="1">
      <c r="B6" s="18"/>
      <c r="D6" s="23" t="s">
        <v>13</v>
      </c>
      <c r="K6" s="201" t="s">
        <v>14</v>
      </c>
      <c r="L6" s="168"/>
      <c r="M6" s="168"/>
      <c r="N6" s="168"/>
      <c r="O6" s="168"/>
      <c r="P6" s="168"/>
      <c r="Q6" s="168"/>
      <c r="R6" s="168"/>
      <c r="S6" s="168"/>
      <c r="T6" s="168"/>
      <c r="U6" s="168"/>
      <c r="V6" s="168"/>
      <c r="W6" s="168"/>
      <c r="X6" s="168"/>
      <c r="Y6" s="168"/>
      <c r="Z6" s="168"/>
      <c r="AA6" s="168"/>
      <c r="AB6" s="168"/>
      <c r="AC6" s="168"/>
      <c r="AD6" s="168"/>
      <c r="AE6" s="168"/>
      <c r="AF6" s="168"/>
      <c r="AG6" s="168"/>
      <c r="AH6" s="168"/>
      <c r="AI6" s="168"/>
      <c r="AJ6" s="168"/>
      <c r="AR6" s="18"/>
      <c r="BS6" s="15" t="s">
        <v>6</v>
      </c>
    </row>
    <row r="7" spans="1:74" ht="12" customHeight="1">
      <c r="B7" s="18"/>
      <c r="D7" s="24" t="s">
        <v>15</v>
      </c>
      <c r="K7" s="22" t="s">
        <v>1</v>
      </c>
      <c r="AK7" s="24" t="s">
        <v>16</v>
      </c>
      <c r="AN7" s="22" t="s">
        <v>1</v>
      </c>
      <c r="AR7" s="18"/>
      <c r="BS7" s="15" t="s">
        <v>6</v>
      </c>
    </row>
    <row r="8" spans="1:74" ht="12" customHeight="1">
      <c r="B8" s="18"/>
      <c r="D8" s="24" t="s">
        <v>17</v>
      </c>
      <c r="K8" s="22" t="s">
        <v>18</v>
      </c>
      <c r="AK8" s="24" t="s">
        <v>19</v>
      </c>
      <c r="AN8" s="22" t="s">
        <v>20</v>
      </c>
      <c r="AR8" s="18"/>
      <c r="BS8" s="15" t="s">
        <v>6</v>
      </c>
    </row>
    <row r="9" spans="1:74" ht="14.4" customHeight="1">
      <c r="B9" s="18"/>
      <c r="AR9" s="18"/>
      <c r="BS9" s="15" t="s">
        <v>6</v>
      </c>
    </row>
    <row r="10" spans="1:74" ht="12" customHeight="1">
      <c r="B10" s="18"/>
      <c r="D10" s="24" t="s">
        <v>21</v>
      </c>
      <c r="AK10" s="24" t="s">
        <v>22</v>
      </c>
      <c r="AN10" s="22" t="s">
        <v>1</v>
      </c>
      <c r="AR10" s="18"/>
      <c r="BS10" s="15" t="s">
        <v>6</v>
      </c>
    </row>
    <row r="11" spans="1:74" ht="18.5" customHeight="1">
      <c r="B11" s="18"/>
      <c r="E11" s="22" t="s">
        <v>18</v>
      </c>
      <c r="AK11" s="24" t="s">
        <v>23</v>
      </c>
      <c r="AN11" s="22" t="s">
        <v>1</v>
      </c>
      <c r="AR11" s="18"/>
      <c r="BS11" s="15" t="s">
        <v>6</v>
      </c>
    </row>
    <row r="12" spans="1:74" ht="7" customHeight="1">
      <c r="B12" s="18"/>
      <c r="AR12" s="18"/>
      <c r="BS12" s="15" t="s">
        <v>6</v>
      </c>
    </row>
    <row r="13" spans="1:74" ht="12" customHeight="1">
      <c r="B13" s="18"/>
      <c r="D13" s="24" t="s">
        <v>24</v>
      </c>
      <c r="AK13" s="24" t="s">
        <v>22</v>
      </c>
      <c r="AN13" s="22"/>
      <c r="AR13" s="18"/>
      <c r="BS13" s="15" t="s">
        <v>6</v>
      </c>
    </row>
    <row r="14" spans="1:74" ht="12.5">
      <c r="B14" s="18"/>
      <c r="E14" s="22"/>
      <c r="AK14" s="24" t="s">
        <v>23</v>
      </c>
      <c r="AN14" s="22"/>
      <c r="AR14" s="18"/>
      <c r="BS14" s="15" t="s">
        <v>6</v>
      </c>
    </row>
    <row r="15" spans="1:74" ht="7" customHeight="1">
      <c r="B15" s="18"/>
      <c r="AR15" s="18"/>
      <c r="BS15" s="15" t="s">
        <v>3</v>
      </c>
    </row>
    <row r="16" spans="1:74" ht="12" customHeight="1">
      <c r="B16" s="18"/>
      <c r="D16" s="24" t="s">
        <v>25</v>
      </c>
      <c r="AK16" s="24" t="s">
        <v>22</v>
      </c>
      <c r="AN16" s="22" t="s">
        <v>1</v>
      </c>
      <c r="AR16" s="18"/>
      <c r="BS16" s="15" t="s">
        <v>3</v>
      </c>
    </row>
    <row r="17" spans="2:71" ht="18.5" customHeight="1">
      <c r="B17" s="18"/>
      <c r="E17" s="22" t="s">
        <v>18</v>
      </c>
      <c r="AK17" s="24" t="s">
        <v>23</v>
      </c>
      <c r="AN17" s="22" t="s">
        <v>1</v>
      </c>
      <c r="AR17" s="18"/>
      <c r="BS17" s="15" t="s">
        <v>26</v>
      </c>
    </row>
    <row r="18" spans="2:71" ht="7" customHeight="1">
      <c r="B18" s="18"/>
      <c r="AR18" s="18"/>
      <c r="BS18" s="15" t="s">
        <v>6</v>
      </c>
    </row>
    <row r="19" spans="2:71" ht="12" customHeight="1">
      <c r="B19" s="18"/>
      <c r="D19" s="24" t="s">
        <v>27</v>
      </c>
      <c r="AK19" s="24" t="s">
        <v>22</v>
      </c>
      <c r="AN19" s="22" t="s">
        <v>1</v>
      </c>
      <c r="AR19" s="18"/>
      <c r="BS19" s="15" t="s">
        <v>6</v>
      </c>
    </row>
    <row r="20" spans="2:71" ht="18.5" customHeight="1">
      <c r="B20" s="18"/>
      <c r="E20" s="22"/>
      <c r="AK20" s="24" t="s">
        <v>23</v>
      </c>
      <c r="AN20" s="22" t="s">
        <v>1</v>
      </c>
      <c r="AR20" s="18"/>
      <c r="BS20" s="15" t="s">
        <v>26</v>
      </c>
    </row>
    <row r="21" spans="2:71" ht="7" customHeight="1">
      <c r="B21" s="18"/>
      <c r="AR21" s="18"/>
    </row>
    <row r="22" spans="2:71" ht="12" customHeight="1">
      <c r="B22" s="18"/>
      <c r="D22" s="24" t="s">
        <v>28</v>
      </c>
      <c r="AR22" s="18"/>
    </row>
    <row r="23" spans="2:71" ht="16.5" customHeight="1">
      <c r="B23" s="18"/>
      <c r="E23" s="202" t="s">
        <v>1</v>
      </c>
      <c r="F23" s="202"/>
      <c r="G23" s="202"/>
      <c r="H23" s="202"/>
      <c r="I23" s="202"/>
      <c r="J23" s="202"/>
      <c r="K23" s="202"/>
      <c r="L23" s="202"/>
      <c r="M23" s="202"/>
      <c r="N23" s="202"/>
      <c r="O23" s="202"/>
      <c r="P23" s="202"/>
      <c r="Q23" s="202"/>
      <c r="R23" s="202"/>
      <c r="S23" s="202"/>
      <c r="T23" s="202"/>
      <c r="U23" s="202"/>
      <c r="V23" s="202"/>
      <c r="W23" s="202"/>
      <c r="X23" s="202"/>
      <c r="Y23" s="202"/>
      <c r="Z23" s="202"/>
      <c r="AA23" s="202"/>
      <c r="AB23" s="202"/>
      <c r="AC23" s="202"/>
      <c r="AD23" s="202"/>
      <c r="AE23" s="202"/>
      <c r="AF23" s="202"/>
      <c r="AG23" s="202"/>
      <c r="AH23" s="202"/>
      <c r="AI23" s="202"/>
      <c r="AJ23" s="202"/>
      <c r="AK23" s="202"/>
      <c r="AL23" s="202"/>
      <c r="AM23" s="202"/>
      <c r="AN23" s="202"/>
      <c r="AR23" s="18"/>
    </row>
    <row r="24" spans="2:71" ht="7" customHeight="1">
      <c r="B24" s="18"/>
      <c r="AR24" s="18"/>
    </row>
    <row r="25" spans="2:71" ht="7" customHeight="1">
      <c r="B25" s="18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6"/>
      <c r="AL25" s="26"/>
      <c r="AM25" s="26"/>
      <c r="AN25" s="26"/>
      <c r="AO25" s="26"/>
      <c r="AR25" s="18"/>
    </row>
    <row r="26" spans="2:71" ht="14.4" customHeight="1">
      <c r="B26" s="18"/>
      <c r="D26" s="27" t="s">
        <v>29</v>
      </c>
      <c r="AK26" s="203">
        <f>ROUND(AG94,2)</f>
        <v>0</v>
      </c>
      <c r="AL26" s="168"/>
      <c r="AM26" s="168"/>
      <c r="AN26" s="168"/>
      <c r="AO26" s="168"/>
      <c r="AR26" s="18"/>
    </row>
    <row r="27" spans="2:71" ht="14.4" customHeight="1">
      <c r="B27" s="18"/>
      <c r="D27" s="27" t="s">
        <v>30</v>
      </c>
      <c r="AK27" s="203">
        <f>ROUND(AG97, 2)</f>
        <v>0</v>
      </c>
      <c r="AL27" s="203"/>
      <c r="AM27" s="203"/>
      <c r="AN27" s="203"/>
      <c r="AO27" s="203"/>
      <c r="AR27" s="18"/>
    </row>
    <row r="28" spans="2:71" s="1" customFormat="1" ht="7" customHeight="1">
      <c r="B28" s="29"/>
      <c r="AR28" s="29"/>
    </row>
    <row r="29" spans="2:71" s="1" customFormat="1" ht="25.9" customHeight="1">
      <c r="B29" s="29"/>
      <c r="D29" s="30" t="s">
        <v>31</v>
      </c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1"/>
      <c r="AH29" s="31"/>
      <c r="AI29" s="31"/>
      <c r="AJ29" s="31"/>
      <c r="AK29" s="197">
        <f>ROUND(AK26 + AK27, 2)</f>
        <v>0</v>
      </c>
      <c r="AL29" s="198"/>
      <c r="AM29" s="198"/>
      <c r="AN29" s="198"/>
      <c r="AO29" s="198"/>
      <c r="AR29" s="29"/>
    </row>
    <row r="30" spans="2:71" s="1" customFormat="1" ht="7" customHeight="1">
      <c r="B30" s="29"/>
      <c r="AR30" s="29"/>
    </row>
    <row r="31" spans="2:71" s="1" customFormat="1" ht="12.5">
      <c r="B31" s="29"/>
      <c r="L31" s="199" t="s">
        <v>32</v>
      </c>
      <c r="M31" s="199"/>
      <c r="N31" s="199"/>
      <c r="O31" s="199"/>
      <c r="P31" s="199"/>
      <c r="W31" s="199" t="s">
        <v>33</v>
      </c>
      <c r="X31" s="199"/>
      <c r="Y31" s="199"/>
      <c r="Z31" s="199"/>
      <c r="AA31" s="199"/>
      <c r="AB31" s="199"/>
      <c r="AC31" s="199"/>
      <c r="AD31" s="199"/>
      <c r="AE31" s="199"/>
      <c r="AK31" s="199" t="s">
        <v>34</v>
      </c>
      <c r="AL31" s="199"/>
      <c r="AM31" s="199"/>
      <c r="AN31" s="199"/>
      <c r="AO31" s="199"/>
      <c r="AR31" s="29"/>
    </row>
    <row r="32" spans="2:71" s="2" customFormat="1" ht="14.4" customHeight="1">
      <c r="B32" s="33"/>
      <c r="D32" s="24" t="s">
        <v>35</v>
      </c>
      <c r="F32" s="34" t="s">
        <v>36</v>
      </c>
      <c r="L32" s="196">
        <v>0.23</v>
      </c>
      <c r="M32" s="195"/>
      <c r="N32" s="195"/>
      <c r="O32" s="195"/>
      <c r="P32" s="195"/>
      <c r="Q32" s="35"/>
      <c r="R32" s="35"/>
      <c r="S32" s="35"/>
      <c r="T32" s="35"/>
      <c r="U32" s="35"/>
      <c r="V32" s="35"/>
      <c r="W32" s="194">
        <f>ROUND(AZ94 + SUM(CD97), 2)</f>
        <v>0</v>
      </c>
      <c r="X32" s="195"/>
      <c r="Y32" s="195"/>
      <c r="Z32" s="195"/>
      <c r="AA32" s="195"/>
      <c r="AB32" s="195"/>
      <c r="AC32" s="195"/>
      <c r="AD32" s="195"/>
      <c r="AE32" s="195"/>
      <c r="AF32" s="35"/>
      <c r="AG32" s="35"/>
      <c r="AH32" s="35"/>
      <c r="AI32" s="35"/>
      <c r="AJ32" s="35"/>
      <c r="AK32" s="194">
        <f>ROUND(AV94 + SUM(BY97), 2)</f>
        <v>0</v>
      </c>
      <c r="AL32" s="195"/>
      <c r="AM32" s="195"/>
      <c r="AN32" s="195"/>
      <c r="AO32" s="195"/>
      <c r="AP32" s="35"/>
      <c r="AQ32" s="35"/>
      <c r="AR32" s="36"/>
      <c r="AS32" s="35"/>
      <c r="AT32" s="35"/>
      <c r="AU32" s="35"/>
      <c r="AV32" s="35"/>
      <c r="AW32" s="35"/>
      <c r="AX32" s="35"/>
      <c r="AY32" s="35"/>
      <c r="AZ32" s="35"/>
    </row>
    <row r="33" spans="2:52" s="2" customFormat="1" ht="14.4" customHeight="1">
      <c r="B33" s="33"/>
      <c r="F33" s="34" t="s">
        <v>37</v>
      </c>
      <c r="L33" s="193">
        <v>0.23</v>
      </c>
      <c r="M33" s="192"/>
      <c r="N33" s="192"/>
      <c r="O33" s="192"/>
      <c r="P33" s="192"/>
      <c r="W33" s="191">
        <f>ROUND(BA94 + SUM(CE97), 2)</f>
        <v>0</v>
      </c>
      <c r="X33" s="192"/>
      <c r="Y33" s="192"/>
      <c r="Z33" s="192"/>
      <c r="AA33" s="192"/>
      <c r="AB33" s="192"/>
      <c r="AC33" s="192"/>
      <c r="AD33" s="192"/>
      <c r="AE33" s="192"/>
      <c r="AK33" s="191">
        <f>ROUND(AW94 + SUM(BZ97), 2)</f>
        <v>0</v>
      </c>
      <c r="AL33" s="192"/>
      <c r="AM33" s="192"/>
      <c r="AN33" s="192"/>
      <c r="AO33" s="192"/>
      <c r="AR33" s="33"/>
    </row>
    <row r="34" spans="2:52" s="2" customFormat="1" ht="14.4" hidden="1" customHeight="1">
      <c r="B34" s="33"/>
      <c r="F34" s="24" t="s">
        <v>38</v>
      </c>
      <c r="L34" s="193">
        <v>0.23</v>
      </c>
      <c r="M34" s="192"/>
      <c r="N34" s="192"/>
      <c r="O34" s="192"/>
      <c r="P34" s="192"/>
      <c r="W34" s="191">
        <f>ROUND(BB94 + SUM(CF97), 2)</f>
        <v>0</v>
      </c>
      <c r="X34" s="192"/>
      <c r="Y34" s="192"/>
      <c r="Z34" s="192"/>
      <c r="AA34" s="192"/>
      <c r="AB34" s="192"/>
      <c r="AC34" s="192"/>
      <c r="AD34" s="192"/>
      <c r="AE34" s="192"/>
      <c r="AK34" s="191">
        <v>0</v>
      </c>
      <c r="AL34" s="192"/>
      <c r="AM34" s="192"/>
      <c r="AN34" s="192"/>
      <c r="AO34" s="192"/>
      <c r="AR34" s="33"/>
    </row>
    <row r="35" spans="2:52" s="2" customFormat="1" ht="14.4" hidden="1" customHeight="1">
      <c r="B35" s="33"/>
      <c r="F35" s="24" t="s">
        <v>39</v>
      </c>
      <c r="L35" s="193">
        <v>0.23</v>
      </c>
      <c r="M35" s="192"/>
      <c r="N35" s="192"/>
      <c r="O35" s="192"/>
      <c r="P35" s="192"/>
      <c r="W35" s="191">
        <f>ROUND(BC94 + SUM(CG97), 2)</f>
        <v>0</v>
      </c>
      <c r="X35" s="192"/>
      <c r="Y35" s="192"/>
      <c r="Z35" s="192"/>
      <c r="AA35" s="192"/>
      <c r="AB35" s="192"/>
      <c r="AC35" s="192"/>
      <c r="AD35" s="192"/>
      <c r="AE35" s="192"/>
      <c r="AK35" s="191">
        <v>0</v>
      </c>
      <c r="AL35" s="192"/>
      <c r="AM35" s="192"/>
      <c r="AN35" s="192"/>
      <c r="AO35" s="192"/>
      <c r="AR35" s="33"/>
    </row>
    <row r="36" spans="2:52" s="2" customFormat="1" ht="14.4" hidden="1" customHeight="1">
      <c r="B36" s="33"/>
      <c r="F36" s="34" t="s">
        <v>40</v>
      </c>
      <c r="L36" s="196">
        <v>0</v>
      </c>
      <c r="M36" s="195"/>
      <c r="N36" s="195"/>
      <c r="O36" s="195"/>
      <c r="P36" s="195"/>
      <c r="Q36" s="35"/>
      <c r="R36" s="35"/>
      <c r="S36" s="35"/>
      <c r="T36" s="35"/>
      <c r="U36" s="35"/>
      <c r="V36" s="35"/>
      <c r="W36" s="194">
        <f>ROUND(BD94 + SUM(CH97), 2)</f>
        <v>0</v>
      </c>
      <c r="X36" s="195"/>
      <c r="Y36" s="195"/>
      <c r="Z36" s="195"/>
      <c r="AA36" s="195"/>
      <c r="AB36" s="195"/>
      <c r="AC36" s="195"/>
      <c r="AD36" s="195"/>
      <c r="AE36" s="195"/>
      <c r="AF36" s="35"/>
      <c r="AG36" s="35"/>
      <c r="AH36" s="35"/>
      <c r="AI36" s="35"/>
      <c r="AJ36" s="35"/>
      <c r="AK36" s="194">
        <v>0</v>
      </c>
      <c r="AL36" s="195"/>
      <c r="AM36" s="195"/>
      <c r="AN36" s="195"/>
      <c r="AO36" s="195"/>
      <c r="AP36" s="35"/>
      <c r="AQ36" s="35"/>
      <c r="AR36" s="36"/>
      <c r="AS36" s="35"/>
      <c r="AT36" s="35"/>
      <c r="AU36" s="35"/>
      <c r="AV36" s="35"/>
      <c r="AW36" s="35"/>
      <c r="AX36" s="35"/>
      <c r="AY36" s="35"/>
      <c r="AZ36" s="35"/>
    </row>
    <row r="37" spans="2:52" s="1" customFormat="1" ht="7" customHeight="1">
      <c r="B37" s="29"/>
      <c r="AR37" s="29"/>
    </row>
    <row r="38" spans="2:52" s="1" customFormat="1" ht="25.9" customHeight="1">
      <c r="B38" s="29"/>
      <c r="C38" s="37"/>
      <c r="D38" s="38" t="s">
        <v>41</v>
      </c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40" t="s">
        <v>42</v>
      </c>
      <c r="U38" s="39"/>
      <c r="V38" s="39"/>
      <c r="W38" s="39"/>
      <c r="X38" s="184" t="s">
        <v>43</v>
      </c>
      <c r="Y38" s="185"/>
      <c r="Z38" s="185"/>
      <c r="AA38" s="185"/>
      <c r="AB38" s="185"/>
      <c r="AC38" s="39"/>
      <c r="AD38" s="39"/>
      <c r="AE38" s="39"/>
      <c r="AF38" s="39"/>
      <c r="AG38" s="39"/>
      <c r="AH38" s="39"/>
      <c r="AI38" s="39"/>
      <c r="AJ38" s="39"/>
      <c r="AK38" s="186">
        <f>SUM(AK29:AK36)</f>
        <v>0</v>
      </c>
      <c r="AL38" s="185"/>
      <c r="AM38" s="185"/>
      <c r="AN38" s="185"/>
      <c r="AO38" s="187"/>
      <c r="AP38" s="37"/>
      <c r="AQ38" s="37"/>
      <c r="AR38" s="29"/>
    </row>
    <row r="39" spans="2:52" s="1" customFormat="1" ht="7" customHeight="1">
      <c r="B39" s="29"/>
      <c r="AR39" s="29"/>
    </row>
    <row r="40" spans="2:52" s="1" customFormat="1" ht="14.4" customHeight="1">
      <c r="B40" s="29"/>
      <c r="AR40" s="29"/>
    </row>
    <row r="41" spans="2:52" ht="14.4" customHeight="1">
      <c r="B41" s="18"/>
      <c r="AR41" s="18"/>
    </row>
    <row r="42" spans="2:52" ht="14.4" customHeight="1">
      <c r="B42" s="18"/>
      <c r="AR42" s="18"/>
    </row>
    <row r="43" spans="2:52" ht="14.4" customHeight="1">
      <c r="B43" s="18"/>
      <c r="AR43" s="18"/>
    </row>
    <row r="44" spans="2:52" ht="14.4" customHeight="1">
      <c r="B44" s="18"/>
      <c r="AR44" s="18"/>
    </row>
    <row r="45" spans="2:52" ht="14.4" customHeight="1">
      <c r="B45" s="18"/>
      <c r="AR45" s="18"/>
    </row>
    <row r="46" spans="2:52" ht="14.4" customHeight="1">
      <c r="B46" s="18"/>
      <c r="AR46" s="18"/>
    </row>
    <row r="47" spans="2:52" ht="14.4" customHeight="1">
      <c r="B47" s="18"/>
      <c r="AR47" s="18"/>
    </row>
    <row r="48" spans="2:52" ht="14.4" customHeight="1">
      <c r="B48" s="18"/>
      <c r="AR48" s="18"/>
    </row>
    <row r="49" spans="2:44" s="1" customFormat="1" ht="14.4" customHeight="1">
      <c r="B49" s="29"/>
      <c r="D49" s="41" t="s">
        <v>44</v>
      </c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1" t="s">
        <v>45</v>
      </c>
      <c r="AI49" s="42"/>
      <c r="AJ49" s="42"/>
      <c r="AK49" s="42"/>
      <c r="AL49" s="42"/>
      <c r="AM49" s="42"/>
      <c r="AN49" s="42"/>
      <c r="AO49" s="42"/>
      <c r="AR49" s="29"/>
    </row>
    <row r="50" spans="2:44">
      <c r="B50" s="18"/>
      <c r="AR50" s="18"/>
    </row>
    <row r="51" spans="2:44">
      <c r="B51" s="18"/>
      <c r="AR51" s="18"/>
    </row>
    <row r="52" spans="2:44">
      <c r="B52" s="18"/>
      <c r="AR52" s="18"/>
    </row>
    <row r="53" spans="2:44">
      <c r="B53" s="18"/>
      <c r="AR53" s="18"/>
    </row>
    <row r="54" spans="2:44">
      <c r="B54" s="18"/>
      <c r="AR54" s="18"/>
    </row>
    <row r="55" spans="2:44">
      <c r="B55" s="18"/>
      <c r="AR55" s="18"/>
    </row>
    <row r="56" spans="2:44">
      <c r="B56" s="18"/>
      <c r="AR56" s="18"/>
    </row>
    <row r="57" spans="2:44">
      <c r="B57" s="18"/>
      <c r="AR57" s="18"/>
    </row>
    <row r="58" spans="2:44">
      <c r="B58" s="18"/>
      <c r="AR58" s="18"/>
    </row>
    <row r="59" spans="2:44">
      <c r="B59" s="18"/>
      <c r="AR59" s="18"/>
    </row>
    <row r="60" spans="2:44" s="1" customFormat="1" ht="12.5">
      <c r="B60" s="29"/>
      <c r="D60" s="43" t="s">
        <v>46</v>
      </c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43" t="s">
        <v>47</v>
      </c>
      <c r="W60" s="31"/>
      <c r="X60" s="31"/>
      <c r="Y60" s="31"/>
      <c r="Z60" s="31"/>
      <c r="AA60" s="31"/>
      <c r="AB60" s="31"/>
      <c r="AC60" s="31"/>
      <c r="AD60" s="31"/>
      <c r="AE60" s="31"/>
      <c r="AF60" s="31"/>
      <c r="AG60" s="31"/>
      <c r="AH60" s="43" t="s">
        <v>46</v>
      </c>
      <c r="AI60" s="31"/>
      <c r="AJ60" s="31"/>
      <c r="AK60" s="31"/>
      <c r="AL60" s="31"/>
      <c r="AM60" s="43" t="s">
        <v>47</v>
      </c>
      <c r="AN60" s="31"/>
      <c r="AO60" s="31"/>
      <c r="AR60" s="29"/>
    </row>
    <row r="61" spans="2:44">
      <c r="B61" s="18"/>
      <c r="AR61" s="18"/>
    </row>
    <row r="62" spans="2:44">
      <c r="B62" s="18"/>
      <c r="AR62" s="18"/>
    </row>
    <row r="63" spans="2:44">
      <c r="B63" s="18"/>
      <c r="AR63" s="18"/>
    </row>
    <row r="64" spans="2:44" s="1" customFormat="1" ht="13">
      <c r="B64" s="29"/>
      <c r="D64" s="41" t="s">
        <v>48</v>
      </c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42"/>
      <c r="P64" s="42"/>
      <c r="Q64" s="42"/>
      <c r="R64" s="42"/>
      <c r="S64" s="42"/>
      <c r="T64" s="42"/>
      <c r="U64" s="42"/>
      <c r="V64" s="42"/>
      <c r="W64" s="42"/>
      <c r="X64" s="42"/>
      <c r="Y64" s="42"/>
      <c r="Z64" s="42"/>
      <c r="AA64" s="42"/>
      <c r="AB64" s="42"/>
      <c r="AC64" s="42"/>
      <c r="AD64" s="42"/>
      <c r="AE64" s="42"/>
      <c r="AF64" s="42"/>
      <c r="AG64" s="42"/>
      <c r="AH64" s="41" t="s">
        <v>49</v>
      </c>
      <c r="AI64" s="42"/>
      <c r="AJ64" s="42"/>
      <c r="AK64" s="42"/>
      <c r="AL64" s="42"/>
      <c r="AM64" s="42"/>
      <c r="AN64" s="42"/>
      <c r="AO64" s="42"/>
      <c r="AR64" s="29"/>
    </row>
    <row r="65" spans="2:44">
      <c r="B65" s="18"/>
      <c r="AR65" s="18"/>
    </row>
    <row r="66" spans="2:44">
      <c r="B66" s="18"/>
      <c r="AR66" s="18"/>
    </row>
    <row r="67" spans="2:44">
      <c r="B67" s="18"/>
      <c r="AR67" s="18"/>
    </row>
    <row r="68" spans="2:44">
      <c r="B68" s="18"/>
      <c r="AR68" s="18"/>
    </row>
    <row r="69" spans="2:44">
      <c r="B69" s="18"/>
      <c r="AR69" s="18"/>
    </row>
    <row r="70" spans="2:44">
      <c r="B70" s="18"/>
      <c r="AR70" s="18"/>
    </row>
    <row r="71" spans="2:44">
      <c r="B71" s="18"/>
      <c r="AR71" s="18"/>
    </row>
    <row r="72" spans="2:44">
      <c r="B72" s="18"/>
      <c r="AR72" s="18"/>
    </row>
    <row r="73" spans="2:44">
      <c r="B73" s="18"/>
      <c r="AR73" s="18"/>
    </row>
    <row r="74" spans="2:44">
      <c r="B74" s="18"/>
      <c r="AR74" s="18"/>
    </row>
    <row r="75" spans="2:44" s="1" customFormat="1" ht="12.5">
      <c r="B75" s="29"/>
      <c r="D75" s="43" t="s">
        <v>46</v>
      </c>
      <c r="E75" s="31"/>
      <c r="F75" s="31"/>
      <c r="G75" s="31"/>
      <c r="H75" s="31"/>
      <c r="I75" s="31"/>
      <c r="J75" s="31"/>
      <c r="K75" s="31"/>
      <c r="L75" s="31"/>
      <c r="M75" s="31"/>
      <c r="N75" s="31"/>
      <c r="O75" s="31"/>
      <c r="P75" s="31"/>
      <c r="Q75" s="31"/>
      <c r="R75" s="31"/>
      <c r="S75" s="31"/>
      <c r="T75" s="31"/>
      <c r="U75" s="31"/>
      <c r="V75" s="43" t="s">
        <v>47</v>
      </c>
      <c r="W75" s="31"/>
      <c r="X75" s="31"/>
      <c r="Y75" s="31"/>
      <c r="Z75" s="31"/>
      <c r="AA75" s="31"/>
      <c r="AB75" s="31"/>
      <c r="AC75" s="31"/>
      <c r="AD75" s="31"/>
      <c r="AE75" s="31"/>
      <c r="AF75" s="31"/>
      <c r="AG75" s="31"/>
      <c r="AH75" s="43" t="s">
        <v>46</v>
      </c>
      <c r="AI75" s="31"/>
      <c r="AJ75" s="31"/>
      <c r="AK75" s="31"/>
      <c r="AL75" s="31"/>
      <c r="AM75" s="43" t="s">
        <v>47</v>
      </c>
      <c r="AN75" s="31"/>
      <c r="AO75" s="31"/>
      <c r="AR75" s="29"/>
    </row>
    <row r="76" spans="2:44" s="1" customFormat="1">
      <c r="B76" s="29"/>
      <c r="AR76" s="29"/>
    </row>
    <row r="77" spans="2:44" s="1" customFormat="1" ht="7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5"/>
      <c r="W77" s="45"/>
      <c r="X77" s="45"/>
      <c r="Y77" s="45"/>
      <c r="Z77" s="45"/>
      <c r="AA77" s="45"/>
      <c r="AB77" s="45"/>
      <c r="AC77" s="45"/>
      <c r="AD77" s="45"/>
      <c r="AE77" s="45"/>
      <c r="AF77" s="45"/>
      <c r="AG77" s="45"/>
      <c r="AH77" s="45"/>
      <c r="AI77" s="45"/>
      <c r="AJ77" s="45"/>
      <c r="AK77" s="45"/>
      <c r="AL77" s="45"/>
      <c r="AM77" s="45"/>
      <c r="AN77" s="45"/>
      <c r="AO77" s="45"/>
      <c r="AP77" s="45"/>
      <c r="AQ77" s="45"/>
      <c r="AR77" s="29"/>
    </row>
    <row r="81" spans="1:90" s="1" customFormat="1" ht="7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47"/>
      <c r="U81" s="47"/>
      <c r="V81" s="47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47"/>
      <c r="AJ81" s="47"/>
      <c r="AK81" s="47"/>
      <c r="AL81" s="47"/>
      <c r="AM81" s="47"/>
      <c r="AN81" s="47"/>
      <c r="AO81" s="47"/>
      <c r="AP81" s="47"/>
      <c r="AQ81" s="47"/>
      <c r="AR81" s="29"/>
    </row>
    <row r="82" spans="1:90" s="1" customFormat="1" ht="25" customHeight="1">
      <c r="B82" s="29"/>
      <c r="C82" s="19" t="s">
        <v>50</v>
      </c>
      <c r="AR82" s="29"/>
    </row>
    <row r="83" spans="1:90" s="1" customFormat="1" ht="7" customHeight="1">
      <c r="B83" s="29"/>
      <c r="AR83" s="29"/>
    </row>
    <row r="84" spans="1:90" s="3" customFormat="1" ht="12" customHeight="1">
      <c r="B84" s="48"/>
      <c r="C84" s="24" t="s">
        <v>11</v>
      </c>
      <c r="L84" s="3" t="str">
        <f>K5</f>
        <v>1110</v>
      </c>
      <c r="AR84" s="48"/>
    </row>
    <row r="85" spans="1:90" s="4" customFormat="1" ht="37" customHeight="1">
      <c r="B85" s="49"/>
      <c r="C85" s="50" t="s">
        <v>13</v>
      </c>
      <c r="L85" s="188" t="str">
        <f>K6</f>
        <v>Marianum_ZTI</v>
      </c>
      <c r="M85" s="189"/>
      <c r="N85" s="189"/>
      <c r="O85" s="189"/>
      <c r="P85" s="189"/>
      <c r="Q85" s="189"/>
      <c r="R85" s="189"/>
      <c r="S85" s="189"/>
      <c r="T85" s="189"/>
      <c r="U85" s="189"/>
      <c r="V85" s="189"/>
      <c r="W85" s="189"/>
      <c r="X85" s="189"/>
      <c r="Y85" s="189"/>
      <c r="Z85" s="189"/>
      <c r="AA85" s="189"/>
      <c r="AB85" s="189"/>
      <c r="AC85" s="189"/>
      <c r="AD85" s="189"/>
      <c r="AE85" s="189"/>
      <c r="AF85" s="189"/>
      <c r="AG85" s="189"/>
      <c r="AH85" s="189"/>
      <c r="AI85" s="189"/>
      <c r="AJ85" s="189"/>
      <c r="AR85" s="49"/>
    </row>
    <row r="86" spans="1:90" s="1" customFormat="1" ht="7" customHeight="1">
      <c r="B86" s="29"/>
      <c r="AR86" s="29"/>
    </row>
    <row r="87" spans="1:90" s="1" customFormat="1" ht="12" customHeight="1">
      <c r="B87" s="29"/>
      <c r="C87" s="24" t="s">
        <v>17</v>
      </c>
      <c r="L87" s="51" t="str">
        <f>IF(K8="","",K8)</f>
        <v xml:space="preserve"> </v>
      </c>
      <c r="AI87" s="24" t="s">
        <v>19</v>
      </c>
      <c r="AM87" s="190" t="str">
        <f>IF(AN8= "","",AN8)</f>
        <v>11. 12. 2025</v>
      </c>
      <c r="AN87" s="190"/>
      <c r="AR87" s="29"/>
    </row>
    <row r="88" spans="1:90" s="1" customFormat="1" ht="7" customHeight="1">
      <c r="B88" s="29"/>
      <c r="AR88" s="29"/>
    </row>
    <row r="89" spans="1:90" s="1" customFormat="1" ht="15.15" customHeight="1">
      <c r="B89" s="29"/>
      <c r="C89" s="24" t="s">
        <v>21</v>
      </c>
      <c r="L89" s="3" t="str">
        <f>IF(E11= "","",E11)</f>
        <v xml:space="preserve"> </v>
      </c>
      <c r="AI89" s="24" t="s">
        <v>25</v>
      </c>
      <c r="AM89" s="177" t="str">
        <f>IF(E17="","",E17)</f>
        <v xml:space="preserve"> </v>
      </c>
      <c r="AN89" s="178"/>
      <c r="AO89" s="178"/>
      <c r="AP89" s="178"/>
      <c r="AR89" s="29"/>
      <c r="AS89" s="173" t="s">
        <v>51</v>
      </c>
      <c r="AT89" s="174"/>
      <c r="AU89" s="53"/>
      <c r="AV89" s="53"/>
      <c r="AW89" s="53"/>
      <c r="AX89" s="53"/>
      <c r="AY89" s="53"/>
      <c r="AZ89" s="53"/>
      <c r="BA89" s="53"/>
      <c r="BB89" s="53"/>
      <c r="BC89" s="53"/>
      <c r="BD89" s="54"/>
    </row>
    <row r="90" spans="1:90" s="1" customFormat="1" ht="15.15" customHeight="1">
      <c r="B90" s="29"/>
      <c r="C90" s="24" t="s">
        <v>24</v>
      </c>
      <c r="L90" s="3" t="str">
        <f>IF(E14="","",E14)</f>
        <v/>
      </c>
      <c r="AI90" s="24" t="s">
        <v>27</v>
      </c>
      <c r="AM90" s="177" t="str">
        <f>IF(E20="","",E20)</f>
        <v/>
      </c>
      <c r="AN90" s="178"/>
      <c r="AO90" s="178"/>
      <c r="AP90" s="178"/>
      <c r="AR90" s="29"/>
      <c r="AS90" s="175"/>
      <c r="AT90" s="176"/>
      <c r="BD90" s="56"/>
    </row>
    <row r="91" spans="1:90" s="1" customFormat="1" ht="10.75" customHeight="1">
      <c r="B91" s="29"/>
      <c r="AR91" s="29"/>
      <c r="AS91" s="175"/>
      <c r="AT91" s="176"/>
      <c r="BD91" s="56"/>
    </row>
    <row r="92" spans="1:90" s="1" customFormat="1" ht="29.25" customHeight="1">
      <c r="B92" s="29"/>
      <c r="C92" s="179" t="s">
        <v>52</v>
      </c>
      <c r="D92" s="180"/>
      <c r="E92" s="180"/>
      <c r="F92" s="180"/>
      <c r="G92" s="180"/>
      <c r="H92" s="57"/>
      <c r="I92" s="181" t="s">
        <v>53</v>
      </c>
      <c r="J92" s="180"/>
      <c r="K92" s="180"/>
      <c r="L92" s="180"/>
      <c r="M92" s="180"/>
      <c r="N92" s="180"/>
      <c r="O92" s="180"/>
      <c r="P92" s="180"/>
      <c r="Q92" s="180"/>
      <c r="R92" s="180"/>
      <c r="S92" s="180"/>
      <c r="T92" s="180"/>
      <c r="U92" s="180"/>
      <c r="V92" s="180"/>
      <c r="W92" s="180"/>
      <c r="X92" s="180"/>
      <c r="Y92" s="180"/>
      <c r="Z92" s="180"/>
      <c r="AA92" s="180"/>
      <c r="AB92" s="180"/>
      <c r="AC92" s="180"/>
      <c r="AD92" s="180"/>
      <c r="AE92" s="180"/>
      <c r="AF92" s="180"/>
      <c r="AG92" s="182" t="s">
        <v>54</v>
      </c>
      <c r="AH92" s="180"/>
      <c r="AI92" s="180"/>
      <c r="AJ92" s="180"/>
      <c r="AK92" s="180"/>
      <c r="AL92" s="180"/>
      <c r="AM92" s="180"/>
      <c r="AN92" s="181" t="s">
        <v>55</v>
      </c>
      <c r="AO92" s="180"/>
      <c r="AP92" s="183"/>
      <c r="AQ92" s="58" t="s">
        <v>56</v>
      </c>
      <c r="AR92" s="29"/>
      <c r="AS92" s="59" t="s">
        <v>57</v>
      </c>
      <c r="AT92" s="60" t="s">
        <v>58</v>
      </c>
      <c r="AU92" s="60" t="s">
        <v>59</v>
      </c>
      <c r="AV92" s="60" t="s">
        <v>60</v>
      </c>
      <c r="AW92" s="60" t="s">
        <v>61</v>
      </c>
      <c r="AX92" s="60" t="s">
        <v>62</v>
      </c>
      <c r="AY92" s="60" t="s">
        <v>63</v>
      </c>
      <c r="AZ92" s="60" t="s">
        <v>64</v>
      </c>
      <c r="BA92" s="60" t="s">
        <v>65</v>
      </c>
      <c r="BB92" s="60" t="s">
        <v>66</v>
      </c>
      <c r="BC92" s="60" t="s">
        <v>67</v>
      </c>
      <c r="BD92" s="61" t="s">
        <v>68</v>
      </c>
    </row>
    <row r="93" spans="1:90" s="1" customFormat="1" ht="10.75" customHeight="1">
      <c r="B93" s="29"/>
      <c r="AR93" s="29"/>
      <c r="AS93" s="62"/>
      <c r="AT93" s="53"/>
      <c r="AU93" s="53"/>
      <c r="AV93" s="53"/>
      <c r="AW93" s="53"/>
      <c r="AX93" s="53"/>
      <c r="AY93" s="53"/>
      <c r="AZ93" s="53"/>
      <c r="BA93" s="53"/>
      <c r="BB93" s="53"/>
      <c r="BC93" s="53"/>
      <c r="BD93" s="54"/>
    </row>
    <row r="94" spans="1:90" s="5" customFormat="1" ht="32.4" customHeight="1">
      <c r="B94" s="63"/>
      <c r="C94" s="64" t="s">
        <v>69</v>
      </c>
      <c r="D94" s="65"/>
      <c r="E94" s="65"/>
      <c r="F94" s="65"/>
      <c r="G94" s="65"/>
      <c r="H94" s="65"/>
      <c r="I94" s="65"/>
      <c r="J94" s="65"/>
      <c r="K94" s="65"/>
      <c r="L94" s="65"/>
      <c r="M94" s="65"/>
      <c r="N94" s="65"/>
      <c r="O94" s="65"/>
      <c r="P94" s="65"/>
      <c r="Q94" s="65"/>
      <c r="R94" s="65"/>
      <c r="S94" s="65"/>
      <c r="T94" s="65"/>
      <c r="U94" s="65"/>
      <c r="V94" s="65"/>
      <c r="W94" s="65"/>
      <c r="X94" s="65"/>
      <c r="Y94" s="65"/>
      <c r="Z94" s="65"/>
      <c r="AA94" s="65"/>
      <c r="AB94" s="65"/>
      <c r="AC94" s="65"/>
      <c r="AD94" s="65"/>
      <c r="AE94" s="65"/>
      <c r="AF94" s="65"/>
      <c r="AG94" s="172">
        <f>ROUND(AG95,2)</f>
        <v>0</v>
      </c>
      <c r="AH94" s="172"/>
      <c r="AI94" s="172"/>
      <c r="AJ94" s="172"/>
      <c r="AK94" s="172"/>
      <c r="AL94" s="172"/>
      <c r="AM94" s="172"/>
      <c r="AN94" s="165">
        <f>SUM(AG94,AT94)</f>
        <v>0</v>
      </c>
      <c r="AO94" s="165"/>
      <c r="AP94" s="165"/>
      <c r="AQ94" s="67" t="s">
        <v>1</v>
      </c>
      <c r="AR94" s="63"/>
      <c r="AS94" s="68">
        <f>ROUND(AS95,2)</f>
        <v>0</v>
      </c>
      <c r="AT94" s="69">
        <f>ROUND(SUM(AV94:AW94),2)</f>
        <v>0</v>
      </c>
      <c r="AU94" s="70">
        <f>ROUND(AU95,5)</f>
        <v>242.89955</v>
      </c>
      <c r="AV94" s="69">
        <f>ROUND(AZ94*L32,2)</f>
        <v>0</v>
      </c>
      <c r="AW94" s="69">
        <f>ROUND(BA94*L33,2)</f>
        <v>0</v>
      </c>
      <c r="AX94" s="69">
        <f>ROUND(BB94*L32,2)</f>
        <v>0</v>
      </c>
      <c r="AY94" s="69">
        <f>ROUND(BC94*L33,2)</f>
        <v>0</v>
      </c>
      <c r="AZ94" s="69">
        <f>ROUND(AZ95,2)</f>
        <v>0</v>
      </c>
      <c r="BA94" s="69">
        <f>ROUND(BA95,2)</f>
        <v>0</v>
      </c>
      <c r="BB94" s="69">
        <f>ROUND(BB95,2)</f>
        <v>0</v>
      </c>
      <c r="BC94" s="69">
        <f>ROUND(BC95,2)</f>
        <v>0</v>
      </c>
      <c r="BD94" s="71">
        <f>ROUND(BD95,2)</f>
        <v>0</v>
      </c>
      <c r="BS94" s="72" t="s">
        <v>70</v>
      </c>
      <c r="BT94" s="72" t="s">
        <v>71</v>
      </c>
      <c r="BV94" s="72" t="s">
        <v>72</v>
      </c>
      <c r="BW94" s="72" t="s">
        <v>4</v>
      </c>
      <c r="BX94" s="72" t="s">
        <v>73</v>
      </c>
      <c r="CL94" s="72" t="s">
        <v>1</v>
      </c>
    </row>
    <row r="95" spans="1:90" s="6" customFormat="1" ht="16.5" customHeight="1">
      <c r="A95" s="73" t="s">
        <v>74</v>
      </c>
      <c r="B95" s="74"/>
      <c r="C95" s="75"/>
      <c r="D95" s="171" t="s">
        <v>12</v>
      </c>
      <c r="E95" s="171"/>
      <c r="F95" s="171"/>
      <c r="G95" s="171"/>
      <c r="H95" s="171"/>
      <c r="I95" s="76"/>
      <c r="J95" s="171" t="s">
        <v>14</v>
      </c>
      <c r="K95" s="171"/>
      <c r="L95" s="171"/>
      <c r="M95" s="171"/>
      <c r="N95" s="171"/>
      <c r="O95" s="171"/>
      <c r="P95" s="171"/>
      <c r="Q95" s="171"/>
      <c r="R95" s="171"/>
      <c r="S95" s="171"/>
      <c r="T95" s="171"/>
      <c r="U95" s="171"/>
      <c r="V95" s="171"/>
      <c r="W95" s="171"/>
      <c r="X95" s="171"/>
      <c r="Y95" s="171"/>
      <c r="Z95" s="171"/>
      <c r="AA95" s="171"/>
      <c r="AB95" s="171"/>
      <c r="AC95" s="171"/>
      <c r="AD95" s="171"/>
      <c r="AE95" s="171"/>
      <c r="AF95" s="171"/>
      <c r="AG95" s="169">
        <f>'1110 - Marianum_ZTI'!J30</f>
        <v>0</v>
      </c>
      <c r="AH95" s="170"/>
      <c r="AI95" s="170"/>
      <c r="AJ95" s="170"/>
      <c r="AK95" s="170"/>
      <c r="AL95" s="170"/>
      <c r="AM95" s="170"/>
      <c r="AN95" s="169">
        <f>SUM(AG95,AT95)</f>
        <v>0</v>
      </c>
      <c r="AO95" s="170"/>
      <c r="AP95" s="170"/>
      <c r="AQ95" s="77" t="s">
        <v>75</v>
      </c>
      <c r="AR95" s="74"/>
      <c r="AS95" s="78">
        <v>0</v>
      </c>
      <c r="AT95" s="79">
        <f>ROUND(SUM(AV95:AW95),2)</f>
        <v>0</v>
      </c>
      <c r="AU95" s="80">
        <f>'1110 - Marianum_ZTI'!P124</f>
        <v>242.89955059999997</v>
      </c>
      <c r="AV95" s="79">
        <f>'1110 - Marianum_ZTI'!J33</f>
        <v>0</v>
      </c>
      <c r="AW95" s="79">
        <f>'1110 - Marianum_ZTI'!J34</f>
        <v>0</v>
      </c>
      <c r="AX95" s="79">
        <f>'1110 - Marianum_ZTI'!J35</f>
        <v>0</v>
      </c>
      <c r="AY95" s="79">
        <f>'1110 - Marianum_ZTI'!J36</f>
        <v>0</v>
      </c>
      <c r="AZ95" s="79">
        <f>'1110 - Marianum_ZTI'!F33</f>
        <v>0</v>
      </c>
      <c r="BA95" s="79">
        <f>'1110 - Marianum_ZTI'!F34</f>
        <v>0</v>
      </c>
      <c r="BB95" s="79">
        <f>'1110 - Marianum_ZTI'!F35</f>
        <v>0</v>
      </c>
      <c r="BC95" s="79">
        <f>'1110 - Marianum_ZTI'!F36</f>
        <v>0</v>
      </c>
      <c r="BD95" s="81">
        <f>'1110 - Marianum_ZTI'!F37</f>
        <v>0</v>
      </c>
      <c r="BT95" s="82" t="s">
        <v>76</v>
      </c>
      <c r="BU95" s="82" t="s">
        <v>77</v>
      </c>
      <c r="BV95" s="82" t="s">
        <v>72</v>
      </c>
      <c r="BW95" s="82" t="s">
        <v>4</v>
      </c>
      <c r="BX95" s="82" t="s">
        <v>73</v>
      </c>
      <c r="CL95" s="82" t="s">
        <v>1</v>
      </c>
    </row>
    <row r="96" spans="1:90">
      <c r="B96" s="18"/>
      <c r="AR96" s="18"/>
    </row>
    <row r="97" spans="2:48" s="1" customFormat="1" ht="30" customHeight="1">
      <c r="B97" s="29"/>
      <c r="C97" s="64" t="s">
        <v>78</v>
      </c>
      <c r="AG97" s="165">
        <v>0</v>
      </c>
      <c r="AH97" s="165"/>
      <c r="AI97" s="165"/>
      <c r="AJ97" s="165"/>
      <c r="AK97" s="165"/>
      <c r="AL97" s="165"/>
      <c r="AM97" s="165"/>
      <c r="AN97" s="165">
        <v>0</v>
      </c>
      <c r="AO97" s="165"/>
      <c r="AP97" s="165"/>
      <c r="AQ97" s="83"/>
      <c r="AR97" s="29"/>
      <c r="AS97" s="59" t="s">
        <v>79</v>
      </c>
      <c r="AT97" s="60" t="s">
        <v>80</v>
      </c>
      <c r="AU97" s="60" t="s">
        <v>35</v>
      </c>
      <c r="AV97" s="61" t="s">
        <v>58</v>
      </c>
    </row>
    <row r="98" spans="2:48" s="1" customFormat="1" ht="10.75" customHeight="1">
      <c r="B98" s="29"/>
      <c r="AR98" s="29"/>
    </row>
    <row r="99" spans="2:48" s="1" customFormat="1" ht="30" customHeight="1">
      <c r="B99" s="29"/>
      <c r="C99" s="84" t="s">
        <v>81</v>
      </c>
      <c r="D99" s="85"/>
      <c r="E99" s="85"/>
      <c r="F99" s="85"/>
      <c r="G99" s="85"/>
      <c r="H99" s="85"/>
      <c r="I99" s="85"/>
      <c r="J99" s="85"/>
      <c r="K99" s="85"/>
      <c r="L99" s="85"/>
      <c r="M99" s="85"/>
      <c r="N99" s="85"/>
      <c r="O99" s="85"/>
      <c r="P99" s="85"/>
      <c r="Q99" s="85"/>
      <c r="R99" s="85"/>
      <c r="S99" s="85"/>
      <c r="T99" s="85"/>
      <c r="U99" s="85"/>
      <c r="V99" s="85"/>
      <c r="W99" s="85"/>
      <c r="X99" s="85"/>
      <c r="Y99" s="85"/>
      <c r="Z99" s="85"/>
      <c r="AA99" s="85"/>
      <c r="AB99" s="85"/>
      <c r="AC99" s="85"/>
      <c r="AD99" s="85"/>
      <c r="AE99" s="85"/>
      <c r="AF99" s="85"/>
      <c r="AG99" s="166">
        <f>ROUND(AG94 + AG97, 2)</f>
        <v>0</v>
      </c>
      <c r="AH99" s="166"/>
      <c r="AI99" s="166"/>
      <c r="AJ99" s="166"/>
      <c r="AK99" s="166"/>
      <c r="AL99" s="166"/>
      <c r="AM99" s="166"/>
      <c r="AN99" s="166">
        <f>ROUND(AN94 + AN97, 2)</f>
        <v>0</v>
      </c>
      <c r="AO99" s="166"/>
      <c r="AP99" s="166"/>
      <c r="AQ99" s="85"/>
      <c r="AR99" s="29"/>
    </row>
    <row r="100" spans="2:48" s="1" customFormat="1" ht="7" customHeight="1">
      <c r="B100" s="44"/>
      <c r="C100" s="45"/>
      <c r="D100" s="45"/>
      <c r="E100" s="45"/>
      <c r="F100" s="45"/>
      <c r="G100" s="45"/>
      <c r="H100" s="45"/>
      <c r="I100" s="45"/>
      <c r="J100" s="45"/>
      <c r="K100" s="45"/>
      <c r="L100" s="45"/>
      <c r="M100" s="45"/>
      <c r="N100" s="45"/>
      <c r="O100" s="45"/>
      <c r="P100" s="45"/>
      <c r="Q100" s="45"/>
      <c r="R100" s="45"/>
      <c r="S100" s="45"/>
      <c r="T100" s="45"/>
      <c r="U100" s="45"/>
      <c r="V100" s="45"/>
      <c r="W100" s="45"/>
      <c r="X100" s="45"/>
      <c r="Y100" s="45"/>
      <c r="Z100" s="45"/>
      <c r="AA100" s="45"/>
      <c r="AB100" s="45"/>
      <c r="AC100" s="45"/>
      <c r="AD100" s="45"/>
      <c r="AE100" s="45"/>
      <c r="AF100" s="45"/>
      <c r="AG100" s="45"/>
      <c r="AH100" s="45"/>
      <c r="AI100" s="45"/>
      <c r="AJ100" s="45"/>
      <c r="AK100" s="45"/>
      <c r="AL100" s="45"/>
      <c r="AM100" s="45"/>
      <c r="AN100" s="45"/>
      <c r="AO100" s="45"/>
      <c r="AP100" s="45"/>
      <c r="AQ100" s="45"/>
      <c r="AR100" s="29"/>
    </row>
  </sheetData>
  <mergeCells count="46">
    <mergeCell ref="L31:P31"/>
    <mergeCell ref="W31:AE31"/>
    <mergeCell ref="AK31:AO31"/>
    <mergeCell ref="W32:AE32"/>
    <mergeCell ref="AK32:AO32"/>
    <mergeCell ref="L32:P32"/>
    <mergeCell ref="W33:AE33"/>
    <mergeCell ref="AK33:AO33"/>
    <mergeCell ref="L33:P33"/>
    <mergeCell ref="W34:AE34"/>
    <mergeCell ref="AK34:AO34"/>
    <mergeCell ref="L34:P34"/>
    <mergeCell ref="W35:AE35"/>
    <mergeCell ref="AK35:AO35"/>
    <mergeCell ref="L35:P35"/>
    <mergeCell ref="W36:AE36"/>
    <mergeCell ref="AK36:AO36"/>
    <mergeCell ref="L36:P36"/>
    <mergeCell ref="X38:AB38"/>
    <mergeCell ref="AK38:AO38"/>
    <mergeCell ref="L85:AJ85"/>
    <mergeCell ref="AM87:AN87"/>
    <mergeCell ref="AM89:AP89"/>
    <mergeCell ref="D95:H95"/>
    <mergeCell ref="J95:AF95"/>
    <mergeCell ref="AG94:AM94"/>
    <mergeCell ref="AN94:AP94"/>
    <mergeCell ref="AS89:AT91"/>
    <mergeCell ref="AM90:AP90"/>
    <mergeCell ref="C92:G92"/>
    <mergeCell ref="I92:AF92"/>
    <mergeCell ref="AG92:AM92"/>
    <mergeCell ref="AN92:AP92"/>
    <mergeCell ref="AG97:AM97"/>
    <mergeCell ref="AN97:AP97"/>
    <mergeCell ref="AG99:AM99"/>
    <mergeCell ref="AN99:AP99"/>
    <mergeCell ref="AR2:BE2"/>
    <mergeCell ref="AN95:AP95"/>
    <mergeCell ref="AG95:AM95"/>
    <mergeCell ref="AK29:AO29"/>
    <mergeCell ref="K5:AJ5"/>
    <mergeCell ref="K6:AJ6"/>
    <mergeCell ref="E23:AN23"/>
    <mergeCell ref="AK26:AO26"/>
    <mergeCell ref="AK27:AO27"/>
  </mergeCells>
  <hyperlinks>
    <hyperlink ref="A95" location="'1110 - Marianum_ZTI'!C2" display="/" xr:uid="{00000000-0004-0000-0000-000000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170"/>
  <sheetViews>
    <sheetView showGridLines="0" tabSelected="1" workbookViewId="0">
      <selection activeCell="X173" sqref="X173"/>
    </sheetView>
  </sheetViews>
  <sheetFormatPr defaultRowHeight="10"/>
  <cols>
    <col min="1" max="1" width="8.33203125" customWidth="1"/>
    <col min="2" max="2" width="1.21875" customWidth="1"/>
    <col min="3" max="3" width="4.109375" customWidth="1"/>
    <col min="4" max="4" width="4.33203125" customWidth="1"/>
    <col min="5" max="5" width="17.109375" customWidth="1"/>
    <col min="6" max="6" width="50.77734375" customWidth="1"/>
    <col min="7" max="7" width="7.44140625" customWidth="1"/>
    <col min="8" max="8" width="14" customWidth="1"/>
    <col min="9" max="9" width="15.77734375" customWidth="1"/>
    <col min="10" max="10" width="22.33203125" customWidth="1"/>
    <col min="11" max="11" width="22.33203125" hidden="1" customWidth="1"/>
    <col min="12" max="12" width="9.33203125" customWidth="1"/>
    <col min="13" max="13" width="10.77734375" hidden="1" customWidth="1"/>
    <col min="14" max="14" width="9.33203125" hidden="1"/>
    <col min="15" max="20" width="14.10937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7" customHeight="1">
      <c r="L2" s="167" t="s">
        <v>5</v>
      </c>
      <c r="M2" s="168"/>
      <c r="N2" s="168"/>
      <c r="O2" s="168"/>
      <c r="P2" s="168"/>
      <c r="Q2" s="168"/>
      <c r="R2" s="168"/>
      <c r="S2" s="168"/>
      <c r="T2" s="168"/>
      <c r="U2" s="168"/>
      <c r="V2" s="168"/>
      <c r="AT2" s="15" t="s">
        <v>4</v>
      </c>
    </row>
    <row r="3" spans="2:46" ht="7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71</v>
      </c>
    </row>
    <row r="4" spans="2:46" ht="25" customHeight="1">
      <c r="B4" s="18"/>
      <c r="D4" s="19" t="s">
        <v>82</v>
      </c>
      <c r="L4" s="18"/>
      <c r="M4" s="87" t="s">
        <v>9</v>
      </c>
      <c r="AT4" s="15" t="s">
        <v>3</v>
      </c>
    </row>
    <row r="5" spans="2:46" ht="7" customHeight="1">
      <c r="B5" s="18"/>
      <c r="L5" s="18"/>
    </row>
    <row r="6" spans="2:46" s="1" customFormat="1" ht="12" customHeight="1">
      <c r="B6" s="29"/>
      <c r="D6" s="24" t="s">
        <v>13</v>
      </c>
      <c r="L6" s="29"/>
    </row>
    <row r="7" spans="2:46" s="1" customFormat="1" ht="16.5" customHeight="1">
      <c r="B7" s="29"/>
      <c r="E7" s="188" t="s">
        <v>14</v>
      </c>
      <c r="F7" s="204"/>
      <c r="G7" s="204"/>
      <c r="H7" s="204"/>
      <c r="L7" s="29"/>
    </row>
    <row r="8" spans="2:46" s="1" customFormat="1">
      <c r="B8" s="29"/>
      <c r="L8" s="29"/>
    </row>
    <row r="9" spans="2:46" s="1" customFormat="1" ht="12" customHeight="1">
      <c r="B9" s="29"/>
      <c r="D9" s="24" t="s">
        <v>15</v>
      </c>
      <c r="F9" s="22" t="s">
        <v>1</v>
      </c>
      <c r="I9" s="24" t="s">
        <v>16</v>
      </c>
      <c r="J9" s="22" t="s">
        <v>1</v>
      </c>
      <c r="L9" s="29"/>
    </row>
    <row r="10" spans="2:46" s="1" customFormat="1" ht="12" customHeight="1">
      <c r="B10" s="29"/>
      <c r="D10" s="24" t="s">
        <v>17</v>
      </c>
      <c r="F10" s="22" t="s">
        <v>18</v>
      </c>
      <c r="I10" s="24" t="s">
        <v>19</v>
      </c>
      <c r="J10" s="52" t="str">
        <f>'Rekapitulácia stavby'!AN8</f>
        <v>11. 12. 2025</v>
      </c>
      <c r="L10" s="29"/>
    </row>
    <row r="11" spans="2:46" s="1" customFormat="1" ht="10.75" customHeight="1">
      <c r="B11" s="29"/>
      <c r="L11" s="29"/>
    </row>
    <row r="12" spans="2:46" s="1" customFormat="1" ht="12" customHeight="1">
      <c r="B12" s="29"/>
      <c r="D12" s="24" t="s">
        <v>21</v>
      </c>
      <c r="I12" s="24" t="s">
        <v>22</v>
      </c>
      <c r="J12" s="22" t="str">
        <f>IF('Rekapitulácia stavby'!AN10="","",'Rekapitulácia stavby'!AN10)</f>
        <v/>
      </c>
      <c r="L12" s="29"/>
    </row>
    <row r="13" spans="2:46" s="1" customFormat="1" ht="18" customHeight="1">
      <c r="B13" s="29"/>
      <c r="E13" s="22" t="str">
        <f>IF('Rekapitulácia stavby'!E11="","",'Rekapitulácia stavby'!E11)</f>
        <v xml:space="preserve"> </v>
      </c>
      <c r="I13" s="24" t="s">
        <v>23</v>
      </c>
      <c r="J13" s="22" t="str">
        <f>IF('Rekapitulácia stavby'!AN11="","",'Rekapitulácia stavby'!AN11)</f>
        <v/>
      </c>
      <c r="L13" s="29"/>
    </row>
    <row r="14" spans="2:46" s="1" customFormat="1" ht="7" customHeight="1">
      <c r="B14" s="29"/>
      <c r="L14" s="29"/>
    </row>
    <row r="15" spans="2:46" s="1" customFormat="1" ht="12" customHeight="1">
      <c r="B15" s="29"/>
      <c r="D15" s="24" t="s">
        <v>24</v>
      </c>
      <c r="I15" s="24" t="s">
        <v>22</v>
      </c>
      <c r="J15" s="22"/>
      <c r="L15" s="29"/>
    </row>
    <row r="16" spans="2:46" s="1" customFormat="1" ht="18" customHeight="1">
      <c r="B16" s="29"/>
      <c r="E16" s="22"/>
      <c r="I16" s="24" t="s">
        <v>23</v>
      </c>
      <c r="J16" s="22"/>
      <c r="L16" s="29"/>
    </row>
    <row r="17" spans="2:12" s="1" customFormat="1" ht="7" customHeight="1">
      <c r="B17" s="29"/>
      <c r="L17" s="29"/>
    </row>
    <row r="18" spans="2:12" s="1" customFormat="1" ht="12" customHeight="1">
      <c r="B18" s="29"/>
      <c r="D18" s="24" t="s">
        <v>25</v>
      </c>
      <c r="I18" s="24" t="s">
        <v>22</v>
      </c>
      <c r="J18" s="22" t="str">
        <f>IF('Rekapitulácia stavby'!AN16="","",'Rekapitulácia stavby'!AN16)</f>
        <v/>
      </c>
      <c r="L18" s="29"/>
    </row>
    <row r="19" spans="2:12" s="1" customFormat="1" ht="18" customHeight="1">
      <c r="B19" s="29"/>
      <c r="E19" s="22" t="str">
        <f>IF('Rekapitulácia stavby'!E17="","",'Rekapitulácia stavby'!E17)</f>
        <v xml:space="preserve"> </v>
      </c>
      <c r="I19" s="24" t="s">
        <v>23</v>
      </c>
      <c r="J19" s="22" t="str">
        <f>IF('Rekapitulácia stavby'!AN17="","",'Rekapitulácia stavby'!AN17)</f>
        <v/>
      </c>
      <c r="L19" s="29"/>
    </row>
    <row r="20" spans="2:12" s="1" customFormat="1" ht="7" customHeight="1">
      <c r="B20" s="29"/>
      <c r="L20" s="29"/>
    </row>
    <row r="21" spans="2:12" s="1" customFormat="1" ht="12" customHeight="1">
      <c r="B21" s="29"/>
      <c r="D21" s="24" t="s">
        <v>27</v>
      </c>
      <c r="I21" s="24" t="s">
        <v>22</v>
      </c>
      <c r="J21" s="22" t="s">
        <v>1</v>
      </c>
      <c r="L21" s="29"/>
    </row>
    <row r="22" spans="2:12" s="1" customFormat="1" ht="18" customHeight="1">
      <c r="B22" s="29"/>
      <c r="E22" s="22"/>
      <c r="I22" s="24" t="s">
        <v>23</v>
      </c>
      <c r="J22" s="22" t="s">
        <v>1</v>
      </c>
      <c r="L22" s="29"/>
    </row>
    <row r="23" spans="2:12" s="1" customFormat="1" ht="7" customHeight="1">
      <c r="B23" s="29"/>
      <c r="L23" s="29"/>
    </row>
    <row r="24" spans="2:12" s="1" customFormat="1" ht="12" customHeight="1">
      <c r="B24" s="29"/>
      <c r="D24" s="24" t="s">
        <v>28</v>
      </c>
      <c r="L24" s="29"/>
    </row>
    <row r="25" spans="2:12" s="7" customFormat="1" ht="16.5" customHeight="1">
      <c r="B25" s="88"/>
      <c r="E25" s="202" t="s">
        <v>1</v>
      </c>
      <c r="F25" s="202"/>
      <c r="G25" s="202"/>
      <c r="H25" s="202"/>
      <c r="L25" s="88"/>
    </row>
    <row r="26" spans="2:12" s="1" customFormat="1" ht="7" customHeight="1">
      <c r="B26" s="29"/>
      <c r="L26" s="29"/>
    </row>
    <row r="27" spans="2:12" s="1" customFormat="1" ht="7" customHeight="1">
      <c r="B27" s="29"/>
      <c r="D27" s="53"/>
      <c r="E27" s="53"/>
      <c r="F27" s="53"/>
      <c r="G27" s="53"/>
      <c r="H27" s="53"/>
      <c r="I27" s="53"/>
      <c r="J27" s="53"/>
      <c r="K27" s="53"/>
      <c r="L27" s="29"/>
    </row>
    <row r="28" spans="2:12" s="1" customFormat="1" ht="14.4" customHeight="1">
      <c r="B28" s="29"/>
      <c r="D28" s="22" t="s">
        <v>83</v>
      </c>
      <c r="J28" s="28">
        <f>J94</f>
        <v>0</v>
      </c>
      <c r="L28" s="29"/>
    </row>
    <row r="29" spans="2:12" s="1" customFormat="1" ht="14.4" customHeight="1">
      <c r="B29" s="29"/>
      <c r="D29" s="27" t="s">
        <v>84</v>
      </c>
      <c r="J29" s="28">
        <f>J105</f>
        <v>0</v>
      </c>
      <c r="L29" s="29"/>
    </row>
    <row r="30" spans="2:12" s="1" customFormat="1" ht="25.4" customHeight="1">
      <c r="B30" s="29"/>
      <c r="D30" s="89" t="s">
        <v>31</v>
      </c>
      <c r="J30" s="66">
        <f>ROUND(J28 + J29, 2)</f>
        <v>0</v>
      </c>
      <c r="L30" s="29"/>
    </row>
    <row r="31" spans="2:12" s="1" customFormat="1" ht="7" customHeight="1">
      <c r="B31" s="29"/>
      <c r="D31" s="53"/>
      <c r="E31" s="53"/>
      <c r="F31" s="53"/>
      <c r="G31" s="53"/>
      <c r="H31" s="53"/>
      <c r="I31" s="53"/>
      <c r="J31" s="53"/>
      <c r="K31" s="53"/>
      <c r="L31" s="29"/>
    </row>
    <row r="32" spans="2:12" s="1" customFormat="1" ht="14.4" customHeight="1">
      <c r="B32" s="29"/>
      <c r="F32" s="32" t="s">
        <v>33</v>
      </c>
      <c r="I32" s="32" t="s">
        <v>32</v>
      </c>
      <c r="J32" s="32" t="s">
        <v>34</v>
      </c>
      <c r="L32" s="29"/>
    </row>
    <row r="33" spans="2:12" s="1" customFormat="1" ht="14.4" customHeight="1">
      <c r="B33" s="29"/>
      <c r="D33" s="55" t="s">
        <v>35</v>
      </c>
      <c r="E33" s="34" t="s">
        <v>36</v>
      </c>
      <c r="F33" s="90">
        <f>ROUND((SUM(BE105:BE106) + SUM(BE124:BE169)),  2)</f>
        <v>0</v>
      </c>
      <c r="G33" s="91"/>
      <c r="H33" s="91"/>
      <c r="I33" s="92">
        <v>0.23</v>
      </c>
      <c r="J33" s="90">
        <f>ROUND(((SUM(BE105:BE106) + SUM(BE124:BE169))*I33),  2)</f>
        <v>0</v>
      </c>
      <c r="L33" s="29"/>
    </row>
    <row r="34" spans="2:12" s="1" customFormat="1" ht="14.4" customHeight="1">
      <c r="B34" s="29"/>
      <c r="E34" s="34" t="s">
        <v>37</v>
      </c>
      <c r="F34" s="93">
        <f>ROUND((SUM(BF105:BF106) + SUM(BF124:BF169)),  2)</f>
        <v>0</v>
      </c>
      <c r="I34" s="94">
        <v>0.23</v>
      </c>
      <c r="J34" s="93">
        <f>ROUND(((SUM(BF105:BF106) + SUM(BF124:BF169))*I34),  2)</f>
        <v>0</v>
      </c>
      <c r="L34" s="29"/>
    </row>
    <row r="35" spans="2:12" s="1" customFormat="1" ht="14.4" hidden="1" customHeight="1">
      <c r="B35" s="29"/>
      <c r="E35" s="24" t="s">
        <v>38</v>
      </c>
      <c r="F35" s="93">
        <f>ROUND((SUM(BG105:BG106) + SUM(BG124:BG169)),  2)</f>
        <v>0</v>
      </c>
      <c r="I35" s="94">
        <v>0.23</v>
      </c>
      <c r="J35" s="93">
        <f>0</f>
        <v>0</v>
      </c>
      <c r="L35" s="29"/>
    </row>
    <row r="36" spans="2:12" s="1" customFormat="1" ht="14.4" hidden="1" customHeight="1">
      <c r="B36" s="29"/>
      <c r="E36" s="24" t="s">
        <v>39</v>
      </c>
      <c r="F36" s="93">
        <f>ROUND((SUM(BH105:BH106) + SUM(BH124:BH169)),  2)</f>
        <v>0</v>
      </c>
      <c r="I36" s="94">
        <v>0.23</v>
      </c>
      <c r="J36" s="93">
        <f>0</f>
        <v>0</v>
      </c>
      <c r="L36" s="29"/>
    </row>
    <row r="37" spans="2:12" s="1" customFormat="1" ht="14.4" hidden="1" customHeight="1">
      <c r="B37" s="29"/>
      <c r="E37" s="34" t="s">
        <v>40</v>
      </c>
      <c r="F37" s="90">
        <f>ROUND((SUM(BI105:BI106) + SUM(BI124:BI169)),  2)</f>
        <v>0</v>
      </c>
      <c r="G37" s="91"/>
      <c r="H37" s="91"/>
      <c r="I37" s="92">
        <v>0</v>
      </c>
      <c r="J37" s="90">
        <f>0</f>
        <v>0</v>
      </c>
      <c r="L37" s="29"/>
    </row>
    <row r="38" spans="2:12" s="1" customFormat="1" ht="7" customHeight="1">
      <c r="B38" s="29"/>
      <c r="L38" s="29"/>
    </row>
    <row r="39" spans="2:12" s="1" customFormat="1" ht="25.4" customHeight="1">
      <c r="B39" s="29"/>
      <c r="C39" s="85"/>
      <c r="D39" s="95" t="s">
        <v>41</v>
      </c>
      <c r="E39" s="57"/>
      <c r="F39" s="57"/>
      <c r="G39" s="96" t="s">
        <v>42</v>
      </c>
      <c r="H39" s="97" t="s">
        <v>43</v>
      </c>
      <c r="I39" s="57"/>
      <c r="J39" s="98">
        <f>SUM(J30:J37)</f>
        <v>0</v>
      </c>
      <c r="K39" s="99"/>
      <c r="L39" s="29"/>
    </row>
    <row r="40" spans="2:12" s="1" customFormat="1" ht="14.4" customHeight="1">
      <c r="B40" s="29"/>
      <c r="L40" s="29"/>
    </row>
    <row r="41" spans="2:12" ht="14.4" customHeight="1">
      <c r="B41" s="18"/>
      <c r="L41" s="18"/>
    </row>
    <row r="42" spans="2:12" ht="14.4" customHeight="1">
      <c r="B42" s="18"/>
      <c r="L42" s="18"/>
    </row>
    <row r="43" spans="2:12" ht="14.4" customHeight="1">
      <c r="B43" s="18"/>
      <c r="L43" s="18"/>
    </row>
    <row r="44" spans="2:12" ht="14.4" customHeight="1">
      <c r="B44" s="18"/>
      <c r="L44" s="18"/>
    </row>
    <row r="45" spans="2:12" ht="14.4" customHeight="1">
      <c r="B45" s="18"/>
      <c r="L45" s="18"/>
    </row>
    <row r="46" spans="2:12" ht="14.4" customHeight="1">
      <c r="B46" s="18"/>
      <c r="L46" s="18"/>
    </row>
    <row r="47" spans="2:12" ht="14.4" customHeight="1">
      <c r="B47" s="18"/>
      <c r="L47" s="18"/>
    </row>
    <row r="48" spans="2:12" ht="14.4" customHeight="1">
      <c r="B48" s="18"/>
      <c r="L48" s="18"/>
    </row>
    <row r="49" spans="2:12" ht="14.4" customHeight="1">
      <c r="B49" s="18"/>
      <c r="L49" s="18"/>
    </row>
    <row r="50" spans="2:12" s="1" customFormat="1" ht="14.4" customHeight="1">
      <c r="B50" s="29"/>
      <c r="D50" s="41" t="s">
        <v>44</v>
      </c>
      <c r="E50" s="42"/>
      <c r="F50" s="42"/>
      <c r="G50" s="41" t="s">
        <v>45</v>
      </c>
      <c r="H50" s="42"/>
      <c r="I50" s="42"/>
      <c r="J50" s="42"/>
      <c r="K50" s="42"/>
      <c r="L50" s="29"/>
    </row>
    <row r="51" spans="2:12">
      <c r="B51" s="18"/>
      <c r="L51" s="18"/>
    </row>
    <row r="52" spans="2:12">
      <c r="B52" s="18"/>
      <c r="L52" s="18"/>
    </row>
    <row r="53" spans="2:12">
      <c r="B53" s="18"/>
      <c r="L53" s="18"/>
    </row>
    <row r="54" spans="2:12">
      <c r="B54" s="18"/>
      <c r="L54" s="18"/>
    </row>
    <row r="55" spans="2:12">
      <c r="B55" s="18"/>
      <c r="L55" s="18"/>
    </row>
    <row r="56" spans="2:12">
      <c r="B56" s="18"/>
      <c r="L56" s="18"/>
    </row>
    <row r="57" spans="2:12">
      <c r="B57" s="18"/>
      <c r="L57" s="18"/>
    </row>
    <row r="58" spans="2:12">
      <c r="B58" s="18"/>
      <c r="L58" s="18"/>
    </row>
    <row r="59" spans="2:12">
      <c r="B59" s="18"/>
      <c r="L59" s="18"/>
    </row>
    <row r="60" spans="2:12">
      <c r="B60" s="18"/>
      <c r="L60" s="18"/>
    </row>
    <row r="61" spans="2:12" s="1" customFormat="1" ht="12.5">
      <c r="B61" s="29"/>
      <c r="D61" s="43" t="s">
        <v>46</v>
      </c>
      <c r="E61" s="31"/>
      <c r="F61" s="100" t="s">
        <v>47</v>
      </c>
      <c r="G61" s="43" t="s">
        <v>46</v>
      </c>
      <c r="H61" s="31"/>
      <c r="I61" s="31"/>
      <c r="J61" s="101" t="s">
        <v>47</v>
      </c>
      <c r="K61" s="31"/>
      <c r="L61" s="29"/>
    </row>
    <row r="62" spans="2:12">
      <c r="B62" s="18"/>
      <c r="L62" s="18"/>
    </row>
    <row r="63" spans="2:12">
      <c r="B63" s="18"/>
      <c r="L63" s="18"/>
    </row>
    <row r="64" spans="2:12">
      <c r="B64" s="18"/>
      <c r="L64" s="18"/>
    </row>
    <row r="65" spans="2:12" s="1" customFormat="1" ht="13">
      <c r="B65" s="29"/>
      <c r="D65" s="41" t="s">
        <v>48</v>
      </c>
      <c r="E65" s="42"/>
      <c r="F65" s="42"/>
      <c r="G65" s="41" t="s">
        <v>49</v>
      </c>
      <c r="H65" s="42"/>
      <c r="I65" s="42"/>
      <c r="J65" s="42"/>
      <c r="K65" s="42"/>
      <c r="L65" s="29"/>
    </row>
    <row r="66" spans="2:12">
      <c r="B66" s="18"/>
      <c r="L66" s="18"/>
    </row>
    <row r="67" spans="2:12">
      <c r="B67" s="18"/>
      <c r="L67" s="18"/>
    </row>
    <row r="68" spans="2:12">
      <c r="B68" s="18"/>
      <c r="L68" s="18"/>
    </row>
    <row r="69" spans="2:12">
      <c r="B69" s="18"/>
      <c r="L69" s="18"/>
    </row>
    <row r="70" spans="2:12">
      <c r="B70" s="18"/>
      <c r="L70" s="18"/>
    </row>
    <row r="71" spans="2:12">
      <c r="B71" s="18"/>
      <c r="L71" s="18"/>
    </row>
    <row r="72" spans="2:12">
      <c r="B72" s="18"/>
      <c r="L72" s="18"/>
    </row>
    <row r="73" spans="2:12">
      <c r="B73" s="18"/>
      <c r="L73" s="18"/>
    </row>
    <row r="74" spans="2:12">
      <c r="B74" s="18"/>
      <c r="L74" s="18"/>
    </row>
    <row r="75" spans="2:12">
      <c r="B75" s="18"/>
      <c r="L75" s="18"/>
    </row>
    <row r="76" spans="2:12" s="1" customFormat="1" ht="12.5">
      <c r="B76" s="29"/>
      <c r="D76" s="43" t="s">
        <v>46</v>
      </c>
      <c r="E76" s="31"/>
      <c r="F76" s="100" t="s">
        <v>47</v>
      </c>
      <c r="G76" s="43" t="s">
        <v>46</v>
      </c>
      <c r="H76" s="31"/>
      <c r="I76" s="31"/>
      <c r="J76" s="101" t="s">
        <v>47</v>
      </c>
      <c r="K76" s="31"/>
      <c r="L76" s="29"/>
    </row>
    <row r="77" spans="2:12" s="1" customFormat="1" ht="14.4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29"/>
    </row>
    <row r="81" spans="2:47" s="1" customFormat="1" ht="7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29"/>
    </row>
    <row r="82" spans="2:47" s="1" customFormat="1" ht="25" customHeight="1">
      <c r="B82" s="29"/>
      <c r="C82" s="19" t="s">
        <v>85</v>
      </c>
      <c r="L82" s="29"/>
    </row>
    <row r="83" spans="2:47" s="1" customFormat="1" ht="7" customHeight="1">
      <c r="B83" s="29"/>
      <c r="L83" s="29"/>
    </row>
    <row r="84" spans="2:47" s="1" customFormat="1" ht="12" customHeight="1">
      <c r="B84" s="29"/>
      <c r="C84" s="24" t="s">
        <v>13</v>
      </c>
      <c r="L84" s="29"/>
    </row>
    <row r="85" spans="2:47" s="1" customFormat="1" ht="16.5" customHeight="1">
      <c r="B85" s="29"/>
      <c r="E85" s="188" t="str">
        <f>E7</f>
        <v>Marianum_ZTI</v>
      </c>
      <c r="F85" s="204"/>
      <c r="G85" s="204"/>
      <c r="H85" s="204"/>
      <c r="L85" s="29"/>
    </row>
    <row r="86" spans="2:47" s="1" customFormat="1" ht="7" customHeight="1">
      <c r="B86" s="29"/>
      <c r="L86" s="29"/>
    </row>
    <row r="87" spans="2:47" s="1" customFormat="1" ht="12" customHeight="1">
      <c r="B87" s="29"/>
      <c r="C87" s="24" t="s">
        <v>17</v>
      </c>
      <c r="F87" s="22" t="str">
        <f>F10</f>
        <v xml:space="preserve"> </v>
      </c>
      <c r="I87" s="24" t="s">
        <v>19</v>
      </c>
      <c r="J87" s="52" t="str">
        <f>IF(J10="","",J10)</f>
        <v>11. 12. 2025</v>
      </c>
      <c r="L87" s="29"/>
    </row>
    <row r="88" spans="2:47" s="1" customFormat="1" ht="7" customHeight="1">
      <c r="B88" s="29"/>
      <c r="L88" s="29"/>
    </row>
    <row r="89" spans="2:47" s="1" customFormat="1" ht="15.15" customHeight="1">
      <c r="B89" s="29"/>
      <c r="C89" s="24" t="s">
        <v>21</v>
      </c>
      <c r="F89" s="22" t="str">
        <f>E13</f>
        <v xml:space="preserve"> </v>
      </c>
      <c r="I89" s="24" t="s">
        <v>25</v>
      </c>
      <c r="J89" s="25" t="str">
        <f>E19</f>
        <v xml:space="preserve"> </v>
      </c>
      <c r="L89" s="29"/>
    </row>
    <row r="90" spans="2:47" s="1" customFormat="1" ht="15.15" customHeight="1">
      <c r="B90" s="29"/>
      <c r="C90" s="24" t="s">
        <v>24</v>
      </c>
      <c r="F90" s="22" t="str">
        <f>IF(E16="","",E16)</f>
        <v/>
      </c>
      <c r="I90" s="24" t="s">
        <v>27</v>
      </c>
      <c r="J90" s="25">
        <f>E22</f>
        <v>0</v>
      </c>
      <c r="L90" s="29"/>
    </row>
    <row r="91" spans="2:47" s="1" customFormat="1" ht="10.25" customHeight="1">
      <c r="B91" s="29"/>
      <c r="L91" s="29"/>
    </row>
    <row r="92" spans="2:47" s="1" customFormat="1" ht="29.25" customHeight="1">
      <c r="B92" s="29"/>
      <c r="C92" s="102" t="s">
        <v>86</v>
      </c>
      <c r="D92" s="85"/>
      <c r="E92" s="85"/>
      <c r="F92" s="85"/>
      <c r="G92" s="85"/>
      <c r="H92" s="85"/>
      <c r="I92" s="85"/>
      <c r="J92" s="103" t="s">
        <v>87</v>
      </c>
      <c r="K92" s="85"/>
      <c r="L92" s="29"/>
    </row>
    <row r="93" spans="2:47" s="1" customFormat="1" ht="10.25" customHeight="1">
      <c r="B93" s="29"/>
      <c r="L93" s="29"/>
    </row>
    <row r="94" spans="2:47" s="1" customFormat="1" ht="22.75" customHeight="1">
      <c r="B94" s="29"/>
      <c r="C94" s="104" t="s">
        <v>88</v>
      </c>
      <c r="J94" s="66">
        <f>J124</f>
        <v>0</v>
      </c>
      <c r="L94" s="29"/>
      <c r="AU94" s="15" t="s">
        <v>89</v>
      </c>
    </row>
    <row r="95" spans="2:47" s="8" customFormat="1" ht="25" customHeight="1">
      <c r="B95" s="105"/>
      <c r="D95" s="106" t="s">
        <v>90</v>
      </c>
      <c r="E95" s="107"/>
      <c r="F95" s="107"/>
      <c r="G95" s="107"/>
      <c r="H95" s="107"/>
      <c r="I95" s="107"/>
      <c r="J95" s="108">
        <f>J125</f>
        <v>0</v>
      </c>
      <c r="L95" s="105"/>
    </row>
    <row r="96" spans="2:47" s="9" customFormat="1" ht="19.899999999999999" customHeight="1">
      <c r="B96" s="109"/>
      <c r="D96" s="110" t="s">
        <v>91</v>
      </c>
      <c r="E96" s="111"/>
      <c r="F96" s="111"/>
      <c r="G96" s="111"/>
      <c r="H96" s="111"/>
      <c r="I96" s="111"/>
      <c r="J96" s="112">
        <f>J126</f>
        <v>0</v>
      </c>
      <c r="L96" s="109"/>
    </row>
    <row r="97" spans="2:14" s="9" customFormat="1" ht="19.899999999999999" customHeight="1">
      <c r="B97" s="109"/>
      <c r="D97" s="110" t="s">
        <v>92</v>
      </c>
      <c r="E97" s="111"/>
      <c r="F97" s="111"/>
      <c r="G97" s="111"/>
      <c r="H97" s="111"/>
      <c r="I97" s="111"/>
      <c r="J97" s="112">
        <f>J140</f>
        <v>0</v>
      </c>
      <c r="L97" s="109"/>
    </row>
    <row r="98" spans="2:14" s="9" customFormat="1" ht="19.899999999999999" customHeight="1">
      <c r="B98" s="109"/>
      <c r="D98" s="110" t="s">
        <v>93</v>
      </c>
      <c r="E98" s="111"/>
      <c r="F98" s="111"/>
      <c r="G98" s="111"/>
      <c r="H98" s="111"/>
      <c r="I98" s="111"/>
      <c r="J98" s="112">
        <f>J145</f>
        <v>0</v>
      </c>
      <c r="L98" s="109"/>
    </row>
    <row r="99" spans="2:14" s="9" customFormat="1" ht="19.899999999999999" customHeight="1">
      <c r="B99" s="109"/>
      <c r="D99" s="110" t="s">
        <v>94</v>
      </c>
      <c r="E99" s="111"/>
      <c r="F99" s="111"/>
      <c r="G99" s="111"/>
      <c r="H99" s="111"/>
      <c r="I99" s="111"/>
      <c r="J99" s="112">
        <f>J149</f>
        <v>0</v>
      </c>
      <c r="L99" s="109"/>
    </row>
    <row r="100" spans="2:14" s="9" customFormat="1" ht="19.899999999999999" customHeight="1">
      <c r="B100" s="109"/>
      <c r="D100" s="110" t="s">
        <v>95</v>
      </c>
      <c r="E100" s="111"/>
      <c r="F100" s="111"/>
      <c r="G100" s="111"/>
      <c r="H100" s="111"/>
      <c r="I100" s="111"/>
      <c r="J100" s="112">
        <f>J157</f>
        <v>0</v>
      </c>
      <c r="L100" s="109"/>
    </row>
    <row r="101" spans="2:14" s="8" customFormat="1" ht="25" customHeight="1">
      <c r="B101" s="105"/>
      <c r="D101" s="106" t="s">
        <v>96</v>
      </c>
      <c r="E101" s="107"/>
      <c r="F101" s="107"/>
      <c r="G101" s="107"/>
      <c r="H101" s="107"/>
      <c r="I101" s="107"/>
      <c r="J101" s="108">
        <f>J159</f>
        <v>0</v>
      </c>
      <c r="L101" s="105"/>
    </row>
    <row r="102" spans="2:14" s="9" customFormat="1" ht="19.899999999999999" customHeight="1">
      <c r="B102" s="109"/>
      <c r="D102" s="110" t="s">
        <v>97</v>
      </c>
      <c r="E102" s="111"/>
      <c r="F102" s="111"/>
      <c r="G102" s="111"/>
      <c r="H102" s="111"/>
      <c r="I102" s="111"/>
      <c r="J102" s="112">
        <f>J160</f>
        <v>0</v>
      </c>
      <c r="L102" s="109"/>
    </row>
    <row r="103" spans="2:14" s="1" customFormat="1" ht="21.75" customHeight="1">
      <c r="B103" s="29"/>
      <c r="L103" s="29"/>
    </row>
    <row r="104" spans="2:14" s="1" customFormat="1" ht="7" customHeight="1">
      <c r="B104" s="29"/>
      <c r="L104" s="29"/>
    </row>
    <row r="105" spans="2:14" s="1" customFormat="1" ht="29.25" customHeight="1">
      <c r="B105" s="29"/>
      <c r="C105" s="104" t="s">
        <v>98</v>
      </c>
      <c r="J105" s="113">
        <v>0</v>
      </c>
      <c r="L105" s="29"/>
      <c r="N105" s="114" t="s">
        <v>35</v>
      </c>
    </row>
    <row r="106" spans="2:14" s="1" customFormat="1" ht="18" customHeight="1">
      <c r="B106" s="29"/>
      <c r="L106" s="29"/>
    </row>
    <row r="107" spans="2:14" s="1" customFormat="1" ht="29.25" customHeight="1">
      <c r="B107" s="29"/>
      <c r="C107" s="84" t="s">
        <v>81</v>
      </c>
      <c r="D107" s="85"/>
      <c r="E107" s="85"/>
      <c r="F107" s="85"/>
      <c r="G107" s="85"/>
      <c r="H107" s="85"/>
      <c r="I107" s="85"/>
      <c r="J107" s="86">
        <f>ROUND(J94+J105,2)</f>
        <v>0</v>
      </c>
      <c r="K107" s="85"/>
      <c r="L107" s="29"/>
    </row>
    <row r="108" spans="2:14" s="1" customFormat="1" ht="7" customHeight="1">
      <c r="B108" s="44"/>
      <c r="C108" s="45"/>
      <c r="D108" s="45"/>
      <c r="E108" s="45"/>
      <c r="F108" s="45"/>
      <c r="G108" s="45"/>
      <c r="H108" s="45"/>
      <c r="I108" s="45"/>
      <c r="J108" s="45"/>
      <c r="K108" s="45"/>
      <c r="L108" s="29"/>
    </row>
    <row r="112" spans="2:14" s="1" customFormat="1" ht="7" customHeight="1">
      <c r="B112" s="46"/>
      <c r="C112" s="47"/>
      <c r="D112" s="47"/>
      <c r="E112" s="47"/>
      <c r="F112" s="47"/>
      <c r="G112" s="47"/>
      <c r="H112" s="47"/>
      <c r="I112" s="47"/>
      <c r="J112" s="47"/>
      <c r="K112" s="47"/>
      <c r="L112" s="29"/>
    </row>
    <row r="113" spans="2:65" s="1" customFormat="1" ht="25" customHeight="1">
      <c r="B113" s="29"/>
      <c r="C113" s="19" t="s">
        <v>99</v>
      </c>
      <c r="L113" s="29"/>
    </row>
    <row r="114" spans="2:65" s="1" customFormat="1" ht="7" customHeight="1">
      <c r="B114" s="29"/>
      <c r="L114" s="29"/>
    </row>
    <row r="115" spans="2:65" s="1" customFormat="1" ht="12" customHeight="1">
      <c r="B115" s="29"/>
      <c r="C115" s="24" t="s">
        <v>13</v>
      </c>
      <c r="L115" s="29"/>
    </row>
    <row r="116" spans="2:65" s="1" customFormat="1" ht="16.5" customHeight="1">
      <c r="B116" s="29"/>
      <c r="E116" s="188" t="str">
        <f>E7</f>
        <v>Marianum_ZTI</v>
      </c>
      <c r="F116" s="204"/>
      <c r="G116" s="204"/>
      <c r="H116" s="204"/>
      <c r="L116" s="29"/>
    </row>
    <row r="117" spans="2:65" s="1" customFormat="1" ht="7" customHeight="1">
      <c r="B117" s="29"/>
      <c r="L117" s="29"/>
    </row>
    <row r="118" spans="2:65" s="1" customFormat="1" ht="12" customHeight="1">
      <c r="B118" s="29"/>
      <c r="C118" s="24" t="s">
        <v>17</v>
      </c>
      <c r="F118" s="22" t="str">
        <f>F10</f>
        <v xml:space="preserve"> </v>
      </c>
      <c r="I118" s="24" t="s">
        <v>19</v>
      </c>
      <c r="J118" s="52" t="str">
        <f>IF(J10="","",J10)</f>
        <v>11. 12. 2025</v>
      </c>
      <c r="L118" s="29"/>
    </row>
    <row r="119" spans="2:65" s="1" customFormat="1" ht="7" customHeight="1">
      <c r="B119" s="29"/>
      <c r="L119" s="29"/>
    </row>
    <row r="120" spans="2:65" s="1" customFormat="1" ht="15.15" customHeight="1">
      <c r="B120" s="29"/>
      <c r="C120" s="24" t="s">
        <v>21</v>
      </c>
      <c r="F120" s="22" t="str">
        <f>E13</f>
        <v xml:space="preserve"> </v>
      </c>
      <c r="I120" s="24" t="s">
        <v>25</v>
      </c>
      <c r="J120" s="25" t="str">
        <f>E19</f>
        <v xml:space="preserve"> </v>
      </c>
      <c r="L120" s="29"/>
    </row>
    <row r="121" spans="2:65" s="1" customFormat="1" ht="15.15" customHeight="1">
      <c r="B121" s="29"/>
      <c r="C121" s="24" t="s">
        <v>24</v>
      </c>
      <c r="F121" s="22" t="str">
        <f>IF(E16="","",E16)</f>
        <v/>
      </c>
      <c r="I121" s="24" t="s">
        <v>27</v>
      </c>
      <c r="J121" s="25">
        <f>E22</f>
        <v>0</v>
      </c>
      <c r="L121" s="29"/>
    </row>
    <row r="122" spans="2:65" s="1" customFormat="1" ht="10.25" customHeight="1">
      <c r="B122" s="29"/>
      <c r="L122" s="29"/>
    </row>
    <row r="123" spans="2:65" s="10" customFormat="1" ht="29.25" customHeight="1">
      <c r="B123" s="115"/>
      <c r="C123" s="116" t="s">
        <v>100</v>
      </c>
      <c r="D123" s="117" t="s">
        <v>56</v>
      </c>
      <c r="E123" s="117" t="s">
        <v>52</v>
      </c>
      <c r="F123" s="117" t="s">
        <v>53</v>
      </c>
      <c r="G123" s="117" t="s">
        <v>101</v>
      </c>
      <c r="H123" s="117" t="s">
        <v>102</v>
      </c>
      <c r="I123" s="117" t="s">
        <v>103</v>
      </c>
      <c r="J123" s="118" t="s">
        <v>87</v>
      </c>
      <c r="K123" s="119" t="s">
        <v>104</v>
      </c>
      <c r="L123" s="115"/>
      <c r="M123" s="59" t="s">
        <v>1</v>
      </c>
      <c r="N123" s="60" t="s">
        <v>35</v>
      </c>
      <c r="O123" s="60" t="s">
        <v>105</v>
      </c>
      <c r="P123" s="60" t="s">
        <v>106</v>
      </c>
      <c r="Q123" s="60" t="s">
        <v>107</v>
      </c>
      <c r="R123" s="60" t="s">
        <v>108</v>
      </c>
      <c r="S123" s="60" t="s">
        <v>109</v>
      </c>
      <c r="T123" s="61" t="s">
        <v>110</v>
      </c>
    </row>
    <row r="124" spans="2:65" s="1" customFormat="1" ht="22.75" customHeight="1">
      <c r="B124" s="29"/>
      <c r="C124" s="64" t="s">
        <v>83</v>
      </c>
      <c r="J124" s="120">
        <f>BK124</f>
        <v>0</v>
      </c>
      <c r="L124" s="29"/>
      <c r="M124" s="62"/>
      <c r="N124" s="53"/>
      <c r="O124" s="53"/>
      <c r="P124" s="121">
        <f>P125+P159</f>
        <v>242.89955059999997</v>
      </c>
      <c r="Q124" s="53"/>
      <c r="R124" s="121">
        <f>R125+R159</f>
        <v>11.13675404</v>
      </c>
      <c r="S124" s="53"/>
      <c r="T124" s="122">
        <f>T125+T159</f>
        <v>5.0640000000000001</v>
      </c>
      <c r="AT124" s="15" t="s">
        <v>70</v>
      </c>
      <c r="AU124" s="15" t="s">
        <v>89</v>
      </c>
      <c r="BK124" s="123">
        <f>BK125+BK159</f>
        <v>0</v>
      </c>
    </row>
    <row r="125" spans="2:65" s="11" customFormat="1" ht="25.9" customHeight="1">
      <c r="B125" s="124"/>
      <c r="D125" s="125" t="s">
        <v>70</v>
      </c>
      <c r="E125" s="126" t="s">
        <v>111</v>
      </c>
      <c r="F125" s="126" t="s">
        <v>112</v>
      </c>
      <c r="J125" s="127">
        <f>BK125</f>
        <v>0</v>
      </c>
      <c r="L125" s="124"/>
      <c r="M125" s="128"/>
      <c r="P125" s="129">
        <f>P126+P140+P145+P149+P157</f>
        <v>228.47648059999997</v>
      </c>
      <c r="R125" s="129">
        <f>R126+R140+R145+R149+R157</f>
        <v>11.083181789999999</v>
      </c>
      <c r="T125" s="130">
        <f>T126+T140+T145+T149+T157</f>
        <v>5.0640000000000001</v>
      </c>
      <c r="AR125" s="125" t="s">
        <v>76</v>
      </c>
      <c r="AT125" s="131" t="s">
        <v>70</v>
      </c>
      <c r="AU125" s="131" t="s">
        <v>71</v>
      </c>
      <c r="AY125" s="125" t="s">
        <v>113</v>
      </c>
      <c r="BK125" s="132">
        <f>BK126+BK140+BK145+BK149+BK157</f>
        <v>0</v>
      </c>
    </row>
    <row r="126" spans="2:65" s="11" customFormat="1" ht="22.75" customHeight="1">
      <c r="B126" s="124"/>
      <c r="D126" s="125" t="s">
        <v>70</v>
      </c>
      <c r="E126" s="133" t="s">
        <v>76</v>
      </c>
      <c r="F126" s="133" t="s">
        <v>114</v>
      </c>
      <c r="J126" s="134">
        <f>BK126</f>
        <v>0</v>
      </c>
      <c r="L126" s="124"/>
      <c r="M126" s="128"/>
      <c r="P126" s="129">
        <f>SUM(P127:P139)</f>
        <v>206.69899799999999</v>
      </c>
      <c r="R126" s="129">
        <f>SUM(R127:R139)</f>
        <v>0</v>
      </c>
      <c r="T126" s="130">
        <f>SUM(T127:T139)</f>
        <v>5.0640000000000001</v>
      </c>
      <c r="AR126" s="125" t="s">
        <v>76</v>
      </c>
      <c r="AT126" s="131" t="s">
        <v>70</v>
      </c>
      <c r="AU126" s="131" t="s">
        <v>76</v>
      </c>
      <c r="AY126" s="125" t="s">
        <v>113</v>
      </c>
      <c r="BK126" s="132">
        <f>SUM(BK127:BK139)</f>
        <v>0</v>
      </c>
    </row>
    <row r="127" spans="2:65" s="1" customFormat="1" ht="24.15" customHeight="1">
      <c r="B127" s="135"/>
      <c r="C127" s="136">
        <v>1</v>
      </c>
      <c r="D127" s="136" t="s">
        <v>115</v>
      </c>
      <c r="E127" s="137" t="s">
        <v>116</v>
      </c>
      <c r="F127" s="138" t="s">
        <v>117</v>
      </c>
      <c r="G127" s="139" t="s">
        <v>118</v>
      </c>
      <c r="H127" s="140">
        <v>7.8</v>
      </c>
      <c r="I127" s="141"/>
      <c r="J127" s="141">
        <f>ROUND(I127*H127,2)</f>
        <v>0</v>
      </c>
      <c r="K127" s="142"/>
      <c r="L127" s="29"/>
      <c r="M127" s="143" t="s">
        <v>1</v>
      </c>
      <c r="N127" s="114" t="s">
        <v>37</v>
      </c>
      <c r="O127" s="144">
        <v>0.35499999999999998</v>
      </c>
      <c r="P127" s="144">
        <f>O127*H127</f>
        <v>2.7689999999999997</v>
      </c>
      <c r="Q127" s="144">
        <v>0</v>
      </c>
      <c r="R127" s="144">
        <f>Q127*H127</f>
        <v>0</v>
      </c>
      <c r="S127" s="144">
        <v>0.26</v>
      </c>
      <c r="T127" s="145">
        <f>S127*H127</f>
        <v>2.028</v>
      </c>
      <c r="AR127" s="146" t="s">
        <v>119</v>
      </c>
      <c r="AT127" s="146" t="s">
        <v>115</v>
      </c>
      <c r="AU127" s="146" t="s">
        <v>120</v>
      </c>
      <c r="AY127" s="15" t="s">
        <v>113</v>
      </c>
      <c r="BE127" s="147">
        <f>IF(N127="základná",J127,0)</f>
        <v>0</v>
      </c>
      <c r="BF127" s="147">
        <f>IF(N127="znížená",J127,0)</f>
        <v>0</v>
      </c>
      <c r="BG127" s="147">
        <f>IF(N127="zákl. prenesená",J127,0)</f>
        <v>0</v>
      </c>
      <c r="BH127" s="147">
        <f>IF(N127="zníž. prenesená",J127,0)</f>
        <v>0</v>
      </c>
      <c r="BI127" s="147">
        <f>IF(N127="nulová",J127,0)</f>
        <v>0</v>
      </c>
      <c r="BJ127" s="15" t="s">
        <v>120</v>
      </c>
      <c r="BK127" s="147">
        <f>ROUND(I127*H127,2)</f>
        <v>0</v>
      </c>
      <c r="BL127" s="15" t="s">
        <v>119</v>
      </c>
      <c r="BM127" s="146" t="s">
        <v>121</v>
      </c>
    </row>
    <row r="128" spans="2:65" s="1" customFormat="1" ht="24.15" customHeight="1">
      <c r="B128" s="135"/>
      <c r="C128" s="136">
        <v>2</v>
      </c>
      <c r="D128" s="136" t="s">
        <v>115</v>
      </c>
      <c r="E128" s="137" t="s">
        <v>122</v>
      </c>
      <c r="F128" s="138" t="s">
        <v>123</v>
      </c>
      <c r="G128" s="139" t="s">
        <v>118</v>
      </c>
      <c r="H128" s="140">
        <v>12.144</v>
      </c>
      <c r="I128" s="141"/>
      <c r="J128" s="141">
        <f>ROUND(I128*H128,2)</f>
        <v>0</v>
      </c>
      <c r="K128" s="142"/>
      <c r="L128" s="29"/>
      <c r="M128" s="143" t="s">
        <v>1</v>
      </c>
      <c r="N128" s="114" t="s">
        <v>37</v>
      </c>
      <c r="O128" s="144">
        <v>0.35499999999999998</v>
      </c>
      <c r="P128" s="144">
        <f>O128*H128</f>
        <v>4.3111199999999998</v>
      </c>
      <c r="Q128" s="144">
        <v>0</v>
      </c>
      <c r="R128" s="144">
        <f>Q128*H128</f>
        <v>0</v>
      </c>
      <c r="S128" s="144">
        <v>0.25</v>
      </c>
      <c r="T128" s="145">
        <f>S128*H128</f>
        <v>3.036</v>
      </c>
      <c r="AR128" s="146" t="s">
        <v>119</v>
      </c>
      <c r="AT128" s="146" t="s">
        <v>115</v>
      </c>
      <c r="AU128" s="146" t="s">
        <v>120</v>
      </c>
      <c r="AY128" s="15" t="s">
        <v>113</v>
      </c>
      <c r="BE128" s="147">
        <f>IF(N128="základná",J128,0)</f>
        <v>0</v>
      </c>
      <c r="BF128" s="147">
        <f>IF(N128="znížená",J128,0)</f>
        <v>0</v>
      </c>
      <c r="BG128" s="147">
        <f>IF(N128="zákl. prenesená",J128,0)</f>
        <v>0</v>
      </c>
      <c r="BH128" s="147">
        <f>IF(N128="zníž. prenesená",J128,0)</f>
        <v>0</v>
      </c>
      <c r="BI128" s="147">
        <f>IF(N128="nulová",J128,0)</f>
        <v>0</v>
      </c>
      <c r="BJ128" s="15" t="s">
        <v>120</v>
      </c>
      <c r="BK128" s="147">
        <f>ROUND(I128*H128,2)</f>
        <v>0</v>
      </c>
      <c r="BL128" s="15" t="s">
        <v>119</v>
      </c>
      <c r="BM128" s="146" t="s">
        <v>124</v>
      </c>
    </row>
    <row r="129" spans="2:65" s="12" customFormat="1">
      <c r="B129" s="148"/>
      <c r="D129" s="149" t="s">
        <v>125</v>
      </c>
      <c r="E129" s="150" t="s">
        <v>1</v>
      </c>
      <c r="F129" s="151" t="s">
        <v>126</v>
      </c>
      <c r="H129" s="152">
        <v>12.144</v>
      </c>
      <c r="L129" s="148"/>
      <c r="M129" s="153"/>
      <c r="T129" s="154"/>
      <c r="AT129" s="150" t="s">
        <v>125</v>
      </c>
      <c r="AU129" s="150" t="s">
        <v>120</v>
      </c>
      <c r="AV129" s="12" t="s">
        <v>120</v>
      </c>
      <c r="AW129" s="12" t="s">
        <v>26</v>
      </c>
      <c r="AX129" s="12" t="s">
        <v>71</v>
      </c>
      <c r="AY129" s="150" t="s">
        <v>113</v>
      </c>
    </row>
    <row r="130" spans="2:65" s="13" customFormat="1">
      <c r="B130" s="155"/>
      <c r="D130" s="149" t="s">
        <v>125</v>
      </c>
      <c r="E130" s="156" t="s">
        <v>1</v>
      </c>
      <c r="F130" s="157" t="s">
        <v>127</v>
      </c>
      <c r="H130" s="158">
        <v>12.144</v>
      </c>
      <c r="L130" s="155"/>
      <c r="M130" s="159"/>
      <c r="T130" s="160"/>
      <c r="AT130" s="156" t="s">
        <v>125</v>
      </c>
      <c r="AU130" s="156" t="s">
        <v>120</v>
      </c>
      <c r="AV130" s="13" t="s">
        <v>119</v>
      </c>
      <c r="AW130" s="13" t="s">
        <v>26</v>
      </c>
      <c r="AX130" s="13" t="s">
        <v>76</v>
      </c>
      <c r="AY130" s="156" t="s">
        <v>113</v>
      </c>
    </row>
    <row r="131" spans="2:65" s="1" customFormat="1" ht="24.15" customHeight="1">
      <c r="B131" s="135"/>
      <c r="C131" s="136">
        <v>3</v>
      </c>
      <c r="D131" s="136" t="s">
        <v>115</v>
      </c>
      <c r="E131" s="137" t="s">
        <v>128</v>
      </c>
      <c r="F131" s="138" t="s">
        <v>129</v>
      </c>
      <c r="G131" s="139" t="s">
        <v>130</v>
      </c>
      <c r="H131" s="140">
        <v>37.362000000000002</v>
      </c>
      <c r="I131" s="141"/>
      <c r="J131" s="141">
        <f>ROUND(I131*H131,2)</f>
        <v>0</v>
      </c>
      <c r="K131" s="142"/>
      <c r="L131" s="29"/>
      <c r="M131" s="143" t="s">
        <v>1</v>
      </c>
      <c r="N131" s="114" t="s">
        <v>37</v>
      </c>
      <c r="O131" s="144">
        <v>3.1739999999999999</v>
      </c>
      <c r="P131" s="144">
        <f>O131*H131</f>
        <v>118.58698800000001</v>
      </c>
      <c r="Q131" s="144">
        <v>0</v>
      </c>
      <c r="R131" s="144">
        <f>Q131*H131</f>
        <v>0</v>
      </c>
      <c r="S131" s="144">
        <v>0</v>
      </c>
      <c r="T131" s="145">
        <f>S131*H131</f>
        <v>0</v>
      </c>
      <c r="AR131" s="146" t="s">
        <v>119</v>
      </c>
      <c r="AT131" s="146" t="s">
        <v>115</v>
      </c>
      <c r="AU131" s="146" t="s">
        <v>120</v>
      </c>
      <c r="AY131" s="15" t="s">
        <v>113</v>
      </c>
      <c r="BE131" s="147">
        <f>IF(N131="základná",J131,0)</f>
        <v>0</v>
      </c>
      <c r="BF131" s="147">
        <f>IF(N131="znížená",J131,0)</f>
        <v>0</v>
      </c>
      <c r="BG131" s="147">
        <f>IF(N131="zákl. prenesená",J131,0)</f>
        <v>0</v>
      </c>
      <c r="BH131" s="147">
        <f>IF(N131="zníž. prenesená",J131,0)</f>
        <v>0</v>
      </c>
      <c r="BI131" s="147">
        <f>IF(N131="nulová",J131,0)</f>
        <v>0</v>
      </c>
      <c r="BJ131" s="15" t="s">
        <v>120</v>
      </c>
      <c r="BK131" s="147">
        <f>ROUND(I131*H131,2)</f>
        <v>0</v>
      </c>
      <c r="BL131" s="15" t="s">
        <v>119</v>
      </c>
      <c r="BM131" s="146" t="s">
        <v>131</v>
      </c>
    </row>
    <row r="132" spans="2:65" s="12" customFormat="1">
      <c r="B132" s="148"/>
      <c r="D132" s="149" t="s">
        <v>125</v>
      </c>
      <c r="E132" s="150" t="s">
        <v>1</v>
      </c>
      <c r="F132" s="151" t="s">
        <v>132</v>
      </c>
      <c r="H132" s="152">
        <v>15.678000000000001</v>
      </c>
      <c r="L132" s="148"/>
      <c r="M132" s="153"/>
      <c r="T132" s="154"/>
      <c r="AT132" s="150" t="s">
        <v>125</v>
      </c>
      <c r="AU132" s="150" t="s">
        <v>120</v>
      </c>
      <c r="AV132" s="12" t="s">
        <v>120</v>
      </c>
      <c r="AW132" s="12" t="s">
        <v>26</v>
      </c>
      <c r="AX132" s="12" t="s">
        <v>71</v>
      </c>
      <c r="AY132" s="150" t="s">
        <v>113</v>
      </c>
    </row>
    <row r="133" spans="2:65" s="12" customFormat="1">
      <c r="B133" s="148"/>
      <c r="D133" s="149" t="s">
        <v>125</v>
      </c>
      <c r="E133" s="150" t="s">
        <v>1</v>
      </c>
      <c r="F133" s="151" t="s">
        <v>133</v>
      </c>
      <c r="H133" s="152">
        <v>21.684000000000001</v>
      </c>
      <c r="L133" s="148"/>
      <c r="M133" s="153"/>
      <c r="T133" s="154"/>
      <c r="AT133" s="150" t="s">
        <v>125</v>
      </c>
      <c r="AU133" s="150" t="s">
        <v>120</v>
      </c>
      <c r="AV133" s="12" t="s">
        <v>120</v>
      </c>
      <c r="AW133" s="12" t="s">
        <v>26</v>
      </c>
      <c r="AX133" s="12" t="s">
        <v>71</v>
      </c>
      <c r="AY133" s="150" t="s">
        <v>113</v>
      </c>
    </row>
    <row r="134" spans="2:65" s="13" customFormat="1">
      <c r="B134" s="155"/>
      <c r="D134" s="149" t="s">
        <v>125</v>
      </c>
      <c r="E134" s="156" t="s">
        <v>1</v>
      </c>
      <c r="F134" s="157" t="s">
        <v>127</v>
      </c>
      <c r="H134" s="158">
        <v>37.362000000000002</v>
      </c>
      <c r="L134" s="155"/>
      <c r="M134" s="159"/>
      <c r="T134" s="160"/>
      <c r="AT134" s="156" t="s">
        <v>125</v>
      </c>
      <c r="AU134" s="156" t="s">
        <v>120</v>
      </c>
      <c r="AV134" s="13" t="s">
        <v>119</v>
      </c>
      <c r="AW134" s="13" t="s">
        <v>26</v>
      </c>
      <c r="AX134" s="13" t="s">
        <v>76</v>
      </c>
      <c r="AY134" s="156" t="s">
        <v>113</v>
      </c>
    </row>
    <row r="135" spans="2:65" s="1" customFormat="1" ht="24.15" customHeight="1">
      <c r="B135" s="135"/>
      <c r="C135" s="136">
        <v>4</v>
      </c>
      <c r="D135" s="136" t="s">
        <v>115</v>
      </c>
      <c r="E135" s="137" t="s">
        <v>134</v>
      </c>
      <c r="F135" s="138" t="s">
        <v>135</v>
      </c>
      <c r="G135" s="139" t="s">
        <v>130</v>
      </c>
      <c r="H135" s="140">
        <v>33.051000000000002</v>
      </c>
      <c r="I135" s="141"/>
      <c r="J135" s="141">
        <f>ROUND(I135*H135,2)</f>
        <v>0</v>
      </c>
      <c r="K135" s="142"/>
      <c r="L135" s="29"/>
      <c r="M135" s="143" t="s">
        <v>1</v>
      </c>
      <c r="N135" s="114" t="s">
        <v>37</v>
      </c>
      <c r="O135" s="144">
        <v>2.39</v>
      </c>
      <c r="P135" s="144">
        <f>O135*H135</f>
        <v>78.991890000000012</v>
      </c>
      <c r="Q135" s="144">
        <v>0</v>
      </c>
      <c r="R135" s="144">
        <f>Q135*H135</f>
        <v>0</v>
      </c>
      <c r="S135" s="144">
        <v>0</v>
      </c>
      <c r="T135" s="145">
        <f>S135*H135</f>
        <v>0</v>
      </c>
      <c r="AR135" s="146" t="s">
        <v>119</v>
      </c>
      <c r="AT135" s="146" t="s">
        <v>115</v>
      </c>
      <c r="AU135" s="146" t="s">
        <v>120</v>
      </c>
      <c r="AY135" s="15" t="s">
        <v>113</v>
      </c>
      <c r="BE135" s="147">
        <f>IF(N135="základná",J135,0)</f>
        <v>0</v>
      </c>
      <c r="BF135" s="147">
        <f>IF(N135="znížená",J135,0)</f>
        <v>0</v>
      </c>
      <c r="BG135" s="147">
        <f>IF(N135="zákl. prenesená",J135,0)</f>
        <v>0</v>
      </c>
      <c r="BH135" s="147">
        <f>IF(N135="zníž. prenesená",J135,0)</f>
        <v>0</v>
      </c>
      <c r="BI135" s="147">
        <f>IF(N135="nulová",J135,0)</f>
        <v>0</v>
      </c>
      <c r="BJ135" s="15" t="s">
        <v>120</v>
      </c>
      <c r="BK135" s="147">
        <f>ROUND(I135*H135,2)</f>
        <v>0</v>
      </c>
      <c r="BL135" s="15" t="s">
        <v>119</v>
      </c>
      <c r="BM135" s="146" t="s">
        <v>136</v>
      </c>
    </row>
    <row r="136" spans="2:65" s="12" customFormat="1">
      <c r="B136" s="148"/>
      <c r="D136" s="149" t="s">
        <v>125</v>
      </c>
      <c r="E136" s="150" t="s">
        <v>1</v>
      </c>
      <c r="F136" s="151" t="s">
        <v>137</v>
      </c>
      <c r="H136" s="152">
        <v>13.869</v>
      </c>
      <c r="L136" s="148"/>
      <c r="M136" s="153"/>
      <c r="T136" s="154"/>
      <c r="AT136" s="150" t="s">
        <v>125</v>
      </c>
      <c r="AU136" s="150" t="s">
        <v>120</v>
      </c>
      <c r="AV136" s="12" t="s">
        <v>120</v>
      </c>
      <c r="AW136" s="12" t="s">
        <v>26</v>
      </c>
      <c r="AX136" s="12" t="s">
        <v>71</v>
      </c>
      <c r="AY136" s="150" t="s">
        <v>113</v>
      </c>
    </row>
    <row r="137" spans="2:65" s="12" customFormat="1">
      <c r="B137" s="148"/>
      <c r="D137" s="149" t="s">
        <v>125</v>
      </c>
      <c r="E137" s="150" t="s">
        <v>1</v>
      </c>
      <c r="F137" s="151" t="s">
        <v>138</v>
      </c>
      <c r="H137" s="152">
        <v>19.181999999999999</v>
      </c>
      <c r="L137" s="148"/>
      <c r="M137" s="153"/>
      <c r="T137" s="154"/>
      <c r="AT137" s="150" t="s">
        <v>125</v>
      </c>
      <c r="AU137" s="150" t="s">
        <v>120</v>
      </c>
      <c r="AV137" s="12" t="s">
        <v>120</v>
      </c>
      <c r="AW137" s="12" t="s">
        <v>26</v>
      </c>
      <c r="AX137" s="12" t="s">
        <v>71</v>
      </c>
      <c r="AY137" s="150" t="s">
        <v>113</v>
      </c>
    </row>
    <row r="138" spans="2:65" s="13" customFormat="1">
      <c r="B138" s="155"/>
      <c r="D138" s="149" t="s">
        <v>125</v>
      </c>
      <c r="E138" s="156" t="s">
        <v>1</v>
      </c>
      <c r="F138" s="157" t="s">
        <v>127</v>
      </c>
      <c r="H138" s="158">
        <v>33.051000000000002</v>
      </c>
      <c r="L138" s="155"/>
      <c r="M138" s="159"/>
      <c r="T138" s="160"/>
      <c r="AT138" s="156" t="s">
        <v>125</v>
      </c>
      <c r="AU138" s="156" t="s">
        <v>120</v>
      </c>
      <c r="AV138" s="13" t="s">
        <v>119</v>
      </c>
      <c r="AW138" s="13" t="s">
        <v>26</v>
      </c>
      <c r="AX138" s="13" t="s">
        <v>76</v>
      </c>
      <c r="AY138" s="156" t="s">
        <v>113</v>
      </c>
    </row>
    <row r="139" spans="2:65" s="1" customFormat="1" ht="21.75" customHeight="1">
      <c r="B139" s="135"/>
      <c r="C139" s="136">
        <v>5</v>
      </c>
      <c r="D139" s="136" t="s">
        <v>115</v>
      </c>
      <c r="E139" s="137" t="s">
        <v>139</v>
      </c>
      <c r="F139" s="138" t="s">
        <v>140</v>
      </c>
      <c r="G139" s="139" t="s">
        <v>118</v>
      </c>
      <c r="H139" s="140">
        <v>120</v>
      </c>
      <c r="I139" s="141"/>
      <c r="J139" s="141">
        <f>ROUND(I139*H139,2)</f>
        <v>0</v>
      </c>
      <c r="K139" s="142"/>
      <c r="L139" s="29"/>
      <c r="M139" s="143" t="s">
        <v>1</v>
      </c>
      <c r="N139" s="114" t="s">
        <v>37</v>
      </c>
      <c r="O139" s="144">
        <v>1.7000000000000001E-2</v>
      </c>
      <c r="P139" s="144">
        <f>O139*H139</f>
        <v>2.04</v>
      </c>
      <c r="Q139" s="144">
        <v>0</v>
      </c>
      <c r="R139" s="144">
        <f>Q139*H139</f>
        <v>0</v>
      </c>
      <c r="S139" s="144">
        <v>0</v>
      </c>
      <c r="T139" s="145">
        <f>S139*H139</f>
        <v>0</v>
      </c>
      <c r="AR139" s="146" t="s">
        <v>119</v>
      </c>
      <c r="AT139" s="146" t="s">
        <v>115</v>
      </c>
      <c r="AU139" s="146" t="s">
        <v>120</v>
      </c>
      <c r="AY139" s="15" t="s">
        <v>113</v>
      </c>
      <c r="BE139" s="147">
        <f>IF(N139="základná",J139,0)</f>
        <v>0</v>
      </c>
      <c r="BF139" s="147">
        <f>IF(N139="znížená",J139,0)</f>
        <v>0</v>
      </c>
      <c r="BG139" s="147">
        <f>IF(N139="zákl. prenesená",J139,0)</f>
        <v>0</v>
      </c>
      <c r="BH139" s="147">
        <f>IF(N139="zníž. prenesená",J139,0)</f>
        <v>0</v>
      </c>
      <c r="BI139" s="147">
        <f>IF(N139="nulová",J139,0)</f>
        <v>0</v>
      </c>
      <c r="BJ139" s="15" t="s">
        <v>120</v>
      </c>
      <c r="BK139" s="147">
        <f>ROUND(I139*H139,2)</f>
        <v>0</v>
      </c>
      <c r="BL139" s="15" t="s">
        <v>119</v>
      </c>
      <c r="BM139" s="146" t="s">
        <v>141</v>
      </c>
    </row>
    <row r="140" spans="2:65" s="11" customFormat="1" ht="22.75" customHeight="1">
      <c r="B140" s="124"/>
      <c r="D140" s="125" t="s">
        <v>70</v>
      </c>
      <c r="E140" s="133" t="s">
        <v>119</v>
      </c>
      <c r="F140" s="133" t="s">
        <v>142</v>
      </c>
      <c r="J140" s="134">
        <f>BK140</f>
        <v>0</v>
      </c>
      <c r="L140" s="124"/>
      <c r="M140" s="128"/>
      <c r="P140" s="129">
        <f>SUM(P141:P144)</f>
        <v>6.910533</v>
      </c>
      <c r="R140" s="129">
        <f>SUM(R141:R144)</f>
        <v>8.1511094699999997</v>
      </c>
      <c r="T140" s="130">
        <f>SUM(T141:T144)</f>
        <v>0</v>
      </c>
      <c r="AR140" s="125" t="s">
        <v>76</v>
      </c>
      <c r="AT140" s="131" t="s">
        <v>70</v>
      </c>
      <c r="AU140" s="131" t="s">
        <v>76</v>
      </c>
      <c r="AY140" s="125" t="s">
        <v>113</v>
      </c>
      <c r="BK140" s="132">
        <f>SUM(BK141:BK144)</f>
        <v>0</v>
      </c>
    </row>
    <row r="141" spans="2:65" s="1" customFormat="1" ht="37.75" customHeight="1">
      <c r="B141" s="135"/>
      <c r="C141" s="136">
        <v>6</v>
      </c>
      <c r="D141" s="136" t="s">
        <v>115</v>
      </c>
      <c r="E141" s="137" t="s">
        <v>144</v>
      </c>
      <c r="F141" s="138" t="s">
        <v>145</v>
      </c>
      <c r="G141" s="139" t="s">
        <v>130</v>
      </c>
      <c r="H141" s="140">
        <v>4.3109999999999999</v>
      </c>
      <c r="I141" s="141"/>
      <c r="J141" s="141">
        <f>ROUND(I141*H141,2)</f>
        <v>0</v>
      </c>
      <c r="K141" s="142"/>
      <c r="L141" s="29"/>
      <c r="M141" s="143" t="s">
        <v>1</v>
      </c>
      <c r="N141" s="114" t="s">
        <v>37</v>
      </c>
      <c r="O141" s="144">
        <v>1.603</v>
      </c>
      <c r="P141" s="144">
        <f>O141*H141</f>
        <v>6.910533</v>
      </c>
      <c r="Q141" s="144">
        <v>1.8907700000000001</v>
      </c>
      <c r="R141" s="144">
        <f>Q141*H141</f>
        <v>8.1511094699999997</v>
      </c>
      <c r="S141" s="144">
        <v>0</v>
      </c>
      <c r="T141" s="145">
        <f>S141*H141</f>
        <v>0</v>
      </c>
      <c r="AR141" s="146" t="s">
        <v>119</v>
      </c>
      <c r="AT141" s="146" t="s">
        <v>115</v>
      </c>
      <c r="AU141" s="146" t="s">
        <v>120</v>
      </c>
      <c r="AY141" s="15" t="s">
        <v>113</v>
      </c>
      <c r="BE141" s="147">
        <f>IF(N141="základná",J141,0)</f>
        <v>0</v>
      </c>
      <c r="BF141" s="147">
        <f>IF(N141="znížená",J141,0)</f>
        <v>0</v>
      </c>
      <c r="BG141" s="147">
        <f>IF(N141="zákl. prenesená",J141,0)</f>
        <v>0</v>
      </c>
      <c r="BH141" s="147">
        <f>IF(N141="zníž. prenesená",J141,0)</f>
        <v>0</v>
      </c>
      <c r="BI141" s="147">
        <f>IF(N141="nulová",J141,0)</f>
        <v>0</v>
      </c>
      <c r="BJ141" s="15" t="s">
        <v>120</v>
      </c>
      <c r="BK141" s="147">
        <f>ROUND(I141*H141,2)</f>
        <v>0</v>
      </c>
      <c r="BL141" s="15" t="s">
        <v>119</v>
      </c>
      <c r="BM141" s="146" t="s">
        <v>146</v>
      </c>
    </row>
    <row r="142" spans="2:65" s="12" customFormat="1">
      <c r="B142" s="148"/>
      <c r="D142" s="149" t="s">
        <v>125</v>
      </c>
      <c r="E142" s="150" t="s">
        <v>1</v>
      </c>
      <c r="F142" s="151" t="s">
        <v>147</v>
      </c>
      <c r="H142" s="152">
        <v>1.8089999999999999</v>
      </c>
      <c r="L142" s="148"/>
      <c r="M142" s="153"/>
      <c r="T142" s="154"/>
      <c r="AT142" s="150" t="s">
        <v>125</v>
      </c>
      <c r="AU142" s="150" t="s">
        <v>120</v>
      </c>
      <c r="AV142" s="12" t="s">
        <v>120</v>
      </c>
      <c r="AW142" s="12" t="s">
        <v>26</v>
      </c>
      <c r="AX142" s="12" t="s">
        <v>71</v>
      </c>
      <c r="AY142" s="150" t="s">
        <v>113</v>
      </c>
    </row>
    <row r="143" spans="2:65" s="12" customFormat="1">
      <c r="B143" s="148"/>
      <c r="D143" s="149" t="s">
        <v>125</v>
      </c>
      <c r="E143" s="150" t="s">
        <v>1</v>
      </c>
      <c r="F143" s="151" t="s">
        <v>148</v>
      </c>
      <c r="H143" s="152">
        <v>2.5019999999999998</v>
      </c>
      <c r="L143" s="148"/>
      <c r="M143" s="153"/>
      <c r="T143" s="154"/>
      <c r="AT143" s="150" t="s">
        <v>125</v>
      </c>
      <c r="AU143" s="150" t="s">
        <v>120</v>
      </c>
      <c r="AV143" s="12" t="s">
        <v>120</v>
      </c>
      <c r="AW143" s="12" t="s">
        <v>26</v>
      </c>
      <c r="AX143" s="12" t="s">
        <v>71</v>
      </c>
      <c r="AY143" s="150" t="s">
        <v>113</v>
      </c>
    </row>
    <row r="144" spans="2:65" s="13" customFormat="1">
      <c r="B144" s="155"/>
      <c r="D144" s="149" t="s">
        <v>125</v>
      </c>
      <c r="E144" s="156" t="s">
        <v>1</v>
      </c>
      <c r="F144" s="157" t="s">
        <v>127</v>
      </c>
      <c r="H144" s="158">
        <v>4.3109999999999999</v>
      </c>
      <c r="L144" s="155"/>
      <c r="M144" s="159"/>
      <c r="T144" s="160"/>
      <c r="AT144" s="156" t="s">
        <v>125</v>
      </c>
      <c r="AU144" s="156" t="s">
        <v>120</v>
      </c>
      <c r="AV144" s="13" t="s">
        <v>119</v>
      </c>
      <c r="AW144" s="13" t="s">
        <v>26</v>
      </c>
      <c r="AX144" s="13" t="s">
        <v>76</v>
      </c>
      <c r="AY144" s="156" t="s">
        <v>113</v>
      </c>
    </row>
    <row r="145" spans="2:65" s="11" customFormat="1" ht="22.75" customHeight="1">
      <c r="B145" s="124"/>
      <c r="D145" s="125" t="s">
        <v>70</v>
      </c>
      <c r="E145" s="133" t="s">
        <v>149</v>
      </c>
      <c r="F145" s="133" t="s">
        <v>150</v>
      </c>
      <c r="J145" s="134">
        <f>BK145</f>
        <v>0</v>
      </c>
      <c r="L145" s="124"/>
      <c r="M145" s="128"/>
      <c r="P145" s="129">
        <f>SUM(P146:P148)</f>
        <v>7.1192375999999999</v>
      </c>
      <c r="R145" s="129">
        <f>SUM(R146:R148)</f>
        <v>2.9320723199999996</v>
      </c>
      <c r="T145" s="130">
        <f>SUM(T146:T148)</f>
        <v>0</v>
      </c>
      <c r="AR145" s="125" t="s">
        <v>76</v>
      </c>
      <c r="AT145" s="131" t="s">
        <v>70</v>
      </c>
      <c r="AU145" s="131" t="s">
        <v>76</v>
      </c>
      <c r="AY145" s="125" t="s">
        <v>113</v>
      </c>
      <c r="BK145" s="132">
        <f>SUM(BK146:BK148)</f>
        <v>0</v>
      </c>
    </row>
    <row r="146" spans="2:65" s="1" customFormat="1" ht="33" customHeight="1">
      <c r="B146" s="135"/>
      <c r="C146" s="136">
        <v>7</v>
      </c>
      <c r="D146" s="136" t="s">
        <v>115</v>
      </c>
      <c r="E146" s="137" t="s">
        <v>151</v>
      </c>
      <c r="F146" s="138" t="s">
        <v>152</v>
      </c>
      <c r="G146" s="139" t="s">
        <v>118</v>
      </c>
      <c r="H146" s="140">
        <v>12.144</v>
      </c>
      <c r="I146" s="141"/>
      <c r="J146" s="141">
        <f>ROUND(I146*H146,2)</f>
        <v>0</v>
      </c>
      <c r="K146" s="142"/>
      <c r="L146" s="29"/>
      <c r="M146" s="143" t="s">
        <v>1</v>
      </c>
      <c r="N146" s="114" t="s">
        <v>37</v>
      </c>
      <c r="O146" s="144">
        <v>2.3999999999999998E-3</v>
      </c>
      <c r="P146" s="144">
        <f>O146*H146</f>
        <v>2.9145599999999997E-2</v>
      </c>
      <c r="Q146" s="144">
        <v>5.1000000000000004E-4</v>
      </c>
      <c r="R146" s="144">
        <f>Q146*H146</f>
        <v>6.1934400000000006E-3</v>
      </c>
      <c r="S146" s="144">
        <v>0</v>
      </c>
      <c r="T146" s="145">
        <f>S146*H146</f>
        <v>0</v>
      </c>
      <c r="AR146" s="146" t="s">
        <v>119</v>
      </c>
      <c r="AT146" s="146" t="s">
        <v>115</v>
      </c>
      <c r="AU146" s="146" t="s">
        <v>120</v>
      </c>
      <c r="AY146" s="15" t="s">
        <v>113</v>
      </c>
      <c r="BE146" s="147">
        <f>IF(N146="základná",J146,0)</f>
        <v>0</v>
      </c>
      <c r="BF146" s="147">
        <f>IF(N146="znížená",J146,0)</f>
        <v>0</v>
      </c>
      <c r="BG146" s="147">
        <f>IF(N146="zákl. prenesená",J146,0)</f>
        <v>0</v>
      </c>
      <c r="BH146" s="147">
        <f>IF(N146="zníž. prenesená",J146,0)</f>
        <v>0</v>
      </c>
      <c r="BI146" s="147">
        <f>IF(N146="nulová",J146,0)</f>
        <v>0</v>
      </c>
      <c r="BJ146" s="15" t="s">
        <v>120</v>
      </c>
      <c r="BK146" s="147">
        <f>ROUND(I146*H146,2)</f>
        <v>0</v>
      </c>
      <c r="BL146" s="15" t="s">
        <v>119</v>
      </c>
      <c r="BM146" s="146" t="s">
        <v>153</v>
      </c>
    </row>
    <row r="147" spans="2:65" s="1" customFormat="1" ht="37.75" customHeight="1">
      <c r="B147" s="135"/>
      <c r="C147" s="136">
        <v>8</v>
      </c>
      <c r="D147" s="136" t="s">
        <v>115</v>
      </c>
      <c r="E147" s="137" t="s">
        <v>154</v>
      </c>
      <c r="F147" s="138" t="s">
        <v>155</v>
      </c>
      <c r="G147" s="139" t="s">
        <v>118</v>
      </c>
      <c r="H147" s="140">
        <v>12.144</v>
      </c>
      <c r="I147" s="141"/>
      <c r="J147" s="141">
        <f>ROUND(I147*H147,2)</f>
        <v>0</v>
      </c>
      <c r="K147" s="142"/>
      <c r="L147" s="29"/>
      <c r="M147" s="143" t="s">
        <v>1</v>
      </c>
      <c r="N147" s="114" t="s">
        <v>37</v>
      </c>
      <c r="O147" s="144">
        <v>8.8999999999999996E-2</v>
      </c>
      <c r="P147" s="144">
        <f>O147*H147</f>
        <v>1.080816</v>
      </c>
      <c r="Q147" s="144">
        <v>0.18151999999999999</v>
      </c>
      <c r="R147" s="144">
        <f>Q147*H147</f>
        <v>2.2043788799999997</v>
      </c>
      <c r="S147" s="144">
        <v>0</v>
      </c>
      <c r="T147" s="145">
        <f>S147*H147</f>
        <v>0</v>
      </c>
      <c r="AR147" s="146" t="s">
        <v>119</v>
      </c>
      <c r="AT147" s="146" t="s">
        <v>115</v>
      </c>
      <c r="AU147" s="146" t="s">
        <v>120</v>
      </c>
      <c r="AY147" s="15" t="s">
        <v>113</v>
      </c>
      <c r="BE147" s="147">
        <f>IF(N147="základná",J147,0)</f>
        <v>0</v>
      </c>
      <c r="BF147" s="147">
        <f>IF(N147="znížená",J147,0)</f>
        <v>0</v>
      </c>
      <c r="BG147" s="147">
        <f>IF(N147="zákl. prenesená",J147,0)</f>
        <v>0</v>
      </c>
      <c r="BH147" s="147">
        <f>IF(N147="zníž. prenesená",J147,0)</f>
        <v>0</v>
      </c>
      <c r="BI147" s="147">
        <f>IF(N147="nulová",J147,0)</f>
        <v>0</v>
      </c>
      <c r="BJ147" s="15" t="s">
        <v>120</v>
      </c>
      <c r="BK147" s="147">
        <f>ROUND(I147*H147,2)</f>
        <v>0</v>
      </c>
      <c r="BL147" s="15" t="s">
        <v>119</v>
      </c>
      <c r="BM147" s="146" t="s">
        <v>156</v>
      </c>
    </row>
    <row r="148" spans="2:65" s="1" customFormat="1" ht="37.75" customHeight="1">
      <c r="B148" s="135"/>
      <c r="C148" s="136">
        <v>9</v>
      </c>
      <c r="D148" s="136" t="s">
        <v>115</v>
      </c>
      <c r="E148" s="137" t="s">
        <v>157</v>
      </c>
      <c r="F148" s="138" t="s">
        <v>158</v>
      </c>
      <c r="G148" s="139" t="s">
        <v>118</v>
      </c>
      <c r="H148" s="140">
        <v>7.8</v>
      </c>
      <c r="I148" s="141"/>
      <c r="J148" s="141">
        <f>ROUND(I148*H148,2)</f>
        <v>0</v>
      </c>
      <c r="K148" s="142"/>
      <c r="L148" s="29"/>
      <c r="M148" s="143" t="s">
        <v>1</v>
      </c>
      <c r="N148" s="114" t="s">
        <v>37</v>
      </c>
      <c r="O148" s="144">
        <v>0.77041999999999999</v>
      </c>
      <c r="P148" s="144">
        <f>O148*H148</f>
        <v>6.0092759999999998</v>
      </c>
      <c r="Q148" s="144">
        <v>9.2499999999999999E-2</v>
      </c>
      <c r="R148" s="144">
        <f>Q148*H148</f>
        <v>0.72150000000000003</v>
      </c>
      <c r="S148" s="144">
        <v>0</v>
      </c>
      <c r="T148" s="145">
        <f>S148*H148</f>
        <v>0</v>
      </c>
      <c r="AR148" s="146" t="s">
        <v>119</v>
      </c>
      <c r="AT148" s="146" t="s">
        <v>115</v>
      </c>
      <c r="AU148" s="146" t="s">
        <v>120</v>
      </c>
      <c r="AY148" s="15" t="s">
        <v>113</v>
      </c>
      <c r="BE148" s="147">
        <f>IF(N148="základná",J148,0)</f>
        <v>0</v>
      </c>
      <c r="BF148" s="147">
        <f>IF(N148="znížená",J148,0)</f>
        <v>0</v>
      </c>
      <c r="BG148" s="147">
        <f>IF(N148="zákl. prenesená",J148,0)</f>
        <v>0</v>
      </c>
      <c r="BH148" s="147">
        <f>IF(N148="zníž. prenesená",J148,0)</f>
        <v>0</v>
      </c>
      <c r="BI148" s="147">
        <f>IF(N148="nulová",J148,0)</f>
        <v>0</v>
      </c>
      <c r="BJ148" s="15" t="s">
        <v>120</v>
      </c>
      <c r="BK148" s="147">
        <f>ROUND(I148*H148,2)</f>
        <v>0</v>
      </c>
      <c r="BL148" s="15" t="s">
        <v>119</v>
      </c>
      <c r="BM148" s="146" t="s">
        <v>159</v>
      </c>
    </row>
    <row r="149" spans="2:65" s="11" customFormat="1" ht="22.75" customHeight="1">
      <c r="B149" s="124"/>
      <c r="D149" s="125" t="s">
        <v>70</v>
      </c>
      <c r="E149" s="133" t="s">
        <v>143</v>
      </c>
      <c r="F149" s="133" t="s">
        <v>160</v>
      </c>
      <c r="J149" s="134">
        <f>BK149</f>
        <v>0</v>
      </c>
      <c r="L149" s="124"/>
      <c r="M149" s="128"/>
      <c r="P149" s="129">
        <f>SUM(P150:P156)</f>
        <v>7.304392</v>
      </c>
      <c r="R149" s="129">
        <f>SUM(R150:R156)</f>
        <v>0</v>
      </c>
      <c r="T149" s="130">
        <f>SUM(T150:T156)</f>
        <v>0</v>
      </c>
      <c r="AR149" s="125" t="s">
        <v>76</v>
      </c>
      <c r="AT149" s="131" t="s">
        <v>70</v>
      </c>
      <c r="AU149" s="131" t="s">
        <v>76</v>
      </c>
      <c r="AY149" s="125" t="s">
        <v>113</v>
      </c>
      <c r="BK149" s="132">
        <f>SUM(BK150:BK156)</f>
        <v>0</v>
      </c>
    </row>
    <row r="150" spans="2:65" s="1" customFormat="1" ht="24.15" customHeight="1">
      <c r="B150" s="135"/>
      <c r="C150" s="136">
        <v>10</v>
      </c>
      <c r="D150" s="136" t="s">
        <v>115</v>
      </c>
      <c r="E150" s="137" t="s">
        <v>161</v>
      </c>
      <c r="F150" s="138" t="s">
        <v>162</v>
      </c>
      <c r="G150" s="139" t="s">
        <v>163</v>
      </c>
      <c r="H150" s="140">
        <v>20.239999999999998</v>
      </c>
      <c r="I150" s="141"/>
      <c r="J150" s="141">
        <f>ROUND(I150*H150,2)</f>
        <v>0</v>
      </c>
      <c r="K150" s="142"/>
      <c r="L150" s="29"/>
      <c r="M150" s="143" t="s">
        <v>1</v>
      </c>
      <c r="N150" s="114" t="s">
        <v>37</v>
      </c>
      <c r="O150" s="144">
        <v>0.185</v>
      </c>
      <c r="P150" s="144">
        <f>O150*H150</f>
        <v>3.7443999999999997</v>
      </c>
      <c r="Q150" s="144">
        <v>0</v>
      </c>
      <c r="R150" s="144">
        <f>Q150*H150</f>
        <v>0</v>
      </c>
      <c r="S150" s="144">
        <v>0</v>
      </c>
      <c r="T150" s="145">
        <f>S150*H150</f>
        <v>0</v>
      </c>
      <c r="AR150" s="146" t="s">
        <v>119</v>
      </c>
      <c r="AT150" s="146" t="s">
        <v>115</v>
      </c>
      <c r="AU150" s="146" t="s">
        <v>120</v>
      </c>
      <c r="AY150" s="15" t="s">
        <v>113</v>
      </c>
      <c r="BE150" s="147">
        <f>IF(N150="základná",J150,0)</f>
        <v>0</v>
      </c>
      <c r="BF150" s="147">
        <f>IF(N150="znížená",J150,0)</f>
        <v>0</v>
      </c>
      <c r="BG150" s="147">
        <f>IF(N150="zákl. prenesená",J150,0)</f>
        <v>0</v>
      </c>
      <c r="BH150" s="147">
        <f>IF(N150="zníž. prenesená",J150,0)</f>
        <v>0</v>
      </c>
      <c r="BI150" s="147">
        <f>IF(N150="nulová",J150,0)</f>
        <v>0</v>
      </c>
      <c r="BJ150" s="15" t="s">
        <v>120</v>
      </c>
      <c r="BK150" s="147">
        <f>ROUND(I150*H150,2)</f>
        <v>0</v>
      </c>
      <c r="BL150" s="15" t="s">
        <v>119</v>
      </c>
      <c r="BM150" s="146" t="s">
        <v>164</v>
      </c>
    </row>
    <row r="151" spans="2:65" s="12" customFormat="1">
      <c r="B151" s="148"/>
      <c r="D151" s="149" t="s">
        <v>125</v>
      </c>
      <c r="E151" s="150" t="s">
        <v>1</v>
      </c>
      <c r="F151" s="151" t="s">
        <v>165</v>
      </c>
      <c r="H151" s="152">
        <v>20.239999999999998</v>
      </c>
      <c r="L151" s="148"/>
      <c r="M151" s="153"/>
      <c r="T151" s="154"/>
      <c r="AT151" s="150" t="s">
        <v>125</v>
      </c>
      <c r="AU151" s="150" t="s">
        <v>120</v>
      </c>
      <c r="AV151" s="12" t="s">
        <v>120</v>
      </c>
      <c r="AW151" s="12" t="s">
        <v>26</v>
      </c>
      <c r="AX151" s="12" t="s">
        <v>71</v>
      </c>
      <c r="AY151" s="150" t="s">
        <v>113</v>
      </c>
    </row>
    <row r="152" spans="2:65" s="13" customFormat="1">
      <c r="B152" s="155"/>
      <c r="D152" s="149" t="s">
        <v>125</v>
      </c>
      <c r="E152" s="156" t="s">
        <v>1</v>
      </c>
      <c r="F152" s="157" t="s">
        <v>127</v>
      </c>
      <c r="H152" s="158">
        <v>20.239999999999998</v>
      </c>
      <c r="L152" s="155"/>
      <c r="M152" s="159"/>
      <c r="T152" s="160"/>
      <c r="AT152" s="156" t="s">
        <v>125</v>
      </c>
      <c r="AU152" s="156" t="s">
        <v>120</v>
      </c>
      <c r="AV152" s="13" t="s">
        <v>119</v>
      </c>
      <c r="AW152" s="13" t="s">
        <v>26</v>
      </c>
      <c r="AX152" s="13" t="s">
        <v>76</v>
      </c>
      <c r="AY152" s="156" t="s">
        <v>113</v>
      </c>
    </row>
    <row r="153" spans="2:65" s="1" customFormat="1" ht="21.75" customHeight="1">
      <c r="B153" s="135"/>
      <c r="C153" s="136">
        <v>11</v>
      </c>
      <c r="D153" s="136" t="s">
        <v>115</v>
      </c>
      <c r="E153" s="137" t="s">
        <v>166</v>
      </c>
      <c r="F153" s="138" t="s">
        <v>167</v>
      </c>
      <c r="G153" s="139" t="s">
        <v>168</v>
      </c>
      <c r="H153" s="140">
        <v>5.0640000000000001</v>
      </c>
      <c r="I153" s="141"/>
      <c r="J153" s="141">
        <f>ROUND(I153*H153,2)</f>
        <v>0</v>
      </c>
      <c r="K153" s="142"/>
      <c r="L153" s="29"/>
      <c r="M153" s="143" t="s">
        <v>1</v>
      </c>
      <c r="N153" s="114" t="s">
        <v>37</v>
      </c>
      <c r="O153" s="144">
        <v>0.59799999999999998</v>
      </c>
      <c r="P153" s="144">
        <f>O153*H153</f>
        <v>3.0282719999999999</v>
      </c>
      <c r="Q153" s="144">
        <v>0</v>
      </c>
      <c r="R153" s="144">
        <f>Q153*H153</f>
        <v>0</v>
      </c>
      <c r="S153" s="144">
        <v>0</v>
      </c>
      <c r="T153" s="145">
        <f>S153*H153</f>
        <v>0</v>
      </c>
      <c r="AR153" s="146" t="s">
        <v>119</v>
      </c>
      <c r="AT153" s="146" t="s">
        <v>115</v>
      </c>
      <c r="AU153" s="146" t="s">
        <v>120</v>
      </c>
      <c r="AY153" s="15" t="s">
        <v>113</v>
      </c>
      <c r="BE153" s="147">
        <f>IF(N153="základná",J153,0)</f>
        <v>0</v>
      </c>
      <c r="BF153" s="147">
        <f>IF(N153="znížená",J153,0)</f>
        <v>0</v>
      </c>
      <c r="BG153" s="147">
        <f>IF(N153="zákl. prenesená",J153,0)</f>
        <v>0</v>
      </c>
      <c r="BH153" s="147">
        <f>IF(N153="zníž. prenesená",J153,0)</f>
        <v>0</v>
      </c>
      <c r="BI153" s="147">
        <f>IF(N153="nulová",J153,0)</f>
        <v>0</v>
      </c>
      <c r="BJ153" s="15" t="s">
        <v>120</v>
      </c>
      <c r="BK153" s="147">
        <f>ROUND(I153*H153,2)</f>
        <v>0</v>
      </c>
      <c r="BL153" s="15" t="s">
        <v>119</v>
      </c>
      <c r="BM153" s="146" t="s">
        <v>169</v>
      </c>
    </row>
    <row r="154" spans="2:65" s="1" customFormat="1" ht="24.15" customHeight="1">
      <c r="B154" s="135"/>
      <c r="C154" s="136">
        <v>12</v>
      </c>
      <c r="D154" s="136" t="s">
        <v>115</v>
      </c>
      <c r="E154" s="137" t="s">
        <v>171</v>
      </c>
      <c r="F154" s="138" t="s">
        <v>172</v>
      </c>
      <c r="G154" s="139" t="s">
        <v>168</v>
      </c>
      <c r="H154" s="140">
        <v>75.959999999999994</v>
      </c>
      <c r="I154" s="141"/>
      <c r="J154" s="141">
        <f>ROUND(I154*H154,2)</f>
        <v>0</v>
      </c>
      <c r="K154" s="142"/>
      <c r="L154" s="29"/>
      <c r="M154" s="143" t="s">
        <v>1</v>
      </c>
      <c r="N154" s="114" t="s">
        <v>37</v>
      </c>
      <c r="O154" s="144">
        <v>7.0000000000000001E-3</v>
      </c>
      <c r="P154" s="144">
        <f>O154*H154</f>
        <v>0.53171999999999997</v>
      </c>
      <c r="Q154" s="144">
        <v>0</v>
      </c>
      <c r="R154" s="144">
        <f>Q154*H154</f>
        <v>0</v>
      </c>
      <c r="S154" s="144">
        <v>0</v>
      </c>
      <c r="T154" s="145">
        <f>S154*H154</f>
        <v>0</v>
      </c>
      <c r="AR154" s="146" t="s">
        <v>119</v>
      </c>
      <c r="AT154" s="146" t="s">
        <v>115</v>
      </c>
      <c r="AU154" s="146" t="s">
        <v>120</v>
      </c>
      <c r="AY154" s="15" t="s">
        <v>113</v>
      </c>
      <c r="BE154" s="147">
        <f>IF(N154="základná",J154,0)</f>
        <v>0</v>
      </c>
      <c r="BF154" s="147">
        <f>IF(N154="znížená",J154,0)</f>
        <v>0</v>
      </c>
      <c r="BG154" s="147">
        <f>IF(N154="zákl. prenesená",J154,0)</f>
        <v>0</v>
      </c>
      <c r="BH154" s="147">
        <f>IF(N154="zníž. prenesená",J154,0)</f>
        <v>0</v>
      </c>
      <c r="BI154" s="147">
        <f>IF(N154="nulová",J154,0)</f>
        <v>0</v>
      </c>
      <c r="BJ154" s="15" t="s">
        <v>120</v>
      </c>
      <c r="BK154" s="147">
        <f>ROUND(I154*H154,2)</f>
        <v>0</v>
      </c>
      <c r="BL154" s="15" t="s">
        <v>119</v>
      </c>
      <c r="BM154" s="146" t="s">
        <v>173</v>
      </c>
    </row>
    <row r="155" spans="2:65" s="12" customFormat="1">
      <c r="B155" s="148"/>
      <c r="D155" s="149" t="s">
        <v>125</v>
      </c>
      <c r="F155" s="151" t="s">
        <v>174</v>
      </c>
      <c r="H155" s="152">
        <v>75.959999999999994</v>
      </c>
      <c r="L155" s="148"/>
      <c r="M155" s="153"/>
      <c r="T155" s="154"/>
      <c r="AT155" s="150" t="s">
        <v>125</v>
      </c>
      <c r="AU155" s="150" t="s">
        <v>120</v>
      </c>
      <c r="AV155" s="12" t="s">
        <v>120</v>
      </c>
      <c r="AW155" s="12" t="s">
        <v>3</v>
      </c>
      <c r="AX155" s="12" t="s">
        <v>76</v>
      </c>
      <c r="AY155" s="150" t="s">
        <v>113</v>
      </c>
    </row>
    <row r="156" spans="2:65" s="1" customFormat="1" ht="24.15" customHeight="1">
      <c r="B156" s="135"/>
      <c r="C156" s="136">
        <v>13</v>
      </c>
      <c r="D156" s="136" t="s">
        <v>115</v>
      </c>
      <c r="E156" s="137" t="s">
        <v>175</v>
      </c>
      <c r="F156" s="138" t="s">
        <v>176</v>
      </c>
      <c r="G156" s="139" t="s">
        <v>168</v>
      </c>
      <c r="H156" s="140">
        <v>5.0640000000000001</v>
      </c>
      <c r="I156" s="141"/>
      <c r="J156" s="141">
        <f>ROUND(I156*H156,2)</f>
        <v>0</v>
      </c>
      <c r="K156" s="142"/>
      <c r="L156" s="29"/>
      <c r="M156" s="143" t="s">
        <v>1</v>
      </c>
      <c r="N156" s="114" t="s">
        <v>37</v>
      </c>
      <c r="O156" s="144">
        <v>0</v>
      </c>
      <c r="P156" s="144">
        <f>O156*H156</f>
        <v>0</v>
      </c>
      <c r="Q156" s="144">
        <v>0</v>
      </c>
      <c r="R156" s="144">
        <f>Q156*H156</f>
        <v>0</v>
      </c>
      <c r="S156" s="144">
        <v>0</v>
      </c>
      <c r="T156" s="145">
        <f>S156*H156</f>
        <v>0</v>
      </c>
      <c r="AR156" s="146" t="s">
        <v>119</v>
      </c>
      <c r="AT156" s="146" t="s">
        <v>115</v>
      </c>
      <c r="AU156" s="146" t="s">
        <v>120</v>
      </c>
      <c r="AY156" s="15" t="s">
        <v>113</v>
      </c>
      <c r="BE156" s="147">
        <f>IF(N156="základná",J156,0)</f>
        <v>0</v>
      </c>
      <c r="BF156" s="147">
        <f>IF(N156="znížená",J156,0)</f>
        <v>0</v>
      </c>
      <c r="BG156" s="147">
        <f>IF(N156="zákl. prenesená",J156,0)</f>
        <v>0</v>
      </c>
      <c r="BH156" s="147">
        <f>IF(N156="zníž. prenesená",J156,0)</f>
        <v>0</v>
      </c>
      <c r="BI156" s="147">
        <f>IF(N156="nulová",J156,0)</f>
        <v>0</v>
      </c>
      <c r="BJ156" s="15" t="s">
        <v>120</v>
      </c>
      <c r="BK156" s="147">
        <f>ROUND(I156*H156,2)</f>
        <v>0</v>
      </c>
      <c r="BL156" s="15" t="s">
        <v>119</v>
      </c>
      <c r="BM156" s="146" t="s">
        <v>177</v>
      </c>
    </row>
    <row r="157" spans="2:65" s="11" customFormat="1" ht="22.75" customHeight="1">
      <c r="B157" s="124"/>
      <c r="D157" s="125" t="s">
        <v>70</v>
      </c>
      <c r="E157" s="133" t="s">
        <v>178</v>
      </c>
      <c r="F157" s="133" t="s">
        <v>179</v>
      </c>
      <c r="J157" s="134">
        <f>BK157</f>
        <v>0</v>
      </c>
      <c r="L157" s="124"/>
      <c r="M157" s="128"/>
      <c r="P157" s="129">
        <f>P158</f>
        <v>0.44331999999999999</v>
      </c>
      <c r="R157" s="129">
        <f>R158</f>
        <v>0</v>
      </c>
      <c r="T157" s="130">
        <f>T158</f>
        <v>0</v>
      </c>
      <c r="AR157" s="125" t="s">
        <v>76</v>
      </c>
      <c r="AT157" s="131" t="s">
        <v>70</v>
      </c>
      <c r="AU157" s="131" t="s">
        <v>76</v>
      </c>
      <c r="AY157" s="125" t="s">
        <v>113</v>
      </c>
      <c r="BK157" s="132">
        <f>BK158</f>
        <v>0</v>
      </c>
    </row>
    <row r="158" spans="2:65" s="1" customFormat="1" ht="33" customHeight="1">
      <c r="B158" s="135"/>
      <c r="C158" s="136" t="s">
        <v>180</v>
      </c>
      <c r="D158" s="136" t="s">
        <v>115</v>
      </c>
      <c r="E158" s="137" t="s">
        <v>181</v>
      </c>
      <c r="F158" s="138" t="s">
        <v>182</v>
      </c>
      <c r="G158" s="139" t="s">
        <v>168</v>
      </c>
      <c r="H158" s="140">
        <v>11.083</v>
      </c>
      <c r="I158" s="141"/>
      <c r="J158" s="141">
        <f>ROUND(I158*H158,2)</f>
        <v>0</v>
      </c>
      <c r="K158" s="142"/>
      <c r="L158" s="29"/>
      <c r="M158" s="143" t="s">
        <v>1</v>
      </c>
      <c r="N158" s="114" t="s">
        <v>37</v>
      </c>
      <c r="O158" s="144">
        <v>0.04</v>
      </c>
      <c r="P158" s="144">
        <f>O158*H158</f>
        <v>0.44331999999999999</v>
      </c>
      <c r="Q158" s="144">
        <v>0</v>
      </c>
      <c r="R158" s="144">
        <f>Q158*H158</f>
        <v>0</v>
      </c>
      <c r="S158" s="144">
        <v>0</v>
      </c>
      <c r="T158" s="145">
        <f>S158*H158</f>
        <v>0</v>
      </c>
      <c r="AR158" s="146" t="s">
        <v>119</v>
      </c>
      <c r="AT158" s="146" t="s">
        <v>115</v>
      </c>
      <c r="AU158" s="146" t="s">
        <v>120</v>
      </c>
      <c r="AY158" s="15" t="s">
        <v>113</v>
      </c>
      <c r="BE158" s="147">
        <f>IF(N158="základná",J158,0)</f>
        <v>0</v>
      </c>
      <c r="BF158" s="147">
        <f>IF(N158="znížená",J158,0)</f>
        <v>0</v>
      </c>
      <c r="BG158" s="147">
        <f>IF(N158="zákl. prenesená",J158,0)</f>
        <v>0</v>
      </c>
      <c r="BH158" s="147">
        <f>IF(N158="zníž. prenesená",J158,0)</f>
        <v>0</v>
      </c>
      <c r="BI158" s="147">
        <f>IF(N158="nulová",J158,0)</f>
        <v>0</v>
      </c>
      <c r="BJ158" s="15" t="s">
        <v>120</v>
      </c>
      <c r="BK158" s="147">
        <f>ROUND(I158*H158,2)</f>
        <v>0</v>
      </c>
      <c r="BL158" s="15" t="s">
        <v>119</v>
      </c>
      <c r="BM158" s="146" t="s">
        <v>183</v>
      </c>
    </row>
    <row r="159" spans="2:65" s="11" customFormat="1" ht="25.9" customHeight="1">
      <c r="B159" s="124"/>
      <c r="D159" s="125" t="s">
        <v>70</v>
      </c>
      <c r="E159" s="126" t="s">
        <v>184</v>
      </c>
      <c r="F159" s="126" t="s">
        <v>185</v>
      </c>
      <c r="J159" s="127">
        <f>BK159</f>
        <v>0</v>
      </c>
      <c r="L159" s="124"/>
      <c r="M159" s="128"/>
      <c r="P159" s="129">
        <f>P160</f>
        <v>14.423070000000001</v>
      </c>
      <c r="R159" s="129">
        <f>R160</f>
        <v>5.3572250000000009E-2</v>
      </c>
      <c r="T159" s="130">
        <f>T160</f>
        <v>0</v>
      </c>
      <c r="AR159" s="125" t="s">
        <v>120</v>
      </c>
      <c r="AT159" s="131" t="s">
        <v>70</v>
      </c>
      <c r="AU159" s="131" t="s">
        <v>71</v>
      </c>
      <c r="AY159" s="125" t="s">
        <v>113</v>
      </c>
      <c r="BK159" s="132">
        <f>BK160</f>
        <v>0</v>
      </c>
    </row>
    <row r="160" spans="2:65" s="11" customFormat="1" ht="22.75" customHeight="1">
      <c r="B160" s="124"/>
      <c r="D160" s="125" t="s">
        <v>70</v>
      </c>
      <c r="E160" s="133" t="s">
        <v>186</v>
      </c>
      <c r="F160" s="133" t="s">
        <v>187</v>
      </c>
      <c r="J160" s="134">
        <f>BK160</f>
        <v>0</v>
      </c>
      <c r="L160" s="124"/>
      <c r="M160" s="128"/>
      <c r="P160" s="129">
        <f>SUM(P161:P169)</f>
        <v>14.423070000000001</v>
      </c>
      <c r="R160" s="129">
        <f>SUM(R161:R169)</f>
        <v>5.3572250000000009E-2</v>
      </c>
      <c r="T160" s="130">
        <f>SUM(T161:T169)</f>
        <v>0</v>
      </c>
      <c r="AR160" s="125" t="s">
        <v>120</v>
      </c>
      <c r="AT160" s="131" t="s">
        <v>70</v>
      </c>
      <c r="AU160" s="131" t="s">
        <v>76</v>
      </c>
      <c r="AY160" s="125" t="s">
        <v>113</v>
      </c>
      <c r="BK160" s="132">
        <f>SUM(BK161:BK169)</f>
        <v>0</v>
      </c>
    </row>
    <row r="161" spans="2:65" s="1" customFormat="1" ht="24.15" customHeight="1">
      <c r="B161" s="135"/>
      <c r="C161" s="136">
        <v>15</v>
      </c>
      <c r="D161" s="136" t="s">
        <v>115</v>
      </c>
      <c r="E161" s="137" t="s">
        <v>188</v>
      </c>
      <c r="F161" s="138" t="s">
        <v>189</v>
      </c>
      <c r="G161" s="139" t="s">
        <v>163</v>
      </c>
      <c r="H161" s="140">
        <v>1.7</v>
      </c>
      <c r="I161" s="141"/>
      <c r="J161" s="141">
        <f>ROUND(I161*H161,2)</f>
        <v>0</v>
      </c>
      <c r="K161" s="142"/>
      <c r="L161" s="29"/>
      <c r="M161" s="143" t="s">
        <v>1</v>
      </c>
      <c r="N161" s="114" t="s">
        <v>37</v>
      </c>
      <c r="O161" s="144">
        <v>0.45600000000000002</v>
      </c>
      <c r="P161" s="144">
        <f>O161*H161</f>
        <v>0.7752</v>
      </c>
      <c r="Q161" s="144">
        <v>1.57E-3</v>
      </c>
      <c r="R161" s="144">
        <f>Q161*H161</f>
        <v>2.6689999999999999E-3</v>
      </c>
      <c r="S161" s="144">
        <v>0</v>
      </c>
      <c r="T161" s="145">
        <f>S161*H161</f>
        <v>0</v>
      </c>
      <c r="AR161" s="146" t="s">
        <v>170</v>
      </c>
      <c r="AT161" s="146" t="s">
        <v>115</v>
      </c>
      <c r="AU161" s="146" t="s">
        <v>120</v>
      </c>
      <c r="AY161" s="15" t="s">
        <v>113</v>
      </c>
      <c r="BE161" s="147">
        <f>IF(N161="základná",J161,0)</f>
        <v>0</v>
      </c>
      <c r="BF161" s="147">
        <f>IF(N161="znížená",J161,0)</f>
        <v>0</v>
      </c>
      <c r="BG161" s="147">
        <f>IF(N161="zákl. prenesená",J161,0)</f>
        <v>0</v>
      </c>
      <c r="BH161" s="147">
        <f>IF(N161="zníž. prenesená",J161,0)</f>
        <v>0</v>
      </c>
      <c r="BI161" s="147">
        <f>IF(N161="nulová",J161,0)</f>
        <v>0</v>
      </c>
      <c r="BJ161" s="15" t="s">
        <v>120</v>
      </c>
      <c r="BK161" s="147">
        <f>ROUND(I161*H161,2)</f>
        <v>0</v>
      </c>
      <c r="BL161" s="15" t="s">
        <v>170</v>
      </c>
      <c r="BM161" s="146" t="s">
        <v>190</v>
      </c>
    </row>
    <row r="162" spans="2:65" s="1" customFormat="1" ht="24.15" customHeight="1">
      <c r="B162" s="135"/>
      <c r="C162" s="136">
        <v>16</v>
      </c>
      <c r="D162" s="136" t="s">
        <v>115</v>
      </c>
      <c r="E162" s="137" t="s">
        <v>191</v>
      </c>
      <c r="F162" s="138" t="s">
        <v>192</v>
      </c>
      <c r="G162" s="139" t="s">
        <v>163</v>
      </c>
      <c r="H162" s="140">
        <v>11.05</v>
      </c>
      <c r="I162" s="141"/>
      <c r="J162" s="141">
        <f>ROUND(I162*H162,2)</f>
        <v>0</v>
      </c>
      <c r="K162" s="142"/>
      <c r="L162" s="29"/>
      <c r="M162" s="143" t="s">
        <v>1</v>
      </c>
      <c r="N162" s="114" t="s">
        <v>37</v>
      </c>
      <c r="O162" s="144">
        <v>0.48099999999999998</v>
      </c>
      <c r="P162" s="144">
        <f>O162*H162</f>
        <v>5.3150500000000003</v>
      </c>
      <c r="Q162" s="144">
        <v>1.7099999999999999E-3</v>
      </c>
      <c r="R162" s="144">
        <f>Q162*H162</f>
        <v>1.8895499999999999E-2</v>
      </c>
      <c r="S162" s="144">
        <v>0</v>
      </c>
      <c r="T162" s="145">
        <f>S162*H162</f>
        <v>0</v>
      </c>
      <c r="AR162" s="146" t="s">
        <v>170</v>
      </c>
      <c r="AT162" s="146" t="s">
        <v>115</v>
      </c>
      <c r="AU162" s="146" t="s">
        <v>120</v>
      </c>
      <c r="AY162" s="15" t="s">
        <v>113</v>
      </c>
      <c r="BE162" s="147">
        <f>IF(N162="základná",J162,0)</f>
        <v>0</v>
      </c>
      <c r="BF162" s="147">
        <f>IF(N162="znížená",J162,0)</f>
        <v>0</v>
      </c>
      <c r="BG162" s="147">
        <f>IF(N162="zákl. prenesená",J162,0)</f>
        <v>0</v>
      </c>
      <c r="BH162" s="147">
        <f>IF(N162="zníž. prenesená",J162,0)</f>
        <v>0</v>
      </c>
      <c r="BI162" s="147">
        <f>IF(N162="nulová",J162,0)</f>
        <v>0</v>
      </c>
      <c r="BJ162" s="15" t="s">
        <v>120</v>
      </c>
      <c r="BK162" s="147">
        <f>ROUND(I162*H162,2)</f>
        <v>0</v>
      </c>
      <c r="BL162" s="15" t="s">
        <v>170</v>
      </c>
      <c r="BM162" s="146" t="s">
        <v>193</v>
      </c>
    </row>
    <row r="163" spans="2:65" s="12" customFormat="1">
      <c r="B163" s="148"/>
      <c r="D163" s="149" t="s">
        <v>125</v>
      </c>
      <c r="E163" s="150" t="s">
        <v>1</v>
      </c>
      <c r="F163" s="151" t="s">
        <v>194</v>
      </c>
      <c r="H163" s="152">
        <v>11.05</v>
      </c>
      <c r="L163" s="148"/>
      <c r="M163" s="153"/>
      <c r="T163" s="154"/>
      <c r="AT163" s="150" t="s">
        <v>125</v>
      </c>
      <c r="AU163" s="150" t="s">
        <v>120</v>
      </c>
      <c r="AV163" s="12" t="s">
        <v>120</v>
      </c>
      <c r="AW163" s="12" t="s">
        <v>26</v>
      </c>
      <c r="AX163" s="12" t="s">
        <v>71</v>
      </c>
      <c r="AY163" s="150" t="s">
        <v>113</v>
      </c>
    </row>
    <row r="164" spans="2:65" s="13" customFormat="1">
      <c r="B164" s="155"/>
      <c r="D164" s="149" t="s">
        <v>125</v>
      </c>
      <c r="E164" s="156" t="s">
        <v>1</v>
      </c>
      <c r="F164" s="157" t="s">
        <v>127</v>
      </c>
      <c r="H164" s="158">
        <v>11.05</v>
      </c>
      <c r="L164" s="155"/>
      <c r="M164" s="159"/>
      <c r="T164" s="160"/>
      <c r="AT164" s="156" t="s">
        <v>125</v>
      </c>
      <c r="AU164" s="156" t="s">
        <v>120</v>
      </c>
      <c r="AV164" s="13" t="s">
        <v>119</v>
      </c>
      <c r="AW164" s="13" t="s">
        <v>26</v>
      </c>
      <c r="AX164" s="13" t="s">
        <v>76</v>
      </c>
      <c r="AY164" s="156" t="s">
        <v>113</v>
      </c>
    </row>
    <row r="165" spans="2:65" s="1" customFormat="1" ht="21.75" customHeight="1">
      <c r="B165" s="135"/>
      <c r="C165" s="136">
        <v>17</v>
      </c>
      <c r="D165" s="136" t="s">
        <v>115</v>
      </c>
      <c r="E165" s="137" t="s">
        <v>195</v>
      </c>
      <c r="F165" s="138" t="s">
        <v>196</v>
      </c>
      <c r="G165" s="139" t="s">
        <v>163</v>
      </c>
      <c r="H165" s="140">
        <v>13.9</v>
      </c>
      <c r="I165" s="141"/>
      <c r="J165" s="141">
        <f>ROUND(I165*H165,2)</f>
        <v>0</v>
      </c>
      <c r="K165" s="142"/>
      <c r="L165" s="29"/>
      <c r="M165" s="143" t="s">
        <v>1</v>
      </c>
      <c r="N165" s="114" t="s">
        <v>37</v>
      </c>
      <c r="O165" s="144">
        <v>0.39800000000000002</v>
      </c>
      <c r="P165" s="144">
        <f>O165*H165</f>
        <v>5.5322000000000005</v>
      </c>
      <c r="Q165" s="144">
        <v>2.0400000000000001E-3</v>
      </c>
      <c r="R165" s="144">
        <f>Q165*H165</f>
        <v>2.8356000000000003E-2</v>
      </c>
      <c r="S165" s="144">
        <v>0</v>
      </c>
      <c r="T165" s="145">
        <f>S165*H165</f>
        <v>0</v>
      </c>
      <c r="AR165" s="146" t="s">
        <v>170</v>
      </c>
      <c r="AT165" s="146" t="s">
        <v>115</v>
      </c>
      <c r="AU165" s="146" t="s">
        <v>120</v>
      </c>
      <c r="AY165" s="15" t="s">
        <v>113</v>
      </c>
      <c r="BE165" s="147">
        <f>IF(N165="základná",J165,0)</f>
        <v>0</v>
      </c>
      <c r="BF165" s="147">
        <f>IF(N165="znížená",J165,0)</f>
        <v>0</v>
      </c>
      <c r="BG165" s="147">
        <f>IF(N165="zákl. prenesená",J165,0)</f>
        <v>0</v>
      </c>
      <c r="BH165" s="147">
        <f>IF(N165="zníž. prenesená",J165,0)</f>
        <v>0</v>
      </c>
      <c r="BI165" s="147">
        <f>IF(N165="nulová",J165,0)</f>
        <v>0</v>
      </c>
      <c r="BJ165" s="15" t="s">
        <v>120</v>
      </c>
      <c r="BK165" s="147">
        <f>ROUND(I165*H165,2)</f>
        <v>0</v>
      </c>
      <c r="BL165" s="15" t="s">
        <v>170</v>
      </c>
      <c r="BM165" s="146" t="s">
        <v>197</v>
      </c>
    </row>
    <row r="166" spans="2:65" s="12" customFormat="1">
      <c r="B166" s="148"/>
      <c r="D166" s="149" t="s">
        <v>125</v>
      </c>
      <c r="E166" s="150" t="s">
        <v>1</v>
      </c>
      <c r="F166" s="151" t="s">
        <v>198</v>
      </c>
      <c r="H166" s="152">
        <v>13.9</v>
      </c>
      <c r="L166" s="148"/>
      <c r="M166" s="153"/>
      <c r="T166" s="154"/>
      <c r="AT166" s="150" t="s">
        <v>125</v>
      </c>
      <c r="AU166" s="150" t="s">
        <v>120</v>
      </c>
      <c r="AV166" s="12" t="s">
        <v>120</v>
      </c>
      <c r="AW166" s="12" t="s">
        <v>26</v>
      </c>
      <c r="AX166" s="12" t="s">
        <v>71</v>
      </c>
      <c r="AY166" s="150" t="s">
        <v>113</v>
      </c>
    </row>
    <row r="167" spans="2:65" s="13" customFormat="1">
      <c r="B167" s="155"/>
      <c r="D167" s="149" t="s">
        <v>125</v>
      </c>
      <c r="E167" s="156" t="s">
        <v>1</v>
      </c>
      <c r="F167" s="157" t="s">
        <v>127</v>
      </c>
      <c r="H167" s="158">
        <v>13.9</v>
      </c>
      <c r="L167" s="155"/>
      <c r="M167" s="159"/>
      <c r="T167" s="160"/>
      <c r="AT167" s="156" t="s">
        <v>125</v>
      </c>
      <c r="AU167" s="156" t="s">
        <v>120</v>
      </c>
      <c r="AV167" s="13" t="s">
        <v>119</v>
      </c>
      <c r="AW167" s="13" t="s">
        <v>26</v>
      </c>
      <c r="AX167" s="13" t="s">
        <v>76</v>
      </c>
      <c r="AY167" s="156" t="s">
        <v>113</v>
      </c>
    </row>
    <row r="168" spans="2:65" s="1" customFormat="1" ht="16.5" customHeight="1">
      <c r="B168" s="135"/>
      <c r="C168" s="136">
        <v>18</v>
      </c>
      <c r="D168" s="136" t="s">
        <v>115</v>
      </c>
      <c r="E168" s="137" t="s">
        <v>199</v>
      </c>
      <c r="F168" s="138" t="s">
        <v>200</v>
      </c>
      <c r="G168" s="139" t="s">
        <v>163</v>
      </c>
      <c r="H168" s="140">
        <v>4.5</v>
      </c>
      <c r="I168" s="141"/>
      <c r="J168" s="141">
        <f>ROUND(I168*H168,2)</f>
        <v>0</v>
      </c>
      <c r="K168" s="142"/>
      <c r="L168" s="29"/>
      <c r="M168" s="143" t="s">
        <v>1</v>
      </c>
      <c r="N168" s="114" t="s">
        <v>37</v>
      </c>
      <c r="O168" s="144">
        <v>0.62236000000000002</v>
      </c>
      <c r="P168" s="144">
        <f>O168*H168</f>
        <v>2.8006200000000003</v>
      </c>
      <c r="Q168" s="144">
        <v>8.1150000000000005E-4</v>
      </c>
      <c r="R168" s="144">
        <f>Q168*H168</f>
        <v>3.65175E-3</v>
      </c>
      <c r="S168" s="144">
        <v>0</v>
      </c>
      <c r="T168" s="145">
        <f>S168*H168</f>
        <v>0</v>
      </c>
      <c r="AR168" s="146" t="s">
        <v>170</v>
      </c>
      <c r="AT168" s="146" t="s">
        <v>115</v>
      </c>
      <c r="AU168" s="146" t="s">
        <v>120</v>
      </c>
      <c r="AY168" s="15" t="s">
        <v>113</v>
      </c>
      <c r="BE168" s="147">
        <f>IF(N168="základná",J168,0)</f>
        <v>0</v>
      </c>
      <c r="BF168" s="147">
        <f>IF(N168="znížená",J168,0)</f>
        <v>0</v>
      </c>
      <c r="BG168" s="147">
        <f>IF(N168="zákl. prenesená",J168,0)</f>
        <v>0</v>
      </c>
      <c r="BH168" s="147">
        <f>IF(N168="zníž. prenesená",J168,0)</f>
        <v>0</v>
      </c>
      <c r="BI168" s="147">
        <f>IF(N168="nulová",J168,0)</f>
        <v>0</v>
      </c>
      <c r="BJ168" s="15" t="s">
        <v>120</v>
      </c>
      <c r="BK168" s="147">
        <f>ROUND(I168*H168,2)</f>
        <v>0</v>
      </c>
      <c r="BL168" s="15" t="s">
        <v>170</v>
      </c>
      <c r="BM168" s="146" t="s">
        <v>201</v>
      </c>
    </row>
    <row r="169" spans="2:65" s="1" customFormat="1" ht="24.15" customHeight="1">
      <c r="B169" s="135"/>
      <c r="C169" s="136">
        <v>19</v>
      </c>
      <c r="D169" s="136" t="s">
        <v>115</v>
      </c>
      <c r="E169" s="137" t="s">
        <v>202</v>
      </c>
      <c r="F169" s="138" t="s">
        <v>203</v>
      </c>
      <c r="G169" s="139" t="s">
        <v>204</v>
      </c>
      <c r="H169" s="140">
        <v>10.817</v>
      </c>
      <c r="I169" s="141"/>
      <c r="J169" s="141">
        <f>ROUND(I169*H169,2)</f>
        <v>0</v>
      </c>
      <c r="K169" s="142"/>
      <c r="L169" s="29"/>
      <c r="M169" s="161" t="s">
        <v>1</v>
      </c>
      <c r="N169" s="162" t="s">
        <v>37</v>
      </c>
      <c r="O169" s="163">
        <v>0</v>
      </c>
      <c r="P169" s="163">
        <f>O169*H169</f>
        <v>0</v>
      </c>
      <c r="Q169" s="163">
        <v>0</v>
      </c>
      <c r="R169" s="163">
        <f>Q169*H169</f>
        <v>0</v>
      </c>
      <c r="S169" s="163">
        <v>0</v>
      </c>
      <c r="T169" s="164">
        <f>S169*H169</f>
        <v>0</v>
      </c>
      <c r="AR169" s="146" t="s">
        <v>170</v>
      </c>
      <c r="AT169" s="146" t="s">
        <v>115</v>
      </c>
      <c r="AU169" s="146" t="s">
        <v>120</v>
      </c>
      <c r="AY169" s="15" t="s">
        <v>113</v>
      </c>
      <c r="BE169" s="147">
        <f>IF(N169="základná",J169,0)</f>
        <v>0</v>
      </c>
      <c r="BF169" s="147">
        <f>IF(N169="znížená",J169,0)</f>
        <v>0</v>
      </c>
      <c r="BG169" s="147">
        <f>IF(N169="zákl. prenesená",J169,0)</f>
        <v>0</v>
      </c>
      <c r="BH169" s="147">
        <f>IF(N169="zníž. prenesená",J169,0)</f>
        <v>0</v>
      </c>
      <c r="BI169" s="147">
        <f>IF(N169="nulová",J169,0)</f>
        <v>0</v>
      </c>
      <c r="BJ169" s="15" t="s">
        <v>120</v>
      </c>
      <c r="BK169" s="147">
        <f>ROUND(I169*H169,2)</f>
        <v>0</v>
      </c>
      <c r="BL169" s="15" t="s">
        <v>170</v>
      </c>
      <c r="BM169" s="146" t="s">
        <v>205</v>
      </c>
    </row>
    <row r="170" spans="2:65" s="1" customFormat="1" ht="7" customHeight="1">
      <c r="B170" s="44"/>
      <c r="C170" s="45"/>
      <c r="D170" s="45"/>
      <c r="E170" s="45"/>
      <c r="F170" s="45"/>
      <c r="G170" s="45"/>
      <c r="H170" s="45"/>
      <c r="I170" s="45"/>
      <c r="J170" s="45"/>
      <c r="K170" s="45"/>
      <c r="L170" s="29"/>
    </row>
  </sheetData>
  <autoFilter ref="C123:K169" xr:uid="{00000000-0009-0000-0000-000001000000}"/>
  <mergeCells count="5">
    <mergeCell ref="E7:H7"/>
    <mergeCell ref="E25:H25"/>
    <mergeCell ref="E85:H85"/>
    <mergeCell ref="E116:H116"/>
    <mergeCell ref="L2:V2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4</vt:i4>
      </vt:variant>
    </vt:vector>
  </HeadingPairs>
  <TitlesOfParts>
    <vt:vector size="6" baseType="lpstr">
      <vt:lpstr>Rekapitulácia stavby</vt:lpstr>
      <vt:lpstr>1110 - Marianum_ZTI</vt:lpstr>
      <vt:lpstr>'1110 - Marianum_ZTI'!Názvy_tlače</vt:lpstr>
      <vt:lpstr>'Rekapitulácia stavby'!Názvy_tlače</vt:lpstr>
      <vt:lpstr>'1110 - Marianum_ZTI'!Oblasť_tlače</vt:lpstr>
      <vt:lpstr>'Rekapitulácia stavby'!Oblasť_tlače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DESKTOP-C4BK65L\Admin</dc:creator>
  <cp:lastModifiedBy>Lukas Beno</cp:lastModifiedBy>
  <dcterms:created xsi:type="dcterms:W3CDTF">2025-12-11T22:14:36Z</dcterms:created>
  <dcterms:modified xsi:type="dcterms:W3CDTF">2025-12-14T22:42:12Z</dcterms:modified>
</cp:coreProperties>
</file>