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Práca\Kostolná pri  Dunaji\Revitalizácia centra - opakovaná\úkony v LPP\Uprava VV 11032026\"/>
    </mc:Choice>
  </mc:AlternateContent>
  <xr:revisionPtr revIDLastSave="0" documentId="13_ncr:1_{1AA7A543-71E4-4760-8904-4B5F3B7C912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apitulácia stavby" sheetId="1" r:id="rId1"/>
    <sheet name="SO03 - Multifunkčný príst..." sheetId="2" r:id="rId2"/>
    <sheet name="SO03 - Elektroinštalácie" sheetId="13" r:id="rId3"/>
    <sheet name="SO03 - Slaboprúdové rozvody" sheetId="12" r:id="rId4"/>
    <sheet name="SO04 - Altánky" sheetId="3" r:id="rId5"/>
    <sheet name="SO04 - Elektroinštalácie" sheetId="14" r:id="rId6"/>
    <sheet name="SO06 - Studňa pre úžitkov..." sheetId="4" r:id="rId7"/>
    <sheet name="SO07 - Zavlažovanie" sheetId="5" r:id="rId8"/>
    <sheet name="SO10 - Verejné osvetlenie" sheetId="6" r:id="rId9"/>
    <sheet name="SO11 - Sadovnícke úpravy" sheetId="7" r:id="rId10"/>
    <sheet name="SO12 - Spevnené plochy" sheetId="8" r:id="rId11"/>
    <sheet name="SO13 - Herné prvky" sheetId="9" r:id="rId12"/>
    <sheet name="SO14 - Mobiliár" sheetId="10" r:id="rId13"/>
    <sheet name="SO15 - Oplotenie" sheetId="11" r:id="rId14"/>
  </sheets>
  <externalReferences>
    <externalReference r:id="rId15"/>
  </externalReferences>
  <definedNames>
    <definedName name="_xlnm._FilterDatabase" localSheetId="1" hidden="1">'SO03 - Multifunkčný príst...'!$C$125:$K$166</definedName>
    <definedName name="_xlnm._FilterDatabase" localSheetId="4" hidden="1">'SO04 - Altánky'!$C$125:$K$167</definedName>
    <definedName name="_xlnm._FilterDatabase" localSheetId="6" hidden="1">'SO06 - Studňa pre úžitkov...'!$C$120:$K$130</definedName>
    <definedName name="_xlnm._FilterDatabase" localSheetId="7" hidden="1">'SO07 - Zavlažovanie'!$C$123:$K$211</definedName>
    <definedName name="_xlnm._FilterDatabase" localSheetId="8" hidden="1">'SO10 - Verejné osvetlenie'!$C$116:$K$156</definedName>
    <definedName name="_xlnm._FilterDatabase" localSheetId="9" hidden="1">'SO11 - Sadovnícke úpravy'!$C$117:$K$256</definedName>
    <definedName name="_xlnm._FilterDatabase" localSheetId="10" hidden="1">'SO12 - Spevnené plochy'!$C$120:$K$149</definedName>
    <definedName name="_xlnm._FilterDatabase" localSheetId="11" hidden="1">'SO13 - Herné prvky'!$C$117:$K$130</definedName>
    <definedName name="_xlnm._FilterDatabase" localSheetId="12" hidden="1">'SO14 - Mobiliár'!$C$122:$K$186</definedName>
    <definedName name="_xlnm._FilterDatabase" localSheetId="13" hidden="1">'SO15 - Oplotenie'!$C$121:$K$135</definedName>
    <definedName name="_xlnm.Print_Titles" localSheetId="0">'Rekapitulácia stavby'!$92:$92</definedName>
    <definedName name="_xlnm.Print_Titles" localSheetId="1">'SO03 - Multifunkčný príst...'!$125:$125</definedName>
    <definedName name="_xlnm.Print_Titles" localSheetId="4">'SO04 - Altánky'!$125:$125</definedName>
    <definedName name="_xlnm.Print_Titles" localSheetId="6">'SO06 - Studňa pre úžitkov...'!$120:$120</definedName>
    <definedName name="_xlnm.Print_Titles" localSheetId="7">'SO07 - Zavlažovanie'!$123:$123</definedName>
    <definedName name="_xlnm.Print_Titles" localSheetId="8">'SO10 - Verejné osvetlenie'!$116:$116</definedName>
    <definedName name="_xlnm.Print_Titles" localSheetId="9">'SO11 - Sadovnícke úpravy'!$117:$117</definedName>
    <definedName name="_xlnm.Print_Titles" localSheetId="10">'SO12 - Spevnené plochy'!$120:$120</definedName>
    <definedName name="_xlnm.Print_Titles" localSheetId="11">'SO13 - Herné prvky'!$117:$117</definedName>
    <definedName name="_xlnm.Print_Titles" localSheetId="12">'SO14 - Mobiliár'!$122:$122</definedName>
    <definedName name="_xlnm.Print_Titles" localSheetId="13">'SO15 - Oplotenie'!$121:$121</definedName>
    <definedName name="_xlnm.Print_Area" localSheetId="0">'Rekapitulácia stavby'!$D$4:$AO$76,'Rekapitulácia stavby'!$C$82:$AQ$108</definedName>
    <definedName name="_xlnm.Print_Area" localSheetId="1">'SO03 - Multifunkčný príst...'!$C$4:$J$76,'SO03 - Multifunkčný príst...'!$C$82:$J$107,'SO03 - Multifunkčný príst...'!$C$113:$J$166</definedName>
    <definedName name="_xlnm.Print_Area" localSheetId="3">'SO03 - Slaboprúdové rozvody'!$A$1:$F$57</definedName>
    <definedName name="_xlnm.Print_Area" localSheetId="4">'SO04 - Altánky'!$C$4:$J$76,'SO04 - Altánky'!$C$82:$J$107,'SO04 - Altánky'!$C$113:$J$167</definedName>
    <definedName name="_xlnm.Print_Area" localSheetId="6">'SO06 - Studňa pre úžitkov...'!$C$4:$J$76,'SO06 - Studňa pre úžitkov...'!$C$82:$J$102,'SO06 - Studňa pre úžitkov...'!$C$108:$J$130</definedName>
    <definedName name="_xlnm.Print_Area" localSheetId="7">'SO07 - Zavlažovanie'!$C$4:$J$76,'SO07 - Zavlažovanie'!$C$82:$J$105,'SO07 - Zavlažovanie'!$C$111:$J$211</definedName>
    <definedName name="_xlnm.Print_Area" localSheetId="8">'SO10 - Verejné osvetlenie'!$C$4:$J$76,'SO10 - Verejné osvetlenie'!$C$82:$J$98,'SO10 - Verejné osvetlenie'!$C$104:$J$156</definedName>
    <definedName name="_xlnm.Print_Area" localSheetId="9">'SO11 - Sadovnícke úpravy'!$C$4:$J$76,'SO11 - Sadovnícke úpravy'!$C$82:$J$99,'SO11 - Sadovnícke úpravy'!$C$105:$J$256</definedName>
    <definedName name="_xlnm.Print_Area" localSheetId="10">'SO12 - Spevnené plochy'!$C$4:$J$76,'SO12 - Spevnené plochy'!$C$82:$J$102,'SO12 - Spevnené plochy'!$C$108:$J$149</definedName>
    <definedName name="_xlnm.Print_Area" localSheetId="11">'SO13 - Herné prvky'!$C$4:$J$76,'SO13 - Herné prvky'!$C$82:$J$99,'SO13 - Herné prvky'!$C$105:$J$130</definedName>
    <definedName name="_xlnm.Print_Area" localSheetId="12">'SO14 - Mobiliár'!$C$4:$J$76,'SO14 - Mobiliár'!$C$82:$J$104,'SO14 - Mobiliár'!$C$110:$J$186</definedName>
    <definedName name="_xlnm.Print_Area" localSheetId="13">'SO15 - Oplotenie'!$C$4:$J$76,'SO15 - Oplotenie'!$C$82:$J$103,'SO15 - Oplotenie'!$C$109:$J$135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97" i="1" l="1"/>
  <c r="BC97" i="1"/>
  <c r="BB97" i="1"/>
  <c r="AG96" i="1"/>
  <c r="AW96" i="1" s="1"/>
  <c r="BA96" i="1"/>
  <c r="I13" i="12"/>
  <c r="J57" i="12"/>
  <c r="I57" i="12"/>
  <c r="K57" i="12" s="1"/>
  <c r="J56" i="12"/>
  <c r="I56" i="12"/>
  <c r="J55" i="12"/>
  <c r="I55" i="12"/>
  <c r="K55" i="12" s="1"/>
  <c r="J54" i="12"/>
  <c r="I54" i="12"/>
  <c r="K54" i="12" s="1"/>
  <c r="J53" i="12"/>
  <c r="I53" i="12"/>
  <c r="J52" i="12"/>
  <c r="I52" i="12"/>
  <c r="K52" i="12" s="1"/>
  <c r="J51" i="12"/>
  <c r="I51" i="12"/>
  <c r="J50" i="12"/>
  <c r="I50" i="12"/>
  <c r="K50" i="12" s="1"/>
  <c r="J49" i="12"/>
  <c r="I49" i="12"/>
  <c r="K49" i="12" s="1"/>
  <c r="J47" i="12"/>
  <c r="I47" i="12"/>
  <c r="K47" i="12" s="1"/>
  <c r="J46" i="12"/>
  <c r="I46" i="12"/>
  <c r="K46" i="12" s="1"/>
  <c r="J45" i="12"/>
  <c r="I45" i="12"/>
  <c r="J44" i="12"/>
  <c r="I44" i="12"/>
  <c r="K44" i="12" s="1"/>
  <c r="J43" i="12"/>
  <c r="K43" i="12" s="1"/>
  <c r="I43" i="12"/>
  <c r="J42" i="12"/>
  <c r="I42" i="12"/>
  <c r="K42" i="12" s="1"/>
  <c r="J40" i="12"/>
  <c r="I40" i="12"/>
  <c r="K40" i="12" s="1"/>
  <c r="J39" i="12"/>
  <c r="I39" i="12"/>
  <c r="J38" i="12"/>
  <c r="I38" i="12"/>
  <c r="K38" i="12" s="1"/>
  <c r="K37" i="12"/>
  <c r="J37" i="12"/>
  <c r="I37" i="12"/>
  <c r="J36" i="12"/>
  <c r="I36" i="12"/>
  <c r="K36" i="12" s="1"/>
  <c r="J35" i="12"/>
  <c r="I35" i="12"/>
  <c r="K35" i="12" s="1"/>
  <c r="J34" i="12"/>
  <c r="I34" i="12"/>
  <c r="J33" i="12"/>
  <c r="I33" i="12"/>
  <c r="K33" i="12" s="1"/>
  <c r="J32" i="12"/>
  <c r="I32" i="12"/>
  <c r="K32" i="12" s="1"/>
  <c r="J31" i="12"/>
  <c r="I31" i="12"/>
  <c r="K31" i="12" s="1"/>
  <c r="J30" i="12"/>
  <c r="I30" i="12"/>
  <c r="K30" i="12" s="1"/>
  <c r="J29" i="12"/>
  <c r="I29" i="12"/>
  <c r="J27" i="12"/>
  <c r="I27" i="12"/>
  <c r="J26" i="12"/>
  <c r="I26" i="12"/>
  <c r="K26" i="12" s="1"/>
  <c r="J25" i="12"/>
  <c r="I25" i="12"/>
  <c r="K25" i="12" s="1"/>
  <c r="J24" i="12"/>
  <c r="I24" i="12"/>
  <c r="K24" i="12" s="1"/>
  <c r="J23" i="12"/>
  <c r="I23" i="12"/>
  <c r="J22" i="12"/>
  <c r="I22" i="12"/>
  <c r="K22" i="12" s="1"/>
  <c r="J21" i="12"/>
  <c r="I21" i="12"/>
  <c r="K21" i="12" s="1"/>
  <c r="J20" i="12"/>
  <c r="I20" i="12"/>
  <c r="K20" i="12" s="1"/>
  <c r="J19" i="12"/>
  <c r="I19" i="12"/>
  <c r="K19" i="12" s="1"/>
  <c r="J17" i="12"/>
  <c r="K17" i="12" s="1"/>
  <c r="I17" i="12"/>
  <c r="T16" i="12"/>
  <c r="J16" i="12"/>
  <c r="I16" i="12"/>
  <c r="K16" i="12" s="1"/>
  <c r="T15" i="12"/>
  <c r="J15" i="12"/>
  <c r="I15" i="12"/>
  <c r="K15" i="12" s="1"/>
  <c r="J13" i="12"/>
  <c r="K12" i="12"/>
  <c r="J12" i="12"/>
  <c r="I12" i="12"/>
  <c r="J10" i="12"/>
  <c r="I10" i="12"/>
  <c r="K10" i="12" s="1"/>
  <c r="J9" i="12"/>
  <c r="I9" i="12"/>
  <c r="K9" i="12" s="1"/>
  <c r="J8" i="12"/>
  <c r="I8" i="12"/>
  <c r="K8" i="12" s="1"/>
  <c r="K56" i="14"/>
  <c r="J56" i="14"/>
  <c r="I56" i="14"/>
  <c r="J55" i="14"/>
  <c r="K55" i="14" s="1"/>
  <c r="I55" i="14"/>
  <c r="J54" i="14"/>
  <c r="I54" i="14"/>
  <c r="K54" i="14" s="1"/>
  <c r="J53" i="14"/>
  <c r="I53" i="14"/>
  <c r="K53" i="14" s="1"/>
  <c r="J52" i="14"/>
  <c r="I52" i="14"/>
  <c r="K52" i="14" s="1"/>
  <c r="J51" i="14"/>
  <c r="I51" i="14"/>
  <c r="K51" i="14" s="1"/>
  <c r="J50" i="14"/>
  <c r="I50" i="14"/>
  <c r="K50" i="14" s="1"/>
  <c r="J49" i="14"/>
  <c r="I49" i="14"/>
  <c r="K49" i="14" s="1"/>
  <c r="K48" i="14"/>
  <c r="J48" i="14"/>
  <c r="I48" i="14"/>
  <c r="J47" i="14"/>
  <c r="I47" i="14"/>
  <c r="K47" i="14" s="1"/>
  <c r="J46" i="14"/>
  <c r="I46" i="14"/>
  <c r="K46" i="14" s="1"/>
  <c r="J44" i="14"/>
  <c r="K44" i="14" s="1"/>
  <c r="I44" i="14"/>
  <c r="K43" i="14"/>
  <c r="J43" i="14"/>
  <c r="I43" i="14"/>
  <c r="J42" i="14"/>
  <c r="I42" i="14"/>
  <c r="K42" i="14" s="1"/>
  <c r="J41" i="14"/>
  <c r="I41" i="14"/>
  <c r="K41" i="14" s="1"/>
  <c r="J40" i="14"/>
  <c r="I40" i="14"/>
  <c r="K40" i="14" s="1"/>
  <c r="J39" i="14"/>
  <c r="I39" i="14"/>
  <c r="K39" i="14" s="1"/>
  <c r="J38" i="14"/>
  <c r="I38" i="14"/>
  <c r="K38" i="14" s="1"/>
  <c r="K37" i="14"/>
  <c r="J37" i="14"/>
  <c r="I37" i="14"/>
  <c r="J36" i="14"/>
  <c r="I36" i="14"/>
  <c r="K36" i="14" s="1"/>
  <c r="J35" i="14"/>
  <c r="I35" i="14"/>
  <c r="K35" i="14" s="1"/>
  <c r="J34" i="14"/>
  <c r="K34" i="14" s="1"/>
  <c r="I34" i="14"/>
  <c r="J33" i="14"/>
  <c r="J32" i="14"/>
  <c r="I32" i="14"/>
  <c r="K32" i="14" s="1"/>
  <c r="J31" i="14"/>
  <c r="I31" i="14"/>
  <c r="K31" i="14" s="1"/>
  <c r="J30" i="14"/>
  <c r="K30" i="14" s="1"/>
  <c r="I30" i="14"/>
  <c r="K29" i="14"/>
  <c r="J29" i="14"/>
  <c r="I29" i="14"/>
  <c r="J28" i="14"/>
  <c r="I28" i="14"/>
  <c r="K28" i="14" s="1"/>
  <c r="J27" i="14"/>
  <c r="I27" i="14"/>
  <c r="K27" i="14" s="1"/>
  <c r="J26" i="14"/>
  <c r="I26" i="14"/>
  <c r="K26" i="14" s="1"/>
  <c r="J24" i="14"/>
  <c r="I24" i="14"/>
  <c r="K24" i="14" s="1"/>
  <c r="J23" i="14"/>
  <c r="I23" i="14"/>
  <c r="K23" i="14" s="1"/>
  <c r="K22" i="14"/>
  <c r="J22" i="14"/>
  <c r="I22" i="14"/>
  <c r="J21" i="14"/>
  <c r="I21" i="14"/>
  <c r="K21" i="14" s="1"/>
  <c r="J20" i="14"/>
  <c r="I20" i="14"/>
  <c r="K20" i="14" s="1"/>
  <c r="J19" i="14"/>
  <c r="K19" i="14" s="1"/>
  <c r="I19" i="14"/>
  <c r="K18" i="14"/>
  <c r="J18" i="14"/>
  <c r="I18" i="14"/>
  <c r="J17" i="14"/>
  <c r="I17" i="14"/>
  <c r="K17" i="14" s="1"/>
  <c r="J16" i="14"/>
  <c r="I16" i="14"/>
  <c r="K16" i="14" s="1"/>
  <c r="J14" i="14"/>
  <c r="I14" i="14"/>
  <c r="K14" i="14" s="1"/>
  <c r="J13" i="14"/>
  <c r="I13" i="14"/>
  <c r="K13" i="14" s="1"/>
  <c r="J11" i="14"/>
  <c r="I11" i="14"/>
  <c r="K11" i="14" s="1"/>
  <c r="K10" i="14"/>
  <c r="J10" i="14"/>
  <c r="I10" i="14"/>
  <c r="J9" i="14"/>
  <c r="I9" i="14"/>
  <c r="K9" i="14" s="1"/>
  <c r="J8" i="14"/>
  <c r="J59" i="14" s="1"/>
  <c r="I8" i="14"/>
  <c r="K8" i="14" s="1"/>
  <c r="C4" i="14"/>
  <c r="C3" i="14"/>
  <c r="C2" i="14"/>
  <c r="B1" i="14"/>
  <c r="I59" i="14" l="1"/>
  <c r="K60" i="14" s="1"/>
  <c r="AT96" i="1"/>
  <c r="AN96" i="1" s="1"/>
  <c r="K13" i="12"/>
  <c r="K23" i="12"/>
  <c r="K29" i="12"/>
  <c r="K34" i="12"/>
  <c r="J60" i="12"/>
  <c r="K39" i="12"/>
  <c r="K45" i="12"/>
  <c r="K51" i="12"/>
  <c r="K56" i="12"/>
  <c r="K27" i="12"/>
  <c r="K53" i="12"/>
  <c r="I60" i="12"/>
  <c r="B1" i="13"/>
  <c r="C2" i="13"/>
  <c r="C3" i="13"/>
  <c r="C4" i="13"/>
  <c r="I8" i="13"/>
  <c r="J8" i="13"/>
  <c r="K8" i="13" s="1"/>
  <c r="I9" i="13"/>
  <c r="I81" i="13" s="1"/>
  <c r="J9" i="13"/>
  <c r="J81" i="13" s="1"/>
  <c r="I10" i="13"/>
  <c r="K10" i="13" s="1"/>
  <c r="J10" i="13"/>
  <c r="I11" i="13"/>
  <c r="K11" i="13" s="1"/>
  <c r="J11" i="13"/>
  <c r="I12" i="13"/>
  <c r="J12" i="13"/>
  <c r="K12" i="13"/>
  <c r="I14" i="13"/>
  <c r="K14" i="13" s="1"/>
  <c r="J14" i="13"/>
  <c r="I16" i="13"/>
  <c r="K16" i="13" s="1"/>
  <c r="J16" i="13"/>
  <c r="I17" i="13"/>
  <c r="J17" i="13"/>
  <c r="K17" i="13"/>
  <c r="I19" i="13"/>
  <c r="K19" i="13" s="1"/>
  <c r="J19" i="13"/>
  <c r="I20" i="13"/>
  <c r="J20" i="13"/>
  <c r="K20" i="13"/>
  <c r="I22" i="13"/>
  <c r="J22" i="13"/>
  <c r="K22" i="13"/>
  <c r="I23" i="13"/>
  <c r="J23" i="13"/>
  <c r="K23" i="13" s="1"/>
  <c r="I24" i="13"/>
  <c r="K24" i="13" s="1"/>
  <c r="J24" i="13"/>
  <c r="I25" i="13"/>
  <c r="K25" i="13" s="1"/>
  <c r="J25" i="13"/>
  <c r="I26" i="13"/>
  <c r="J26" i="13"/>
  <c r="K26" i="13"/>
  <c r="I27" i="13"/>
  <c r="K27" i="13" s="1"/>
  <c r="J27" i="13"/>
  <c r="I28" i="13"/>
  <c r="K28" i="13" s="1"/>
  <c r="J28" i="13"/>
  <c r="I29" i="13"/>
  <c r="J29" i="13"/>
  <c r="K29" i="13"/>
  <c r="I30" i="13"/>
  <c r="K30" i="13" s="1"/>
  <c r="J30" i="13"/>
  <c r="I31" i="13"/>
  <c r="J31" i="13"/>
  <c r="K31" i="13"/>
  <c r="I32" i="13"/>
  <c r="J32" i="13"/>
  <c r="K32" i="13"/>
  <c r="I33" i="13"/>
  <c r="J33" i="13"/>
  <c r="K33" i="13" s="1"/>
  <c r="I34" i="13"/>
  <c r="K34" i="13" s="1"/>
  <c r="J34" i="13"/>
  <c r="I36" i="13"/>
  <c r="K36" i="13" s="1"/>
  <c r="J36" i="13"/>
  <c r="I37" i="13"/>
  <c r="J37" i="13"/>
  <c r="K37" i="13"/>
  <c r="I38" i="13"/>
  <c r="K38" i="13" s="1"/>
  <c r="J38" i="13"/>
  <c r="I39" i="13"/>
  <c r="K39" i="13" s="1"/>
  <c r="J39" i="13"/>
  <c r="I40" i="13"/>
  <c r="J40" i="13"/>
  <c r="K40" i="13"/>
  <c r="I41" i="13"/>
  <c r="K41" i="13" s="1"/>
  <c r="J41" i="13"/>
  <c r="I42" i="13"/>
  <c r="J42" i="13"/>
  <c r="K42" i="13"/>
  <c r="I43" i="13"/>
  <c r="J43" i="13"/>
  <c r="K43" i="13"/>
  <c r="I44" i="13"/>
  <c r="J44" i="13"/>
  <c r="K44" i="13" s="1"/>
  <c r="I45" i="13"/>
  <c r="K45" i="13" s="1"/>
  <c r="J45" i="13"/>
  <c r="I46" i="13"/>
  <c r="K46" i="13" s="1"/>
  <c r="J46" i="13"/>
  <c r="I48" i="13"/>
  <c r="J48" i="13"/>
  <c r="K48" i="13"/>
  <c r="I49" i="13"/>
  <c r="K49" i="13" s="1"/>
  <c r="J49" i="13"/>
  <c r="I50" i="13"/>
  <c r="K50" i="13" s="1"/>
  <c r="J50" i="13"/>
  <c r="I51" i="13"/>
  <c r="J51" i="13"/>
  <c r="K51" i="13"/>
  <c r="I52" i="13"/>
  <c r="K52" i="13" s="1"/>
  <c r="J52" i="13"/>
  <c r="I53" i="13"/>
  <c r="J53" i="13"/>
  <c r="K53" i="13"/>
  <c r="I54" i="13"/>
  <c r="K54" i="13" s="1"/>
  <c r="J54" i="13"/>
  <c r="I55" i="13"/>
  <c r="J55" i="13"/>
  <c r="K55" i="13" s="1"/>
  <c r="I56" i="13"/>
  <c r="K56" i="13" s="1"/>
  <c r="J56" i="13"/>
  <c r="I57" i="13"/>
  <c r="K57" i="13" s="1"/>
  <c r="J57" i="13"/>
  <c r="I58" i="13"/>
  <c r="J58" i="13"/>
  <c r="K58" i="13"/>
  <c r="I59" i="13"/>
  <c r="K59" i="13" s="1"/>
  <c r="J59" i="13"/>
  <c r="I60" i="13"/>
  <c r="K60" i="13" s="1"/>
  <c r="J60" i="13"/>
  <c r="I61" i="13"/>
  <c r="J61" i="13"/>
  <c r="K61" i="13"/>
  <c r="I62" i="13"/>
  <c r="K62" i="13" s="1"/>
  <c r="J62" i="13"/>
  <c r="I63" i="13"/>
  <c r="J63" i="13"/>
  <c r="K63" i="13"/>
  <c r="I64" i="13"/>
  <c r="J64" i="13"/>
  <c r="K64" i="13" s="1"/>
  <c r="I65" i="13"/>
  <c r="J65" i="13"/>
  <c r="K65" i="13" s="1"/>
  <c r="I66" i="13"/>
  <c r="K66" i="13" s="1"/>
  <c r="J66" i="13"/>
  <c r="I68" i="13"/>
  <c r="K68" i="13" s="1"/>
  <c r="J68" i="13"/>
  <c r="I69" i="13"/>
  <c r="J69" i="13"/>
  <c r="K69" i="13"/>
  <c r="I70" i="13"/>
  <c r="K70" i="13" s="1"/>
  <c r="J70" i="13"/>
  <c r="I71" i="13"/>
  <c r="K71" i="13" s="1"/>
  <c r="J71" i="13"/>
  <c r="I72" i="13"/>
  <c r="J72" i="13"/>
  <c r="K72" i="13"/>
  <c r="I73" i="13"/>
  <c r="K73" i="13" s="1"/>
  <c r="J73" i="13"/>
  <c r="I74" i="13"/>
  <c r="J74" i="13"/>
  <c r="K74" i="13"/>
  <c r="I75" i="13"/>
  <c r="J75" i="13"/>
  <c r="K75" i="13"/>
  <c r="I76" i="13"/>
  <c r="J76" i="13"/>
  <c r="K76" i="13" s="1"/>
  <c r="I77" i="13"/>
  <c r="K77" i="13" s="1"/>
  <c r="J77" i="13"/>
  <c r="I78" i="13"/>
  <c r="K78" i="13" s="1"/>
  <c r="J78" i="13"/>
  <c r="K61" i="12" l="1"/>
  <c r="K66" i="12"/>
  <c r="K67" i="12" s="1"/>
  <c r="K65" i="14"/>
  <c r="K66" i="14" s="1"/>
  <c r="K82" i="13"/>
  <c r="K9" i="13"/>
  <c r="AG99" i="1" l="1"/>
  <c r="BA99" i="1"/>
  <c r="BA97" i="1"/>
  <c r="AT97" i="1" s="1"/>
  <c r="AG97" i="1"/>
  <c r="K87" i="13"/>
  <c r="K88" i="13" s="1"/>
  <c r="AT99" i="1" l="1"/>
  <c r="AN99" i="1" s="1"/>
  <c r="AW99" i="1"/>
  <c r="AW97" i="1"/>
  <c r="AN97" i="1"/>
  <c r="BK149" i="2" l="1"/>
  <c r="BI149" i="2"/>
  <c r="BH149" i="2"/>
  <c r="BG149" i="2"/>
  <c r="BE149" i="2"/>
  <c r="T149" i="2"/>
  <c r="R149" i="2"/>
  <c r="P149" i="2"/>
  <c r="J149" i="2"/>
  <c r="BF149" i="2" s="1"/>
  <c r="BK148" i="2"/>
  <c r="BI148" i="2"/>
  <c r="BH148" i="2"/>
  <c r="BG148" i="2"/>
  <c r="BE148" i="2"/>
  <c r="T148" i="2"/>
  <c r="R148" i="2"/>
  <c r="P148" i="2"/>
  <c r="J148" i="2"/>
  <c r="BF148" i="2" s="1"/>
  <c r="J147" i="2"/>
  <c r="BF147" i="2" s="1"/>
  <c r="P147" i="2"/>
  <c r="R147" i="2"/>
  <c r="T147" i="2"/>
  <c r="BE147" i="2"/>
  <c r="BG147" i="2"/>
  <c r="BH147" i="2"/>
  <c r="BI147" i="2"/>
  <c r="BK147" i="2"/>
  <c r="J151" i="2"/>
  <c r="BF151" i="2" s="1"/>
  <c r="P151" i="2"/>
  <c r="R151" i="2"/>
  <c r="T151" i="2"/>
  <c r="BE151" i="2"/>
  <c r="BG151" i="2"/>
  <c r="BH151" i="2"/>
  <c r="BI151" i="2"/>
  <c r="BK151" i="2"/>
  <c r="J37" i="11"/>
  <c r="J36" i="11"/>
  <c r="AY107" i="1"/>
  <c r="J35" i="11"/>
  <c r="AX107" i="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7" i="11"/>
  <c r="BH127" i="11"/>
  <c r="BG127" i="11"/>
  <c r="BE127" i="11"/>
  <c r="T127" i="11"/>
  <c r="T126" i="11"/>
  <c r="R127" i="11"/>
  <c r="R126" i="11"/>
  <c r="P127" i="11"/>
  <c r="P126" i="11"/>
  <c r="BI125" i="11"/>
  <c r="BH125" i="11"/>
  <c r="BG125" i="11"/>
  <c r="BE125" i="11"/>
  <c r="T125" i="11"/>
  <c r="T124" i="11"/>
  <c r="R125" i="11"/>
  <c r="R124" i="11"/>
  <c r="P125" i="11"/>
  <c r="P124" i="11"/>
  <c r="J118" i="11"/>
  <c r="F118" i="11"/>
  <c r="F116" i="11"/>
  <c r="E114" i="11"/>
  <c r="J91" i="11"/>
  <c r="F91" i="11"/>
  <c r="F89" i="11"/>
  <c r="E87" i="11"/>
  <c r="J24" i="11"/>
  <c r="E24" i="11"/>
  <c r="J119" i="11" s="1"/>
  <c r="J23" i="11"/>
  <c r="J18" i="11"/>
  <c r="E18" i="11"/>
  <c r="F119" i="11" s="1"/>
  <c r="J17" i="11"/>
  <c r="J12" i="11"/>
  <c r="J89" i="11" s="1"/>
  <c r="E7" i="11"/>
  <c r="E112" i="11" s="1"/>
  <c r="J37" i="10"/>
  <c r="J36" i="10"/>
  <c r="AY106" i="1"/>
  <c r="J35" i="10"/>
  <c r="AX106" i="1"/>
  <c r="BI186" i="10"/>
  <c r="BH186" i="10"/>
  <c r="BG186" i="10"/>
  <c r="BE186" i="10"/>
  <c r="T186" i="10"/>
  <c r="T185" i="10" s="1"/>
  <c r="R186" i="10"/>
  <c r="R185" i="10"/>
  <c r="P186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T174" i="10" s="1"/>
  <c r="R175" i="10"/>
  <c r="P175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J119" i="10"/>
  <c r="F119" i="10"/>
  <c r="F117" i="10"/>
  <c r="E115" i="10"/>
  <c r="J91" i="10"/>
  <c r="F91" i="10"/>
  <c r="F89" i="10"/>
  <c r="E87" i="10"/>
  <c r="J24" i="10"/>
  <c r="E24" i="10"/>
  <c r="J120" i="10" s="1"/>
  <c r="J23" i="10"/>
  <c r="J18" i="10"/>
  <c r="E18" i="10"/>
  <c r="F120" i="10" s="1"/>
  <c r="J17" i="10"/>
  <c r="J12" i="10"/>
  <c r="J89" i="10" s="1"/>
  <c r="E7" i="10"/>
  <c r="E113" i="10" s="1"/>
  <c r="J37" i="9"/>
  <c r="J36" i="9"/>
  <c r="AY105" i="1"/>
  <c r="J35" i="9"/>
  <c r="AX105" i="1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4" i="9"/>
  <c r="F114" i="9"/>
  <c r="F112" i="9"/>
  <c r="E110" i="9"/>
  <c r="J91" i="9"/>
  <c r="F91" i="9"/>
  <c r="F89" i="9"/>
  <c r="E87" i="9"/>
  <c r="J24" i="9"/>
  <c r="E24" i="9"/>
  <c r="J115" i="9" s="1"/>
  <c r="J23" i="9"/>
  <c r="J18" i="9"/>
  <c r="E18" i="9"/>
  <c r="F115" i="9" s="1"/>
  <c r="J17" i="9"/>
  <c r="J12" i="9"/>
  <c r="J89" i="9" s="1"/>
  <c r="E7" i="9"/>
  <c r="E108" i="9" s="1"/>
  <c r="J37" i="8"/>
  <c r="J36" i="8"/>
  <c r="AY104" i="1"/>
  <c r="J35" i="8"/>
  <c r="AX104" i="1" s="1"/>
  <c r="BI149" i="8"/>
  <c r="BH149" i="8"/>
  <c r="BG149" i="8"/>
  <c r="BE149" i="8"/>
  <c r="T149" i="8"/>
  <c r="T148" i="8"/>
  <c r="R149" i="8"/>
  <c r="R148" i="8"/>
  <c r="P149" i="8"/>
  <c r="P148" i="8" s="1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7" i="8"/>
  <c r="F117" i="8"/>
  <c r="F115" i="8"/>
  <c r="E113" i="8"/>
  <c r="J91" i="8"/>
  <c r="F91" i="8"/>
  <c r="F89" i="8"/>
  <c r="E87" i="8"/>
  <c r="J24" i="8"/>
  <c r="E24" i="8"/>
  <c r="J118" i="8" s="1"/>
  <c r="J23" i="8"/>
  <c r="J18" i="8"/>
  <c r="E18" i="8"/>
  <c r="F92" i="8" s="1"/>
  <c r="J17" i="8"/>
  <c r="J12" i="8"/>
  <c r="J89" i="8" s="1"/>
  <c r="E7" i="8"/>
  <c r="E111" i="8" s="1"/>
  <c r="J37" i="7"/>
  <c r="J36" i="7"/>
  <c r="AY103" i="1" s="1"/>
  <c r="J35" i="7"/>
  <c r="AX103" i="1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BI123" i="7"/>
  <c r="BH123" i="7"/>
  <c r="BG123" i="7"/>
  <c r="BE123" i="7"/>
  <c r="T123" i="7"/>
  <c r="R123" i="7"/>
  <c r="P123" i="7"/>
  <c r="BI122" i="7"/>
  <c r="BH122" i="7"/>
  <c r="BG122" i="7"/>
  <c r="BE122" i="7"/>
  <c r="T122" i="7"/>
  <c r="R122" i="7"/>
  <c r="P122" i="7"/>
  <c r="BI121" i="7"/>
  <c r="BH121" i="7"/>
  <c r="BG121" i="7"/>
  <c r="BE121" i="7"/>
  <c r="T121" i="7"/>
  <c r="R121" i="7"/>
  <c r="P121" i="7"/>
  <c r="J114" i="7"/>
  <c r="F114" i="7"/>
  <c r="F112" i="7"/>
  <c r="E110" i="7"/>
  <c r="J91" i="7"/>
  <c r="F91" i="7"/>
  <c r="F89" i="7"/>
  <c r="E87" i="7"/>
  <c r="J24" i="7"/>
  <c r="E24" i="7"/>
  <c r="J115" i="7" s="1"/>
  <c r="J23" i="7"/>
  <c r="J18" i="7"/>
  <c r="E18" i="7"/>
  <c r="F92" i="7" s="1"/>
  <c r="J17" i="7"/>
  <c r="J12" i="7"/>
  <c r="J89" i="7" s="1"/>
  <c r="E7" i="7"/>
  <c r="E108" i="7" s="1"/>
  <c r="J37" i="6"/>
  <c r="J36" i="6"/>
  <c r="AY102" i="1" s="1"/>
  <c r="J35" i="6"/>
  <c r="AX102" i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/>
  <c r="J23" i="6"/>
  <c r="J18" i="6"/>
  <c r="E18" i="6"/>
  <c r="F92" i="6" s="1"/>
  <c r="J17" i="6"/>
  <c r="J12" i="6"/>
  <c r="J89" i="6" s="1"/>
  <c r="E7" i="6"/>
  <c r="E107" i="6" s="1"/>
  <c r="J37" i="5"/>
  <c r="J36" i="5"/>
  <c r="AY101" i="1"/>
  <c r="J35" i="5"/>
  <c r="AX101" i="1" s="1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J120" i="5"/>
  <c r="F120" i="5"/>
  <c r="F118" i="5"/>
  <c r="E116" i="5"/>
  <c r="J91" i="5"/>
  <c r="F91" i="5"/>
  <c r="F89" i="5"/>
  <c r="E87" i="5"/>
  <c r="J24" i="5"/>
  <c r="E24" i="5"/>
  <c r="J121" i="5" s="1"/>
  <c r="J23" i="5"/>
  <c r="J18" i="5"/>
  <c r="E18" i="5"/>
  <c r="F121" i="5" s="1"/>
  <c r="J17" i="5"/>
  <c r="J12" i="5"/>
  <c r="J89" i="5" s="1"/>
  <c r="E7" i="5"/>
  <c r="E85" i="5" s="1"/>
  <c r="J37" i="4"/>
  <c r="J36" i="4"/>
  <c r="AY100" i="1"/>
  <c r="J35" i="4"/>
  <c r="AX100" i="1"/>
  <c r="BI130" i="4"/>
  <c r="BH130" i="4"/>
  <c r="BG130" i="4"/>
  <c r="BE130" i="4"/>
  <c r="T130" i="4"/>
  <c r="T129" i="4" s="1"/>
  <c r="T128" i="4" s="1"/>
  <c r="R130" i="4"/>
  <c r="R129" i="4" s="1"/>
  <c r="R128" i="4" s="1"/>
  <c r="P130" i="4"/>
  <c r="P129" i="4" s="1"/>
  <c r="P128" i="4" s="1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4" i="4"/>
  <c r="BH124" i="4"/>
  <c r="BG124" i="4"/>
  <c r="BE124" i="4"/>
  <c r="T124" i="4"/>
  <c r="T123" i="4" s="1"/>
  <c r="R124" i="4"/>
  <c r="R123" i="4" s="1"/>
  <c r="P124" i="4"/>
  <c r="P123" i="4"/>
  <c r="J117" i="4"/>
  <c r="F117" i="4"/>
  <c r="F115" i="4"/>
  <c r="E113" i="4"/>
  <c r="J91" i="4"/>
  <c r="F91" i="4"/>
  <c r="F89" i="4"/>
  <c r="E87" i="4"/>
  <c r="J24" i="4"/>
  <c r="E24" i="4"/>
  <c r="J92" i="4" s="1"/>
  <c r="J23" i="4"/>
  <c r="J18" i="4"/>
  <c r="E18" i="4"/>
  <c r="F118" i="4" s="1"/>
  <c r="J17" i="4"/>
  <c r="J12" i="4"/>
  <c r="J115" i="4" s="1"/>
  <c r="E7" i="4"/>
  <c r="E85" i="4" s="1"/>
  <c r="J37" i="3"/>
  <c r="J36" i="3"/>
  <c r="AY98" i="1"/>
  <c r="J35" i="3"/>
  <c r="AX98" i="1" s="1"/>
  <c r="BI167" i="3"/>
  <c r="BH167" i="3"/>
  <c r="BG167" i="3"/>
  <c r="BE167" i="3"/>
  <c r="T167" i="3"/>
  <c r="T166" i="3"/>
  <c r="R167" i="3"/>
  <c r="R166" i="3" s="1"/>
  <c r="P167" i="3"/>
  <c r="P166" i="3" s="1"/>
  <c r="BI165" i="3"/>
  <c r="BH165" i="3"/>
  <c r="BG165" i="3"/>
  <c r="BE165" i="3"/>
  <c r="T165" i="3"/>
  <c r="T164" i="3"/>
  <c r="R165" i="3"/>
  <c r="R164" i="3"/>
  <c r="P165" i="3"/>
  <c r="P164" i="3" s="1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T136" i="3" s="1"/>
  <c r="R137" i="3"/>
  <c r="R136" i="3"/>
  <c r="P137" i="3"/>
  <c r="P136" i="3" s="1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29" i="3"/>
  <c r="BH129" i="3"/>
  <c r="BG129" i="3"/>
  <c r="BE129" i="3"/>
  <c r="T129" i="3"/>
  <c r="T128" i="3"/>
  <c r="R129" i="3"/>
  <c r="R128" i="3" s="1"/>
  <c r="P129" i="3"/>
  <c r="P128" i="3"/>
  <c r="J122" i="3"/>
  <c r="F122" i="3"/>
  <c r="F120" i="3"/>
  <c r="E118" i="3"/>
  <c r="J91" i="3"/>
  <c r="F91" i="3"/>
  <c r="F89" i="3"/>
  <c r="E87" i="3"/>
  <c r="J24" i="3"/>
  <c r="E24" i="3"/>
  <c r="J123" i="3" s="1"/>
  <c r="J23" i="3"/>
  <c r="J18" i="3"/>
  <c r="E18" i="3"/>
  <c r="F92" i="3" s="1"/>
  <c r="J17" i="3"/>
  <c r="J12" i="3"/>
  <c r="J89" i="3" s="1"/>
  <c r="E7" i="3"/>
  <c r="E116" i="3" s="1"/>
  <c r="J37" i="2"/>
  <c r="J36" i="2"/>
  <c r="AY95" i="1" s="1"/>
  <c r="J35" i="2"/>
  <c r="AX95" i="1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T136" i="2" s="1"/>
  <c r="R137" i="2"/>
  <c r="R136" i="2" s="1"/>
  <c r="P137" i="2"/>
  <c r="P136" i="2" s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 s="1"/>
  <c r="J122" i="2"/>
  <c r="F122" i="2"/>
  <c r="F120" i="2"/>
  <c r="E118" i="2"/>
  <c r="J91" i="2"/>
  <c r="F91" i="2"/>
  <c r="F89" i="2"/>
  <c r="E87" i="2"/>
  <c r="J24" i="2"/>
  <c r="E24" i="2"/>
  <c r="J92" i="2" s="1"/>
  <c r="J23" i="2"/>
  <c r="J18" i="2"/>
  <c r="E18" i="2"/>
  <c r="F123" i="2" s="1"/>
  <c r="J17" i="2"/>
  <c r="J12" i="2"/>
  <c r="J89" i="2" s="1"/>
  <c r="E7" i="2"/>
  <c r="E116" i="2" s="1"/>
  <c r="L90" i="1"/>
  <c r="AM90" i="1"/>
  <c r="AM89" i="1"/>
  <c r="L89" i="1"/>
  <c r="AM87" i="1"/>
  <c r="L87" i="1"/>
  <c r="L85" i="1"/>
  <c r="L84" i="1"/>
  <c r="J130" i="11"/>
  <c r="BK125" i="11"/>
  <c r="J186" i="10"/>
  <c r="BK184" i="10"/>
  <c r="J183" i="10"/>
  <c r="J182" i="10"/>
  <c r="BK179" i="10"/>
  <c r="BK178" i="10"/>
  <c r="BK176" i="10"/>
  <c r="J172" i="10"/>
  <c r="BK171" i="10"/>
  <c r="BK166" i="10"/>
  <c r="BK165" i="10"/>
  <c r="J163" i="10"/>
  <c r="BK162" i="10"/>
  <c r="J160" i="10"/>
  <c r="BK159" i="10"/>
  <c r="J154" i="10"/>
  <c r="J152" i="10"/>
  <c r="J151" i="10"/>
  <c r="J150" i="10"/>
  <c r="BK149" i="10"/>
  <c r="BK148" i="10"/>
  <c r="BK146" i="10"/>
  <c r="BK145" i="10"/>
  <c r="J144" i="10"/>
  <c r="BK142" i="10"/>
  <c r="J141" i="10"/>
  <c r="BK140" i="10"/>
  <c r="BK137" i="10"/>
  <c r="BK136" i="10"/>
  <c r="BK135" i="10"/>
  <c r="BK134" i="10"/>
  <c r="BK133" i="10"/>
  <c r="BK129" i="10"/>
  <c r="BK128" i="10"/>
  <c r="J126" i="10"/>
  <c r="BK130" i="9"/>
  <c r="BK127" i="9"/>
  <c r="BK126" i="9"/>
  <c r="BK125" i="9"/>
  <c r="BK124" i="9"/>
  <c r="BK123" i="9"/>
  <c r="BK122" i="9"/>
  <c r="BK121" i="9"/>
  <c r="BK149" i="8"/>
  <c r="BK146" i="8"/>
  <c r="J145" i="8"/>
  <c r="BK144" i="8"/>
  <c r="BK142" i="8"/>
  <c r="J141" i="8"/>
  <c r="BK140" i="8"/>
  <c r="BK139" i="8"/>
  <c r="J138" i="8"/>
  <c r="BK134" i="8"/>
  <c r="BK133" i="8"/>
  <c r="BK131" i="8"/>
  <c r="J130" i="8"/>
  <c r="BK128" i="8"/>
  <c r="J125" i="8"/>
  <c r="BK124" i="8"/>
  <c r="J253" i="7"/>
  <c r="BK252" i="7"/>
  <c r="J251" i="7"/>
  <c r="BK248" i="7"/>
  <c r="J246" i="7"/>
  <c r="J245" i="7"/>
  <c r="BK242" i="7"/>
  <c r="J241" i="7"/>
  <c r="J240" i="7"/>
  <c r="J239" i="7"/>
  <c r="BK237" i="7"/>
  <c r="BK236" i="7"/>
  <c r="BK230" i="7"/>
  <c r="J229" i="7"/>
  <c r="BK225" i="7"/>
  <c r="J223" i="7"/>
  <c r="BK221" i="7"/>
  <c r="J219" i="7"/>
  <c r="BK217" i="7"/>
  <c r="J216" i="7"/>
  <c r="J214" i="7"/>
  <c r="BK210" i="7"/>
  <c r="J208" i="7"/>
  <c r="J207" i="7"/>
  <c r="BK206" i="7"/>
  <c r="J205" i="7"/>
  <c r="BK203" i="7"/>
  <c r="J200" i="7"/>
  <c r="BK199" i="7"/>
  <c r="BK197" i="7"/>
  <c r="BK193" i="7"/>
  <c r="J190" i="7"/>
  <c r="BK189" i="7"/>
  <c r="J188" i="7"/>
  <c r="BK186" i="7"/>
  <c r="BK183" i="7"/>
  <c r="J181" i="7"/>
  <c r="J174" i="7"/>
  <c r="BK173" i="7"/>
  <c r="BK172" i="7"/>
  <c r="BK171" i="7"/>
  <c r="J167" i="7"/>
  <c r="J165" i="7"/>
  <c r="BK164" i="7"/>
  <c r="BK162" i="7"/>
  <c r="J160" i="7"/>
  <c r="J159" i="7"/>
  <c r="J157" i="7"/>
  <c r="BK155" i="7"/>
  <c r="BK154" i="7"/>
  <c r="BK151" i="7"/>
  <c r="BK150" i="7"/>
  <c r="J149" i="7"/>
  <c r="J148" i="7"/>
  <c r="J147" i="7"/>
  <c r="BK146" i="7"/>
  <c r="J142" i="7"/>
  <c r="BK141" i="7"/>
  <c r="J139" i="7"/>
  <c r="J138" i="7"/>
  <c r="BK136" i="7"/>
  <c r="J129" i="7"/>
  <c r="J128" i="7"/>
  <c r="BK126" i="7"/>
  <c r="J125" i="7"/>
  <c r="J123" i="7"/>
  <c r="BK122" i="7"/>
  <c r="BK150" i="6"/>
  <c r="J146" i="6"/>
  <c r="BK138" i="6"/>
  <c r="J136" i="6"/>
  <c r="J134" i="6"/>
  <c r="J133" i="6"/>
  <c r="J132" i="6"/>
  <c r="J129" i="6"/>
  <c r="BK128" i="6"/>
  <c r="J127" i="6"/>
  <c r="BK126" i="6"/>
  <c r="J124" i="6"/>
  <c r="BK122" i="6"/>
  <c r="J120" i="6"/>
  <c r="J119" i="6"/>
  <c r="BK210" i="5"/>
  <c r="BK209" i="5"/>
  <c r="BK207" i="5"/>
  <c r="BK206" i="5"/>
  <c r="BK205" i="5"/>
  <c r="BK202" i="5"/>
  <c r="BK199" i="5"/>
  <c r="J198" i="5"/>
  <c r="BK196" i="5"/>
  <c r="BK191" i="5"/>
  <c r="BK187" i="5"/>
  <c r="J182" i="5"/>
  <c r="J180" i="5"/>
  <c r="BK176" i="5"/>
  <c r="J174" i="5"/>
  <c r="BK172" i="5"/>
  <c r="BK171" i="5"/>
  <c r="BK170" i="5"/>
  <c r="BK164" i="5"/>
  <c r="BK163" i="5"/>
  <c r="J160" i="5"/>
  <c r="J159" i="5"/>
  <c r="BK149" i="5"/>
  <c r="J146" i="5"/>
  <c r="J145" i="5"/>
  <c r="BK144" i="5"/>
  <c r="BK143" i="5"/>
  <c r="J140" i="5"/>
  <c r="BK139" i="5"/>
  <c r="BK138" i="5"/>
  <c r="J133" i="5"/>
  <c r="J131" i="5"/>
  <c r="J129" i="5"/>
  <c r="BK128" i="5"/>
  <c r="J130" i="4"/>
  <c r="J126" i="4"/>
  <c r="J163" i="3"/>
  <c r="J160" i="3"/>
  <c r="BK159" i="3"/>
  <c r="BK156" i="3"/>
  <c r="J155" i="3"/>
  <c r="BK153" i="3"/>
  <c r="BK151" i="3"/>
  <c r="J148" i="3"/>
  <c r="J147" i="3"/>
  <c r="J143" i="3"/>
  <c r="J140" i="3"/>
  <c r="J137" i="3"/>
  <c r="BK133" i="3"/>
  <c r="BK132" i="3"/>
  <c r="J131" i="3"/>
  <c r="BK129" i="3"/>
  <c r="J164" i="2"/>
  <c r="BK163" i="2"/>
  <c r="BK160" i="2"/>
  <c r="BK158" i="2"/>
  <c r="J157" i="2"/>
  <c r="BK156" i="2"/>
  <c r="BK154" i="2"/>
  <c r="J153" i="2"/>
  <c r="J146" i="2"/>
  <c r="J141" i="2"/>
  <c r="BK140" i="2"/>
  <c r="BK137" i="2"/>
  <c r="BK134" i="2"/>
  <c r="BK133" i="2"/>
  <c r="AS94" i="1"/>
  <c r="J135" i="11"/>
  <c r="BK134" i="11"/>
  <c r="J131" i="11"/>
  <c r="BK130" i="11"/>
  <c r="BK129" i="11"/>
  <c r="J127" i="11"/>
  <c r="J125" i="11"/>
  <c r="J184" i="10"/>
  <c r="BK182" i="10"/>
  <c r="J180" i="10"/>
  <c r="J178" i="10"/>
  <c r="BK177" i="10"/>
  <c r="J176" i="10"/>
  <c r="BK175" i="10"/>
  <c r="BK172" i="10"/>
  <c r="J171" i="10"/>
  <c r="J170" i="10"/>
  <c r="BK169" i="10"/>
  <c r="BK168" i="10"/>
  <c r="J167" i="10"/>
  <c r="J165" i="10"/>
  <c r="BK164" i="10"/>
  <c r="BK163" i="10"/>
  <c r="J161" i="10"/>
  <c r="BK160" i="10"/>
  <c r="BK158" i="10"/>
  <c r="J157" i="10"/>
  <c r="J156" i="10"/>
  <c r="J155" i="10"/>
  <c r="J153" i="10"/>
  <c r="BK152" i="10"/>
  <c r="BK150" i="10"/>
  <c r="J149" i="10"/>
  <c r="J147" i="10"/>
  <c r="J145" i="10"/>
  <c r="BK143" i="10"/>
  <c r="J142" i="10"/>
  <c r="BK141" i="10"/>
  <c r="J139" i="10"/>
  <c r="BK138" i="10"/>
  <c r="J137" i="10"/>
  <c r="J136" i="10"/>
  <c r="J133" i="10"/>
  <c r="J132" i="10"/>
  <c r="J131" i="10"/>
  <c r="J128" i="10"/>
  <c r="J127" i="10"/>
  <c r="BK126" i="10"/>
  <c r="J129" i="9"/>
  <c r="J128" i="9"/>
  <c r="J127" i="9"/>
  <c r="J126" i="9"/>
  <c r="J124" i="9"/>
  <c r="J122" i="9"/>
  <c r="J149" i="8"/>
  <c r="BK147" i="8"/>
  <c r="J146" i="8"/>
  <c r="BK141" i="8"/>
  <c r="J140" i="8"/>
  <c r="BK138" i="8"/>
  <c r="J137" i="8"/>
  <c r="J136" i="8"/>
  <c r="J135" i="8"/>
  <c r="J133" i="8"/>
  <c r="J132" i="8"/>
  <c r="J131" i="8"/>
  <c r="BK130" i="8"/>
  <c r="BK129" i="8"/>
  <c r="J128" i="8"/>
  <c r="BK126" i="8"/>
  <c r="BK256" i="7"/>
  <c r="BK250" i="7"/>
  <c r="BK247" i="7"/>
  <c r="J244" i="7"/>
  <c r="BK243" i="7"/>
  <c r="J242" i="7"/>
  <c r="BK241" i="7"/>
  <c r="J238" i="7"/>
  <c r="BK235" i="7"/>
  <c r="J232" i="7"/>
  <c r="BK229" i="7"/>
  <c r="J228" i="7"/>
  <c r="BK227" i="7"/>
  <c r="J224" i="7"/>
  <c r="BK222" i="7"/>
  <c r="BK220" i="7"/>
  <c r="J218" i="7"/>
  <c r="BK216" i="7"/>
  <c r="J213" i="7"/>
  <c r="J212" i="7"/>
  <c r="BK211" i="7"/>
  <c r="J210" i="7"/>
  <c r="J209" i="7"/>
  <c r="BK208" i="7"/>
  <c r="J206" i="7"/>
  <c r="BK204" i="7"/>
  <c r="J202" i="7"/>
  <c r="BK198" i="7"/>
  <c r="J197" i="7"/>
  <c r="BK196" i="7"/>
  <c r="J195" i="7"/>
  <c r="J193" i="7"/>
  <c r="BK192" i="7"/>
  <c r="J191" i="7"/>
  <c r="J189" i="7"/>
  <c r="BK187" i="7"/>
  <c r="BK184" i="7"/>
  <c r="J183" i="7"/>
  <c r="J182" i="7"/>
  <c r="BK181" i="7"/>
  <c r="J180" i="7"/>
  <c r="J179" i="7"/>
  <c r="BK178" i="7"/>
  <c r="J176" i="7"/>
  <c r="J175" i="7"/>
  <c r="BK174" i="7"/>
  <c r="J172" i="7"/>
  <c r="BK168" i="7"/>
  <c r="BK167" i="7"/>
  <c r="J163" i="7"/>
  <c r="J162" i="7"/>
  <c r="J161" i="7"/>
  <c r="BK158" i="7"/>
  <c r="BK157" i="7"/>
  <c r="J153" i="7"/>
  <c r="BK152" i="7"/>
  <c r="J146" i="7"/>
  <c r="J145" i="7"/>
  <c r="BK144" i="7"/>
  <c r="BK143" i="7"/>
  <c r="BK142" i="7"/>
  <c r="J141" i="7"/>
  <c r="BK139" i="7"/>
  <c r="BK137" i="7"/>
  <c r="J136" i="7"/>
  <c r="J135" i="7"/>
  <c r="BK134" i="7"/>
  <c r="J132" i="7"/>
  <c r="BK131" i="7"/>
  <c r="BK127" i="7"/>
  <c r="J126" i="7"/>
  <c r="BK124" i="7"/>
  <c r="J121" i="7"/>
  <c r="J156" i="6"/>
  <c r="J155" i="6"/>
  <c r="BK154" i="6"/>
  <c r="J153" i="6"/>
  <c r="J151" i="6"/>
  <c r="J149" i="6"/>
  <c r="J148" i="6"/>
  <c r="J147" i="6"/>
  <c r="J145" i="6"/>
  <c r="BK144" i="6"/>
  <c r="J143" i="6"/>
  <c r="BK142" i="6"/>
  <c r="BK140" i="6"/>
  <c r="BK139" i="6"/>
  <c r="J138" i="6"/>
  <c r="BK136" i="6"/>
  <c r="J135" i="6"/>
  <c r="BK132" i="6"/>
  <c r="J131" i="6"/>
  <c r="BK130" i="6"/>
  <c r="BK127" i="6"/>
  <c r="J125" i="6"/>
  <c r="J121" i="6"/>
  <c r="BK211" i="5"/>
  <c r="J211" i="5"/>
  <c r="BK204" i="5"/>
  <c r="J202" i="5"/>
  <c r="BK201" i="5"/>
  <c r="BK197" i="5"/>
  <c r="J196" i="5"/>
  <c r="J195" i="5"/>
  <c r="BK192" i="5"/>
  <c r="BK190" i="5"/>
  <c r="J188" i="5"/>
  <c r="J185" i="5"/>
  <c r="BK183" i="5"/>
  <c r="J181" i="5"/>
  <c r="BK180" i="5"/>
  <c r="J179" i="5"/>
  <c r="BK178" i="5"/>
  <c r="J177" i="5"/>
  <c r="BK175" i="5"/>
  <c r="BK174" i="5"/>
  <c r="J171" i="5"/>
  <c r="J170" i="5"/>
  <c r="J169" i="5"/>
  <c r="BK168" i="5"/>
  <c r="J167" i="5"/>
  <c r="BK166" i="5"/>
  <c r="J164" i="5"/>
  <c r="BK162" i="5"/>
  <c r="BK158" i="5"/>
  <c r="J157" i="5"/>
  <c r="BK156" i="5"/>
  <c r="BK154" i="5"/>
  <c r="BK153" i="5"/>
  <c r="BK152" i="5"/>
  <c r="J151" i="5"/>
  <c r="J150" i="5"/>
  <c r="J149" i="5"/>
  <c r="BK147" i="5"/>
  <c r="J144" i="5"/>
  <c r="J141" i="5"/>
  <c r="J139" i="5"/>
  <c r="J138" i="5"/>
  <c r="BK136" i="5"/>
  <c r="J134" i="5"/>
  <c r="BK133" i="5"/>
  <c r="J132" i="5"/>
  <c r="BK131" i="5"/>
  <c r="J127" i="5"/>
  <c r="J127" i="4"/>
  <c r="J124" i="4"/>
  <c r="BK167" i="3"/>
  <c r="J165" i="3"/>
  <c r="BK162" i="3"/>
  <c r="BK160" i="3"/>
  <c r="J256" i="7"/>
  <c r="J255" i="7"/>
  <c r="J254" i="7"/>
  <c r="BK253" i="7"/>
  <c r="J252" i="7"/>
  <c r="BK251" i="7"/>
  <c r="J250" i="7"/>
  <c r="BK249" i="7"/>
  <c r="J248" i="7"/>
  <c r="BK245" i="7"/>
  <c r="J243" i="7"/>
  <c r="BK238" i="7"/>
  <c r="J237" i="7"/>
  <c r="J236" i="7"/>
  <c r="BK234" i="7"/>
  <c r="J233" i="7"/>
  <c r="BK232" i="7"/>
  <c r="BK231" i="7"/>
  <c r="J227" i="7"/>
  <c r="BK226" i="7"/>
  <c r="BK224" i="7"/>
  <c r="J222" i="7"/>
  <c r="J221" i="7"/>
  <c r="J220" i="7"/>
  <c r="BK215" i="7"/>
  <c r="BK214" i="7"/>
  <c r="BK212" i="7"/>
  <c r="J211" i="7"/>
  <c r="BK209" i="7"/>
  <c r="BK207" i="7"/>
  <c r="BK205" i="7"/>
  <c r="J204" i="7"/>
  <c r="BK202" i="7"/>
  <c r="BK201" i="7"/>
  <c r="BK200" i="7"/>
  <c r="J198" i="7"/>
  <c r="J196" i="7"/>
  <c r="BK194" i="7"/>
  <c r="J192" i="7"/>
  <c r="BK191" i="7"/>
  <c r="BK188" i="7"/>
  <c r="J187" i="7"/>
  <c r="J185" i="7"/>
  <c r="J184" i="7"/>
  <c r="BK179" i="7"/>
  <c r="J178" i="7"/>
  <c r="BK177" i="7"/>
  <c r="J173" i="7"/>
  <c r="J171" i="7"/>
  <c r="J170" i="7"/>
  <c r="J169" i="7"/>
  <c r="J168" i="7"/>
  <c r="BK166" i="7"/>
  <c r="BK163" i="7"/>
  <c r="BK160" i="7"/>
  <c r="BK159" i="7"/>
  <c r="J158" i="7"/>
  <c r="J156" i="7"/>
  <c r="J155" i="7"/>
  <c r="J154" i="7"/>
  <c r="J152" i="7"/>
  <c r="J151" i="7"/>
  <c r="J150" i="7"/>
  <c r="BK149" i="7"/>
  <c r="BK145" i="7"/>
  <c r="J143" i="7"/>
  <c r="BK140" i="7"/>
  <c r="J137" i="7"/>
  <c r="BK135" i="7"/>
  <c r="J133" i="7"/>
  <c r="BK132" i="7"/>
  <c r="J131" i="7"/>
  <c r="J130" i="7"/>
  <c r="BK129" i="7"/>
  <c r="J127" i="7"/>
  <c r="BK125" i="7"/>
  <c r="J124" i="7"/>
  <c r="J122" i="7"/>
  <c r="BK121" i="7"/>
  <c r="BK156" i="6"/>
  <c r="BK155" i="6"/>
  <c r="BK149" i="6"/>
  <c r="BK148" i="6"/>
  <c r="BK146" i="6"/>
  <c r="BK145" i="6"/>
  <c r="J141" i="6"/>
  <c r="J140" i="6"/>
  <c r="J137" i="6"/>
  <c r="BK134" i="6"/>
  <c r="BK133" i="6"/>
  <c r="BK129" i="6"/>
  <c r="J128" i="6"/>
  <c r="J126" i="6"/>
  <c r="BK125" i="6"/>
  <c r="J123" i="6"/>
  <c r="J122" i="6"/>
  <c r="BK121" i="6"/>
  <c r="BK120" i="6"/>
  <c r="BK119" i="6"/>
  <c r="J210" i="5"/>
  <c r="J209" i="5"/>
  <c r="J208" i="5"/>
  <c r="J206" i="5"/>
  <c r="BK203" i="5"/>
  <c r="J201" i="5"/>
  <c r="J199" i="5"/>
  <c r="BK198" i="5"/>
  <c r="J197" i="5"/>
  <c r="BK194" i="5"/>
  <c r="J189" i="5"/>
  <c r="BK188" i="5"/>
  <c r="J187" i="5"/>
  <c r="BK185" i="5"/>
  <c r="J184" i="5"/>
  <c r="BK182" i="5"/>
  <c r="BK179" i="5"/>
  <c r="J176" i="5"/>
  <c r="J175" i="5"/>
  <c r="J172" i="5"/>
  <c r="BK167" i="5"/>
  <c r="J165" i="5"/>
  <c r="BK159" i="5"/>
  <c r="J158" i="5"/>
  <c r="BK157" i="5"/>
  <c r="BK151" i="5"/>
  <c r="BK148" i="5"/>
  <c r="J143" i="5"/>
  <c r="BK141" i="5"/>
  <c r="BK137" i="5"/>
  <c r="J135" i="5"/>
  <c r="BK132" i="5"/>
  <c r="BK130" i="5"/>
  <c r="BK129" i="5"/>
  <c r="J128" i="5"/>
  <c r="BK126" i="5"/>
  <c r="BK130" i="4"/>
  <c r="BK127" i="4"/>
  <c r="J162" i="3"/>
  <c r="J161" i="3"/>
  <c r="J159" i="3"/>
  <c r="BK158" i="3"/>
  <c r="J156" i="3"/>
  <c r="BK155" i="3"/>
  <c r="BK154" i="3"/>
  <c r="J152" i="3"/>
  <c r="BK149" i="3"/>
  <c r="BK146" i="3"/>
  <c r="J145" i="3"/>
  <c r="BK144" i="3"/>
  <c r="BK143" i="3"/>
  <c r="BK142" i="3"/>
  <c r="BK141" i="3"/>
  <c r="BK135" i="3"/>
  <c r="J134" i="3"/>
  <c r="J133" i="3"/>
  <c r="J132" i="3"/>
  <c r="BK161" i="2"/>
  <c r="J160" i="2"/>
  <c r="BK159" i="2"/>
  <c r="J152" i="2"/>
  <c r="BK145" i="2"/>
  <c r="J144" i="2"/>
  <c r="BK143" i="2"/>
  <c r="BK142" i="2"/>
  <c r="J140" i="2"/>
  <c r="BK135" i="2"/>
  <c r="J134" i="2"/>
  <c r="J133" i="2"/>
  <c r="J132" i="2"/>
  <c r="BK131" i="2"/>
  <c r="BK129" i="2"/>
  <c r="BK135" i="11"/>
  <c r="J134" i="11"/>
  <c r="BK131" i="11"/>
  <c r="J129" i="11"/>
  <c r="BK127" i="11"/>
  <c r="BK186" i="10"/>
  <c r="BK183" i="10"/>
  <c r="BK180" i="10"/>
  <c r="J179" i="10"/>
  <c r="J177" i="10"/>
  <c r="J175" i="10"/>
  <c r="BK170" i="10"/>
  <c r="J169" i="10"/>
  <c r="J168" i="10"/>
  <c r="BK167" i="10"/>
  <c r="J166" i="10"/>
  <c r="J164" i="10"/>
  <c r="J162" i="10"/>
  <c r="BK161" i="10"/>
  <c r="J159" i="10"/>
  <c r="J158" i="10"/>
  <c r="BK157" i="10"/>
  <c r="BK156" i="10"/>
  <c r="BK155" i="10"/>
  <c r="BK154" i="10"/>
  <c r="BK153" i="10"/>
  <c r="BK151" i="10"/>
  <c r="J148" i="10"/>
  <c r="BK147" i="10"/>
  <c r="J146" i="10"/>
  <c r="BK144" i="10"/>
  <c r="J143" i="10"/>
  <c r="J140" i="10"/>
  <c r="BK139" i="10"/>
  <c r="J138" i="10"/>
  <c r="J135" i="10"/>
  <c r="J134" i="10"/>
  <c r="BK132" i="10"/>
  <c r="BK131" i="10"/>
  <c r="J129" i="10"/>
  <c r="BK127" i="10"/>
  <c r="J130" i="9"/>
  <c r="BK129" i="9"/>
  <c r="BK128" i="9"/>
  <c r="J125" i="9"/>
  <c r="J123" i="9"/>
  <c r="J121" i="9"/>
  <c r="J147" i="8"/>
  <c r="BK145" i="8"/>
  <c r="J144" i="8"/>
  <c r="J142" i="8"/>
  <c r="J139" i="8"/>
  <c r="BK137" i="8"/>
  <c r="BK136" i="8"/>
  <c r="BK135" i="8"/>
  <c r="J134" i="8"/>
  <c r="BK132" i="8"/>
  <c r="J129" i="8"/>
  <c r="J126" i="8"/>
  <c r="BK125" i="8"/>
  <c r="J124" i="8"/>
  <c r="BK255" i="7"/>
  <c r="BK254" i="7"/>
  <c r="J249" i="7"/>
  <c r="J247" i="7"/>
  <c r="BK246" i="7"/>
  <c r="BK244" i="7"/>
  <c r="BK240" i="7"/>
  <c r="BK239" i="7"/>
  <c r="J235" i="7"/>
  <c r="J234" i="7"/>
  <c r="BK233" i="7"/>
  <c r="J231" i="7"/>
  <c r="J230" i="7"/>
  <c r="BK228" i="7"/>
  <c r="J226" i="7"/>
  <c r="J225" i="7"/>
  <c r="BK223" i="7"/>
  <c r="BK219" i="7"/>
  <c r="BK218" i="7"/>
  <c r="J217" i="7"/>
  <c r="J215" i="7"/>
  <c r="BK213" i="7"/>
  <c r="J203" i="7"/>
  <c r="J201" i="7"/>
  <c r="J199" i="7"/>
  <c r="BK195" i="7"/>
  <c r="J194" i="7"/>
  <c r="BK190" i="7"/>
  <c r="J186" i="7"/>
  <c r="BK185" i="7"/>
  <c r="BK182" i="7"/>
  <c r="BK180" i="7"/>
  <c r="J177" i="7"/>
  <c r="BK176" i="7"/>
  <c r="BK175" i="7"/>
  <c r="BK170" i="7"/>
  <c r="BK169" i="7"/>
  <c r="J166" i="7"/>
  <c r="BK165" i="7"/>
  <c r="J164" i="7"/>
  <c r="BK161" i="7"/>
  <c r="BK156" i="7"/>
  <c r="BK153" i="7"/>
  <c r="BK148" i="7"/>
  <c r="BK147" i="7"/>
  <c r="J144" i="7"/>
  <c r="J140" i="7"/>
  <c r="BK138" i="7"/>
  <c r="J134" i="7"/>
  <c r="BK133" i="7"/>
  <c r="BK130" i="7"/>
  <c r="BK128" i="7"/>
  <c r="BK123" i="7"/>
  <c r="J154" i="6"/>
  <c r="BK153" i="6"/>
  <c r="BK152" i="6"/>
  <c r="J152" i="6"/>
  <c r="BK151" i="6"/>
  <c r="J150" i="6"/>
  <c r="BK147" i="6"/>
  <c r="J144" i="6"/>
  <c r="BK143" i="6"/>
  <c r="J142" i="6"/>
  <c r="BK141" i="6"/>
  <c r="J139" i="6"/>
  <c r="BK137" i="6"/>
  <c r="BK135" i="6"/>
  <c r="BK131" i="6"/>
  <c r="J130" i="6"/>
  <c r="BK124" i="6"/>
  <c r="BK123" i="6"/>
  <c r="BK208" i="5"/>
  <c r="J207" i="5"/>
  <c r="J205" i="5"/>
  <c r="J204" i="5"/>
  <c r="J203" i="5"/>
  <c r="BK195" i="5"/>
  <c r="J194" i="5"/>
  <c r="J192" i="5"/>
  <c r="J191" i="5"/>
  <c r="J190" i="5"/>
  <c r="BK189" i="5"/>
  <c r="BK184" i="5"/>
  <c r="J183" i="5"/>
  <c r="BK181" i="5"/>
  <c r="J178" i="5"/>
  <c r="BK177" i="5"/>
  <c r="BK169" i="5"/>
  <c r="J168" i="5"/>
  <c r="J166" i="5"/>
  <c r="BK165" i="5"/>
  <c r="J163" i="5"/>
  <c r="J162" i="5"/>
  <c r="BK160" i="5"/>
  <c r="J156" i="5"/>
  <c r="J154" i="5"/>
  <c r="J153" i="5"/>
  <c r="J152" i="5"/>
  <c r="BK150" i="5"/>
  <c r="J148" i="5"/>
  <c r="J147" i="5"/>
  <c r="BK146" i="5"/>
  <c r="BK145" i="5"/>
  <c r="BK140" i="5"/>
  <c r="J137" i="5"/>
  <c r="J136" i="5"/>
  <c r="BK135" i="5"/>
  <c r="BK134" i="5"/>
  <c r="J130" i="5"/>
  <c r="BK127" i="5"/>
  <c r="J126" i="5"/>
  <c r="BK126" i="4"/>
  <c r="BK124" i="4"/>
  <c r="BK165" i="3"/>
  <c r="BK163" i="3"/>
  <c r="BK161" i="3"/>
  <c r="J158" i="3"/>
  <c r="J154" i="3"/>
  <c r="J153" i="3"/>
  <c r="BK152" i="3"/>
  <c r="J151" i="3"/>
  <c r="J149" i="3"/>
  <c r="BK148" i="3"/>
  <c r="BK147" i="3"/>
  <c r="J146" i="3"/>
  <c r="BK145" i="3"/>
  <c r="J144" i="3"/>
  <c r="J142" i="3"/>
  <c r="J141" i="3"/>
  <c r="BK140" i="3"/>
  <c r="BK137" i="3"/>
  <c r="J135" i="3"/>
  <c r="BK134" i="3"/>
  <c r="BK131" i="3"/>
  <c r="J129" i="3"/>
  <c r="BK166" i="2"/>
  <c r="BK164" i="2"/>
  <c r="J163" i="2"/>
  <c r="J161" i="2"/>
  <c r="J159" i="2"/>
  <c r="J158" i="2"/>
  <c r="BK157" i="2"/>
  <c r="J156" i="2"/>
  <c r="J154" i="2"/>
  <c r="BK153" i="2"/>
  <c r="BK152" i="2"/>
  <c r="BK146" i="2"/>
  <c r="J145" i="2"/>
  <c r="BK144" i="2"/>
  <c r="J143" i="2"/>
  <c r="J142" i="2"/>
  <c r="BK141" i="2"/>
  <c r="J137" i="2"/>
  <c r="J135" i="2"/>
  <c r="BK132" i="2"/>
  <c r="J131" i="2"/>
  <c r="J129" i="2"/>
  <c r="R150" i="2" l="1"/>
  <c r="BK150" i="2"/>
  <c r="J150" i="2" s="1"/>
  <c r="J103" i="2" s="1"/>
  <c r="T150" i="2"/>
  <c r="P150" i="2"/>
  <c r="R130" i="2"/>
  <c r="R127" i="2" s="1"/>
  <c r="P139" i="2"/>
  <c r="R155" i="2"/>
  <c r="BK162" i="2"/>
  <c r="J162" i="2" s="1"/>
  <c r="J105" i="2" s="1"/>
  <c r="T162" i="2"/>
  <c r="R130" i="3"/>
  <c r="R127" i="3"/>
  <c r="BK139" i="3"/>
  <c r="J139" i="3"/>
  <c r="J102" i="3"/>
  <c r="R139" i="3"/>
  <c r="T150" i="3"/>
  <c r="T157" i="3"/>
  <c r="R125" i="4"/>
  <c r="R122" i="4"/>
  <c r="R121" i="4" s="1"/>
  <c r="R142" i="5"/>
  <c r="R155" i="5"/>
  <c r="R125" i="5" s="1"/>
  <c r="R124" i="5" s="1"/>
  <c r="BK173" i="5"/>
  <c r="J173" i="5" s="1"/>
  <c r="J101" i="5" s="1"/>
  <c r="T173" i="5"/>
  <c r="T186" i="5"/>
  <c r="R193" i="5"/>
  <c r="T200" i="5"/>
  <c r="T118" i="6"/>
  <c r="T117" i="6" s="1"/>
  <c r="P120" i="7"/>
  <c r="P119" i="7"/>
  <c r="P118" i="7" s="1"/>
  <c r="AU103" i="1" s="1"/>
  <c r="BK127" i="8"/>
  <c r="J127" i="8" s="1"/>
  <c r="J99" i="8" s="1"/>
  <c r="T127" i="8"/>
  <c r="T143" i="8"/>
  <c r="R120" i="9"/>
  <c r="R119" i="9" s="1"/>
  <c r="R118" i="9" s="1"/>
  <c r="P125" i="10"/>
  <c r="T125" i="10"/>
  <c r="T130" i="10"/>
  <c r="P174" i="10"/>
  <c r="P181" i="10"/>
  <c r="R128" i="11"/>
  <c r="R123" i="11"/>
  <c r="R133" i="11"/>
  <c r="R132" i="11"/>
  <c r="R122" i="11" s="1"/>
  <c r="P130" i="2"/>
  <c r="P127" i="2" s="1"/>
  <c r="T139" i="2"/>
  <c r="P155" i="2"/>
  <c r="P162" i="2"/>
  <c r="BK130" i="3"/>
  <c r="J130" i="3"/>
  <c r="J99" i="3" s="1"/>
  <c r="P139" i="3"/>
  <c r="R150" i="3"/>
  <c r="R157" i="3"/>
  <c r="P125" i="4"/>
  <c r="P122" i="4"/>
  <c r="P121" i="4" s="1"/>
  <c r="AU100" i="1" s="1"/>
  <c r="T142" i="5"/>
  <c r="T155" i="5"/>
  <c r="T125" i="5" s="1"/>
  <c r="T124" i="5" s="1"/>
  <c r="T161" i="5"/>
  <c r="BK186" i="5"/>
  <c r="J186" i="5" s="1"/>
  <c r="J102" i="5" s="1"/>
  <c r="BK193" i="5"/>
  <c r="J193" i="5"/>
  <c r="J103" i="5"/>
  <c r="BK200" i="5"/>
  <c r="J200" i="5" s="1"/>
  <c r="J104" i="5" s="1"/>
  <c r="R118" i="6"/>
  <c r="R117" i="6"/>
  <c r="BK181" i="10"/>
  <c r="J181" i="10"/>
  <c r="J102" i="10" s="1"/>
  <c r="P128" i="11"/>
  <c r="P123" i="11"/>
  <c r="T133" i="11"/>
  <c r="T132" i="11" s="1"/>
  <c r="P130" i="3"/>
  <c r="P127" i="3" s="1"/>
  <c r="T139" i="3"/>
  <c r="T138" i="3" s="1"/>
  <c r="P150" i="3"/>
  <c r="P157" i="3"/>
  <c r="BK125" i="4"/>
  <c r="J125" i="4"/>
  <c r="J99" i="4" s="1"/>
  <c r="P142" i="5"/>
  <c r="P155" i="5"/>
  <c r="P161" i="5"/>
  <c r="P173" i="5"/>
  <c r="P186" i="5"/>
  <c r="P125" i="5" s="1"/>
  <c r="P124" i="5" s="1"/>
  <c r="AU101" i="1" s="1"/>
  <c r="P193" i="5"/>
  <c r="P200" i="5"/>
  <c r="BK118" i="6"/>
  <c r="BK117" i="6"/>
  <c r="J117" i="6" s="1"/>
  <c r="J96" i="6" s="1"/>
  <c r="BK120" i="7"/>
  <c r="BK119" i="7"/>
  <c r="BK118" i="7"/>
  <c r="J118" i="7"/>
  <c r="J96" i="7"/>
  <c r="T120" i="7"/>
  <c r="T119" i="7" s="1"/>
  <c r="T118" i="7" s="1"/>
  <c r="BK123" i="8"/>
  <c r="J123" i="8"/>
  <c r="J98" i="8" s="1"/>
  <c r="R123" i="8"/>
  <c r="P127" i="8"/>
  <c r="BK143" i="8"/>
  <c r="J143" i="8"/>
  <c r="J100" i="8" s="1"/>
  <c r="R143" i="8"/>
  <c r="BK120" i="9"/>
  <c r="J120" i="9" s="1"/>
  <c r="J98" i="9" s="1"/>
  <c r="T120" i="9"/>
  <c r="T119" i="9" s="1"/>
  <c r="T118" i="9" s="1"/>
  <c r="BK125" i="10"/>
  <c r="J125" i="10"/>
  <c r="J98" i="10" s="1"/>
  <c r="R125" i="10"/>
  <c r="P130" i="10"/>
  <c r="T181" i="10"/>
  <c r="T173" i="10"/>
  <c r="BK128" i="11"/>
  <c r="J128" i="11" s="1"/>
  <c r="J100" i="11" s="1"/>
  <c r="T128" i="11"/>
  <c r="T123" i="11"/>
  <c r="T122" i="11" s="1"/>
  <c r="BK133" i="11"/>
  <c r="J133" i="11"/>
  <c r="J102" i="11" s="1"/>
  <c r="BK130" i="2"/>
  <c r="J130" i="2" s="1"/>
  <c r="J99" i="2" s="1"/>
  <c r="T130" i="2"/>
  <c r="T127" i="2" s="1"/>
  <c r="BK139" i="2"/>
  <c r="J139" i="2" s="1"/>
  <c r="J102" i="2" s="1"/>
  <c r="R139" i="2"/>
  <c r="BK155" i="2"/>
  <c r="J155" i="2" s="1"/>
  <c r="J104" i="2" s="1"/>
  <c r="T155" i="2"/>
  <c r="R162" i="2"/>
  <c r="T130" i="3"/>
  <c r="T127" i="3" s="1"/>
  <c r="BK150" i="3"/>
  <c r="J150" i="3" s="1"/>
  <c r="J103" i="3" s="1"/>
  <c r="BK157" i="3"/>
  <c r="J157" i="3" s="1"/>
  <c r="J104" i="3" s="1"/>
  <c r="T125" i="4"/>
  <c r="T122" i="4" s="1"/>
  <c r="T121" i="4" s="1"/>
  <c r="BK142" i="5"/>
  <c r="J142" i="5"/>
  <c r="J98" i="5" s="1"/>
  <c r="BK155" i="5"/>
  <c r="J155" i="5" s="1"/>
  <c r="J99" i="5" s="1"/>
  <c r="BK161" i="5"/>
  <c r="J161" i="5"/>
  <c r="J100" i="5" s="1"/>
  <c r="R161" i="5"/>
  <c r="R173" i="5"/>
  <c r="R186" i="5"/>
  <c r="T193" i="5"/>
  <c r="R200" i="5"/>
  <c r="P118" i="6"/>
  <c r="P117" i="6" s="1"/>
  <c r="AU102" i="1" s="1"/>
  <c r="R120" i="7"/>
  <c r="R119" i="7" s="1"/>
  <c r="R118" i="7" s="1"/>
  <c r="P123" i="8"/>
  <c r="T123" i="8"/>
  <c r="R127" i="8"/>
  <c r="P143" i="8"/>
  <c r="P120" i="9"/>
  <c r="P119" i="9" s="1"/>
  <c r="P118" i="9" s="1"/>
  <c r="AU105" i="1" s="1"/>
  <c r="BK130" i="10"/>
  <c r="J130" i="10" s="1"/>
  <c r="J99" i="10" s="1"/>
  <c r="R130" i="10"/>
  <c r="BK174" i="10"/>
  <c r="R174" i="10"/>
  <c r="R181" i="10"/>
  <c r="P133" i="11"/>
  <c r="P132" i="11" s="1"/>
  <c r="P122" i="11" s="1"/>
  <c r="AU107" i="1" s="1"/>
  <c r="E85" i="2"/>
  <c r="F92" i="2"/>
  <c r="J120" i="2"/>
  <c r="J123" i="2"/>
  <c r="BF133" i="2"/>
  <c r="BF141" i="2"/>
  <c r="BF142" i="2"/>
  <c r="BF144" i="2"/>
  <c r="BF159" i="2"/>
  <c r="BF161" i="2"/>
  <c r="BF164" i="2"/>
  <c r="BF166" i="2"/>
  <c r="BK136" i="2"/>
  <c r="J136" i="2" s="1"/>
  <c r="J100" i="2" s="1"/>
  <c r="J120" i="3"/>
  <c r="F123" i="3"/>
  <c r="BF131" i="3"/>
  <c r="BF137" i="3"/>
  <c r="BF142" i="3"/>
  <c r="BF146" i="3"/>
  <c r="BF147" i="3"/>
  <c r="BF148" i="3"/>
  <c r="BF149" i="3"/>
  <c r="BF152" i="3"/>
  <c r="BF153" i="3"/>
  <c r="BF154" i="3"/>
  <c r="BF156" i="3"/>
  <c r="BF163" i="3"/>
  <c r="BF167" i="3"/>
  <c r="BK128" i="3"/>
  <c r="J128" i="3"/>
  <c r="J98" i="3" s="1"/>
  <c r="F92" i="4"/>
  <c r="E111" i="4"/>
  <c r="J118" i="4"/>
  <c r="BF130" i="4"/>
  <c r="BK123" i="4"/>
  <c r="BK122" i="4" s="1"/>
  <c r="F92" i="5"/>
  <c r="BF126" i="5"/>
  <c r="BF129" i="5"/>
  <c r="BF134" i="5"/>
  <c r="BF135" i="5"/>
  <c r="BF147" i="5"/>
  <c r="BF156" i="5"/>
  <c r="BF159" i="5"/>
  <c r="BF160" i="5"/>
  <c r="BF165" i="5"/>
  <c r="BF167" i="5"/>
  <c r="BF176" i="5"/>
  <c r="BF177" i="5"/>
  <c r="BF178" i="5"/>
  <c r="BF183" i="5"/>
  <c r="BF184" i="5"/>
  <c r="BF187" i="5"/>
  <c r="BF189" i="5"/>
  <c r="BF192" i="5"/>
  <c r="BF202" i="5"/>
  <c r="BF203" i="5"/>
  <c r="BF204" i="5"/>
  <c r="J92" i="6"/>
  <c r="F114" i="6"/>
  <c r="BF123" i="6"/>
  <c r="BF129" i="6"/>
  <c r="BF131" i="6"/>
  <c r="BF135" i="6"/>
  <c r="BF141" i="6"/>
  <c r="BF149" i="6"/>
  <c r="BF151" i="6"/>
  <c r="BF153" i="6"/>
  <c r="E85" i="7"/>
  <c r="J112" i="7"/>
  <c r="F115" i="7"/>
  <c r="BF125" i="7"/>
  <c r="BF133" i="7"/>
  <c r="BF134" i="7"/>
  <c r="BF137" i="7"/>
  <c r="BF147" i="7"/>
  <c r="BF165" i="7"/>
  <c r="BF166" i="7"/>
  <c r="BF169" i="7"/>
  <c r="BF176" i="7"/>
  <c r="BF181" i="7"/>
  <c r="BF187" i="7"/>
  <c r="BF201" i="7"/>
  <c r="BF208" i="7"/>
  <c r="BF218" i="7"/>
  <c r="BF222" i="7"/>
  <c r="BF225" i="7"/>
  <c r="BF228" i="7"/>
  <c r="BF229" i="7"/>
  <c r="BF230" i="7"/>
  <c r="BF233" i="7"/>
  <c r="BF239" i="7"/>
  <c r="BF246" i="7"/>
  <c r="BF255" i="7"/>
  <c r="J92" i="8"/>
  <c r="F118" i="8"/>
  <c r="BF124" i="8"/>
  <c r="BF126" i="8"/>
  <c r="BF129" i="8"/>
  <c r="BF130" i="8"/>
  <c r="BF132" i="8"/>
  <c r="BF136" i="8"/>
  <c r="BF137" i="8"/>
  <c r="BF139" i="8"/>
  <c r="BF140" i="8"/>
  <c r="BF141" i="8"/>
  <c r="BF145" i="8"/>
  <c r="BF149" i="8"/>
  <c r="E85" i="9"/>
  <c r="J112" i="9"/>
  <c r="BF121" i="9"/>
  <c r="BF126" i="9"/>
  <c r="BF130" i="9"/>
  <c r="E85" i="10"/>
  <c r="J92" i="10"/>
  <c r="J117" i="10"/>
  <c r="BF127" i="10"/>
  <c r="BF132" i="10"/>
  <c r="BF135" i="10"/>
  <c r="BF137" i="10"/>
  <c r="BF140" i="10"/>
  <c r="BF144" i="10"/>
  <c r="BF147" i="10"/>
  <c r="BF148" i="10"/>
  <c r="BF149" i="10"/>
  <c r="BF161" i="10"/>
  <c r="BF164" i="10"/>
  <c r="BF165" i="10"/>
  <c r="BF171" i="10"/>
  <c r="BF175" i="10"/>
  <c r="BF177" i="10"/>
  <c r="BF178" i="10"/>
  <c r="BF183" i="10"/>
  <c r="BF184" i="10"/>
  <c r="BF186" i="10"/>
  <c r="BF129" i="11"/>
  <c r="BF131" i="11"/>
  <c r="BK126" i="11"/>
  <c r="J126" i="11"/>
  <c r="J99" i="11" s="1"/>
  <c r="BF131" i="2"/>
  <c r="BF132" i="2"/>
  <c r="BF140" i="2"/>
  <c r="BF143" i="2"/>
  <c r="BF145" i="2"/>
  <c r="BF146" i="2"/>
  <c r="BF152" i="2"/>
  <c r="BF153" i="2"/>
  <c r="BF156" i="2"/>
  <c r="BF157" i="2"/>
  <c r="BF160" i="2"/>
  <c r="BF163" i="2"/>
  <c r="E85" i="3"/>
  <c r="J92" i="3"/>
  <c r="BF132" i="3"/>
  <c r="BF140" i="3"/>
  <c r="BF145" i="3"/>
  <c r="BF151" i="3"/>
  <c r="BF155" i="3"/>
  <c r="BF158" i="3"/>
  <c r="BF159" i="3"/>
  <c r="BF160" i="3"/>
  <c r="BF161" i="3"/>
  <c r="J92" i="5"/>
  <c r="J118" i="5"/>
  <c r="BF127" i="5"/>
  <c r="BF130" i="5"/>
  <c r="BF146" i="5"/>
  <c r="BF162" i="5"/>
  <c r="BF164" i="5"/>
  <c r="BF169" i="5"/>
  <c r="BF171" i="5"/>
  <c r="BF175" i="5"/>
  <c r="BF185" i="5"/>
  <c r="BF188" i="5"/>
  <c r="BF191" i="5"/>
  <c r="BF205" i="5"/>
  <c r="BF206" i="5"/>
  <c r="BF207" i="5"/>
  <c r="BF208" i="5"/>
  <c r="BF209" i="5"/>
  <c r="BK125" i="5"/>
  <c r="BK124" i="5" s="1"/>
  <c r="J124" i="5" s="1"/>
  <c r="J30" i="5" s="1"/>
  <c r="AG101" i="1" s="1"/>
  <c r="J111" i="6"/>
  <c r="BF127" i="6"/>
  <c r="BF136" i="6"/>
  <c r="BF140" i="6"/>
  <c r="BF148" i="6"/>
  <c r="BF150" i="6"/>
  <c r="BF152" i="6"/>
  <c r="BF155" i="6"/>
  <c r="BF156" i="6"/>
  <c r="J92" i="7"/>
  <c r="BF121" i="7"/>
  <c r="BF124" i="7"/>
  <c r="BF126" i="7"/>
  <c r="BF130" i="7"/>
  <c r="BF132" i="7"/>
  <c r="BF142" i="7"/>
  <c r="BF148" i="7"/>
  <c r="BF149" i="7"/>
  <c r="BF150" i="7"/>
  <c r="BF152" i="7"/>
  <c r="BF154" i="7"/>
  <c r="BF155" i="7"/>
  <c r="BF157" i="7"/>
  <c r="BF158" i="7"/>
  <c r="BF168" i="7"/>
  <c r="BF170" i="7"/>
  <c r="BF172" i="7"/>
  <c r="BF183" i="7"/>
  <c r="BF184" i="7"/>
  <c r="BF185" i="7"/>
  <c r="BF188" i="7"/>
  <c r="BF204" i="7"/>
  <c r="BF205" i="7"/>
  <c r="BF210" i="7"/>
  <c r="BF219" i="7"/>
  <c r="BF220" i="7"/>
  <c r="BF221" i="7"/>
  <c r="BF223" i="7"/>
  <c r="BF226" i="7"/>
  <c r="BF227" i="7"/>
  <c r="BF231" i="7"/>
  <c r="BF232" i="7"/>
  <c r="BF234" i="7"/>
  <c r="BF236" i="7"/>
  <c r="BF242" i="7"/>
  <c r="BF248" i="7"/>
  <c r="BF249" i="7"/>
  <c r="BF251" i="7"/>
  <c r="BF252" i="7"/>
  <c r="BF165" i="3"/>
  <c r="BK136" i="3"/>
  <c r="J136" i="3" s="1"/>
  <c r="J100" i="3" s="1"/>
  <c r="BK164" i="3"/>
  <c r="J164" i="3" s="1"/>
  <c r="J105" i="3" s="1"/>
  <c r="J89" i="4"/>
  <c r="BF126" i="4"/>
  <c r="E114" i="5"/>
  <c r="BF131" i="5"/>
  <c r="BF133" i="5"/>
  <c r="BF136" i="5"/>
  <c r="BF140" i="5"/>
  <c r="BF141" i="5"/>
  <c r="BF148" i="5"/>
  <c r="BF149" i="5"/>
  <c r="BF150" i="5"/>
  <c r="BF151" i="5"/>
  <c r="BF153" i="5"/>
  <c r="BF157" i="5"/>
  <c r="BF168" i="5"/>
  <c r="BF170" i="5"/>
  <c r="BF174" i="5"/>
  <c r="BF180" i="5"/>
  <c r="BF194" i="5"/>
  <c r="BF195" i="5"/>
  <c r="BF196" i="5"/>
  <c r="BF198" i="5"/>
  <c r="BF201" i="5"/>
  <c r="BF210" i="5"/>
  <c r="BF211" i="5"/>
  <c r="E85" i="6"/>
  <c r="BF121" i="6"/>
  <c r="BF124" i="6"/>
  <c r="BF125" i="6"/>
  <c r="BF130" i="6"/>
  <c r="BF133" i="6"/>
  <c r="BF134" i="6"/>
  <c r="BF137" i="6"/>
  <c r="BF139" i="6"/>
  <c r="BF142" i="6"/>
  <c r="BF144" i="6"/>
  <c r="BF146" i="6"/>
  <c r="BF147" i="6"/>
  <c r="BF154" i="6"/>
  <c r="BF123" i="7"/>
  <c r="BF131" i="7"/>
  <c r="BF135" i="7"/>
  <c r="BF136" i="7"/>
  <c r="BF140" i="7"/>
  <c r="BF144" i="7"/>
  <c r="BF151" i="7"/>
  <c r="BF160" i="7"/>
  <c r="BF162" i="7"/>
  <c r="BF163" i="7"/>
  <c r="BF171" i="7"/>
  <c r="BF174" i="7"/>
  <c r="BF175" i="7"/>
  <c r="BF177" i="7"/>
  <c r="BF178" i="7"/>
  <c r="BF182" i="7"/>
  <c r="BF186" i="7"/>
  <c r="BF193" i="7"/>
  <c r="BF194" i="7"/>
  <c r="BF195" i="7"/>
  <c r="BF197" i="7"/>
  <c r="BF198" i="7"/>
  <c r="BF200" i="7"/>
  <c r="BF203" i="7"/>
  <c r="BF209" i="7"/>
  <c r="BF212" i="7"/>
  <c r="BF214" i="7"/>
  <c r="BF217" i="7"/>
  <c r="BF235" i="7"/>
  <c r="BF237" i="7"/>
  <c r="BF238" i="7"/>
  <c r="BF241" i="7"/>
  <c r="BF243" i="7"/>
  <c r="BF247" i="7"/>
  <c r="BF253" i="7"/>
  <c r="BF254" i="7"/>
  <c r="BF256" i="7"/>
  <c r="E85" i="8"/>
  <c r="J115" i="8"/>
  <c r="BF134" i="8"/>
  <c r="BF138" i="8"/>
  <c r="BF142" i="8"/>
  <c r="BF146" i="8"/>
  <c r="F92" i="9"/>
  <c r="BF123" i="9"/>
  <c r="BF124" i="9"/>
  <c r="BF125" i="9"/>
  <c r="BF129" i="9"/>
  <c r="F92" i="10"/>
  <c r="BF128" i="10"/>
  <c r="BF129" i="10"/>
  <c r="BF134" i="10"/>
  <c r="BF141" i="10"/>
  <c r="BF145" i="10"/>
  <c r="BF150" i="10"/>
  <c r="BF151" i="10"/>
  <c r="BF153" i="10"/>
  <c r="BF157" i="10"/>
  <c r="BF159" i="10"/>
  <c r="BF162" i="10"/>
  <c r="BF169" i="10"/>
  <c r="BF170" i="10"/>
  <c r="BF180" i="10"/>
  <c r="BF182" i="10"/>
  <c r="E85" i="11"/>
  <c r="F92" i="11"/>
  <c r="J116" i="11"/>
  <c r="BF125" i="11"/>
  <c r="BK124" i="11"/>
  <c r="BK123" i="11" s="1"/>
  <c r="J123" i="11" s="1"/>
  <c r="J97" i="11" s="1"/>
  <c r="BF129" i="2"/>
  <c r="BF134" i="2"/>
  <c r="BF135" i="2"/>
  <c r="BF137" i="2"/>
  <c r="BF154" i="2"/>
  <c r="BF158" i="2"/>
  <c r="BK128" i="2"/>
  <c r="J128" i="2" s="1"/>
  <c r="J98" i="2" s="1"/>
  <c r="BK165" i="2"/>
  <c r="J106" i="2" s="1"/>
  <c r="BF129" i="3"/>
  <c r="BF133" i="3"/>
  <c r="BF134" i="3"/>
  <c r="BF135" i="3"/>
  <c r="BF141" i="3"/>
  <c r="BF143" i="3"/>
  <c r="BF144" i="3"/>
  <c r="BF162" i="3"/>
  <c r="BK166" i="3"/>
  <c r="J106" i="3" s="1"/>
  <c r="BF124" i="4"/>
  <c r="BF127" i="4"/>
  <c r="BK129" i="4"/>
  <c r="BK128" i="4"/>
  <c r="J128" i="4" s="1"/>
  <c r="J100" i="4" s="1"/>
  <c r="BF128" i="5"/>
  <c r="BF132" i="5"/>
  <c r="BF137" i="5"/>
  <c r="BF138" i="5"/>
  <c r="BF139" i="5"/>
  <c r="BF143" i="5"/>
  <c r="BF144" i="5"/>
  <c r="BF145" i="5"/>
  <c r="BF152" i="5"/>
  <c r="BF154" i="5"/>
  <c r="BF158" i="5"/>
  <c r="BF163" i="5"/>
  <c r="BF166" i="5"/>
  <c r="BF172" i="5"/>
  <c r="BF179" i="5"/>
  <c r="BF181" i="5"/>
  <c r="BF182" i="5"/>
  <c r="BF190" i="5"/>
  <c r="BF197" i="5"/>
  <c r="BF199" i="5"/>
  <c r="BF119" i="6"/>
  <c r="BF120" i="6"/>
  <c r="BF122" i="6"/>
  <c r="BF126" i="6"/>
  <c r="BF128" i="6"/>
  <c r="BF132" i="6"/>
  <c r="BF138" i="6"/>
  <c r="BF143" i="6"/>
  <c r="BF145" i="6"/>
  <c r="BF122" i="7"/>
  <c r="BF127" i="7"/>
  <c r="BF128" i="7"/>
  <c r="BF129" i="7"/>
  <c r="BF138" i="7"/>
  <c r="BF139" i="7"/>
  <c r="BF141" i="7"/>
  <c r="BF143" i="7"/>
  <c r="BF145" i="7"/>
  <c r="BF146" i="7"/>
  <c r="BF153" i="7"/>
  <c r="BF156" i="7"/>
  <c r="BF159" i="7"/>
  <c r="BF161" i="7"/>
  <c r="BF164" i="7"/>
  <c r="BF167" i="7"/>
  <c r="BF173" i="7"/>
  <c r="BF179" i="7"/>
  <c r="BF180" i="7"/>
  <c r="BF189" i="7"/>
  <c r="BF190" i="7"/>
  <c r="BF191" i="7"/>
  <c r="BF192" i="7"/>
  <c r="BF196" i="7"/>
  <c r="BF199" i="7"/>
  <c r="BF202" i="7"/>
  <c r="BF206" i="7"/>
  <c r="BF207" i="7"/>
  <c r="BF211" i="7"/>
  <c r="BF213" i="7"/>
  <c r="BF215" i="7"/>
  <c r="BF216" i="7"/>
  <c r="BF224" i="7"/>
  <c r="BF240" i="7"/>
  <c r="BF244" i="7"/>
  <c r="BF245" i="7"/>
  <c r="BF250" i="7"/>
  <c r="BF125" i="8"/>
  <c r="BF128" i="8"/>
  <c r="BF131" i="8"/>
  <c r="BF133" i="8"/>
  <c r="BF135" i="8"/>
  <c r="BF144" i="8"/>
  <c r="BF147" i="8"/>
  <c r="BK148" i="8"/>
  <c r="J148" i="8" s="1"/>
  <c r="J101" i="8" s="1"/>
  <c r="J92" i="9"/>
  <c r="BF122" i="9"/>
  <c r="BF127" i="9"/>
  <c r="BF128" i="9"/>
  <c r="BF126" i="10"/>
  <c r="BF131" i="10"/>
  <c r="BF133" i="10"/>
  <c r="BF136" i="10"/>
  <c r="BF138" i="10"/>
  <c r="BF139" i="10"/>
  <c r="BF142" i="10"/>
  <c r="BF143" i="10"/>
  <c r="BF146" i="10"/>
  <c r="BF152" i="10"/>
  <c r="BF154" i="10"/>
  <c r="BF155" i="10"/>
  <c r="BF156" i="10"/>
  <c r="BF158" i="10"/>
  <c r="BF160" i="10"/>
  <c r="BF163" i="10"/>
  <c r="BF166" i="10"/>
  <c r="BF167" i="10"/>
  <c r="BF168" i="10"/>
  <c r="BF172" i="10"/>
  <c r="BF176" i="10"/>
  <c r="BF179" i="10"/>
  <c r="BK185" i="10"/>
  <c r="J185" i="10"/>
  <c r="J103" i="10" s="1"/>
  <c r="J92" i="11"/>
  <c r="BF127" i="11"/>
  <c r="BF130" i="11"/>
  <c r="BF134" i="11"/>
  <c r="BF135" i="11"/>
  <c r="F35" i="10"/>
  <c r="BB106" i="1" s="1"/>
  <c r="J33" i="11"/>
  <c r="AV107" i="1"/>
  <c r="F35" i="3"/>
  <c r="BB98" i="1"/>
  <c r="J33" i="4"/>
  <c r="AV100" i="1" s="1"/>
  <c r="F36" i="3"/>
  <c r="BC98" i="1"/>
  <c r="F35" i="7"/>
  <c r="BB103" i="1"/>
  <c r="F33" i="8"/>
  <c r="AZ104" i="1"/>
  <c r="F33" i="9"/>
  <c r="AZ105" i="1" s="1"/>
  <c r="F37" i="10"/>
  <c r="BD106" i="1" s="1"/>
  <c r="F36" i="2"/>
  <c r="BC95" i="1" s="1"/>
  <c r="F37" i="3"/>
  <c r="BD98" i="1"/>
  <c r="F33" i="6"/>
  <c r="AZ102" i="1"/>
  <c r="F33" i="7"/>
  <c r="AZ103" i="1"/>
  <c r="F37" i="7"/>
  <c r="BD103" i="1" s="1"/>
  <c r="F36" i="9"/>
  <c r="BC105" i="1" s="1"/>
  <c r="J33" i="10"/>
  <c r="AV106" i="1" s="1"/>
  <c r="F33" i="11"/>
  <c r="AZ107" i="1"/>
  <c r="F35" i="2"/>
  <c r="BB95" i="1" s="1"/>
  <c r="F37" i="4"/>
  <c r="BD100" i="1" s="1"/>
  <c r="F36" i="5"/>
  <c r="BC101" i="1"/>
  <c r="F36" i="6"/>
  <c r="BC102" i="1"/>
  <c r="J33" i="7"/>
  <c r="AV103" i="1" s="1"/>
  <c r="J33" i="8"/>
  <c r="AV104" i="1" s="1"/>
  <c r="F35" i="8"/>
  <c r="BB104" i="1" s="1"/>
  <c r="F37" i="9"/>
  <c r="BD105" i="1" s="1"/>
  <c r="F37" i="2"/>
  <c r="BD95" i="1" s="1"/>
  <c r="F33" i="5"/>
  <c r="AZ101" i="1" s="1"/>
  <c r="F37" i="6"/>
  <c r="BD102" i="1" s="1"/>
  <c r="F33" i="3"/>
  <c r="AZ98" i="1" s="1"/>
  <c r="F36" i="4"/>
  <c r="BC100" i="1"/>
  <c r="F36" i="8"/>
  <c r="BC104" i="1"/>
  <c r="J33" i="9"/>
  <c r="AV105" i="1" s="1"/>
  <c r="F35" i="9"/>
  <c r="BB105" i="1" s="1"/>
  <c r="F33" i="10"/>
  <c r="AZ106" i="1" s="1"/>
  <c r="F37" i="5"/>
  <c r="BD101" i="1"/>
  <c r="F37" i="8"/>
  <c r="BD104" i="1" s="1"/>
  <c r="F36" i="10"/>
  <c r="BC106" i="1" s="1"/>
  <c r="F35" i="6"/>
  <c r="BB102" i="1" s="1"/>
  <c r="F37" i="11"/>
  <c r="BD107" i="1"/>
  <c r="J33" i="5"/>
  <c r="AV101" i="1"/>
  <c r="J33" i="6"/>
  <c r="AV102" i="1" s="1"/>
  <c r="F36" i="7"/>
  <c r="BC103" i="1" s="1"/>
  <c r="F35" i="11"/>
  <c r="BB107" i="1" s="1"/>
  <c r="J33" i="2"/>
  <c r="AV95" i="1" s="1"/>
  <c r="J33" i="3"/>
  <c r="AV98" i="1"/>
  <c r="F35" i="5"/>
  <c r="BB101" i="1"/>
  <c r="F33" i="4"/>
  <c r="AZ100" i="1" s="1"/>
  <c r="F36" i="11"/>
  <c r="BC107" i="1" s="1"/>
  <c r="F33" i="2"/>
  <c r="AZ95" i="1" s="1"/>
  <c r="F35" i="4"/>
  <c r="BB100" i="1"/>
  <c r="T126" i="3" l="1"/>
  <c r="T122" i="8"/>
  <c r="T121" i="8" s="1"/>
  <c r="R138" i="2"/>
  <c r="R126" i="2" s="1"/>
  <c r="R124" i="10"/>
  <c r="P173" i="10"/>
  <c r="T124" i="10"/>
  <c r="T123" i="10" s="1"/>
  <c r="P138" i="2"/>
  <c r="P126" i="2" s="1"/>
  <c r="AU95" i="1" s="1"/>
  <c r="BK121" i="4"/>
  <c r="J121" i="4" s="1"/>
  <c r="J30" i="4" s="1"/>
  <c r="AG100" i="1" s="1"/>
  <c r="R173" i="10"/>
  <c r="P122" i="8"/>
  <c r="P121" i="8" s="1"/>
  <c r="AU104" i="1" s="1"/>
  <c r="P138" i="3"/>
  <c r="P126" i="3"/>
  <c r="AU98" i="1" s="1"/>
  <c r="P124" i="10"/>
  <c r="R138" i="3"/>
  <c r="R126" i="3" s="1"/>
  <c r="BK173" i="10"/>
  <c r="J173" i="10" s="1"/>
  <c r="J100" i="10" s="1"/>
  <c r="R122" i="8"/>
  <c r="R121" i="8" s="1"/>
  <c r="T138" i="2"/>
  <c r="T126" i="2" s="1"/>
  <c r="J122" i="4"/>
  <c r="J97" i="4"/>
  <c r="J129" i="4"/>
  <c r="J101" i="4" s="1"/>
  <c r="J125" i="5"/>
  <c r="J97" i="5"/>
  <c r="J119" i="7"/>
  <c r="J97" i="7"/>
  <c r="BK119" i="9"/>
  <c r="J119" i="9" s="1"/>
  <c r="J97" i="9" s="1"/>
  <c r="J174" i="10"/>
  <c r="J101" i="10" s="1"/>
  <c r="J124" i="11"/>
  <c r="J98" i="11" s="1"/>
  <c r="BK127" i="2"/>
  <c r="J127" i="2" s="1"/>
  <c r="J97" i="2" s="1"/>
  <c r="BK138" i="2"/>
  <c r="J138" i="2" s="1"/>
  <c r="J101" i="2" s="1"/>
  <c r="J123" i="4"/>
  <c r="J98" i="4" s="1"/>
  <c r="J96" i="5"/>
  <c r="BK132" i="11"/>
  <c r="J132" i="11"/>
  <c r="J101" i="11"/>
  <c r="BK138" i="3"/>
  <c r="J138" i="3"/>
  <c r="J101" i="3"/>
  <c r="J118" i="6"/>
  <c r="J97" i="6" s="1"/>
  <c r="J120" i="7"/>
  <c r="J98" i="7" s="1"/>
  <c r="BK122" i="8"/>
  <c r="J122" i="8" s="1"/>
  <c r="J97" i="8" s="1"/>
  <c r="BK124" i="10"/>
  <c r="J124" i="10" s="1"/>
  <c r="J97" i="10" s="1"/>
  <c r="BK127" i="3"/>
  <c r="J127" i="3" s="1"/>
  <c r="J97" i="3" s="1"/>
  <c r="J30" i="7"/>
  <c r="AG103" i="1"/>
  <c r="F34" i="4"/>
  <c r="BA100" i="1"/>
  <c r="J34" i="9"/>
  <c r="AW105" i="1" s="1"/>
  <c r="AT105" i="1" s="1"/>
  <c r="F34" i="6"/>
  <c r="BA102" i="1" s="1"/>
  <c r="J34" i="8"/>
  <c r="AW104" i="1" s="1"/>
  <c r="AT104" i="1" s="1"/>
  <c r="AZ94" i="1"/>
  <c r="W29" i="1" s="1"/>
  <c r="J34" i="2"/>
  <c r="AW95" i="1" s="1"/>
  <c r="AT95" i="1" s="1"/>
  <c r="F34" i="9"/>
  <c r="BA105" i="1" s="1"/>
  <c r="J30" i="6"/>
  <c r="AG102" i="1"/>
  <c r="J34" i="3"/>
  <c r="AW98" i="1"/>
  <c r="AT98" i="1" s="1"/>
  <c r="J34" i="4"/>
  <c r="AW100" i="1" s="1"/>
  <c r="AT100" i="1" s="1"/>
  <c r="J34" i="5"/>
  <c r="AW101" i="1" s="1"/>
  <c r="AT101" i="1" s="1"/>
  <c r="F34" i="5"/>
  <c r="BA101" i="1"/>
  <c r="F34" i="8"/>
  <c r="BA104" i="1" s="1"/>
  <c r="J34" i="11"/>
  <c r="AW107" i="1"/>
  <c r="AT107" i="1"/>
  <c r="F34" i="2"/>
  <c r="BA95" i="1" s="1"/>
  <c r="BB94" i="1"/>
  <c r="W31" i="1" s="1"/>
  <c r="J34" i="6"/>
  <c r="AW102" i="1"/>
  <c r="AT102" i="1"/>
  <c r="J34" i="10"/>
  <c r="AW106" i="1" s="1"/>
  <c r="AT106" i="1" s="1"/>
  <c r="F34" i="11"/>
  <c r="BA107" i="1" s="1"/>
  <c r="BD94" i="1"/>
  <c r="W33" i="1" s="1"/>
  <c r="F34" i="3"/>
  <c r="BA98" i="1"/>
  <c r="F34" i="7"/>
  <c r="BA103" i="1"/>
  <c r="BC94" i="1"/>
  <c r="AY94" i="1" s="1"/>
  <c r="F34" i="10"/>
  <c r="BA106" i="1" s="1"/>
  <c r="J34" i="7"/>
  <c r="AW103" i="1"/>
  <c r="AT103" i="1"/>
  <c r="P123" i="10" l="1"/>
  <c r="AU106" i="1" s="1"/>
  <c r="R123" i="10"/>
  <c r="J39" i="6"/>
  <c r="J39" i="7"/>
  <c r="J39" i="4"/>
  <c r="BK122" i="11"/>
  <c r="J122" i="11"/>
  <c r="J96" i="11"/>
  <c r="BK126" i="3"/>
  <c r="J126" i="3"/>
  <c r="J30" i="3" s="1"/>
  <c r="AG98" i="1" s="1"/>
  <c r="AN98" i="1" s="1"/>
  <c r="J96" i="4"/>
  <c r="BK121" i="8"/>
  <c r="J121" i="8" s="1"/>
  <c r="J96" i="8" s="1"/>
  <c r="BK118" i="9"/>
  <c r="J118" i="9"/>
  <c r="J30" i="9" s="1"/>
  <c r="AG105" i="1" s="1"/>
  <c r="AN105" i="1" s="1"/>
  <c r="BK123" i="10"/>
  <c r="J123" i="10" s="1"/>
  <c r="J96" i="10" s="1"/>
  <c r="J39" i="5"/>
  <c r="BK126" i="2"/>
  <c r="J126" i="2"/>
  <c r="J30" i="2" s="1"/>
  <c r="AG95" i="1" s="1"/>
  <c r="AN95" i="1" s="1"/>
  <c r="AN101" i="1"/>
  <c r="AN100" i="1"/>
  <c r="AN103" i="1"/>
  <c r="AN102" i="1"/>
  <c r="AU94" i="1"/>
  <c r="W32" i="1"/>
  <c r="BA94" i="1"/>
  <c r="AW94" i="1" s="1"/>
  <c r="AK30" i="1" s="1"/>
  <c r="AX94" i="1"/>
  <c r="AV94" i="1"/>
  <c r="AK29" i="1" s="1"/>
  <c r="J96" i="9" l="1"/>
  <c r="J39" i="2"/>
  <c r="J96" i="2"/>
  <c r="J96" i="3"/>
  <c r="J39" i="9"/>
  <c r="J39" i="3"/>
  <c r="W30" i="1"/>
  <c r="J30" i="8"/>
  <c r="AG104" i="1" s="1"/>
  <c r="AN104" i="1" s="1"/>
  <c r="J30" i="11"/>
  <c r="AG107" i="1"/>
  <c r="AN107" i="1" s="1"/>
  <c r="J30" i="10"/>
  <c r="AG106" i="1" s="1"/>
  <c r="AN106" i="1" s="1"/>
  <c r="AT94" i="1"/>
  <c r="J39" i="8" l="1"/>
  <c r="J39" i="10"/>
  <c r="J39" i="11"/>
  <c r="AG94" i="1"/>
  <c r="AN94" i="1" s="1"/>
  <c r="AK26" i="1" l="1"/>
  <c r="AK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6" authorId="0" shapeId="0" xr:uid="{052FB852-4780-6D4A-92D1-89E39E2BE711}">
      <text>
        <r>
          <rPr>
            <sz val="9"/>
            <rFont val="Arial"/>
            <family val="2"/>
            <charset val="1"/>
          </rPr>
          <t>FA+PJ+HDO</t>
        </r>
      </text>
    </comment>
  </commentList>
</comments>
</file>

<file path=xl/sharedStrings.xml><?xml version="1.0" encoding="utf-8"?>
<sst xmlns="http://schemas.openxmlformats.org/spreadsheetml/2006/main" count="8140" uniqueCount="1691">
  <si>
    <t>Export Komplet</t>
  </si>
  <si>
    <t/>
  </si>
  <si>
    <t>2.0</t>
  </si>
  <si>
    <t>False</t>
  </si>
  <si>
    <t>{cd5c0282-cc2f-4330-a4ea-568442e6fed7}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</si>
  <si>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</si>
  <si>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</si>
  <si>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</si>
  <si>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</si>
  <si>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</si>
  <si>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</si>
  <si>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</si>
  <si>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</si>
  <si>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2110-0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</si>
  <si>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</si>
  <si>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</si>
  <si>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centra s ohľadom na zmenu klímy</t>
  </si>
  <si>
    <t>JKSO:</t>
  </si>
  <si>
    <t>KS:</t>
  </si>
  <si>
    <t>Miesto:</t>
  </si>
  <si>
    <t>k.ú.Kostolná pri Dunaji,p.č.56/1,2,57/1,2,66/1,2</t>
  </si>
  <si>
    <t>Dátum:</t>
  </si>
  <si>
    <t>Objednávateľ:</t>
  </si>
  <si>
    <t>IČO:</t>
  </si>
  <si>
    <t>00306037</t>
  </si>
  <si>
    <t>Obec Kostolná pri Dunaji,59, 903 01</t>
  </si>
  <si>
    <t>IČ DPH:</t>
  </si>
  <si>
    <t>2021006702</t>
  </si>
  <si>
    <t>Zhotoviteľ:</t>
  </si>
  <si>
    <t>Vyplň údaj</t>
  </si>
  <si>
    <t>Projektant:</t>
  </si>
  <si>
    <t>Ing.arch Zuzana Kierulfová, Ing. Matej Orolín</t>
  </si>
  <si>
    <t>True</t>
  </si>
  <si>
    <t>Spracovateľ:</t>
  </si>
  <si>
    <t xml:space="preserve"> </t>
  </si>
  <si>
    <t>Poznámka:</t>
  </si>
  <si>
    <t>Jedná sa len o orientačný rozpočet k projektu. Všetky výmery a ceny sú len informatívne. K  správnemu naceneniu výkazu výmer je potrebné naštudovanie PD a obhliadka  stavby. Naceniť je potrebné jestvujúci výkaz výmer podľa pokynov tendrového zadávateľa, resp. zmluvy o dielo.Výkaz výmer výberom položiek, priloženými výpočtami má napomôcť a urýchliť  dodávateľovi správne naceniť všetky práce podľa PD ku kompletnej realizácií,  skolaudovaní a užívateľnosti stav.diela.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</si>
  <si>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</si>
  <si>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</si>
  <si>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</si>
  <si>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</si>
  <si>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</si>
  <si>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</si>
  <si>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</si>
  <si>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</si>
  <si>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</si>
  <si>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</si>
  <si>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</si>
  <si>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</si>
  <si>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</si>
  <si>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</si>
  <si>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</si>
  <si>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</si>
  <si>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</si>
  <si>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</si>
  <si>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</si>
  <si>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</si>
  <si>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</si>
  <si>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</si>
  <si>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</si>
  <si>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</si>
  <si>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</si>
  <si>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</si>
  <si>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</si>
  <si>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</si>
  <si>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</si>
  <si>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</si>
  <si>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</si>
  <si>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</si>
  <si>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</si>
  <si>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</si>
  <si>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</si>
  <si>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</si>
  <si>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</si>
  <si>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</si>
  <si>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</si>
  <si>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</si>
  <si>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</si>
  <si>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</si>
  <si>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</si>
  <si>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</si>
  <si>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</si>
  <si>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SO03</t>
  </si>
  <si>
    <t>Multifunkčný prístrešok s pódiom</t>
  </si>
  <si>
    <t>STA</t>
  </si>
  <si>
    <t>1</t>
  </si>
  <si>
    <t>{1d43d982-8b84-49b0-8f02-8666c3a0ba45}</t>
  </si>
  <si>
    <t>Elektroinštalácie</t>
  </si>
  <si>
    <t>Slaboprúdové rozvody</t>
  </si>
  <si>
    <t>SO04</t>
  </si>
  <si>
    <t>Altánky</t>
  </si>
  <si>
    <t>{495b6de5-4c80-445e-b88e-c7558d245dfc}</t>
  </si>
  <si>
    <t>SO06</t>
  </si>
  <si>
    <t>Studňa pre úžitkovú vodu</t>
  </si>
  <si>
    <t>{0f04401a-9625-4ef4-8526-3e88e4f91489}</t>
  </si>
  <si>
    <t>SO07</t>
  </si>
  <si>
    <t>Zavlažovanie</t>
  </si>
  <si>
    <t>{e3e1857d-9da8-4193-8dbe-316e64303856}</t>
  </si>
  <si>
    <t>SO10</t>
  </si>
  <si>
    <t>Verejné osvetlenie</t>
  </si>
  <si>
    <t>{db269dce-d27f-4e67-a2c5-79c09a524291}</t>
  </si>
  <si>
    <t>SO11</t>
  </si>
  <si>
    <t>Sadovnícke úpravy</t>
  </si>
  <si>
    <t>{c61bc48e-5ac0-4524-ab3f-34f7146f8536}</t>
  </si>
  <si>
    <t>SO12</t>
  </si>
  <si>
    <t>Spevnené plochy</t>
  </si>
  <si>
    <t>{9e242f6d-f805-4719-8783-16afc1b8f03a}</t>
  </si>
  <si>
    <t>SO13</t>
  </si>
  <si>
    <t>Herné prvky</t>
  </si>
  <si>
    <t>{63a9794d-fe07-4dd9-bd20-995196351145}</t>
  </si>
  <si>
    <t>SO14</t>
  </si>
  <si>
    <t>Mobiliár</t>
  </si>
  <si>
    <t>{7c8a48a7-ec7c-4e89-ab2d-ed58098c25fa}</t>
  </si>
  <si>
    <t>SO15</t>
  </si>
  <si>
    <t>Oplotenie</t>
  </si>
  <si>
    <t>{dcaa1053-8d68-44fd-9861-72ea0d914abd}</t>
  </si>
  <si>
    <t>KRYCÍ LIST ROZPOČTU</t>
  </si>
  <si>
    <t>Objekt:</t>
  </si>
  <si>
    <t>SO03 - Multifunkčný prístrešok s pódiom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</si>
  <si>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</si>
  <si>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</si>
  <si>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</si>
  <si>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</si>
  <si>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</si>
  <si>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</si>
  <si>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</si>
  <si>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</si>
  <si>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</si>
  <si>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</si>
  <si>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</si>
  <si>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</si>
  <si>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</si>
  <si>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</si>
  <si>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 xml:space="preserve">    P -  Profesie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</si>
  <si>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</si>
  <si>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</si>
  <si>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</si>
  <si>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</si>
  <si>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</si>
  <si>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</si>
  <si>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</si>
  <si>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</si>
  <si>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</si>
  <si>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</si>
  <si>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</si>
  <si>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</si>
  <si>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</si>
  <si>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</si>
  <si>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</si>
  <si>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</si>
  <si>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</si>
  <si>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</si>
  <si>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- pätky v hornine 1 až 4</t>
  </si>
  <si>
    <t>m3</t>
  </si>
  <si>
    <t>4</t>
  </si>
  <si>
    <t>2</t>
  </si>
  <si>
    <t>-414132893</t>
  </si>
  <si>
    <t>Zakladanie</t>
  </si>
  <si>
    <t>271573001</t>
  </si>
  <si>
    <t>Násyp pod základové  konštrukcie so zhutnením zo štrkopiesku fr.16-32 mm</t>
  </si>
  <si>
    <t>-1595008927</t>
  </si>
  <si>
    <t>3</t>
  </si>
  <si>
    <t>274321312.S</t>
  </si>
  <si>
    <t>Betón základových konštrukcií, železový (bez výstuže), tr. C 20/25</t>
  </si>
  <si>
    <t>42443945</t>
  </si>
  <si>
    <t>274361821</t>
  </si>
  <si>
    <t>Výstuž základových konštrukcií z ocele 10505(R)</t>
  </si>
  <si>
    <t>t</t>
  </si>
  <si>
    <t>1161716949</t>
  </si>
  <si>
    <t>5</t>
  </si>
  <si>
    <t>953943123.S</t>
  </si>
  <si>
    <t>Osadenie drobných kovových predmetov do betónu pred zabetónovaním, hmotnosti 5-15 kg/kus (bez dodávky)</t>
  </si>
  <si>
    <t>ks</t>
  </si>
  <si>
    <t>2120824613</t>
  </si>
  <si>
    <t>6</t>
  </si>
  <si>
    <t>M</t>
  </si>
  <si>
    <t>311490004700.S</t>
  </si>
  <si>
    <t>Zemná skrutka s U pätkou, pozinkovaná oceľ - BMF Simpson PILG</t>
  </si>
  <si>
    <t>8</t>
  </si>
  <si>
    <t>-1805000404</t>
  </si>
  <si>
    <t>99</t>
  </si>
  <si>
    <t>Presun hmôt HSV</t>
  </si>
  <si>
    <t>7</t>
  </si>
  <si>
    <t>998011001</t>
  </si>
  <si>
    <t>Presun hmôt pre budovy  (801, 803, 812), zvislá konštr. z tehál, tvárnic, z kovu výšky do 6 m</t>
  </si>
  <si>
    <t>-1529757460</t>
  </si>
  <si>
    <t>PSV</t>
  </si>
  <si>
    <t>Práce a dodávky PSV</t>
  </si>
  <si>
    <t>762</t>
  </si>
  <si>
    <t>Konštrukcie tesárske</t>
  </si>
  <si>
    <t>762313113.S</t>
  </si>
  <si>
    <t>Montáž oceľových spojovacích prostriedkov - svorníkov, skrutiek dĺžky nad 300 do 450 mm</t>
  </si>
  <si>
    <t>16</t>
  </si>
  <si>
    <t>-1023359734</t>
  </si>
  <si>
    <t>9</t>
  </si>
  <si>
    <t>762332130.S</t>
  </si>
  <si>
    <t>Montáž viazaných konštrukcií krovov striech z reziva priemernej plochy 224 - 288 cm2</t>
  </si>
  <si>
    <t>m</t>
  </si>
  <si>
    <t>-495591508</t>
  </si>
  <si>
    <t>10</t>
  </si>
  <si>
    <t>605120007700.S</t>
  </si>
  <si>
    <t>Hranoly zo smrekovca neopracované hranené akosť I dĺ. na mieru mm, hr. X mm, š. Y mm</t>
  </si>
  <si>
    <t>32</t>
  </si>
  <si>
    <t>-949813877</t>
  </si>
  <si>
    <t>11</t>
  </si>
  <si>
    <t>762341201.S</t>
  </si>
  <si>
    <t>Montáž latovania jednoduchých striech pre sklon do 60°</t>
  </si>
  <si>
    <t>-1788826013</t>
  </si>
  <si>
    <t>12</t>
  </si>
  <si>
    <t>605120002800.S</t>
  </si>
  <si>
    <t>Hranoly z mäkkého reziva neopracované nehranené akosť II, prierez 25-100 cm2</t>
  </si>
  <si>
    <t>-1453692189</t>
  </si>
  <si>
    <t>13</t>
  </si>
  <si>
    <t>762341252.S</t>
  </si>
  <si>
    <t>Montáž kontralát pre sklon od 22° do 35°</t>
  </si>
  <si>
    <t>-334312417</t>
  </si>
  <si>
    <t>14</t>
  </si>
  <si>
    <t>2121620488</t>
  </si>
  <si>
    <t>15</t>
  </si>
  <si>
    <t>998762202.S</t>
  </si>
  <si>
    <t>Presun hmôt pre konštrukcie tesárske v objektoch výšky do 12 m</t>
  </si>
  <si>
    <t>%</t>
  </si>
  <si>
    <t>-1427364755</t>
  </si>
  <si>
    <t>763750150</t>
  </si>
  <si>
    <t>Montáž drevených podláh z terasových dosiek na podkonštrukcií</t>
  </si>
  <si>
    <t>m2</t>
  </si>
  <si>
    <t>-483165747</t>
  </si>
  <si>
    <t>Terasové dosky hr. 28 mm na drevenej podkonštrukcií s bočným opláštením</t>
  </si>
  <si>
    <t>1321758612</t>
  </si>
  <si>
    <t>764</t>
  </si>
  <si>
    <t>Konštrukcie klampiarske</t>
  </si>
  <si>
    <t>764352425</t>
  </si>
  <si>
    <t>Žľaby z pozinkovaného farbeného PZf plechu, pododkvapové polkruhové r.š. 333 mm</t>
  </si>
  <si>
    <t>1675384648</t>
  </si>
  <si>
    <t>764359411</t>
  </si>
  <si>
    <t>Kotlík kónický z pozinkovaného farbeného PZf plechu, pre rúry s priemerom do 100 mm</t>
  </si>
  <si>
    <t>-1093851235</t>
  </si>
  <si>
    <t>764454453</t>
  </si>
  <si>
    <t>Zvodové rúry z pozinkovaného farbeného PZf plechu, kruhové priemer 100 mm</t>
  </si>
  <si>
    <t>1909994781</t>
  </si>
  <si>
    <t>998764201</t>
  </si>
  <si>
    <t>Presun hmôt pre konštrukcie klampiarske v objektoch výšky do 6 m</t>
  </si>
  <si>
    <t>-1432699825</t>
  </si>
  <si>
    <t>765</t>
  </si>
  <si>
    <t>Konštrukcie - krytiny tvrdé</t>
  </si>
  <si>
    <t>765312503</t>
  </si>
  <si>
    <t>Keramická krytina TONDACH, striech so sklon od 22° do 35°</t>
  </si>
  <si>
    <t>-2115168066</t>
  </si>
  <si>
    <t>765314301</t>
  </si>
  <si>
    <t>Hrebeň TONDACH, s použitím vetracieho pásu hliník, sklon od 22° do 35°</t>
  </si>
  <si>
    <t>-576549554</t>
  </si>
  <si>
    <t>765314411</t>
  </si>
  <si>
    <t>Štítová hrana z okrajových škridiel TONDACH</t>
  </si>
  <si>
    <t>621246816</t>
  </si>
  <si>
    <t>765314523</t>
  </si>
  <si>
    <t>Odkvapová hrana TONDACH, pre profilovanú krytinu hliník</t>
  </si>
  <si>
    <t>1936308202</t>
  </si>
  <si>
    <t>765901402</t>
  </si>
  <si>
    <t>Strešná fólia TONDACH od 22° do 35°, na krokvy</t>
  </si>
  <si>
    <t>-1448164334</t>
  </si>
  <si>
    <t>998765202</t>
  </si>
  <si>
    <t>Presun hmôt pre tvrdé krytiny v objektoch výšky nad 6 do 12 m</t>
  </si>
  <si>
    <t>-109543796</t>
  </si>
  <si>
    <t>783</t>
  </si>
  <si>
    <t>Nátery</t>
  </si>
  <si>
    <t>783782404</t>
  </si>
  <si>
    <t>Nátery tesárskych konštrukcií, povrchová impregnácia proti drevokaznému hmyzu, hubám a plesniam, jednonásobná</t>
  </si>
  <si>
    <t>-244338967</t>
  </si>
  <si>
    <t>783812130</t>
  </si>
  <si>
    <t>Nátery olejové farby dvojnás. drevených konštrukcií</t>
  </si>
  <si>
    <t>-1704100969</t>
  </si>
  <si>
    <t>1334364651</t>
  </si>
  <si>
    <t>,</t>
  </si>
  <si>
    <t>STAVBA:</t>
  </si>
  <si>
    <t>INVESTOR:</t>
  </si>
  <si>
    <t>P. č.</t>
  </si>
  <si>
    <t>Obj. č.</t>
  </si>
  <si>
    <t>Počet</t>
  </si>
  <si>
    <t>Jed.</t>
  </si>
  <si>
    <t>Cena jednotková</t>
  </si>
  <si>
    <t>Cena</t>
  </si>
  <si>
    <t>Celkovo</t>
  </si>
  <si>
    <t>Materiál</t>
  </si>
  <si>
    <t>Montáž</t>
  </si>
  <si>
    <t>(EUR)</t>
  </si>
  <si>
    <t>Prístroje</t>
  </si>
  <si>
    <t>KUL 68-45/LD2</t>
  </si>
  <si>
    <t>Inštalačná krabica univerzálna, s viečkom a tesniacou manžetou, spojovateľná, hĺbka 45mm, KOPOS</t>
  </si>
  <si>
    <t>KPRL 68-70/LD</t>
  </si>
  <si>
    <t>8595568925879</t>
  </si>
  <si>
    <t>Inštalačná krabica univerzálna, spojovateľná, s tesniacou manžetou a spojkou, hĺbka 70mm, KOPOS</t>
  </si>
  <si>
    <t>C2221413</t>
  </si>
  <si>
    <t>1401074</t>
  </si>
  <si>
    <t>Svorkovnica bezskrutková univerzálna, trojnásobná, 32A, s=0,2÷4, VID</t>
  </si>
  <si>
    <t>VALENA LIFE</t>
  </si>
  <si>
    <t>Spínač lustrový č.5, pod omietku, VALENA LIFE, LEGRAND</t>
  </si>
  <si>
    <t xml:space="preserve">Rám jednoduchý, 2M, VALENA LIFE, LEGRAND </t>
  </si>
  <si>
    <t>Svietidlá</t>
  </si>
  <si>
    <t>FL1 100</t>
  </si>
  <si>
    <t>Svietidlo reflektorové LED, 100W, IP66, SINCLEAIR</t>
  </si>
  <si>
    <t>Káblové trasy</t>
  </si>
  <si>
    <t>13400274</t>
  </si>
  <si>
    <t>*1</t>
  </si>
  <si>
    <t>Fólia, červená s bleskom,  š=330mm</t>
  </si>
  <si>
    <t>bm</t>
  </si>
  <si>
    <t>KPL150/10SLER</t>
  </si>
  <si>
    <t>019441</t>
  </si>
  <si>
    <t>Ochranná platňa pre káble, žltá, 150x1000x1,8, DIETZEL UNIVOLT</t>
  </si>
  <si>
    <t>Kabeláž</t>
  </si>
  <si>
    <t>CYKY J3x1,5</t>
  </si>
  <si>
    <t>32373</t>
  </si>
  <si>
    <t>Kábel, NKT</t>
  </si>
  <si>
    <t>CYKY J5x6</t>
  </si>
  <si>
    <t>32434</t>
  </si>
  <si>
    <t>Kábel, PRYSMIAN</t>
  </si>
  <si>
    <t>Bleskozvod a uzemnenie</t>
  </si>
  <si>
    <t>FeZn10</t>
  </si>
  <si>
    <t>t195010</t>
  </si>
  <si>
    <t>Drôt, 0,63kg/m, 1kg=1,61m, ZIN</t>
  </si>
  <si>
    <t>FeZn30x4</t>
  </si>
  <si>
    <t>t195304</t>
  </si>
  <si>
    <t>Páska, 0,97kg/m, ZIN</t>
  </si>
  <si>
    <t>AlMgSi 8</t>
  </si>
  <si>
    <t>t195008 Al</t>
  </si>
  <si>
    <t>Drôt, 0,14kg/m, 1kg=7,41m, ZIN</t>
  </si>
  <si>
    <t>AlMgSi 8 PVC</t>
  </si>
  <si>
    <t>t195008 Al PVC</t>
  </si>
  <si>
    <t>Drôt s PVC izoláciou 0,2kg/m, 1kg = 5m, ZIN</t>
  </si>
  <si>
    <t>SS</t>
  </si>
  <si>
    <t>f613112</t>
  </si>
  <si>
    <t>Svorka spojovacia, ZIN</t>
  </si>
  <si>
    <t xml:space="preserve">SO </t>
  </si>
  <si>
    <t>f613312</t>
  </si>
  <si>
    <t>Svorka odkvapová, ZIN</t>
  </si>
  <si>
    <t>17</t>
  </si>
  <si>
    <t>SZ</t>
  </si>
  <si>
    <t>t614109</t>
  </si>
  <si>
    <t>Svorka skúšobná, ZIN</t>
  </si>
  <si>
    <t>18</t>
  </si>
  <si>
    <t>SP 1</t>
  </si>
  <si>
    <t>f613212</t>
  </si>
  <si>
    <t>Svorka na pripojenie kovových predmetov, ZIN</t>
  </si>
  <si>
    <t>19</t>
  </si>
  <si>
    <t>PV 15UNI</t>
  </si>
  <si>
    <t>f312410</t>
  </si>
  <si>
    <t>Podpera vedenia na vrchol krovu, ZIN</t>
  </si>
  <si>
    <t>20</t>
  </si>
  <si>
    <t>PV 22</t>
  </si>
  <si>
    <t>f313210</t>
  </si>
  <si>
    <t>Podpera vedenia na lepenku a škridlu, ZIN</t>
  </si>
  <si>
    <t>21</t>
  </si>
  <si>
    <t>SR 02</t>
  </si>
  <si>
    <t>f616123</t>
  </si>
  <si>
    <t>Svorka spojovacia odbočná, ZIN</t>
  </si>
  <si>
    <t>22</t>
  </si>
  <si>
    <t>SR 03</t>
  </si>
  <si>
    <t>f616211</t>
  </si>
  <si>
    <t>Svorka uzemňovacia, ZIN</t>
  </si>
  <si>
    <t>ST 10</t>
  </si>
  <si>
    <t>f615215</t>
  </si>
  <si>
    <t>Svorka na odkvapové potrubie, d=50÷150, ZIN</t>
  </si>
  <si>
    <t>Práce</t>
  </si>
  <si>
    <t>Frézovanie otvorov pre krabice</t>
  </si>
  <si>
    <t>Prierazy</t>
  </si>
  <si>
    <t>Elektromontáž</t>
  </si>
  <si>
    <t>Nešpecifikované elektromontážne práce. Zriadenie pracoviska. Dočasné zapojenia. Zisťovanie skutkového stavu. Prekládky jestvujúcich vedení. Úpravy jestvujúcich vedení a zariadení.</t>
  </si>
  <si>
    <t>hod</t>
  </si>
  <si>
    <t>Vytýčenie trasy</t>
  </si>
  <si>
    <t>Výkopové práce. Káblové ryhy šírky 35, hĺbky 80, zemina tr.3</t>
  </si>
  <si>
    <t>Zatiahnutie káblov do chráničiek</t>
  </si>
  <si>
    <t xml:space="preserve">Zriadenie káblového lôžka 65/10 cm, pieskom      </t>
  </si>
  <si>
    <t xml:space="preserve">Zakrytie káblov výstražnou fóliou PVC šírky 33cm  </t>
  </si>
  <si>
    <t>Zához ryhy</t>
  </si>
  <si>
    <t>Provizórna úprava terénu</t>
  </si>
  <si>
    <t>Dokumentácia skutočného vyhotovenia</t>
  </si>
  <si>
    <t>Rozvádzač R3</t>
  </si>
  <si>
    <t>35</t>
  </si>
  <si>
    <t>DOMINO M550</t>
  </si>
  <si>
    <t>672.5622</t>
  </si>
  <si>
    <t>Zásuvková rozvodnica pre montáž na stenu, 1 rad/24 modulov, SCAME</t>
  </si>
  <si>
    <t>36</t>
  </si>
  <si>
    <t>FLP-B+C MAXI V/4</t>
  </si>
  <si>
    <t>Prepäťová ochrana, typ 1+2, 4P, 30kA, SALTEK</t>
  </si>
  <si>
    <t>37</t>
  </si>
  <si>
    <t>DX3-IS-40A/3P</t>
  </si>
  <si>
    <t>Vypínač modulárny, 3P, 40A, LEGRAND</t>
  </si>
  <si>
    <t>38</t>
  </si>
  <si>
    <t>TX3-6-B16/3</t>
  </si>
  <si>
    <t>Istič 3P, 400VAC, 16A, 6kA, char.B, LEGRAND</t>
  </si>
  <si>
    <t>39</t>
  </si>
  <si>
    <t>TX3-6-B16/1</t>
  </si>
  <si>
    <t>Istič 1P, 230VAC, 16A, 6kA, char.B, LEGRAND</t>
  </si>
  <si>
    <t>40</t>
  </si>
  <si>
    <t>TX3-40A/4/030</t>
  </si>
  <si>
    <t>411765</t>
  </si>
  <si>
    <t>Prúdový chránič bez nadprúdovej ochrany, 400VAC, 40A, 30mA, typ A, LEGRAND</t>
  </si>
  <si>
    <t>41</t>
  </si>
  <si>
    <t>OMNIA</t>
  </si>
  <si>
    <t>400.1687</t>
  </si>
  <si>
    <t>Zásuvka priemyselná, 5P, do panelu, vypínateľná, 400V, 16A, IP44, SCAME</t>
  </si>
  <si>
    <t>42</t>
  </si>
  <si>
    <t>570.4091</t>
  </si>
  <si>
    <t>Zásuvka domová, do panelu, príruba 70x87, 230V, 16A, IP67, OMNIA, SCAME</t>
  </si>
  <si>
    <t>43</t>
  </si>
  <si>
    <t>654.0125</t>
  </si>
  <si>
    <t>Záslepka do otvoru, príruba 136x125, IP66, SCAME</t>
  </si>
  <si>
    <t>44</t>
  </si>
  <si>
    <t>654.0120</t>
  </si>
  <si>
    <t>Záslepka bez otvoru, príruba 136x125, IP66, SCAME</t>
  </si>
  <si>
    <t>45</t>
  </si>
  <si>
    <t>Káblové štítky</t>
  </si>
  <si>
    <t>46</t>
  </si>
  <si>
    <t>Umelohmotné štítky</t>
  </si>
  <si>
    <t>47</t>
  </si>
  <si>
    <t>AKM12</t>
  </si>
  <si>
    <t>Vývodka , HENSEL</t>
  </si>
  <si>
    <t>48</t>
  </si>
  <si>
    <t>AKM25</t>
  </si>
  <si>
    <t>49</t>
  </si>
  <si>
    <t>Ukončenie káblov v rozvádzači do s=2,5</t>
  </si>
  <si>
    <t>50</t>
  </si>
  <si>
    <t>Ukončenie káblov v rozvádzači do s=6</t>
  </si>
  <si>
    <t>51</t>
  </si>
  <si>
    <t>Kompletáž</t>
  </si>
  <si>
    <t>52</t>
  </si>
  <si>
    <t>Revízia</t>
  </si>
  <si>
    <t>53</t>
  </si>
  <si>
    <t>Atest</t>
  </si>
  <si>
    <t>Odvoz a likvidácia odpadu</t>
  </si>
  <si>
    <t>54</t>
  </si>
  <si>
    <t>Odvoz odpadu - Zmesi betónu, tehál, obkladačiek, dlaždíc a pod.</t>
  </si>
  <si>
    <t>Tona</t>
  </si>
  <si>
    <t>55</t>
  </si>
  <si>
    <t>Odvoz odpadu -  Bitúmenové zmesi (asfalt z ciest a chodníkov)</t>
  </si>
  <si>
    <t>56</t>
  </si>
  <si>
    <t>Odvoz odpadu  Zemina a kamenivo iné ako uvedené v 170503 *</t>
  </si>
  <si>
    <t>57</t>
  </si>
  <si>
    <t>Odvoz odpadu – výkopová zemina iná ako uvedené v 170505</t>
  </si>
  <si>
    <t>58</t>
  </si>
  <si>
    <t>Izolačné materiály iné ako uvedené v 170601 a 170103</t>
  </si>
  <si>
    <t>59</t>
  </si>
  <si>
    <t>Zmiešané stavebné odpady</t>
  </si>
  <si>
    <t>60</t>
  </si>
  <si>
    <t>Objemný odpad</t>
  </si>
  <si>
    <t>61</t>
  </si>
  <si>
    <t>Plasty rôzne kat. č., nevhodné na zhodnotenie, 070213, 170203 a pod.</t>
  </si>
  <si>
    <t>62</t>
  </si>
  <si>
    <t>Plasty rôzne kat. č., vhodné na TAP, 070213, 170203 a pod.</t>
  </si>
  <si>
    <t>63</t>
  </si>
  <si>
    <t>Prenájom kontajnera</t>
  </si>
  <si>
    <t>64</t>
  </si>
  <si>
    <t>Doprava</t>
  </si>
  <si>
    <t>km</t>
  </si>
  <si>
    <t>Materiál a práce sú vyčíslené od SO 02</t>
  </si>
  <si>
    <t>REKAPITULÁCIA</t>
  </si>
  <si>
    <t>Čiastkové náklady ( EUR)</t>
  </si>
  <si>
    <t>Suma dodávka a montáž ( EUR)</t>
  </si>
  <si>
    <t>Projekt (EUR)</t>
  </si>
  <si>
    <t>Autorský dozor (EUR)</t>
  </si>
  <si>
    <t>Komplexné skúšky (EUR)</t>
  </si>
  <si>
    <t>Prevádzkové vplyvy %</t>
  </si>
  <si>
    <t>CELKOVÉ NÁKLADY ( EUR)</t>
  </si>
  <si>
    <t>VÝKAZ VÝMER</t>
  </si>
  <si>
    <t>SO3 - KOSTOLNA_E9.4_SIT_V1  - Slaboprúdové rozvody</t>
  </si>
  <si>
    <t>Centrum kultúrneho dedičstva, Kostolná pri Dunaji, p. č. 56/1, 56/2, 57/1, 57/2, 66/1, 69/1, 77</t>
  </si>
  <si>
    <t>Obec Kostolná pri Dunaji, 903 01 Kostolná pri Dunaji 59</t>
  </si>
  <si>
    <t>KU68 -1902</t>
  </si>
  <si>
    <t>8595057600195</t>
  </si>
  <si>
    <t>Krabica zapustená s viečkom, hĺbka 44mm, KOPOS</t>
  </si>
  <si>
    <t>Octopus</t>
  </si>
  <si>
    <t>ZÁSUVKA GUMOVÁ 2P+T ČIERNA S DETSKOU OCHRANOU, LEGRAND</t>
  </si>
  <si>
    <t>VALENA LIFE ZÁSUVKA 2X RJ45 CAT.6A STP BIELA, LEGRAND</t>
  </si>
  <si>
    <t>27</t>
  </si>
  <si>
    <t xml:space="preserve"> HDPE14/10O</t>
  </si>
  <si>
    <t>S1-2196</t>
  </si>
  <si>
    <t>14/10mm mikrotrubička, HDPE, oranžová MIKROHARD</t>
  </si>
  <si>
    <t>STP</t>
  </si>
  <si>
    <t>KE550HS23/1E-B2ca</t>
  </si>
  <si>
    <t>Keline kábel Cat 6A, STP, LSOH, B2ca - s1, d1, a1</t>
  </si>
  <si>
    <t>J/A-DQ(ZN)H wbg</t>
  </si>
  <si>
    <t>859558987062</t>
  </si>
  <si>
    <t>Optický kábel, 8-vlákno, LSOH, CLT, SM, G.657A1, s ochranou proti hlodavcom</t>
  </si>
  <si>
    <t>CYKY J3x2,5</t>
  </si>
  <si>
    <t>32358</t>
  </si>
  <si>
    <t>Rozvádzač RACK3</t>
  </si>
  <si>
    <t>96</t>
  </si>
  <si>
    <t>710497562980</t>
  </si>
  <si>
    <t>RCO-9U-4G</t>
  </si>
  <si>
    <t>Rozvádzač - Jednodielna vonkajšia skriňa Conexpro 19" 9U/410 mm, IP65</t>
  </si>
  <si>
    <t>KRUGEL</t>
  </si>
  <si>
    <t>ACARS8FAR3</t>
  </si>
  <si>
    <t>EPDU rozvodný panel 19", 8 x 230V, French, prepäťová ochrana s filtrom, KRUGEL</t>
  </si>
  <si>
    <t>RAB-VP-X01-A2</t>
  </si>
  <si>
    <t>Keline držiak patch káblov 19" s hĺbkou oka 73 mm, kovový</t>
  </si>
  <si>
    <t>KEP-CEA-S-10G</t>
  </si>
  <si>
    <t xml:space="preserve">Keline patch panel Cat 6A, osadený s 24xKEJ-CEA-S-10G </t>
  </si>
  <si>
    <t>Ubiquiti</t>
  </si>
  <si>
    <t>USW-24-POE</t>
  </si>
  <si>
    <t>UniFi Switch 24x1000Mbps, PoE 95W, 802.3af/at, 2xSFP, LCM display)</t>
  </si>
  <si>
    <t>U-Cable-Patch-RJ45</t>
  </si>
  <si>
    <t>UniFi Patch Cable 0.1 m, Ultratenký patch kábel s podporou GbE a flexibilnými, ohybnými koncovkami pre väčšiu všestrannosť inštalácie.  PoE+++</t>
  </si>
  <si>
    <t>UACC-OM-SM-1G-S-2</t>
  </si>
  <si>
    <t>1G Bidirectional Single-Mode Optical Modul</t>
  </si>
  <si>
    <t>FIBRAIN</t>
  </si>
  <si>
    <t>VFTO-E1-FB-0-112-1DG-1-2G</t>
  </si>
  <si>
    <t>FIBRAIN VFTO-E1, FTTH box, 1x adaptér SC/APC, 1x pigtail SC/APC, osadený</t>
  </si>
  <si>
    <t>G-SCA-LC-S-001.0-SX-D-28-Y</t>
  </si>
  <si>
    <t>FIBRAIN Optický patchcord SC/APC - LC/PC 1m, Gold, 2.8mm, simplex, SM, G657A1</t>
  </si>
  <si>
    <t>UKONČENIE OPTICKÉHO KABLÁ S NAVARENIM</t>
  </si>
  <si>
    <t>154</t>
  </si>
  <si>
    <t>157</t>
  </si>
  <si>
    <t>Rozvádzač R3 DOPLNENIE</t>
  </si>
  <si>
    <t>129</t>
  </si>
  <si>
    <t xml:space="preserve">403357 </t>
  </si>
  <si>
    <t>148</t>
  </si>
  <si>
    <t>149</t>
  </si>
  <si>
    <t>151</t>
  </si>
  <si>
    <t>AKM16</t>
  </si>
  <si>
    <t>4012591772095</t>
  </si>
  <si>
    <t>SO04 - Altánky</t>
  </si>
  <si>
    <t>1497005616</t>
  </si>
  <si>
    <t>1943284112</t>
  </si>
  <si>
    <t>-1525845619</t>
  </si>
  <si>
    <t>-1616317360</t>
  </si>
  <si>
    <t>-768564909</t>
  </si>
  <si>
    <t>-2009099152</t>
  </si>
  <si>
    <t>522844926</t>
  </si>
  <si>
    <t>-1597871870</t>
  </si>
  <si>
    <t>-1483350510</t>
  </si>
  <si>
    <t>1339541632</t>
  </si>
  <si>
    <t>762341004.S</t>
  </si>
  <si>
    <t>Montáž debnenia jednoduchých striech, na krokvy a kontralaty z dosiek na zraz</t>
  </si>
  <si>
    <t>-2144167068</t>
  </si>
  <si>
    <t>605110006500.S</t>
  </si>
  <si>
    <t>Dosky a fošne z borovice neopracované neomietané akosť A hr. 24-32 mm, š. 60-160 mm</t>
  </si>
  <si>
    <t>1046563512</t>
  </si>
  <si>
    <t>230560030</t>
  </si>
  <si>
    <t>-1625204396</t>
  </si>
  <si>
    <t>-1719477021</t>
  </si>
  <si>
    <t>-1417989668</t>
  </si>
  <si>
    <t>2089017699</t>
  </si>
  <si>
    <t>764171317</t>
  </si>
  <si>
    <t>Krytina plechová, sklon strechy do 30° - RAL8004</t>
  </si>
  <si>
    <t>-769622456</t>
  </si>
  <si>
    <t>764311001.S</t>
  </si>
  <si>
    <t>Oddeľovacia štruktúrovaná rohož s integrovanou poistnou hydroizoláciou pre plechové krytiny pozinkované</t>
  </si>
  <si>
    <t>1083018370</t>
  </si>
  <si>
    <t>-342435061</t>
  </si>
  <si>
    <t>2115911338</t>
  </si>
  <si>
    <t>-244699284</t>
  </si>
  <si>
    <t>-1059440623</t>
  </si>
  <si>
    <t>24</t>
  </si>
  <si>
    <t>-545925022</t>
  </si>
  <si>
    <t>25</t>
  </si>
  <si>
    <t>-951075528</t>
  </si>
  <si>
    <t>26</t>
  </si>
  <si>
    <t>-1598450046</t>
  </si>
  <si>
    <t>-1332739062</t>
  </si>
  <si>
    <t>28</t>
  </si>
  <si>
    <t>-1348881752</t>
  </si>
  <si>
    <t>29</t>
  </si>
  <si>
    <t>684317412</t>
  </si>
  <si>
    <t>30</t>
  </si>
  <si>
    <t>-19444912</t>
  </si>
  <si>
    <t>80600013</t>
  </si>
  <si>
    <t>CYKY O3x1,5</t>
  </si>
  <si>
    <t>32452</t>
  </si>
  <si>
    <t>Nešpecifikované elektromontážne práce, zriadenie pracoviska, dočasné zapojenia, zsťovanie skutkového stavu, prekládky jestvujúcich vedení, úpravy jestvujúcich vedení a zariadení</t>
  </si>
  <si>
    <t>Rozvádzač R4</t>
  </si>
  <si>
    <t>OS 26x60 F463 +VEZ</t>
  </si>
  <si>
    <t>Pilierová skriňa prázdna, šírkový modul 26 – štandard, HASMA</t>
  </si>
  <si>
    <t>TX3-6-B10/1</t>
  </si>
  <si>
    <t>Istič 1P, 230VAC, 10A, 6kA, char.B, LEGRAND</t>
  </si>
  <si>
    <t>DX3-B16A/1N/030</t>
  </si>
  <si>
    <t>410965</t>
  </si>
  <si>
    <t>Prúdový chránič s nadprúdovou ochranou, 230VAC, 16A, 30mA, 6kA, char.B, typ A, LEGRAND</t>
  </si>
  <si>
    <t>DX3-B10A/1N/030</t>
  </si>
  <si>
    <t>410963</t>
  </si>
  <si>
    <t>Prúdový chránič s nadprúdovou ochranou, 230VAC, 10A, 30mA, 6kA, char.B, typ A, LEGRAND</t>
  </si>
  <si>
    <t>Snímač súmrakový modulárny, programovateľný, 2TE, LEGRAND</t>
  </si>
  <si>
    <t>Stykač, 400VAC, 25A, 4NO, 2M, LEGRAND</t>
  </si>
  <si>
    <t>412902</t>
  </si>
  <si>
    <t>Prepínač modulárny, so stredovou polohou, 230VAC, 32A, 1CO, 1M, LEGRAND</t>
  </si>
  <si>
    <t>04280</t>
  </si>
  <si>
    <t>Zásuvka modulárna, 230VAC, 16A, LEGRAND</t>
  </si>
  <si>
    <t>VIKING</t>
  </si>
  <si>
    <t>037162</t>
  </si>
  <si>
    <t>Svorka jednoradová,skrutková, s=6, šedá, LEGRAND</t>
  </si>
  <si>
    <t>037550</t>
  </si>
  <si>
    <t>Bočnica, pre jednoradovú svorku, s=2,5÷10, LEGRAND</t>
  </si>
  <si>
    <t>037552</t>
  </si>
  <si>
    <t>Bočnica, pre dvojvstupovú svorku, s=0,25÷6, LEGRAND</t>
  </si>
  <si>
    <t>31</t>
  </si>
  <si>
    <t>33</t>
  </si>
  <si>
    <t>34</t>
  </si>
  <si>
    <t>Materiál a práce sú vyčíslené od SO 03</t>
  </si>
  <si>
    <t>SO06 - Studňa pre úžitkovú vodu</t>
  </si>
  <si>
    <t xml:space="preserve">    8 - Rúrové vedenie</t>
  </si>
  <si>
    <t>M - Práce a dodávky M</t>
  </si>
  <si>
    <t xml:space="preserve">    35-M - Montáž čerpadiel, kompresorov a vodohospodárskych zariadení</t>
  </si>
  <si>
    <t>134702101.S</t>
  </si>
  <si>
    <t xml:space="preserve">Vŕtaná studňa pre úžitkovú vodu </t>
  </si>
  <si>
    <t>324880719</t>
  </si>
  <si>
    <t>Rúrové vedenie</t>
  </si>
  <si>
    <t>894811004</t>
  </si>
  <si>
    <t>Osadenie plastovej šachty pre studňu</t>
  </si>
  <si>
    <t>1908486312</t>
  </si>
  <si>
    <t>286610048300</t>
  </si>
  <si>
    <t>Plastová šachta 1,7*1,4*1,8 m s poklopom a výlezom</t>
  </si>
  <si>
    <t>1961960423</t>
  </si>
  <si>
    <t>Práce a dodávky M</t>
  </si>
  <si>
    <t>35-M</t>
  </si>
  <si>
    <t>Montáž čerpadiel, kompresorov a vodohospodárskych zariadení</t>
  </si>
  <si>
    <t>350120004.S</t>
  </si>
  <si>
    <t>Čerpadlo odstredivé s kompletným príslušenstvom a armatúrami</t>
  </si>
  <si>
    <t>-1146526027</t>
  </si>
  <si>
    <t>SO07 - Zavlažovanie</t>
  </si>
  <si>
    <t>1. - Postrekovače a príslušenstvo</t>
  </si>
  <si>
    <t xml:space="preserve">    2. - Kvapková závlaha  </t>
  </si>
  <si>
    <t xml:space="preserve">    4. - Potrubie a tvarovky</t>
  </si>
  <si>
    <t xml:space="preserve">    5. - Uzatváracie armatúry a ventilové šachty</t>
  </si>
  <si>
    <t xml:space="preserve">    6. - Čerpacia technika a filtrácia</t>
  </si>
  <si>
    <t xml:space="preserve">    7. - Zemné práce</t>
  </si>
  <si>
    <t xml:space="preserve">    8. - Ostatné</t>
  </si>
  <si>
    <t xml:space="preserve">    D1 - Kvapková závlaha  </t>
  </si>
  <si>
    <t>1.</t>
  </si>
  <si>
    <t>Postrekovače a príslušenstvo</t>
  </si>
  <si>
    <t>01.01.01</t>
  </si>
  <si>
    <t>Postrekovač statický PRS 3,1 bar bez trysky</t>
  </si>
  <si>
    <t>996364584</t>
  </si>
  <si>
    <t>01.01.02</t>
  </si>
  <si>
    <t>Rotačná tryska  2,4m - 4,6m</t>
  </si>
  <si>
    <t>355561765</t>
  </si>
  <si>
    <t>01.01.03</t>
  </si>
  <si>
    <t>Rotačná tryska  4,0m - 5,5m</t>
  </si>
  <si>
    <t>-1497183018</t>
  </si>
  <si>
    <t>01.01.04</t>
  </si>
  <si>
    <t>Rotačná tryska  5,2 m - 7,3 m</t>
  </si>
  <si>
    <t>-2100296174</t>
  </si>
  <si>
    <t>01.01.05</t>
  </si>
  <si>
    <t>Rotačná tryska  360 2,4-4,6 m</t>
  </si>
  <si>
    <t>2004809194</t>
  </si>
  <si>
    <t>01.01.06</t>
  </si>
  <si>
    <t>Rotačná tryska  360 4-5,6 m</t>
  </si>
  <si>
    <t>843595012</t>
  </si>
  <si>
    <t>01.01.07</t>
  </si>
  <si>
    <t>Rotačná tryska  360 5,2-7,3 m</t>
  </si>
  <si>
    <t>-630668211</t>
  </si>
  <si>
    <t>01.01.08</t>
  </si>
  <si>
    <t>Rotačná tryska LCS 1,5 x 4,6 m</t>
  </si>
  <si>
    <t>1063264854</t>
  </si>
  <si>
    <t>01.01.09</t>
  </si>
  <si>
    <t>Rotačná tryska RCS 1,5 x 4,6 m</t>
  </si>
  <si>
    <t>-1853547300</t>
  </si>
  <si>
    <t>01.01.10</t>
  </si>
  <si>
    <t>Kolienko 1/2" na flexibilné potrubie</t>
  </si>
  <si>
    <t>1728358794</t>
  </si>
  <si>
    <t>01.01.11</t>
  </si>
  <si>
    <t>Spojka 3/4" na flexibilné potrubie</t>
  </si>
  <si>
    <t>-1925238226</t>
  </si>
  <si>
    <t>01.01.12</t>
  </si>
  <si>
    <t>Spojka na flexibilné potrubie</t>
  </si>
  <si>
    <t>1682969490</t>
  </si>
  <si>
    <t>01.01.13</t>
  </si>
  <si>
    <t>T-kus na flexibilné potrubie</t>
  </si>
  <si>
    <t>1265978316</t>
  </si>
  <si>
    <t>01.01.14</t>
  </si>
  <si>
    <t>Flexibilné potrubie 16mm - 30m bal</t>
  </si>
  <si>
    <t>1678055027</t>
  </si>
  <si>
    <t>01.01.15</t>
  </si>
  <si>
    <t>Teflónová páska 1/2‘‘ x 12 m</t>
  </si>
  <si>
    <t>-806176557</t>
  </si>
  <si>
    <t>01.01.16</t>
  </si>
  <si>
    <t>Samonavŕtavací pás 32 mm s koncovkou na SPXFLEX</t>
  </si>
  <si>
    <t>-215568507</t>
  </si>
  <si>
    <t>2.</t>
  </si>
  <si>
    <t xml:space="preserve">Kvapková závlaha  </t>
  </si>
  <si>
    <t>02.01.01</t>
  </si>
  <si>
    <t>Kvapkovacie potrubie s kompenzáciou tlaku 2,3 l 33cm 100m</t>
  </si>
  <si>
    <t>28121678</t>
  </si>
  <si>
    <t>02.01.02</t>
  </si>
  <si>
    <t>Skrutkovací T-kus na kvapkovacie potrubie 16mm</t>
  </si>
  <si>
    <t>-1916632736</t>
  </si>
  <si>
    <t>02.01.03</t>
  </si>
  <si>
    <t>Skrutkovací T-kus na kvapku 16 x 3/4'' VNZ</t>
  </si>
  <si>
    <t>819582680</t>
  </si>
  <si>
    <t>02.01.04</t>
  </si>
  <si>
    <t>Skrutkovacia prechodka 16mm x 3/4'' VNZ</t>
  </si>
  <si>
    <t>1733303725</t>
  </si>
  <si>
    <t>02.01.05</t>
  </si>
  <si>
    <t>Skrutkovacie kolienko na kvapkovacie potrubie 16mm</t>
  </si>
  <si>
    <t>-687279804</t>
  </si>
  <si>
    <t>02.01.06</t>
  </si>
  <si>
    <t>Skrutkovacia spojka na kvapkovacie potrubie 16mm</t>
  </si>
  <si>
    <t>325376610</t>
  </si>
  <si>
    <t>02.01.07</t>
  </si>
  <si>
    <t>Skrutkovacia zátka na kvapkovacie potrubie 16mm</t>
  </si>
  <si>
    <t>1808960864</t>
  </si>
  <si>
    <t>02.01.08</t>
  </si>
  <si>
    <t>Zemný úchyt / klinec na kvapkovacie potrubie</t>
  </si>
  <si>
    <t>1131122355</t>
  </si>
  <si>
    <t>02.01.09</t>
  </si>
  <si>
    <t>Kolienko 3/4" na flexibilné potrubie</t>
  </si>
  <si>
    <t>-531516731</t>
  </si>
  <si>
    <t>02.01.10</t>
  </si>
  <si>
    <t>-1752263381</t>
  </si>
  <si>
    <t>02.01.11</t>
  </si>
  <si>
    <t>515549564</t>
  </si>
  <si>
    <t>02.01.12</t>
  </si>
  <si>
    <t>-1677351551</t>
  </si>
  <si>
    <t>4.</t>
  </si>
  <si>
    <t>Potrubie a tvarovky</t>
  </si>
  <si>
    <t>04.01.01</t>
  </si>
  <si>
    <t>Potrubie HD-PE 100 32 x 2,0 mm PN 10 (100m)</t>
  </si>
  <si>
    <t>-474849655</t>
  </si>
  <si>
    <t>04.01.02</t>
  </si>
  <si>
    <t>Tvarovky (25% z ceny potrubia)</t>
  </si>
  <si>
    <t>sb</t>
  </si>
  <si>
    <t>1088251847</t>
  </si>
  <si>
    <t>04.01.03</t>
  </si>
  <si>
    <t>Potrubie LD-PE 40 32 x 3,0 mm PN 06 (100m)</t>
  </si>
  <si>
    <t>-1667819306</t>
  </si>
  <si>
    <t>04.01.04</t>
  </si>
  <si>
    <t>976291778</t>
  </si>
  <si>
    <t>04.01.05</t>
  </si>
  <si>
    <t>Chránička DN110</t>
  </si>
  <si>
    <t>-1735980234</t>
  </si>
  <si>
    <t>5.</t>
  </si>
  <si>
    <t>Uzatváracie armatúry a ventilové šachty</t>
  </si>
  <si>
    <t>05.01.01</t>
  </si>
  <si>
    <t>Závlahový elektroventil 1" s reguláciou prietoku</t>
  </si>
  <si>
    <t>-73321749</t>
  </si>
  <si>
    <t>05.01.02</t>
  </si>
  <si>
    <t>T-kus pre el. ventily MTT-100</t>
  </si>
  <si>
    <t>-1104227691</t>
  </si>
  <si>
    <t>05.01.03</t>
  </si>
  <si>
    <t>Guľový ventil 1" MF páka - plast</t>
  </si>
  <si>
    <t>-544572878</t>
  </si>
  <si>
    <t>05.01.04</t>
  </si>
  <si>
    <t>Teflónova niť  (80m)</t>
  </si>
  <si>
    <t>-659809454</t>
  </si>
  <si>
    <t>05.01.05</t>
  </si>
  <si>
    <t>Mosadzný hydrant/ rýchlospojný ventil 3/4"</t>
  </si>
  <si>
    <t>-2080673369</t>
  </si>
  <si>
    <t>05.01.06</t>
  </si>
  <si>
    <t>Mosadzný kľúč k hydrantu 3/4"</t>
  </si>
  <si>
    <t>2063179557</t>
  </si>
  <si>
    <t>05.01.07</t>
  </si>
  <si>
    <t>Ventilová šachta mini okrúhla pochôdzna</t>
  </si>
  <si>
    <t>-483399484</t>
  </si>
  <si>
    <t>05.01.08</t>
  </si>
  <si>
    <t>Pozinkovaná tyč 1m s 3/4" VOZ s kolenom 3/4" VNZ</t>
  </si>
  <si>
    <t>-920837510</t>
  </si>
  <si>
    <t>05.01.09</t>
  </si>
  <si>
    <t>Záhradný ventil guľový 3/4"</t>
  </si>
  <si>
    <t>971481006</t>
  </si>
  <si>
    <t>05.01.10</t>
  </si>
  <si>
    <t>Ventilová šachta STANDART pochôdzna</t>
  </si>
  <si>
    <t>-489386802</t>
  </si>
  <si>
    <t>05.01.11</t>
  </si>
  <si>
    <t>Ventilová šachta JUMBO pochôdzna</t>
  </si>
  <si>
    <t>399419276</t>
  </si>
  <si>
    <t>6.</t>
  </si>
  <si>
    <t>Čerpacia technika a filtrácia</t>
  </si>
  <si>
    <t>06.01.01</t>
  </si>
  <si>
    <t>Ponorné čerpadlo (0,75 kW, 230 V, 1'' 1/4) 3643 - 20m kábel</t>
  </si>
  <si>
    <t>1915555416</t>
  </si>
  <si>
    <t>06.01.02</t>
  </si>
  <si>
    <t>Vsuvka 5/4'', mosadz</t>
  </si>
  <si>
    <t>587224083</t>
  </si>
  <si>
    <t>06.01.03</t>
  </si>
  <si>
    <t>Spätná klapka 5/4''- celokovová</t>
  </si>
  <si>
    <t>117847960</t>
  </si>
  <si>
    <t>06.01.04</t>
  </si>
  <si>
    <t>Frekvenčný menič 1,1kW</t>
  </si>
  <si>
    <t>-206081718</t>
  </si>
  <si>
    <t>06.01.05</t>
  </si>
  <si>
    <t>Armatúrový set ku frekvenčnému meniču 1</t>
  </si>
  <si>
    <t>-379667584</t>
  </si>
  <si>
    <t>06.01.06</t>
  </si>
  <si>
    <t>Tlaková nádoba 8L  PN10, vertikal / mebránová</t>
  </si>
  <si>
    <t>-717004043</t>
  </si>
  <si>
    <t>06.01.07</t>
  </si>
  <si>
    <t>Montážna svorka na PE potrubie D32 oceľ</t>
  </si>
  <si>
    <t>2018672835</t>
  </si>
  <si>
    <t>06.01.08</t>
  </si>
  <si>
    <t>Filter 1'', samopreplach</t>
  </si>
  <si>
    <t>1806506252</t>
  </si>
  <si>
    <t>06.01.09</t>
  </si>
  <si>
    <t>Guľový ventil 1" FF páka s odvodn.</t>
  </si>
  <si>
    <t>1367475106</t>
  </si>
  <si>
    <t>06.01.10</t>
  </si>
  <si>
    <t>Šróbenie priame 1" MF, Mosadz</t>
  </si>
  <si>
    <t>1513232980</t>
  </si>
  <si>
    <t>06.01.11</t>
  </si>
  <si>
    <t>Vsuvka 1", mosadz</t>
  </si>
  <si>
    <t>397082277</t>
  </si>
  <si>
    <t>06.01.12</t>
  </si>
  <si>
    <t>Ostatné tvarovky, potrubie, príslušenstvo, tesniace prvky</t>
  </si>
  <si>
    <t>-957312365</t>
  </si>
  <si>
    <t>7.</t>
  </si>
  <si>
    <t>07.01.01</t>
  </si>
  <si>
    <t>Vyhĺbenie ryhy pre PE potrubie</t>
  </si>
  <si>
    <t>1980651015</t>
  </si>
  <si>
    <t>07.01.02</t>
  </si>
  <si>
    <t>Ručné vyhĺbenie v blízkosti koreňov</t>
  </si>
  <si>
    <t>-1875683232</t>
  </si>
  <si>
    <t>07.01.03</t>
  </si>
  <si>
    <t>Zásyp ryhy pre PE potrubie</t>
  </si>
  <si>
    <t>1203723735</t>
  </si>
  <si>
    <t>07.01.04</t>
  </si>
  <si>
    <t>Výkop pre postrekovač a výškové osadenie</t>
  </si>
  <si>
    <t>1747805207</t>
  </si>
  <si>
    <t>07.01.05</t>
  </si>
  <si>
    <t>Výkop pre ventilové šachtice</t>
  </si>
  <si>
    <t>1584459072</t>
  </si>
  <si>
    <t>07.01.06</t>
  </si>
  <si>
    <t>Zásyp pre ventilové šachtice</t>
  </si>
  <si>
    <t>-890922626</t>
  </si>
  <si>
    <t>8.</t>
  </si>
  <si>
    <t>Ostatné</t>
  </si>
  <si>
    <t>08.01.01</t>
  </si>
  <si>
    <t>Vytýčenie trás pre položenie potrubia,</t>
  </si>
  <si>
    <t>712378124</t>
  </si>
  <si>
    <t>08.01.02</t>
  </si>
  <si>
    <t>Výkresy jednotlivých etáp zavlažovania</t>
  </si>
  <si>
    <t>-1911121343</t>
  </si>
  <si>
    <t>65</t>
  </si>
  <si>
    <t>08.01.03</t>
  </si>
  <si>
    <t>Zaškolenie obsluhy</t>
  </si>
  <si>
    <t>430408605</t>
  </si>
  <si>
    <t>66</t>
  </si>
  <si>
    <t>08.01.03.1</t>
  </si>
  <si>
    <t>Zazimovanie (cena za sekciu)</t>
  </si>
  <si>
    <t>-773886720</t>
  </si>
  <si>
    <t>67</t>
  </si>
  <si>
    <t>08.01.04</t>
  </si>
  <si>
    <t>Jarné spustenie (cena za sekciu)</t>
  </si>
  <si>
    <t>-584048293</t>
  </si>
  <si>
    <t>68</t>
  </si>
  <si>
    <t>08.01.05</t>
  </si>
  <si>
    <t>Mimo záručný servis (cena za hod)</t>
  </si>
  <si>
    <t>-1450683276</t>
  </si>
  <si>
    <t>D1</t>
  </si>
  <si>
    <t>69</t>
  </si>
  <si>
    <t>03.01.01</t>
  </si>
  <si>
    <t>Modulárna ovládacia jednotka WiFi ready</t>
  </si>
  <si>
    <t>1142239992</t>
  </si>
  <si>
    <t>70</t>
  </si>
  <si>
    <t>03.01.02</t>
  </si>
  <si>
    <t>6-sekčný modul pre modulárnu jednotku</t>
  </si>
  <si>
    <t>-1645286732</t>
  </si>
  <si>
    <t>71</t>
  </si>
  <si>
    <t>03.01.03</t>
  </si>
  <si>
    <t>Predlžovací prívodný kábel s vidlicou 1,5 m</t>
  </si>
  <si>
    <t>401921041</t>
  </si>
  <si>
    <t>72</t>
  </si>
  <si>
    <t>03.01.04</t>
  </si>
  <si>
    <t>Prietokomer pre modulárnu jednotku</t>
  </si>
  <si>
    <t>2053139801</t>
  </si>
  <si>
    <t>73</t>
  </si>
  <si>
    <t>03.01.05</t>
  </si>
  <si>
    <t>WiFi modul</t>
  </si>
  <si>
    <t>681695017</t>
  </si>
  <si>
    <t>74</t>
  </si>
  <si>
    <t>03.01.06</t>
  </si>
  <si>
    <t>Bezdrôtový senzor dažďa a mrazu</t>
  </si>
  <si>
    <t>1585698721</t>
  </si>
  <si>
    <t>75</t>
  </si>
  <si>
    <t>03.01.07</t>
  </si>
  <si>
    <t>Inštalačný materiál (el. lišty, prechodky)</t>
  </si>
  <si>
    <t>1288344711</t>
  </si>
  <si>
    <t>76</t>
  </si>
  <si>
    <t>03.01.08</t>
  </si>
  <si>
    <t>Vodotesný konektor 3</t>
  </si>
  <si>
    <t>1753086493</t>
  </si>
  <si>
    <t>77</t>
  </si>
  <si>
    <t>03.01.09</t>
  </si>
  <si>
    <t>Vodotesný konektor 6</t>
  </si>
  <si>
    <t>-497823006</t>
  </si>
  <si>
    <t>78</t>
  </si>
  <si>
    <t>03.01.10</t>
  </si>
  <si>
    <t>Závlahové káble 2 x 0,8 mm2</t>
  </si>
  <si>
    <t>2114620001</t>
  </si>
  <si>
    <t>79</t>
  </si>
  <si>
    <t>03.01.11</t>
  </si>
  <si>
    <t>Závlahové káble 4 x 0,8mm2</t>
  </si>
  <si>
    <t>2038694073</t>
  </si>
  <si>
    <t>SO10 - Verejné osvetlenie</t>
  </si>
  <si>
    <t>Typ - Popis</t>
  </si>
  <si>
    <t>CP303030</t>
  </si>
  <si>
    <t>Šachtová krabica s krytom300x300x300mm, IP65,</t>
  </si>
  <si>
    <t>322990775</t>
  </si>
  <si>
    <t>Pol1</t>
  </si>
  <si>
    <t>Krabica, PLEXO, LEGRAND</t>
  </si>
  <si>
    <t>1007971678</t>
  </si>
  <si>
    <t>Pol2</t>
  </si>
  <si>
    <t>Stožiar hliníkový, l=4m</t>
  </si>
  <si>
    <t>-2130240154</t>
  </si>
  <si>
    <t>Pol3</t>
  </si>
  <si>
    <t>Stožiarová svorkovnica</t>
  </si>
  <si>
    <t>-1289050730</t>
  </si>
  <si>
    <t>D01/E14 6A</t>
  </si>
  <si>
    <t>Poistka valcová, do stožiarovej svorkovnice</t>
  </si>
  <si>
    <t>1244573504</t>
  </si>
  <si>
    <t>-509638770</t>
  </si>
  <si>
    <t>1036845540</t>
  </si>
  <si>
    <t>2021783239</t>
  </si>
  <si>
    <t>1678377495</t>
  </si>
  <si>
    <t>Ochranná platňa pre káble, žltá, 150x1000x1,8,</t>
  </si>
  <si>
    <t>-435738033</t>
  </si>
  <si>
    <t>CYKY J3x6</t>
  </si>
  <si>
    <t>-322483344</t>
  </si>
  <si>
    <t>NAYY J4x16 RE</t>
  </si>
  <si>
    <t>Kábel</t>
  </si>
  <si>
    <t>1321537810</t>
  </si>
  <si>
    <t>862844387</t>
  </si>
  <si>
    <t>269049469</t>
  </si>
  <si>
    <t>907665900</t>
  </si>
  <si>
    <t>Pol4</t>
  </si>
  <si>
    <t>krížová cesta, nie sú vytypované, len príprava</t>
  </si>
  <si>
    <t>-1539532987</t>
  </si>
  <si>
    <t>Pol5</t>
  </si>
  <si>
    <t>Stožiarové svietidlo P1-Clasic street, 35W, IP66, Philips</t>
  </si>
  <si>
    <t>-915977425</t>
  </si>
  <si>
    <t>BEGA</t>
  </si>
  <si>
    <t>Svietidlo stĺpikové</t>
  </si>
  <si>
    <t>160150974</t>
  </si>
  <si>
    <t>Nešpecifikované elektromontážne práce, zriadenie</t>
  </si>
  <si>
    <t>1068481706</t>
  </si>
  <si>
    <t>Pol6</t>
  </si>
  <si>
    <t>17228621</t>
  </si>
  <si>
    <t>Pol7</t>
  </si>
  <si>
    <t>Výkopové práce. Káblové ryhy šírky 35, hĺbky 80,</t>
  </si>
  <si>
    <t>-2122731201</t>
  </si>
  <si>
    <t>Pol8</t>
  </si>
  <si>
    <t>-1420496438</t>
  </si>
  <si>
    <t>Pol9</t>
  </si>
  <si>
    <t>Zriadenie káblového lôžka 65/10 cm, pieskom</t>
  </si>
  <si>
    <t>1526928675</t>
  </si>
  <si>
    <t>Pol10</t>
  </si>
  <si>
    <t>Zakrytie káblov výstražnou fóliou PVC šírky 33cm</t>
  </si>
  <si>
    <t>-1981759377</t>
  </si>
  <si>
    <t>Pol11</t>
  </si>
  <si>
    <t>-913996416</t>
  </si>
  <si>
    <t>Pol12</t>
  </si>
  <si>
    <t>-513063419</t>
  </si>
  <si>
    <t>Pol13</t>
  </si>
  <si>
    <t>1897336752</t>
  </si>
  <si>
    <t>Pol15</t>
  </si>
  <si>
    <t>Odvoz odpadu - Zmesi betónu, tehál, obkladačiek,</t>
  </si>
  <si>
    <t>700748796</t>
  </si>
  <si>
    <t>Pol16</t>
  </si>
  <si>
    <t>Odvoz odpadu -  Bitúmenové zmesi (asfalt z ciest a</t>
  </si>
  <si>
    <t>-2044626808</t>
  </si>
  <si>
    <t>Pol17</t>
  </si>
  <si>
    <t>Odvoz odpadu  Zemina a kamenivo iné ako uvedené v</t>
  </si>
  <si>
    <t>344106449</t>
  </si>
  <si>
    <t>Pol18</t>
  </si>
  <si>
    <t>Odvoz odpadu - výkopová zemina iná ako uvedené v</t>
  </si>
  <si>
    <t>-1562849673</t>
  </si>
  <si>
    <t>Pol19</t>
  </si>
  <si>
    <t>44803681</t>
  </si>
  <si>
    <t>Pol20</t>
  </si>
  <si>
    <t>-280524934</t>
  </si>
  <si>
    <t>Pol21</t>
  </si>
  <si>
    <t>688356237</t>
  </si>
  <si>
    <t>Pol22</t>
  </si>
  <si>
    <t>Plasty rôzne kat. č., nevhodné na zhodnotenie, 070213,</t>
  </si>
  <si>
    <t>2063595</t>
  </si>
  <si>
    <t>Pol23</t>
  </si>
  <si>
    <t>Plasty rôzne kat. č., vhodné na TAP, 070213, 170203 a</t>
  </si>
  <si>
    <t>-1753970950</t>
  </si>
  <si>
    <t>Pol24</t>
  </si>
  <si>
    <t>117488657</t>
  </si>
  <si>
    <t>Pol25</t>
  </si>
  <si>
    <t>-21398631</t>
  </si>
  <si>
    <t>SO11 - Sadovnícke úpravy</t>
  </si>
  <si>
    <t>D1 - Práce a dodávky HSV</t>
  </si>
  <si>
    <t xml:space="preserve">    D2 - Zemné práce</t>
  </si>
  <si>
    <t>D2</t>
  </si>
  <si>
    <t>Rozprestrenie 1. vrstvy štrkového trávnika vo vrstve 150 mm</t>
  </si>
  <si>
    <t>626986039</t>
  </si>
  <si>
    <t>Zmes na štrkový trávnik – homogénna zmes 25 % kamenivo fr. 8-16, 50% kamenivo 16/32, 25% ornica</t>
  </si>
  <si>
    <t>1144174137</t>
  </si>
  <si>
    <t>Pol101</t>
  </si>
  <si>
    <t>Mulčovanie rastlín pri hrúbke mulča nad 50 do 100 mm v rovine alebo na svahu do 1:5</t>
  </si>
  <si>
    <t>-1091523571</t>
  </si>
  <si>
    <t>Mulčovanie rastliny štrkom pri hrúbke mulča nad 50 do 100 mm</t>
  </si>
  <si>
    <t>1560034272</t>
  </si>
  <si>
    <t>Pol102</t>
  </si>
  <si>
    <t>Mulčovacia kôra borovicová, fr. 30-80 mm, vrátanie nákupu a dovozu</t>
  </si>
  <si>
    <t>1391870582</t>
  </si>
  <si>
    <t>Pol103</t>
  </si>
  <si>
    <t>drevná štiepka</t>
  </si>
  <si>
    <t>-324526787</t>
  </si>
  <si>
    <t>Pol104</t>
  </si>
  <si>
    <t>ostrohranný štrk - mulč fr.8-16 ,vrátane nákupu a dovozu</t>
  </si>
  <si>
    <t>-2088754861</t>
  </si>
  <si>
    <t>Pol105</t>
  </si>
  <si>
    <t>Založenie lúčneho trávnika výsevom v rovine do 1:5</t>
  </si>
  <si>
    <t>2034293450</t>
  </si>
  <si>
    <t>Pol106´</t>
  </si>
  <si>
    <t>Trávna zmes- rekreačná zmes, (ref. VV 4/1 Univerzálna rekreačná zems), výsevok 30 g/m2</t>
  </si>
  <si>
    <t>kg</t>
  </si>
  <si>
    <t>1668733499</t>
  </si>
  <si>
    <t>Pol107</t>
  </si>
  <si>
    <t>Trávobylinná zmes do sucha, ref. Paprsek, výsevok 8 g/m2</t>
  </si>
  <si>
    <t>1646677134</t>
  </si>
  <si>
    <t>Pol108</t>
  </si>
  <si>
    <t>Povalcovanie trávnika v rovine alebo na svahu do 1:5 opakovanie 2x</t>
  </si>
  <si>
    <t>1407506653</t>
  </si>
  <si>
    <t>Pol109</t>
  </si>
  <si>
    <t>Hnojenie trávnika v rovine alebo na svahu do 1:5 umelým hnojivom</t>
  </si>
  <si>
    <t>-929665517</t>
  </si>
  <si>
    <t>Pol110</t>
  </si>
  <si>
    <t>Štartovacie hnojivo pre trávnik, Zloženie: 14-28-10 (% NPK), granulácia 1,5 mm, 30g/m2</t>
  </si>
  <si>
    <t>-2007945314</t>
  </si>
  <si>
    <t>Pol111</t>
  </si>
  <si>
    <t>Pokosenie trávnika s odvozom pokosenej hmoty</t>
  </si>
  <si>
    <t>2075703973</t>
  </si>
  <si>
    <t>Pol112</t>
  </si>
  <si>
    <t>Spracovanie pôdy hrabaním</t>
  </si>
  <si>
    <t>-1223477765</t>
  </si>
  <si>
    <t>-1505389246</t>
  </si>
  <si>
    <t>Pol113´</t>
  </si>
  <si>
    <t>dosev trávnika do existujúceho trávnika (založenie trávnika parkového vysevom)</t>
  </si>
  <si>
    <t>-879031355</t>
  </si>
  <si>
    <t>Pol114</t>
  </si>
  <si>
    <t>Osivo – dosev rekreačných trávnikov, výsevok 30g/m2, referencia: UNI 10 - Renova Směs pro dosev prořídlých a poškozených trávníků agrostis.cz</t>
  </si>
  <si>
    <t>791115898</t>
  </si>
  <si>
    <t>Pol115</t>
  </si>
  <si>
    <t>rozprestrenie trávnikového substrátu vo vrstve 1 cm</t>
  </si>
  <si>
    <t>703363274</t>
  </si>
  <si>
    <t>Pol116</t>
  </si>
  <si>
    <t>Zemina - trávníkový substrát</t>
  </si>
  <si>
    <t>-623295048</t>
  </si>
  <si>
    <t>Pol117</t>
  </si>
  <si>
    <t>Povalcovanie trávnika v rovine alebo na svahu do 1:5</t>
  </si>
  <si>
    <t>-2046803355</t>
  </si>
  <si>
    <t>Pol118</t>
  </si>
  <si>
    <t>Zaliatie trávnika plošne 20l/m2, opakovať 3 krát</t>
  </si>
  <si>
    <t>1603093627</t>
  </si>
  <si>
    <t>Pol119</t>
  </si>
  <si>
    <t>Dokončovacia  starostlivosť o TRÁVNIK a LÚKU: Pokosenie trávnika s odvozom pokosenej hmoty</t>
  </si>
  <si>
    <t>1183391767</t>
  </si>
  <si>
    <t>Hutnenie 1. vrstvy štrkového trávnika vibračným valcom (500-750 kg)</t>
  </si>
  <si>
    <t>-283293661</t>
  </si>
  <si>
    <t>Pol120</t>
  </si>
  <si>
    <t>Dokončovacia starostlivosť – poplatok za skládku</t>
  </si>
  <si>
    <t>-1069080968</t>
  </si>
  <si>
    <t>Pol121</t>
  </si>
  <si>
    <t>Dokončovacia  starostlivosť na 1 mesiac do odovzdania diela: ošetrenie vysadených KVETÍN A KROV, odburinenie</t>
  </si>
  <si>
    <t>993720827</t>
  </si>
  <si>
    <t>Pol122</t>
  </si>
  <si>
    <t>Dokončovacia  starostlivosť na 1 mesiac do odovzdania diela: Ošetrenie vysadených solitérnych STROMOV - odburinenie 50 ks, zaliatie rastlín vodou -100l/ks  x 4 opakovania,  Kontrola úväzku a kotvenia</t>
  </si>
  <si>
    <t>1300434346</t>
  </si>
  <si>
    <t>Rozprestrenie 2. vrstvy štrkového trávnika vo vrstve 100 mm</t>
  </si>
  <si>
    <t>991590421</t>
  </si>
  <si>
    <t>Pol14</t>
  </si>
  <si>
    <t>Hutnenie 2. vrstvy štrkového trávnika vibračným valcom (500-750 kg)</t>
  </si>
  <si>
    <t>-1607999988</t>
  </si>
  <si>
    <t>Založenie trávnika parkového výsevom v rovine do 1:5</t>
  </si>
  <si>
    <t>-398277161</t>
  </si>
  <si>
    <t>Trávobylinná zmes štrkový trávnik s rebríčkom, výsevok 15g/m2</t>
  </si>
  <si>
    <t>-1976354267</t>
  </si>
  <si>
    <t>-655561709</t>
  </si>
  <si>
    <t>Presypanie plochy štrkového trávnika kamenivom 8-16 vo vrstve 1 cm (po výseve)</t>
  </si>
  <si>
    <t>-1514818698</t>
  </si>
  <si>
    <t>Kamenivo drvené 8-16</t>
  </si>
  <si>
    <t>-1886970610</t>
  </si>
  <si>
    <t>Ochrana stromu debnením pred poškodením stavebnou činnosťou a pri výsadbe - zhotovenie</t>
  </si>
  <si>
    <t>21164655</t>
  </si>
  <si>
    <t>Ochrana stromu debnením pred poškodením stavebnou činnosťou a pri výsadbe - odstránenie</t>
  </si>
  <si>
    <t>1236798520</t>
  </si>
  <si>
    <t>M+D Ochrana drevín na stavenisku stavebným oplotením, vrátane odstránenie a likvidácie</t>
  </si>
  <si>
    <t>334383551</t>
  </si>
  <si>
    <t>Chemické odburinenie pôdy v rovine alebo na svahu do 1:5 postrekom naširoko – opakovať 2 x</t>
  </si>
  <si>
    <t>2109896864</t>
  </si>
  <si>
    <t>Chemické odburinenie trávnika – herbicid, 30 ml/100m2</t>
  </si>
  <si>
    <t>l</t>
  </si>
  <si>
    <t>-1557330777</t>
  </si>
  <si>
    <t>Spracovanie pôdy kultivátorovaním</t>
  </si>
  <si>
    <t>201942589</t>
  </si>
  <si>
    <t>Spracovanie pôdy nakopaním ručne do 10 cm</t>
  </si>
  <si>
    <t>-1542503603</t>
  </si>
  <si>
    <t>Pol26</t>
  </si>
  <si>
    <t>Plošná úprava terénu pri nerovnostiach terénu nad 100-150 mm v rovine alebo na svahu do 1:5</t>
  </si>
  <si>
    <t>-1294791386</t>
  </si>
  <si>
    <t>Pol27</t>
  </si>
  <si>
    <t>Spracovanie pôdy hrabaním – opakovanie 2x</t>
  </si>
  <si>
    <t>-198850792</t>
  </si>
  <si>
    <t>Pol28</t>
  </si>
  <si>
    <t>Odstránenie stariny s naložením, odvozom odpadu do 20 km v rovine alebo na svahu do 1:5 a likvidáciou</t>
  </si>
  <si>
    <t>-387947462</t>
  </si>
  <si>
    <t>1119404908</t>
  </si>
  <si>
    <t>Pol29</t>
  </si>
  <si>
    <t>Odvoz stariny (zhrabanej trávy) po chemickom odburinení</t>
  </si>
  <si>
    <t>822962487</t>
  </si>
  <si>
    <t>Pol30</t>
  </si>
  <si>
    <t>poplatok za skládku starina  (zhrabaná tráva)</t>
  </si>
  <si>
    <t>-1049584927</t>
  </si>
  <si>
    <t>Pol31</t>
  </si>
  <si>
    <t>odstránenie zeminy vo vstve 100-150 mm a jej presun do 20 m</t>
  </si>
  <si>
    <t>-2134340989</t>
  </si>
  <si>
    <t>Pol32</t>
  </si>
  <si>
    <t>rozprestrenie zeminy vo vrstve 150 mm</t>
  </si>
  <si>
    <t>747241651</t>
  </si>
  <si>
    <t>Pol33</t>
  </si>
  <si>
    <t>Odstránenie geotextílie z existujúcich plôch výsadieb levandule</t>
  </si>
  <si>
    <t>2056810892</t>
  </si>
  <si>
    <t>Pol34</t>
  </si>
  <si>
    <t>Založenie záhonu v rovine v hornine 1 až 2</t>
  </si>
  <si>
    <t>-1561404908</t>
  </si>
  <si>
    <t>Pol35</t>
  </si>
  <si>
    <t>vytýčenie inžinierskych sietí pred realizáciou výsadieb</t>
  </si>
  <si>
    <t>1596423536</t>
  </si>
  <si>
    <t>Pol36</t>
  </si>
  <si>
    <t>rozmiestnenie rastlín podľa výsadbového plánu</t>
  </si>
  <si>
    <t>1879041186</t>
  </si>
  <si>
    <t>Pol37</t>
  </si>
  <si>
    <t>geodetické vytýčenie nových výsadieb stromov</t>
  </si>
  <si>
    <t>1989168544</t>
  </si>
  <si>
    <t>Pol38</t>
  </si>
  <si>
    <t>osadenie záhonového obrubníku</t>
  </si>
  <si>
    <t>-1077755673</t>
  </si>
  <si>
    <t>Pol39</t>
  </si>
  <si>
    <t>obrubník záhonový pozink, 130mm, pozink 0,3 mm</t>
  </si>
  <si>
    <t>1438775617</t>
  </si>
  <si>
    <t>Pol40</t>
  </si>
  <si>
    <t>kotviace prvky záhonového obrúníka, 10 mm roxor dl. 400 mm</t>
  </si>
  <si>
    <t>-1587038492</t>
  </si>
  <si>
    <t>odstránenie trávneho drnu a zeminy vo vrstve 20 cm</t>
  </si>
  <si>
    <t>1408764717</t>
  </si>
  <si>
    <t>Pol41</t>
  </si>
  <si>
    <t>Hĺbenie jamky v rovine alebo na svahu do 1:5, objem do 0,01 m3</t>
  </si>
  <si>
    <t>-519988169</t>
  </si>
  <si>
    <t>Pol42</t>
  </si>
  <si>
    <t>Hĺbenie jamky v rovine alebo na svahu do 1:5, objem nad 0,02 do 0,05 m3</t>
  </si>
  <si>
    <t>-222313290</t>
  </si>
  <si>
    <t>Pol43</t>
  </si>
  <si>
    <t>Hĺbenie jamky v rovine alebo na svahu do 1:5, objem nad 0,125 do 0,40 m3</t>
  </si>
  <si>
    <t>-867702534</t>
  </si>
  <si>
    <t>Pol45</t>
  </si>
  <si>
    <t>Výsadba dreviny s balom v rovine alebo na svahu do 1:5, priemer balu do 100 mm</t>
  </si>
  <si>
    <t>519961124</t>
  </si>
  <si>
    <t>Pol461</t>
  </si>
  <si>
    <t>Aster divaricatus, K1</t>
  </si>
  <si>
    <t>-688055964</t>
  </si>
  <si>
    <t>Pol462</t>
  </si>
  <si>
    <t>Begenia cordifolia ´Rotblum, K1</t>
  </si>
  <si>
    <t>-113050333</t>
  </si>
  <si>
    <t>Pol463</t>
  </si>
  <si>
    <t>Calamintha nepeta susp. Nepeta, K9</t>
  </si>
  <si>
    <t>-2104336943</t>
  </si>
  <si>
    <t>Pol464</t>
  </si>
  <si>
    <t>Stachys ´Humelo´ K1</t>
  </si>
  <si>
    <t>-413577849</t>
  </si>
  <si>
    <t>Pol465</t>
  </si>
  <si>
    <t>Fragaria vesca susp. Vesca – lesná jahoda, k9</t>
  </si>
  <si>
    <t>-1705400510</t>
  </si>
  <si>
    <t>Pol466</t>
  </si>
  <si>
    <t>Geranium canthabrigiense ´Karmina´, K9</t>
  </si>
  <si>
    <t>-1947981758</t>
  </si>
  <si>
    <t>Pol467</t>
  </si>
  <si>
    <t>Geranium macrorhizum ´Bevan´s Variety´, k9</t>
  </si>
  <si>
    <t>1889900645</t>
  </si>
  <si>
    <t>Pol468</t>
  </si>
  <si>
    <t>Geranium ´Rosemoor´, K1l</t>
  </si>
  <si>
    <t>-1491681480</t>
  </si>
  <si>
    <t>Pol469</t>
  </si>
  <si>
    <t>Helleborus orientalis – biely kvet, K1</t>
  </si>
  <si>
    <t>520535410</t>
  </si>
  <si>
    <t>Pol460</t>
  </si>
  <si>
    <t>Hemerocallis ´Aten´, K1</t>
  </si>
  <si>
    <t>1635567061</t>
  </si>
  <si>
    <t>Pol4610</t>
  </si>
  <si>
    <t>Hemerocallis ´Corky´, K1</t>
  </si>
  <si>
    <t>1260477846</t>
  </si>
  <si>
    <t>Pol4611</t>
  </si>
  <si>
    <t>Lavandula angustifolia ´Hidcote Blue´, K1</t>
  </si>
  <si>
    <t>-1714761621</t>
  </si>
  <si>
    <t>Pol4612</t>
  </si>
  <si>
    <t>Kalimeris incisa ´Blue Star´, K1</t>
  </si>
  <si>
    <t>-1085536988</t>
  </si>
  <si>
    <t>Pol4613</t>
  </si>
  <si>
    <t>Kniphofia ´Alcazar´, K1</t>
  </si>
  <si>
    <t>150762631</t>
  </si>
  <si>
    <t>Pol4614</t>
  </si>
  <si>
    <t>Nepeta x faassenii ´Six Hills Giant´ , K9</t>
  </si>
  <si>
    <t>1082690949</t>
  </si>
  <si>
    <t>Pol4615</t>
  </si>
  <si>
    <t>Pennisetum alopecuroides ´Hammeln´, K1</t>
  </si>
  <si>
    <t>-2110407599</t>
  </si>
  <si>
    <t>Pol4616</t>
  </si>
  <si>
    <t>Rudbeckia fulgida ´Goldsturm´, K1</t>
  </si>
  <si>
    <t>-261293130</t>
  </si>
  <si>
    <t>80</t>
  </si>
  <si>
    <t>Pol4617</t>
  </si>
  <si>
    <t>Origanum laevigatum ´Herrenhausen´, K9</t>
  </si>
  <si>
    <t>1254135103</t>
  </si>
  <si>
    <t>81</t>
  </si>
  <si>
    <t>Pol4618</t>
  </si>
  <si>
    <t>Sedum telephium ´Matrona´, K1</t>
  </si>
  <si>
    <t>1389278906</t>
  </si>
  <si>
    <t>82</t>
  </si>
  <si>
    <t>Pol47</t>
  </si>
  <si>
    <t>Výsadba kvetín do pripravovanej pôdy so zaliatím s jednoduchými koreňami cibuliek alebo hľúz</t>
  </si>
  <si>
    <t>-573886273</t>
  </si>
  <si>
    <t>83</t>
  </si>
  <si>
    <t>Pol48</t>
  </si>
  <si>
    <t>Allium christophii</t>
  </si>
  <si>
    <t>-1889781260</t>
  </si>
  <si>
    <t>84</t>
  </si>
  <si>
    <t>Pol49</t>
  </si>
  <si>
    <t>Allium sphaerocephalon</t>
  </si>
  <si>
    <t>850594675</t>
  </si>
  <si>
    <t>85</t>
  </si>
  <si>
    <t>Pol50</t>
  </si>
  <si>
    <t>Narcissus ´Jetfire´</t>
  </si>
  <si>
    <t>-1064507289</t>
  </si>
  <si>
    <t>86</t>
  </si>
  <si>
    <t>Pol51</t>
  </si>
  <si>
    <t>Narcissus triandrus ´Thalia´</t>
  </si>
  <si>
    <t>-620062305</t>
  </si>
  <si>
    <t>87</t>
  </si>
  <si>
    <t>Pol53</t>
  </si>
  <si>
    <t>Tulipa ´White Valley´</t>
  </si>
  <si>
    <t>1337653876</t>
  </si>
  <si>
    <t>88</t>
  </si>
  <si>
    <t>Pol54</t>
  </si>
  <si>
    <t>zmes cibuľovín do trávniku, referencia ´Mixture Amsterdam´, 13 m2/100ks/m2</t>
  </si>
  <si>
    <t>894436847</t>
  </si>
  <si>
    <t>89</t>
  </si>
  <si>
    <t>Odvoz zeminy a trávneho drnu</t>
  </si>
  <si>
    <t>1634992758</t>
  </si>
  <si>
    <t>90</t>
  </si>
  <si>
    <t>Pol55</t>
  </si>
  <si>
    <t>Výsadba dreviny s balom v rovine alebo na svahu do 1:5, priemer balu od 100 mm do 200 mm</t>
  </si>
  <si>
    <t>480780853</t>
  </si>
  <si>
    <t>91</t>
  </si>
  <si>
    <t>Pol56</t>
  </si>
  <si>
    <t>Cornus alba ´Sibirica´, 40-60, K2l</t>
  </si>
  <si>
    <t>-230627483</t>
  </si>
  <si>
    <t>92</t>
  </si>
  <si>
    <t>Pol57</t>
  </si>
  <si>
    <t>Cornus sanguinea ´Midwinter Fire´, 40-60, K2l</t>
  </si>
  <si>
    <t>251966261</t>
  </si>
  <si>
    <t>93</t>
  </si>
  <si>
    <t>Pol58</t>
  </si>
  <si>
    <t>Euonymus ´Dart´s Blanket´, 20-30, K1l</t>
  </si>
  <si>
    <t>-370512251</t>
  </si>
  <si>
    <t>94</t>
  </si>
  <si>
    <t>Pol59</t>
  </si>
  <si>
    <t>Euonymus europaeus, 40-60, K2l</t>
  </si>
  <si>
    <t>-521384673</t>
  </si>
  <si>
    <t>95</t>
  </si>
  <si>
    <t>Pol60</t>
  </si>
  <si>
    <t>Forsythia intermedia ´Lynwood´, 40-60, K2l</t>
  </si>
  <si>
    <t>-780819158</t>
  </si>
  <si>
    <t>Pol61</t>
  </si>
  <si>
    <t>Hydrangea arborescens ´Strong Anabelle´, 30-40, K3l</t>
  </si>
  <si>
    <t>399524775</t>
  </si>
  <si>
    <t>97</t>
  </si>
  <si>
    <t>Pol62</t>
  </si>
  <si>
    <t>Ligustrum vulgare ´Atrovirens´, 60-80, K2l</t>
  </si>
  <si>
    <t>202089543</t>
  </si>
  <si>
    <t>98</t>
  </si>
  <si>
    <t>Pol63</t>
  </si>
  <si>
    <t>Lonicera nitida ´Maigrun´, 20-30, K2l</t>
  </si>
  <si>
    <t>-724294339</t>
  </si>
  <si>
    <t>Pol64</t>
  </si>
  <si>
    <t>Photinia fraseri ´Red Robin´, 80-100, bal.</t>
  </si>
  <si>
    <t>1485000506</t>
  </si>
  <si>
    <t>100</t>
  </si>
  <si>
    <t>Pol65</t>
  </si>
  <si>
    <t>Prunus laurocerasus ´Etna´, 80-100, bal.</t>
  </si>
  <si>
    <t>-1111041422</t>
  </si>
  <si>
    <t>101</t>
  </si>
  <si>
    <t>Pol66</t>
  </si>
  <si>
    <t>Rosa ´Lady Emma Hemilton´ - anglická ruža, 40-60, K5l</t>
  </si>
  <si>
    <t>-1990479805</t>
  </si>
  <si>
    <t>102</t>
  </si>
  <si>
    <t>Pol67</t>
  </si>
  <si>
    <t>Spiraea betulifolia ´Tor´, 30-40m K2l</t>
  </si>
  <si>
    <t>510269807</t>
  </si>
  <si>
    <t>103</t>
  </si>
  <si>
    <t>Pol68</t>
  </si>
  <si>
    <t>Syringa x meyerii ´Palibin´, 60-80, bal.</t>
  </si>
  <si>
    <t>14775809</t>
  </si>
  <si>
    <t>104</t>
  </si>
  <si>
    <t>Pol69</t>
  </si>
  <si>
    <t>Vinca minor ´Alba´, k9</t>
  </si>
  <si>
    <t>-385798375</t>
  </si>
  <si>
    <t>105</t>
  </si>
  <si>
    <t>Pol70</t>
  </si>
  <si>
    <t>Vitis vinifera rezistent ´Othello´, 60-80</t>
  </si>
  <si>
    <t>521672840</t>
  </si>
  <si>
    <t>106</t>
  </si>
  <si>
    <t>Pol71</t>
  </si>
  <si>
    <t>Vitis vinifera rezistent ´Muškát Poloskei´, 60-80</t>
  </si>
  <si>
    <t>-2138817259</t>
  </si>
  <si>
    <t>107</t>
  </si>
  <si>
    <t>Pol72</t>
  </si>
  <si>
    <t>Vitis vinifera rezistent ´Izabella´, 60-80</t>
  </si>
  <si>
    <t>-653752241</t>
  </si>
  <si>
    <t>108</t>
  </si>
  <si>
    <t>Pol73</t>
  </si>
  <si>
    <t>Vitis vinifera rezistent ´Adria´, 60-80</t>
  </si>
  <si>
    <t>-967226588</t>
  </si>
  <si>
    <t>109</t>
  </si>
  <si>
    <t>Pol74</t>
  </si>
  <si>
    <t>rašelina k hortenziám</t>
  </si>
  <si>
    <t>-551494687</t>
  </si>
  <si>
    <t>110</t>
  </si>
  <si>
    <t>poplatok za skládku</t>
  </si>
  <si>
    <t>-829036529</t>
  </si>
  <si>
    <t>111</t>
  </si>
  <si>
    <t>Odstránenie 25 cm vrstvy pôvodnej zeminy</t>
  </si>
  <si>
    <t>363323482</t>
  </si>
  <si>
    <t>112</t>
  </si>
  <si>
    <t>Pol75</t>
  </si>
  <si>
    <t>Zaliatie rastlín vodou, plochy jednotlivo nad 20 m2</t>
  </si>
  <si>
    <t>-1352999205</t>
  </si>
  <si>
    <t>113</t>
  </si>
  <si>
    <t>Pol76</t>
  </si>
  <si>
    <t>Výsadba dreviny s balom v rovine alebo na svahu do 1:5, priemer balu od 400 mm do 500 mm</t>
  </si>
  <si>
    <t>-1177624316</t>
  </si>
  <si>
    <t>114</t>
  </si>
  <si>
    <t>Pol78</t>
  </si>
  <si>
    <t>Acer campestre, ok 12-14, bal.</t>
  </si>
  <si>
    <t>2137591034</t>
  </si>
  <si>
    <t>115</t>
  </si>
  <si>
    <t>Pol80</t>
  </si>
  <si>
    <t>Aesculus x carnea ´Briotii´, ok 12-14, bal.</t>
  </si>
  <si>
    <t>-1059731359</t>
  </si>
  <si>
    <t>116</t>
  </si>
  <si>
    <t>Pol82´</t>
  </si>
  <si>
    <t>Platanus x hispanica, ok 20-25, bal.</t>
  </si>
  <si>
    <t>185901671</t>
  </si>
  <si>
    <t>117</t>
  </si>
  <si>
    <t>Pol84</t>
  </si>
  <si>
    <t>Prunus avium ´Plena´, ok 12-14, bal.</t>
  </si>
  <si>
    <t>2033215997</t>
  </si>
  <si>
    <t>118</t>
  </si>
  <si>
    <t>Pol85</t>
  </si>
  <si>
    <t>Pyrus calleryana ´Chanticleer´, ok 12-14, bal.</t>
  </si>
  <si>
    <t>-1776317526</t>
  </si>
  <si>
    <t>119</t>
  </si>
  <si>
    <t>Pol83´</t>
  </si>
  <si>
    <t>Quercus petraea, ok 12-14, bal.</t>
  </si>
  <si>
    <t>362669167</t>
  </si>
  <si>
    <t>120</t>
  </si>
  <si>
    <t>Pol86´</t>
  </si>
  <si>
    <t>Tilia cordata ´Greenspire´, ok 12-14, bal.</t>
  </si>
  <si>
    <t>-647173867</t>
  </si>
  <si>
    <t>121</t>
  </si>
  <si>
    <t>odvoz zeminy na skládku</t>
  </si>
  <si>
    <t>712216666</t>
  </si>
  <si>
    <t>122</t>
  </si>
  <si>
    <t>Pol87</t>
  </si>
  <si>
    <t>Zakotvenie dreviny troma a viac kolmi pri priemere kolov do 100 mm pri dĺžke kolov do 2 m do 3 m</t>
  </si>
  <si>
    <t>1155324569</t>
  </si>
  <si>
    <t>123</t>
  </si>
  <si>
    <t>Pol88</t>
  </si>
  <si>
    <t>Popruh na uchytenie stromu - hr. 30 mm, biely bavlnený</t>
  </si>
  <si>
    <t>-212174300</t>
  </si>
  <si>
    <t>124</t>
  </si>
  <si>
    <t>Pol89</t>
  </si>
  <si>
    <t>Zhotovenie popruhu na uchytenie stromu</t>
  </si>
  <si>
    <t>2044432507</t>
  </si>
  <si>
    <t>125</t>
  </si>
  <si>
    <t>Pol90´</t>
  </si>
  <si>
    <t>Kôl drevený, frézovaný so špicou, priem. 6 cm, dl.2,5- 3,0 m (3ks/strom)</t>
  </si>
  <si>
    <t>1915245718</t>
  </si>
  <si>
    <t>126</t>
  </si>
  <si>
    <t>Pol91´</t>
  </si>
  <si>
    <t>Polkol drevený, frézovaný so špicou, priem. 6 cm, dl. 3,0 m (2ks/strom)</t>
  </si>
  <si>
    <t>1036657379</t>
  </si>
  <si>
    <t>127</t>
  </si>
  <si>
    <t>urovnanie a zhutnennie rastlého terénu vibračným valcom (500-750 kg)</t>
  </si>
  <si>
    <t>1592608142</t>
  </si>
  <si>
    <t>128</t>
  </si>
  <si>
    <t>Pol92</t>
  </si>
  <si>
    <t>Zhotovenie výsadbovej misy (splanirovanie, vytvorenie valu zo zeminy)</t>
  </si>
  <si>
    <t>1371815116</t>
  </si>
  <si>
    <t>Pol93</t>
  </si>
  <si>
    <t>M+D Chránička kmeňa stromov proti mechanickému poškodeniu referencia TreeProtector BIO</t>
  </si>
  <si>
    <t>849694400</t>
  </si>
  <si>
    <t>130</t>
  </si>
  <si>
    <t>Pol94</t>
  </si>
  <si>
    <t>Povýsadbový rez stromov</t>
  </si>
  <si>
    <t>2023060043</t>
  </si>
  <si>
    <t>131</t>
  </si>
  <si>
    <t>Pol95</t>
  </si>
  <si>
    <t>Očistenie kmeňa +  náter kmeňa proti kôrnej špále</t>
  </si>
  <si>
    <t>-202438297</t>
  </si>
  <si>
    <t>132</t>
  </si>
  <si>
    <t>Pol96</t>
  </si>
  <si>
    <t>náter proti kôrnej spále, referencia ARBOFLEX</t>
  </si>
  <si>
    <t>-5696423</t>
  </si>
  <si>
    <t>133</t>
  </si>
  <si>
    <t>Pol97</t>
  </si>
  <si>
    <t>Hnojenie sadeníc s dopravou hnojiva zo vzd. do 200m, priemyslovými hnojivami do 0,25 kg/sad.</t>
  </si>
  <si>
    <t>-1118238878</t>
  </si>
  <si>
    <t>134</t>
  </si>
  <si>
    <t>Pol98</t>
  </si>
  <si>
    <t>Tabletové zásobné hnojivo SILVAMIX FORTE 10g/tableta (trvalka, ker/1ks)</t>
  </si>
  <si>
    <t>1415208912</t>
  </si>
  <si>
    <t>135</t>
  </si>
  <si>
    <t>Pol99</t>
  </si>
  <si>
    <t>Osadenie závlahového vaku</t>
  </si>
  <si>
    <t>1305338593</t>
  </si>
  <si>
    <t>136</t>
  </si>
  <si>
    <t>Pol100</t>
  </si>
  <si>
    <t>zavlažovací vak</t>
  </si>
  <si>
    <t>1319936260</t>
  </si>
  <si>
    <t>SO12 - Spevnené plochy</t>
  </si>
  <si>
    <t xml:space="preserve">    5 -  Komunikácie</t>
  </si>
  <si>
    <t xml:space="preserve">    9 - Ostatné konštrukcie a práce-búranie</t>
  </si>
  <si>
    <t>113106611.S</t>
  </si>
  <si>
    <t>Rozoberanie zámkovej dlažby všetkých druhov v ploche,  -0,2600 t</t>
  </si>
  <si>
    <t>1977579836</t>
  </si>
  <si>
    <t>132201202.S</t>
  </si>
  <si>
    <t>Výkop ryhy šírky 600-2000mm horn.3 od 100 do 1000 m3</t>
  </si>
  <si>
    <t>1511474517</t>
  </si>
  <si>
    <t>167101102.S</t>
  </si>
  <si>
    <t>Nakladanie neuľahnutého výkopku z hornín tr.1-4 nad 100 do 1000 m3</t>
  </si>
  <si>
    <t>-1624305256</t>
  </si>
  <si>
    <t xml:space="preserve"> Komunikácie</t>
  </si>
  <si>
    <t>247561112.S</t>
  </si>
  <si>
    <t>Podklad pre malátový chodník so zhutnením /so stabilizátorom/  fr. 0-4 mm do hr. 40 mm</t>
  </si>
  <si>
    <t>1425793035</t>
  </si>
  <si>
    <t>271521111R</t>
  </si>
  <si>
    <t>Štrkový násyp, zhutnený, frakcie 0-32 mm</t>
  </si>
  <si>
    <t>819945159</t>
  </si>
  <si>
    <t>271521111R1</t>
  </si>
  <si>
    <t>Štrkový násyp,zhutnený, frakcie 0-63 mm</t>
  </si>
  <si>
    <t>623021097</t>
  </si>
  <si>
    <t>271521111R2</t>
  </si>
  <si>
    <t>Štrkový násyp, zhutnený, frakcie 0-16 mm</t>
  </si>
  <si>
    <t>-1369577108</t>
  </si>
  <si>
    <t>271571111.S</t>
  </si>
  <si>
    <t>Jemné štrkové lôžko pod zámkovú dlažbu, frakcie 4-8 mm</t>
  </si>
  <si>
    <t>-1323649858</t>
  </si>
  <si>
    <t>596911141.S</t>
  </si>
  <si>
    <t>Kladenie betónovej zámkovej dlažby komunikácií pre peších hr. 60 mm</t>
  </si>
  <si>
    <t>525124039</t>
  </si>
  <si>
    <t>592460007600.S</t>
  </si>
  <si>
    <t>Dlažba betónová kombiformát, hr.6 cm</t>
  </si>
  <si>
    <t>-1196788139</t>
  </si>
  <si>
    <t>596911161.S</t>
  </si>
  <si>
    <t>Kladenie betónovej zámkovej dlažby komunikácií pre peších hr. 80 mm</t>
  </si>
  <si>
    <t>540570242</t>
  </si>
  <si>
    <t>592460008500.S</t>
  </si>
  <si>
    <t>Dlažba veľkoformátová retenčná betónová, rozmer 100x50x80 mm</t>
  </si>
  <si>
    <t>-2009032412</t>
  </si>
  <si>
    <t>596141111.S</t>
  </si>
  <si>
    <t>Kladenie dlažby z mozaiky jednofarebnej pre peších do lôžka z cementovej malty</t>
  </si>
  <si>
    <t>-2135901621</t>
  </si>
  <si>
    <t>583810000100.S</t>
  </si>
  <si>
    <t>Mozaika dlažobná chodníková 4/6 cm - žulová štiepaná</t>
  </si>
  <si>
    <t>-1210379725</t>
  </si>
  <si>
    <t>916561111.S</t>
  </si>
  <si>
    <t>Osadenie záhonového alebo parkového obrubníka oceľového 5*100 mm s navarenými klincalmi l=300 mm á 350 mm</t>
  </si>
  <si>
    <t>-650415400</t>
  </si>
  <si>
    <t>592170002900</t>
  </si>
  <si>
    <t>Oceľový obrubník 100*5 mm s navarenými klincami l=300 á 350 mm</t>
  </si>
  <si>
    <t>168026447</t>
  </si>
  <si>
    <t>596911392.S</t>
  </si>
  <si>
    <t>Dopiľovanie betónovej zámkovej dlažby hr. 60 mm</t>
  </si>
  <si>
    <t>1149852456</t>
  </si>
  <si>
    <t>599432111.S</t>
  </si>
  <si>
    <t>Vyplnenie škár dlažby z lomového kameňa kamenivom ťaženým</t>
  </si>
  <si>
    <t>287488395</t>
  </si>
  <si>
    <t>Ostatné konštrukcie a práce-búranie</t>
  </si>
  <si>
    <t>916561211.S</t>
  </si>
  <si>
    <t>Osadenie záhonového alebo parkového obrubníka betónového, do lôžka zo suchého betónu tr. C 12/15 s bočnou oporou</t>
  </si>
  <si>
    <t>1779483884</t>
  </si>
  <si>
    <t>592170003500.S</t>
  </si>
  <si>
    <t>Obrubník rovný, lxšxv 1000x100x250 mm</t>
  </si>
  <si>
    <t>1058440311</t>
  </si>
  <si>
    <t>917831511.S</t>
  </si>
  <si>
    <t>-1775762698</t>
  </si>
  <si>
    <t>592170005200.S</t>
  </si>
  <si>
    <t>Obrubník rovný, lxšxv 1000x50x300 mm</t>
  </si>
  <si>
    <t>-248230211</t>
  </si>
  <si>
    <t>998223011.S</t>
  </si>
  <si>
    <t>Presun hmôt pre pozemné komunikácie s krytom dláždeným (822 2.3, 822 5.3) akejkoľvek dĺžky objektu</t>
  </si>
  <si>
    <t>-1845012708</t>
  </si>
  <si>
    <t>SO13 - Herné prvky</t>
  </si>
  <si>
    <t>936105227.S</t>
  </si>
  <si>
    <t>Montáž a spodná stavba</t>
  </si>
  <si>
    <t>-2005768770</t>
  </si>
  <si>
    <t>553570024400</t>
  </si>
  <si>
    <t>Lanová preliezačka, horizontána hrazda, ručkovacia kladina, sieť. Veková skupina: 3 - 14 rokov. Rozmery: 6,1 x 4,6 x 3,1 m. Potrebná plocha: 9,4 x 8,5 m. Povrch tmliaci náraz: 59 m2. Max. výška pádu 2,9 m. Počet používateľov: 8._x000D_</t>
  </si>
  <si>
    <t>513941411</t>
  </si>
  <si>
    <t>936105224.S</t>
  </si>
  <si>
    <t>1378608167</t>
  </si>
  <si>
    <t>553570018800</t>
  </si>
  <si>
    <t>Obria reťazová hojdačka s dvomi sedadlami. Veková skupina 3 - 14 rokov. Rozmery: 4,0m x 0,3m x 4,3m. Potrebná plocha: 8,8m x 4,7m. Povrch tlmiaci náraz: min. 28m2. Max. výška pádu: 1,65m. Počet používateľov: 2.</t>
  </si>
  <si>
    <t>-152464181</t>
  </si>
  <si>
    <t>936105311.S</t>
  </si>
  <si>
    <t>1696478079</t>
  </si>
  <si>
    <t>5535700169000</t>
  </si>
  <si>
    <t xml:space="preserve">Dubové zvieratko - prasiatko, kovové nohy, kožené uši, kožený chvost. Rozmery dš 100 x 370 mm, potrebná plocha 4000 x 3370 mm. Max.výška pádu do 1m. </t>
  </si>
  <si>
    <t>-1957366900</t>
  </si>
  <si>
    <t>936104101.R</t>
  </si>
  <si>
    <t>Dopadová plocha - Vymývaný riečny štrk - hr. 400 mm</t>
  </si>
  <si>
    <t>-2122201342</t>
  </si>
  <si>
    <t>936104101.S</t>
  </si>
  <si>
    <t>Dopadová plocha - Vymývaný riečny štrk - hr. 300 mm_x000D_</t>
  </si>
  <si>
    <t>-519106909</t>
  </si>
  <si>
    <t>936941301.R</t>
  </si>
  <si>
    <t>Doprava materiálu na miesto určenia</t>
  </si>
  <si>
    <t>-2090464428</t>
  </si>
  <si>
    <t>936941301.S1</t>
  </si>
  <si>
    <t>Doprava montážnikov</t>
  </si>
  <si>
    <t>-1202124815</t>
  </si>
  <si>
    <t>SO14 - Mobiliár</t>
  </si>
  <si>
    <t xml:space="preserve">    3 - Zvislé a kompletné konštrukcie</t>
  </si>
  <si>
    <t xml:space="preserve">    767 - Konštrukcie doplnkové kovové</t>
  </si>
  <si>
    <t>Zvislé a kompletné konštrukcie</t>
  </si>
  <si>
    <t>312232146.S</t>
  </si>
  <si>
    <t>Murovanie režného muriva (m3) z tehál pálených plných rozmeru 210x100x65 mm, na maltu MC - podstavec pece s dobetónovaním podkaldu</t>
  </si>
  <si>
    <t>-1278870316</t>
  </si>
  <si>
    <t>596110000800</t>
  </si>
  <si>
    <t>Tehla plná pálená lícová lxšxv 210x100x65 mm</t>
  </si>
  <si>
    <t>1081663318</t>
  </si>
  <si>
    <t>791321101.S</t>
  </si>
  <si>
    <t>Dodávka a montáž murovanej pece zo šamotových tehál vrátane príslušenstva - 900*2100 mm</t>
  </si>
  <si>
    <t>-1472289463</t>
  </si>
  <si>
    <t>731361141.S</t>
  </si>
  <si>
    <t>Nerezový komín DN 200 mm s kónickou krycou čiapkou, výšky 4 m - kotvenie komína pomocou objímok do drevenej konštrukcie altánku</t>
  </si>
  <si>
    <t>549905803</t>
  </si>
  <si>
    <t>936124121.S</t>
  </si>
  <si>
    <t xml:space="preserve">Osadenie parkovej lavičky </t>
  </si>
  <si>
    <t>129936939</t>
  </si>
  <si>
    <t>553560001700.S</t>
  </si>
  <si>
    <t>Parková lavička 3,0m, stavebnica, oceľová konštrukcia opatrená ochrannou vrstvou zinku a práškovým vypaľovaným lakom, sedadlo z tropického dreva bez povrchovej úpravy, uhol 90˚</t>
  </si>
  <si>
    <t>-1432342970</t>
  </si>
  <si>
    <t>-1562987013</t>
  </si>
  <si>
    <t>5535600045001</t>
  </si>
  <si>
    <t>Parková lavička stavebnica, oceľová konštrukcia opatrená ochrannou vrstvou zinku a práškovým vypaľovaným lakom, krajná noha pre stavebnicu do oblúku - pre lavičky s drevenou výplňou_x000D_</t>
  </si>
  <si>
    <t>203011806</t>
  </si>
  <si>
    <t>936104102.S</t>
  </si>
  <si>
    <t>389399978</t>
  </si>
  <si>
    <t>55356000450010</t>
  </si>
  <si>
    <t>Parková lavička stavebnica, oceľová konštrukcia opatrená ochrannou vrstvou zinku a práškovým vypaľovaným lakom, priebežná noha pre stavebnicu do oblúku - pre lavičky s drevenou výplňou</t>
  </si>
  <si>
    <t>-1703980298</t>
  </si>
  <si>
    <t>936104102.S1</t>
  </si>
  <si>
    <t>-1338484591</t>
  </si>
  <si>
    <t>553560004500100</t>
  </si>
  <si>
    <t>Parková lavička stavebnica, oceľová konštrukcia opatrená ochrannou vrstvou zinku a práškovým vypaľovaným lakom, noha</t>
  </si>
  <si>
    <t>599791115</t>
  </si>
  <si>
    <t>936124121.S1</t>
  </si>
  <si>
    <t>318732696</t>
  </si>
  <si>
    <t>553560001700.S1</t>
  </si>
  <si>
    <t>-224617389</t>
  </si>
  <si>
    <t>936104102.S2</t>
  </si>
  <si>
    <t>124164279</t>
  </si>
  <si>
    <t>553560004500101</t>
  </si>
  <si>
    <t>Parková lavička stavebnica, oceľová konštrukcia opatrená hrannou vrstvou zinku a práškovým vypaľovaným lakom, priebežná noha pre stavebnicu do oblúku - pre lavičky s drevenou výplňou</t>
  </si>
  <si>
    <t>-159084140</t>
  </si>
  <si>
    <t>936104102.S3</t>
  </si>
  <si>
    <t>-126845171</t>
  </si>
  <si>
    <t>553560004500102</t>
  </si>
  <si>
    <t>-1548052646</t>
  </si>
  <si>
    <t>936104102.S4</t>
  </si>
  <si>
    <t>951808544</t>
  </si>
  <si>
    <t>553560004500103</t>
  </si>
  <si>
    <t>Parková lavičkadĺžka 1,81m, konštrukcia z hliníkovej zliatiny, sedadlo i operadlo z drevených lamiel z tropického dreva bez_x000D_
povrchovej úpravy</t>
  </si>
  <si>
    <t>-1612041379</t>
  </si>
  <si>
    <t>936104102.S5</t>
  </si>
  <si>
    <t>896765072</t>
  </si>
  <si>
    <t>553560004500104</t>
  </si>
  <si>
    <t>Stôl dĺžka 1,8m, oceľová konštrukcia opatrená ochrannou vrstvou zinku a práškovým vypaľovaným lakom na hranatej oceľovej nohe, drevené lamely z tropického dreva bez povrchovej úpravy_x000D_</t>
  </si>
  <si>
    <t>891338299</t>
  </si>
  <si>
    <t>936104102.S6</t>
  </si>
  <si>
    <t>510200355</t>
  </si>
  <si>
    <t>553560004500105</t>
  </si>
  <si>
    <t>Parková lavička dĺžka 1,81m, parková lavička na centrálnej nohe, konštrukcia z hliníkovej zliatiny, sedadlo z drevených lamiel z tropického dreva bez povrchovej úpravy</t>
  </si>
  <si>
    <t>1259566153</t>
  </si>
  <si>
    <t>936104102.S7</t>
  </si>
  <si>
    <t>Montáž parková lavička</t>
  </si>
  <si>
    <t>-368762490</t>
  </si>
  <si>
    <t>553560004500106</t>
  </si>
  <si>
    <t>Parková lavička dĺžka 1,82m, lavička na múrik, konštrukcia hliníková zliatina s vrstvou práškového vypaľovaného laku, sedadlo tropické drevo s povrchovou úpravou_x000D_</t>
  </si>
  <si>
    <t>-7919504</t>
  </si>
  <si>
    <t>936104102.S8</t>
  </si>
  <si>
    <t>943156673</t>
  </si>
  <si>
    <t>553560004500107</t>
  </si>
  <si>
    <t>Parková lavička dĺžka 1,82m, lavička na múrik, konštrukcia hliníková zliatina s vrstvou práškového vypaľovaného laku, sedadlo i operadlo tropické drevo s povrchovou úpravou_x000D_</t>
  </si>
  <si>
    <t>1402251242</t>
  </si>
  <si>
    <t>936104102.S9</t>
  </si>
  <si>
    <t>479597750</t>
  </si>
  <si>
    <t>553560004500108</t>
  </si>
  <si>
    <t>Parková lavička dĺžka 1,72m, lavička na múrik - krajný diel, konštrukcia hliníková zliatina s vrstvou práškového vypaľovaného laku, sedadlo tropické drevo s povrchovou úpravou_x000D_</t>
  </si>
  <si>
    <t>1207689814</t>
  </si>
  <si>
    <t>936104102.S10</t>
  </si>
  <si>
    <t>-172055802</t>
  </si>
  <si>
    <t>553560004500109</t>
  </si>
  <si>
    <t>Parková lavička dĺžka 1,8m, lavička na múrik - stredový diel, konštrukcia hliníková zliatina s vrstvou práškového vypaľovaného laku, sedadlo tropické drevo s povrchovou úpravou_x000D_</t>
  </si>
  <si>
    <t>687230361</t>
  </si>
  <si>
    <t>936104102.S11</t>
  </si>
  <si>
    <t>-1998010397</t>
  </si>
  <si>
    <t>553560004500110</t>
  </si>
  <si>
    <t>Parková lavička dĺžka dĺžka 1,72m, lavička na múrik - krajný diel, konštrukcia hliníková zliatina s vrstvou práškového vypaľovaného laku, sedadlo tropické drevo s povrchovou úpravou_x000D_</t>
  </si>
  <si>
    <t>1688687692</t>
  </si>
  <si>
    <t>936104102.S12</t>
  </si>
  <si>
    <t>-591238455</t>
  </si>
  <si>
    <t>553560004500111</t>
  </si>
  <si>
    <t>Parková lavička dĺžkadĺžka 1,72m, lavička na múrik - krajný_x000D_
diel, konštrukcia hliníková zliatina s vrstvou práškového vypaľovaného laku, sedadlo a operadlo tropické drevo s povrchovou úpravou_x000D_</t>
  </si>
  <si>
    <t>1984880486</t>
  </si>
  <si>
    <t>936104102.S13</t>
  </si>
  <si>
    <t>454196535</t>
  </si>
  <si>
    <t>553560004500112</t>
  </si>
  <si>
    <t>Parková lavička dĺžka 1,8m, lavička na múrik - stredový diel, konštrukcia hliníková zliatina s vrstvou práškového vypaľovaného laku, sedadlo a operadlo tropické drevo s povrchovou úpravou_x000D_</t>
  </si>
  <si>
    <t>2062748900</t>
  </si>
  <si>
    <t>936104102.S14</t>
  </si>
  <si>
    <t>203510473</t>
  </si>
  <si>
    <t>553560004500113</t>
  </si>
  <si>
    <t>Parková lavička dĺžka 1,72m, lavička na múrik - krajný diel, konštrukcia hliníková zliatina s vrstvou práškového vypaľovaného laku, sedadlo a operadlo tropické drevo s povrchovou úpravou_x000D_</t>
  </si>
  <si>
    <t>1328755632</t>
  </si>
  <si>
    <t>936104102.S15</t>
  </si>
  <si>
    <t>Montáž a spodná stavba - stojan na bicykle</t>
  </si>
  <si>
    <t>-1906840856</t>
  </si>
  <si>
    <t>553560004500114</t>
  </si>
  <si>
    <t>Stojan na bicykle oceľová konštrukcia opatrená ochrannou vrstvou zinku a práškovým vypaľovaným lakom, gumová opierka na bicykle_x000D_</t>
  </si>
  <si>
    <t>952351069</t>
  </si>
  <si>
    <t>936104212.S</t>
  </si>
  <si>
    <t>Osadenie odpadkového koša kotevnými skrutkami na pevný podklad</t>
  </si>
  <si>
    <t>229459801</t>
  </si>
  <si>
    <t>553560004500</t>
  </si>
  <si>
    <t>50l, štvorcový pôdorys, oceľová noha, oceľová konštrukcia opatrená ochrannou vrstvou zinku a práškovým vypaľovaným lakom, opláštenie drevenými lamelami z tropického dreva bez povrchovej úpravy,so strieškou</t>
  </si>
  <si>
    <t>525942732</t>
  </si>
  <si>
    <t>7408429</t>
  </si>
  <si>
    <t>-188081192</t>
  </si>
  <si>
    <t>762222141.S</t>
  </si>
  <si>
    <t>Osadenie pôvodných drevených kmeňov stromov na sedenie</t>
  </si>
  <si>
    <t>158454059</t>
  </si>
  <si>
    <t>762195000.S</t>
  </si>
  <si>
    <t>Spojovacie prostriedky osadenie drevených kmeňov na sedenie - klince, svorníky</t>
  </si>
  <si>
    <t>-1879362444</t>
  </si>
  <si>
    <t>762081042.S</t>
  </si>
  <si>
    <t>Zvláštne výkony na stavenisku, jednostranné brúsenie reziva, pôvodných stromov na sedenie</t>
  </si>
  <si>
    <t>44021541</t>
  </si>
  <si>
    <t>762081054.S</t>
  </si>
  <si>
    <t>Zvláštne výkony na stavenisku, jednostranné hobľovanie reziva, pôvodných stromov na sedenie</t>
  </si>
  <si>
    <t>-564204988</t>
  </si>
  <si>
    <t>Terasové dosky hr. 28 mm na drevenej podkonštrukcií s padacími dverami nad prielezom do šachty s bočným opláštením</t>
  </si>
  <si>
    <t>767</t>
  </si>
  <si>
    <t>Konštrukcie doplnkové kovové</t>
  </si>
  <si>
    <t>767995104.S1</t>
  </si>
  <si>
    <t>-380229800</t>
  </si>
  <si>
    <t>767995380.S</t>
  </si>
  <si>
    <t>1920910797</t>
  </si>
  <si>
    <t>426530000340</t>
  </si>
  <si>
    <t>Pumpa ručná, stojanová STANDARD II</t>
  </si>
  <si>
    <t>-17208009</t>
  </si>
  <si>
    <t>783782406</t>
  </si>
  <si>
    <t>Nátery tesárskych konštrukcií, hĺbková impregnácia 3 v 1 s biocídom, jednonásobná - pôvodných stromov na sedenie</t>
  </si>
  <si>
    <t>-2140263500</t>
  </si>
  <si>
    <t>SO15 - Oplotenie</t>
  </si>
  <si>
    <t xml:space="preserve">    6 - Úpravy povrchov, podlahy, osadenie</t>
  </si>
  <si>
    <t>175101202.S</t>
  </si>
  <si>
    <t>Dosypanie zeminy do plochy buraného oplotenia sypaninou z vhodných hornín 1 až 4 s udupaním sypaniny</t>
  </si>
  <si>
    <t>943989996</t>
  </si>
  <si>
    <t>Úpravy povrchov, podlahy, osadenie</t>
  </si>
  <si>
    <t>627455141.S</t>
  </si>
  <si>
    <t>Repasovanie oplotenia "Pálfyovské" - oprava segmentov, nová povrchová úprava, sanácia základových konštrukcií</t>
  </si>
  <si>
    <t>-515924148</t>
  </si>
  <si>
    <t>767914830.S</t>
  </si>
  <si>
    <t>Demontáž oplotenia - bez rozlíšenia, výšky nad 1 do 2 m,  -0,00900t</t>
  </si>
  <si>
    <t>1487957237</t>
  </si>
  <si>
    <t>966067111.S</t>
  </si>
  <si>
    <t>Rozobratie plotov bez poškodenia, pre dodatočnú montáž, s uložením na skládku  -0,01000t</t>
  </si>
  <si>
    <t>1881960816</t>
  </si>
  <si>
    <t>976011211.S</t>
  </si>
  <si>
    <t>Demontáž prefabrikovanej plotovej dosky betónovej sj so stĺpikom</t>
  </si>
  <si>
    <t>-1941930847</t>
  </si>
  <si>
    <t>767914150.S</t>
  </si>
  <si>
    <t>Montáž oplotenia panelového z pletiva na stĺpiky výšky do 1,80 m</t>
  </si>
  <si>
    <t>-509518127</t>
  </si>
  <si>
    <t>553510024800.S</t>
  </si>
  <si>
    <t>Pletivové opltoenie v.1,80m - stĺpiky na zemných skrutkách, podhrabové dosky, poplastovaný na pozinkovanej oceli</t>
  </si>
  <si>
    <t>1827719739</t>
  </si>
  <si>
    <t xml:space="preserve">Typizovaný výrobok z ocele - pozinkovaný napr. typ Styleout 2x1100L model Linis,: Rozmer 3100x1500x1750mm, farba Ral 9006; bočné aj zadné steny; dvere latované vo farbe celého prvku. </t>
  </si>
  <si>
    <t>6119800047002</t>
  </si>
  <si>
    <t>6119800047001</t>
  </si>
  <si>
    <t>Oceľová konštrukcia pozinkovaná, farba  RAL 9006, strechu zazelenať extenzívnou zeleňou - stojan na palivové drevo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</si>
</sst>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ang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1"/>
    </font>
    <font>
      <u/>
      <sz val="18"/>
      <color rgb="FF7030A0"/>
      <name val="Wingdings 2"/>
      <charset val="2"/>
    </font>
    <font>
      <sz val="11"/>
      <color theme="0" tint="-0.34998626667073579"/>
      <name val="Arial CE"/>
    </font>
    <font>
      <sz val="18"/>
      <color rgb="FF7030A0"/>
      <name val="Wingdings 2"/>
      <charset val="2"/>
    </font>
    <font>
      <sz val="11"/>
      <color rgb="FF002060"/>
      <name val="Arial CE"/>
      <family val="2"/>
    </font>
    <font>
      <b/>
      <sz val="12"/>
      <color rgb="FF7030A0"/>
      <name val="Arial CE"/>
      <charset val="238"/>
    </font>
    <font>
      <sz val="8"/>
      <color rgb="FF7030A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36" fillId="0" borderId="0"/>
    <xf numFmtId="0" fontId="37" fillId="0" borderId="37" applyNumberFormat="0" applyProtection="0">
      <alignment horizontal="left"/>
    </xf>
  </cellStyleXfs>
  <cellXfs count="2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0" fillId="3" borderId="19" xfId="0" applyFont="1" applyFill="1" applyBorder="1" applyAlignment="1" applyProtection="1">
      <alignment horizontal="left" vertical="center"/>
      <protection locked="0"/>
    </xf>
    <xf numFmtId="0" fontId="30" fillId="0" borderId="20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49" fontId="33" fillId="0" borderId="0" xfId="0" applyNumberFormat="1" applyFont="1" applyAlignment="1">
      <alignment vertical="top"/>
    </xf>
    <xf numFmtId="0" fontId="33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49" fontId="35" fillId="0" borderId="0" xfId="0" applyNumberFormat="1" applyFont="1" applyAlignment="1">
      <alignment vertical="top"/>
    </xf>
    <xf numFmtId="0" fontId="0" fillId="0" borderId="23" xfId="2" applyFont="1" applyBorder="1" applyAlignment="1" applyProtection="1">
      <alignment horizontal="left" vertical="top"/>
      <protection locked="0"/>
    </xf>
    <xf numFmtId="0" fontId="0" fillId="0" borderId="24" xfId="2" applyFont="1" applyBorder="1" applyAlignment="1" applyProtection="1">
      <alignment horizontal="left" vertical="top"/>
      <protection locked="0"/>
    </xf>
    <xf numFmtId="0" fontId="0" fillId="0" borderId="25" xfId="2" applyFont="1" applyBorder="1" applyAlignment="1" applyProtection="1">
      <alignment horizontal="left" vertical="top"/>
      <protection locked="0"/>
    </xf>
    <xf numFmtId="0" fontId="0" fillId="0" borderId="26" xfId="2" applyFont="1" applyBorder="1" applyAlignment="1" applyProtection="1">
      <alignment horizontal="left" vertical="top"/>
      <protection locked="0"/>
    </xf>
    <xf numFmtId="0" fontId="0" fillId="0" borderId="27" xfId="2" applyFont="1" applyBorder="1" applyAlignment="1" applyProtection="1">
      <alignment horizontal="left" vertical="top"/>
      <protection locked="0"/>
    </xf>
    <xf numFmtId="0" fontId="0" fillId="0" borderId="28" xfId="2" applyFont="1" applyBorder="1" applyAlignment="1" applyProtection="1">
      <alignment horizontal="left" vertical="top"/>
      <protection locked="0"/>
    </xf>
    <xf numFmtId="0" fontId="0" fillId="0" borderId="29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vertical="top"/>
      <protection locked="0"/>
    </xf>
    <xf numFmtId="0" fontId="0" fillId="0" borderId="30" xfId="2" applyFont="1" applyBorder="1" applyAlignment="1" applyProtection="1">
      <alignment horizontal="center" vertical="top"/>
      <protection locked="0"/>
    </xf>
    <xf numFmtId="0" fontId="0" fillId="0" borderId="31" xfId="2" applyFont="1" applyBorder="1" applyAlignment="1" applyProtection="1">
      <alignment vertical="top"/>
      <protection locked="0"/>
    </xf>
    <xf numFmtId="0" fontId="0" fillId="0" borderId="32" xfId="2" applyFont="1" applyBorder="1" applyAlignment="1" applyProtection="1">
      <alignment vertical="top"/>
      <protection locked="0"/>
    </xf>
    <xf numFmtId="0" fontId="0" fillId="0" borderId="33" xfId="2" applyFont="1" applyBorder="1" applyAlignment="1" applyProtection="1">
      <alignment vertical="top"/>
      <protection locked="0"/>
    </xf>
    <xf numFmtId="0" fontId="0" fillId="0" borderId="34" xfId="2" applyFont="1" applyBorder="1" applyAlignment="1" applyProtection="1">
      <alignment vertical="top"/>
      <protection locked="0"/>
    </xf>
    <xf numFmtId="0" fontId="0" fillId="0" borderId="35" xfId="2" applyFont="1" applyBorder="1" applyAlignment="1" applyProtection="1">
      <alignment vertical="top"/>
      <protection locked="0"/>
    </xf>
    <xf numFmtId="0" fontId="0" fillId="0" borderId="36" xfId="2" applyFont="1" applyBorder="1" applyAlignment="1" applyProtection="1">
      <alignment vertical="top"/>
      <protection locked="0"/>
    </xf>
    <xf numFmtId="0" fontId="33" fillId="0" borderId="0" xfId="0" applyFont="1" applyAlignment="1" applyProtection="1">
      <alignment horizontal="left" vertical="top"/>
      <protection locked="0"/>
    </xf>
    <xf numFmtId="0" fontId="33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2" fontId="0" fillId="0" borderId="0" xfId="2" applyNumberFormat="1" applyFont="1" applyAlignment="1">
      <alignment horizontal="right" vertical="top"/>
    </xf>
    <xf numFmtId="0" fontId="0" fillId="0" borderId="37" xfId="0" applyBorder="1" applyAlignment="1">
      <alignment horizontal="center" vertical="top"/>
    </xf>
    <xf numFmtId="49" fontId="0" fillId="0" borderId="37" xfId="0" applyNumberFormat="1" applyBorder="1" applyAlignment="1" applyProtection="1">
      <alignment horizontal="left" vertical="top" wrapText="1"/>
      <protection locked="0"/>
    </xf>
    <xf numFmtId="49" fontId="0" fillId="0" borderId="37" xfId="3" applyNumberFormat="1" applyFont="1" applyProtection="1">
      <alignment horizontal="left"/>
    </xf>
    <xf numFmtId="0" fontId="0" fillId="0" borderId="37" xfId="0" applyBorder="1" applyAlignment="1">
      <alignment horizontal="left" vertical="top" wrapText="1"/>
    </xf>
    <xf numFmtId="2" fontId="0" fillId="0" borderId="37" xfId="0" applyNumberFormat="1" applyBorder="1" applyAlignment="1">
      <alignment horizontal="right" vertical="top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37" xfId="0" applyNumberFormat="1" applyBorder="1" applyAlignment="1">
      <alignment horizontal="center" vertical="top"/>
    </xf>
    <xf numFmtId="49" fontId="0" fillId="0" borderId="37" xfId="0" applyNumberFormat="1" applyBorder="1" applyAlignment="1" applyProtection="1">
      <alignment horizontal="center" vertical="top" wrapText="1"/>
      <protection locked="0"/>
    </xf>
    <xf numFmtId="0" fontId="0" fillId="0" borderId="37" xfId="2" applyFont="1" applyBorder="1" applyAlignment="1" applyProtection="1">
      <alignment horizontal="center" vertical="top"/>
      <protection locked="0"/>
    </xf>
    <xf numFmtId="0" fontId="0" fillId="0" borderId="38" xfId="0" applyBorder="1"/>
    <xf numFmtId="1" fontId="0" fillId="0" borderId="37" xfId="0" applyNumberFormat="1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center" vertical="top"/>
    </xf>
    <xf numFmtId="49" fontId="33" fillId="0" borderId="0" xfId="0" applyNumberFormat="1" applyFont="1" applyAlignment="1">
      <alignment horizontal="left" vertical="top"/>
    </xf>
    <xf numFmtId="49" fontId="0" fillId="0" borderId="0" xfId="0" applyNumberForma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0" fillId="0" borderId="0" xfId="2" applyFont="1" applyAlignment="1" applyProtection="1">
      <alignment horizontal="center" vertical="top"/>
      <protection locked="0"/>
    </xf>
    <xf numFmtId="49" fontId="33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center" vertical="top" wrapTex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39" xfId="2" applyFont="1" applyBorder="1" applyAlignment="1" applyProtection="1">
      <alignment vertical="top"/>
      <protection locked="0"/>
    </xf>
    <xf numFmtId="0" fontId="0" fillId="0" borderId="40" xfId="2" applyFont="1" applyBorder="1" applyAlignment="1" applyProtection="1">
      <alignment vertical="top"/>
      <protection locked="0"/>
    </xf>
    <xf numFmtId="0" fontId="0" fillId="0" borderId="41" xfId="2" applyFont="1" applyBorder="1" applyAlignment="1" applyProtection="1">
      <alignment horizontal="left" vertical="top"/>
      <protection locked="0"/>
    </xf>
    <xf numFmtId="0" fontId="0" fillId="0" borderId="42" xfId="2" applyFont="1" applyBorder="1" applyAlignment="1" applyProtection="1">
      <alignment horizontal="center" vertical="top"/>
      <protection locked="0"/>
    </xf>
    <xf numFmtId="0" fontId="0" fillId="0" borderId="43" xfId="2" applyFont="1" applyBorder="1" applyAlignment="1" applyProtection="1">
      <alignment horizontal="center" vertical="top"/>
      <protection locked="0"/>
    </xf>
    <xf numFmtId="0" fontId="0" fillId="0" borderId="44" xfId="2" applyFont="1" applyBorder="1" applyAlignment="1" applyProtection="1">
      <alignment vertical="top"/>
      <protection locked="0"/>
    </xf>
    <xf numFmtId="0" fontId="0" fillId="0" borderId="0" xfId="2" applyFont="1" applyAlignment="1" applyProtection="1">
      <alignment vertical="top"/>
      <protection locked="0"/>
    </xf>
    <xf numFmtId="0" fontId="0" fillId="0" borderId="45" xfId="2" applyFont="1" applyBorder="1" applyAlignment="1" applyProtection="1">
      <alignment horizontal="center" vertical="top"/>
      <protection locked="0"/>
    </xf>
    <xf numFmtId="0" fontId="0" fillId="0" borderId="46" xfId="2" applyFont="1" applyBorder="1" applyAlignment="1" applyProtection="1">
      <alignment horizontal="center" vertical="top"/>
      <protection locked="0"/>
    </xf>
    <xf numFmtId="0" fontId="0" fillId="0" borderId="47" xfId="2" applyFont="1" applyBorder="1" applyAlignment="1" applyProtection="1">
      <alignment horizontal="center" vertical="top"/>
      <protection locked="0"/>
    </xf>
    <xf numFmtId="2" fontId="0" fillId="0" borderId="0" xfId="2" applyNumberFormat="1" applyFont="1" applyAlignment="1" applyProtection="1">
      <alignment vertical="top"/>
      <protection locked="0"/>
    </xf>
    <xf numFmtId="2" fontId="0" fillId="0" borderId="48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33" fillId="0" borderId="45" xfId="2" applyFont="1" applyBorder="1" applyAlignment="1" applyProtection="1">
      <alignment vertical="top"/>
      <protection locked="0"/>
    </xf>
    <xf numFmtId="0" fontId="33" fillId="0" borderId="46" xfId="2" applyFont="1" applyBorder="1" applyAlignment="1" applyProtection="1">
      <alignment vertical="top"/>
      <protection locked="0"/>
    </xf>
    <xf numFmtId="2" fontId="33" fillId="0" borderId="46" xfId="2" applyNumberFormat="1" applyFont="1" applyBorder="1" applyAlignment="1" applyProtection="1">
      <alignment vertical="top"/>
      <protection locked="0"/>
    </xf>
    <xf numFmtId="2" fontId="33" fillId="0" borderId="47" xfId="2" applyNumberFormat="1" applyFont="1" applyBorder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38" fillId="0" borderId="37" xfId="0" applyFont="1" applyBorder="1" applyAlignment="1">
      <alignment horizontal="left" vertical="top" wrapText="1"/>
    </xf>
    <xf numFmtId="0" fontId="0" fillId="0" borderId="37" xfId="3" applyNumberFormat="1" applyFont="1" applyProtection="1">
      <alignment horizontal="left"/>
    </xf>
    <xf numFmtId="49" fontId="0" fillId="0" borderId="37" xfId="3" applyNumberFormat="1" applyFont="1" applyAlignment="1" applyProtection="1">
      <alignment horizontal="left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40" fillId="0" borderId="0" xfId="1" quotePrefix="1" applyFont="1" applyAlignment="1">
      <alignment horizontal="center" vertical="center"/>
    </xf>
    <xf numFmtId="4" fontId="41" fillId="0" borderId="0" xfId="0" applyNumberFormat="1" applyFont="1" applyAlignment="1">
      <alignment vertical="center"/>
    </xf>
    <xf numFmtId="0" fontId="42" fillId="0" borderId="0" xfId="1" quotePrefix="1" applyFont="1" applyAlignment="1">
      <alignment horizontal="center" vertical="center"/>
    </xf>
    <xf numFmtId="0" fontId="0" fillId="0" borderId="50" xfId="0" applyBorder="1"/>
    <xf numFmtId="0" fontId="40" fillId="0" borderId="0" xfId="1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1" applyFont="1" applyAlignment="1">
      <alignment horizontal="center" vertical="center"/>
    </xf>
    <xf numFmtId="0" fontId="45" fillId="0" borderId="0" xfId="0" applyFont="1" applyAlignment="1">
      <alignment vertical="center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9" fontId="30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9" fillId="5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4" fontId="43" fillId="0" borderId="0" xfId="0" applyNumberFormat="1" applyFont="1" applyAlignment="1">
      <alignment horizontal="right" vertical="center"/>
    </xf>
    <xf numFmtId="4" fontId="24" fillId="0" borderId="49" xfId="0" applyNumberFormat="1" applyFont="1" applyBorder="1" applyAlignment="1">
      <alignment vertical="center"/>
    </xf>
    <xf numFmtId="49" fontId="34" fillId="0" borderId="0" xfId="0" applyNumberFormat="1" applyFont="1" applyAlignment="1">
      <alignment horizontal="left" vertical="top" wrapText="1"/>
    </xf>
  </cellXfs>
  <cellStyles count="4">
    <cellStyle name="Hypertextové prepojenie" xfId="1" builtinId="8"/>
    <cellStyle name="Kategória sprievodcu dátami" xfId="3" xr:uid="{D57A444A-B0C5-0043-92FD-16CA0979DBD4}"/>
    <cellStyle name="Normálna" xfId="0" builtinId="0" customBuiltin="1"/>
    <cellStyle name="normálne 2" xfId="2" xr:uid="{99C11AF3-74A6-D846-BE98-020DE4A4FE35}"/>
  </cellStyles>
  <dxfs count="18"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  <dxf>
      <font>
        <b val="0"/>
        <i val="0"/>
        <strike val="0"/>
        <condense val="0"/>
        <extend val="0"/>
        <u val="none"/>
        <sz val="9"/>
        <color indexed="8"/>
      </font>
      <fill>
        <patternFill patternType="solid">
          <fgColor indexed="51"/>
          <bgColor indexed="34"/>
        </patternFill>
      </fill>
      <border>
        <left style="hair">
          <color indexed="8"/>
        </left>
        <right style="hair">
          <color indexed="8"/>
        </right>
        <top style="hair">
          <color indexed="8"/>
        </top>
        <bottom style="hair">
          <color indexed="8"/>
        </bottom>
      </border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Users/matejorolin/Createrra%20Dropbox/Projekty/AKTUALNE/Kostolna&#769;%20pohostinstvo/%20OUT/250523_PSP/E%20Dokumentacia%20stavby/SO%20elektroins&#780;tala&#769;cie%20komplet/edit/KOSTOLNA_VV_V1.xls" TargetMode="External"/><Relationship Id="rId1" Type="http://schemas.openxmlformats.org/officeDocument/2006/relationships/externalLinkPath" Target="/Users/matejorolin/Createrra%20Dropbox/Projekty/AKTUALNE/Kostolna&#769;%20pohostinstvo/%20OUT/250523_PSP/E%20Dokumentacia%20stavby/SO%20elektroins&#780;tala&#769;cie%20komplet/edit/KOSTOLNA_VV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O0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9"/>
  <sheetViews>
    <sheetView showGridLines="0" topLeftCell="A112" workbookViewId="0">
      <selection activeCell="AI29" sqref="AI29"/>
    </sheetView>
  </sheetViews>
  <sheetFormatPr defaultColWidth="12" defaultRowHeight="10" x14ac:dyDescent="0.2"/>
  <cols>
    <col min="1" max="1" width="8" customWidth="1"/>
    <col min="2" max="2" width="1.77734375" customWidth="1"/>
    <col min="3" max="3" width="4" customWidth="1"/>
    <col min="4" max="33" width="2.77734375" customWidth="1"/>
    <col min="34" max="34" width="3" customWidth="1"/>
    <col min="35" max="35" width="31.77734375" customWidth="1"/>
    <col min="36" max="37" width="2.44140625" customWidth="1"/>
    <col min="38" max="38" width="8" customWidth="1"/>
    <col min="39" max="39" width="3" customWidth="1"/>
    <col min="40" max="40" width="13" customWidth="1"/>
    <col min="41" max="41" width="7.44140625" customWidth="1"/>
    <col min="42" max="42" width="4" customWidth="1"/>
    <col min="43" max="43" width="15.77734375" hidden="1" customWidth="1"/>
    <col min="44" max="44" width="13.77734375" customWidth="1"/>
    <col min="45" max="47" width="25.77734375" hidden="1" customWidth="1"/>
    <col min="48" max="49" width="21.77734375" hidden="1" customWidth="1"/>
    <col min="50" max="51" width="25" hidden="1" customWidth="1"/>
    <col min="52" max="52" width="21.77734375" hidden="1" customWidth="1"/>
    <col min="53" max="53" width="19" hidden="1" customWidth="1"/>
    <col min="54" max="54" width="25" hidden="1" customWidth="1"/>
    <col min="55" max="55" width="21.77734375" hidden="1" customWidth="1"/>
    <col min="56" max="56" width="19" hidden="1" customWidth="1"/>
    <col min="57" max="57" width="66.44140625" customWidth="1"/>
    <col min="71" max="91" width="9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250" t="s">
        <v>5</v>
      </c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53" t="s">
        <v>13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R5" s="16"/>
      <c r="BE5" s="282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263" t="s">
        <v>16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R6" s="16"/>
      <c r="BE6" s="283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83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283"/>
      <c r="BS8" s="13" t="s">
        <v>6</v>
      </c>
    </row>
    <row r="9" spans="1:74" ht="14.5" customHeight="1" x14ac:dyDescent="0.2">
      <c r="B9" s="16"/>
      <c r="AR9" s="16"/>
      <c r="BE9" s="283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24</v>
      </c>
      <c r="AR10" s="16"/>
      <c r="BE10" s="283"/>
      <c r="BS10" s="13" t="s">
        <v>6</v>
      </c>
    </row>
    <row r="11" spans="1:74" ht="18.75" customHeight="1" x14ac:dyDescent="0.2">
      <c r="B11" s="16"/>
      <c r="E11" s="21" t="s">
        <v>25</v>
      </c>
      <c r="AK11" s="23" t="s">
        <v>26</v>
      </c>
      <c r="AN11" s="21" t="s">
        <v>27</v>
      </c>
      <c r="AR11" s="16"/>
      <c r="BE11" s="283"/>
      <c r="BS11" s="13" t="s">
        <v>6</v>
      </c>
    </row>
    <row r="12" spans="1:74" ht="7" customHeight="1" x14ac:dyDescent="0.2">
      <c r="B12" s="16"/>
      <c r="AR12" s="16"/>
      <c r="BE12" s="283"/>
      <c r="BS12" s="13" t="s">
        <v>6</v>
      </c>
    </row>
    <row r="13" spans="1:74" ht="12" customHeight="1" x14ac:dyDescent="0.2">
      <c r="B13" s="16"/>
      <c r="D13" s="23" t="s">
        <v>28</v>
      </c>
      <c r="AK13" s="23" t="s">
        <v>23</v>
      </c>
      <c r="AN13" s="25" t="s">
        <v>29</v>
      </c>
      <c r="AR13" s="16"/>
      <c r="BE13" s="283"/>
      <c r="BS13" s="13" t="s">
        <v>6</v>
      </c>
    </row>
    <row r="14" spans="1:74" ht="12.5" x14ac:dyDescent="0.2">
      <c r="B14" s="16"/>
      <c r="E14" s="264" t="s">
        <v>29</v>
      </c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3" t="s">
        <v>26</v>
      </c>
      <c r="AN14" s="25" t="s">
        <v>29</v>
      </c>
      <c r="AR14" s="16"/>
      <c r="BE14" s="283"/>
      <c r="BS14" s="13" t="s">
        <v>6</v>
      </c>
    </row>
    <row r="15" spans="1:74" ht="7" customHeight="1" x14ac:dyDescent="0.2">
      <c r="B15" s="16"/>
      <c r="AR15" s="16"/>
      <c r="BE15" s="283"/>
      <c r="BS15" s="13" t="s">
        <v>3</v>
      </c>
    </row>
    <row r="16" spans="1:74" ht="12" customHeight="1" x14ac:dyDescent="0.2">
      <c r="B16" s="16"/>
      <c r="D16" s="23" t="s">
        <v>30</v>
      </c>
      <c r="AK16" s="23" t="s">
        <v>23</v>
      </c>
      <c r="AN16" s="21" t="s">
        <v>1</v>
      </c>
      <c r="AR16" s="16"/>
      <c r="BE16" s="283"/>
      <c r="BS16" s="13" t="s">
        <v>3</v>
      </c>
    </row>
    <row r="17" spans="2:71" ht="18.75" customHeight="1" x14ac:dyDescent="0.2">
      <c r="B17" s="16"/>
      <c r="E17" s="21" t="s">
        <v>31</v>
      </c>
      <c r="AK17" s="23" t="s">
        <v>26</v>
      </c>
      <c r="AN17" s="21" t="s">
        <v>1</v>
      </c>
      <c r="AR17" s="16"/>
      <c r="BE17" s="283"/>
      <c r="BS17" s="13" t="s">
        <v>32</v>
      </c>
    </row>
    <row r="18" spans="2:71" ht="7" customHeight="1" x14ac:dyDescent="0.2">
      <c r="B18" s="16"/>
      <c r="AR18" s="16"/>
      <c r="BE18" s="283"/>
      <c r="BS18" s="13" t="s">
        <v>6</v>
      </c>
    </row>
    <row r="19" spans="2:71" ht="12" customHeight="1" x14ac:dyDescent="0.2">
      <c r="B19" s="16"/>
      <c r="D19" s="23" t="s">
        <v>33</v>
      </c>
      <c r="AK19" s="23" t="s">
        <v>23</v>
      </c>
      <c r="AN19" s="21" t="s">
        <v>1</v>
      </c>
      <c r="AR19" s="16"/>
      <c r="BE19" s="283"/>
      <c r="BS19" s="13" t="s">
        <v>6</v>
      </c>
    </row>
    <row r="20" spans="2:71" ht="18.75" customHeight="1" x14ac:dyDescent="0.2">
      <c r="B20" s="16"/>
      <c r="E20" s="21" t="s">
        <v>34</v>
      </c>
      <c r="AK20" s="23" t="s">
        <v>26</v>
      </c>
      <c r="AN20" s="21" t="s">
        <v>1</v>
      </c>
      <c r="AR20" s="16"/>
      <c r="BE20" s="283"/>
      <c r="BS20" s="13" t="s">
        <v>32</v>
      </c>
    </row>
    <row r="21" spans="2:71" ht="7" customHeight="1" x14ac:dyDescent="0.2">
      <c r="B21" s="16"/>
      <c r="AR21" s="16"/>
      <c r="BE21" s="283"/>
    </row>
    <row r="22" spans="2:71" ht="12" customHeight="1" x14ac:dyDescent="0.2">
      <c r="B22" s="16"/>
      <c r="D22" s="23" t="s">
        <v>35</v>
      </c>
      <c r="AR22" s="16"/>
      <c r="BE22" s="283"/>
    </row>
    <row r="23" spans="2:71" ht="47.25" customHeight="1" x14ac:dyDescent="0.2">
      <c r="B23" s="16"/>
      <c r="E23" s="254" t="s">
        <v>36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R23" s="16"/>
      <c r="BE23" s="283"/>
    </row>
    <row r="24" spans="2:71" ht="7" customHeight="1" x14ac:dyDescent="0.2">
      <c r="B24" s="16"/>
      <c r="AR24" s="16"/>
      <c r="BE24" s="283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83"/>
    </row>
    <row r="26" spans="2:71" s="1" customFormat="1" ht="26.25" customHeight="1" x14ac:dyDescent="0.2">
      <c r="B26" s="28"/>
      <c r="D26" s="29" t="s">
        <v>37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6">
        <f>ROUND(AG94,2)</f>
        <v>0</v>
      </c>
      <c r="AL26" s="267"/>
      <c r="AM26" s="267"/>
      <c r="AN26" s="267"/>
      <c r="AO26" s="267"/>
      <c r="AR26" s="28"/>
      <c r="BE26" s="283"/>
    </row>
    <row r="27" spans="2:71" s="1" customFormat="1" ht="7" customHeight="1" x14ac:dyDescent="0.2">
      <c r="B27" s="28"/>
      <c r="AR27" s="28"/>
      <c r="BE27" s="283"/>
    </row>
    <row r="28" spans="2:71" s="1" customFormat="1" ht="12.5" x14ac:dyDescent="0.2">
      <c r="B28" s="28"/>
      <c r="L28" s="259" t="s">
        <v>38</v>
      </c>
      <c r="M28" s="259"/>
      <c r="N28" s="259"/>
      <c r="O28" s="259"/>
      <c r="P28" s="259"/>
      <c r="W28" s="259" t="s">
        <v>39</v>
      </c>
      <c r="X28" s="259"/>
      <c r="Y28" s="259"/>
      <c r="Z28" s="259"/>
      <c r="AA28" s="259"/>
      <c r="AB28" s="259"/>
      <c r="AC28" s="259"/>
      <c r="AD28" s="259"/>
      <c r="AE28" s="259"/>
      <c r="AK28" s="259" t="s">
        <v>40</v>
      </c>
      <c r="AL28" s="259"/>
      <c r="AM28" s="259"/>
      <c r="AN28" s="259"/>
      <c r="AO28" s="259"/>
      <c r="AR28" s="28"/>
      <c r="BE28" s="283"/>
    </row>
    <row r="29" spans="2:71" s="2" customFormat="1" ht="14.5" customHeight="1" x14ac:dyDescent="0.2">
      <c r="B29" s="32"/>
      <c r="D29" s="23" t="s">
        <v>41</v>
      </c>
      <c r="F29" s="23" t="s">
        <v>42</v>
      </c>
      <c r="L29" s="262">
        <v>0.23</v>
      </c>
      <c r="M29" s="261"/>
      <c r="N29" s="261"/>
      <c r="O29" s="261"/>
      <c r="P29" s="261"/>
      <c r="W29" s="260">
        <f>ROUND(AZ94, 2)</f>
        <v>0</v>
      </c>
      <c r="X29" s="261"/>
      <c r="Y29" s="261"/>
      <c r="Z29" s="261"/>
      <c r="AA29" s="261"/>
      <c r="AB29" s="261"/>
      <c r="AC29" s="261"/>
      <c r="AD29" s="261"/>
      <c r="AE29" s="261"/>
      <c r="AK29" s="260">
        <f>ROUND(AV94, 2)</f>
        <v>0</v>
      </c>
      <c r="AL29" s="261"/>
      <c r="AM29" s="261"/>
      <c r="AN29" s="261"/>
      <c r="AO29" s="261"/>
      <c r="AR29" s="32"/>
      <c r="BE29" s="284"/>
    </row>
    <row r="30" spans="2:71" s="2" customFormat="1" ht="14.5" customHeight="1" x14ac:dyDescent="0.2">
      <c r="B30" s="32"/>
      <c r="F30" s="23" t="s">
        <v>43</v>
      </c>
      <c r="L30" s="262">
        <v>0.23</v>
      </c>
      <c r="M30" s="261"/>
      <c r="N30" s="261"/>
      <c r="O30" s="261"/>
      <c r="P30" s="261"/>
      <c r="W30" s="260">
        <f>ROUND(BA94, 2)</f>
        <v>0</v>
      </c>
      <c r="X30" s="261"/>
      <c r="Y30" s="261"/>
      <c r="Z30" s="261"/>
      <c r="AA30" s="261"/>
      <c r="AB30" s="261"/>
      <c r="AC30" s="261"/>
      <c r="AD30" s="261"/>
      <c r="AE30" s="261"/>
      <c r="AK30" s="260">
        <f>ROUND(AW94, 2)</f>
        <v>0</v>
      </c>
      <c r="AL30" s="261"/>
      <c r="AM30" s="261"/>
      <c r="AN30" s="261"/>
      <c r="AO30" s="261"/>
      <c r="AR30" s="32"/>
      <c r="BE30" s="284"/>
    </row>
    <row r="31" spans="2:71" s="2" customFormat="1" ht="14.5" hidden="1" customHeight="1" x14ac:dyDescent="0.2">
      <c r="B31" s="32"/>
      <c r="F31" s="23" t="s">
        <v>44</v>
      </c>
      <c r="L31" s="262">
        <v>0.23</v>
      </c>
      <c r="M31" s="261"/>
      <c r="N31" s="261"/>
      <c r="O31" s="261"/>
      <c r="P31" s="261"/>
      <c r="W31" s="260" t="e">
        <f>ROUND(BB94, 2)</f>
        <v>#REF!</v>
      </c>
      <c r="X31" s="261"/>
      <c r="Y31" s="261"/>
      <c r="Z31" s="261"/>
      <c r="AA31" s="261"/>
      <c r="AB31" s="261"/>
      <c r="AC31" s="261"/>
      <c r="AD31" s="261"/>
      <c r="AE31" s="261"/>
      <c r="AK31" s="260">
        <v>0</v>
      </c>
      <c r="AL31" s="261"/>
      <c r="AM31" s="261"/>
      <c r="AN31" s="261"/>
      <c r="AO31" s="261"/>
      <c r="AR31" s="32"/>
      <c r="BE31" s="284"/>
    </row>
    <row r="32" spans="2:71" s="2" customFormat="1" ht="14.5" hidden="1" customHeight="1" x14ac:dyDescent="0.2">
      <c r="B32" s="32"/>
      <c r="F32" s="23" t="s">
        <v>45</v>
      </c>
      <c r="L32" s="262">
        <v>0.23</v>
      </c>
      <c r="M32" s="261"/>
      <c r="N32" s="261"/>
      <c r="O32" s="261"/>
      <c r="P32" s="261"/>
      <c r="W32" s="260" t="e">
        <f>ROUND(BC94, 2)</f>
        <v>#REF!</v>
      </c>
      <c r="X32" s="261"/>
      <c r="Y32" s="261"/>
      <c r="Z32" s="261"/>
      <c r="AA32" s="261"/>
      <c r="AB32" s="261"/>
      <c r="AC32" s="261"/>
      <c r="AD32" s="261"/>
      <c r="AE32" s="261"/>
      <c r="AK32" s="260">
        <v>0</v>
      </c>
      <c r="AL32" s="261"/>
      <c r="AM32" s="261"/>
      <c r="AN32" s="261"/>
      <c r="AO32" s="261"/>
      <c r="AR32" s="32"/>
      <c r="BE32" s="284"/>
    </row>
    <row r="33" spans="2:57" s="2" customFormat="1" ht="14.5" hidden="1" customHeight="1" x14ac:dyDescent="0.2">
      <c r="B33" s="32"/>
      <c r="F33" s="23" t="s">
        <v>46</v>
      </c>
      <c r="L33" s="262">
        <v>0</v>
      </c>
      <c r="M33" s="261"/>
      <c r="N33" s="261"/>
      <c r="O33" s="261"/>
      <c r="P33" s="261"/>
      <c r="W33" s="260" t="e">
        <f>ROUND(BD94, 2)</f>
        <v>#REF!</v>
      </c>
      <c r="X33" s="261"/>
      <c r="Y33" s="261"/>
      <c r="Z33" s="261"/>
      <c r="AA33" s="261"/>
      <c r="AB33" s="261"/>
      <c r="AC33" s="261"/>
      <c r="AD33" s="261"/>
      <c r="AE33" s="261"/>
      <c r="AK33" s="260">
        <v>0</v>
      </c>
      <c r="AL33" s="261"/>
      <c r="AM33" s="261"/>
      <c r="AN33" s="261"/>
      <c r="AO33" s="261"/>
      <c r="AR33" s="32"/>
      <c r="BE33" s="284"/>
    </row>
    <row r="34" spans="2:57" s="1" customFormat="1" ht="7" customHeight="1" x14ac:dyDescent="0.2">
      <c r="B34" s="28"/>
      <c r="AR34" s="28"/>
      <c r="BE34" s="283"/>
    </row>
    <row r="35" spans="2:57" s="1" customFormat="1" ht="26.25" customHeight="1" x14ac:dyDescent="0.2">
      <c r="B35" s="28"/>
      <c r="C35" s="33"/>
      <c r="D35" s="34" t="s">
        <v>47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48</v>
      </c>
      <c r="U35" s="35"/>
      <c r="V35" s="35"/>
      <c r="W35" s="35"/>
      <c r="X35" s="271" t="s">
        <v>49</v>
      </c>
      <c r="Y35" s="269"/>
      <c r="Z35" s="269"/>
      <c r="AA35" s="269"/>
      <c r="AB35" s="269"/>
      <c r="AC35" s="35"/>
      <c r="AD35" s="35"/>
      <c r="AE35" s="35"/>
      <c r="AF35" s="35"/>
      <c r="AG35" s="35"/>
      <c r="AH35" s="35"/>
      <c r="AI35" s="35"/>
      <c r="AJ35" s="35"/>
      <c r="AK35" s="268">
        <f>SUM(AK26:AK33)</f>
        <v>0</v>
      </c>
      <c r="AL35" s="269"/>
      <c r="AM35" s="269"/>
      <c r="AN35" s="269"/>
      <c r="AO35" s="270"/>
      <c r="AP35" s="33"/>
      <c r="AQ35" s="33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37" t="s">
        <v>50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51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39" t="s">
        <v>52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52</v>
      </c>
      <c r="AI60" s="30"/>
      <c r="AJ60" s="30"/>
      <c r="AK60" s="30"/>
      <c r="AL60" s="30"/>
      <c r="AM60" s="39" t="s">
        <v>53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37" t="s">
        <v>54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55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39" t="s">
        <v>52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52</v>
      </c>
      <c r="AI75" s="30"/>
      <c r="AJ75" s="30"/>
      <c r="AK75" s="30"/>
      <c r="AL75" s="30"/>
      <c r="AM75" s="39" t="s">
        <v>53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5" customHeight="1" x14ac:dyDescent="0.2">
      <c r="B82" s="28"/>
      <c r="C82" s="17" t="s">
        <v>56</v>
      </c>
      <c r="AR82" s="28"/>
    </row>
    <row r="83" spans="1:91" s="1" customFormat="1" ht="7" customHeight="1" x14ac:dyDescent="0.2">
      <c r="B83" s="28"/>
      <c r="AR83" s="28"/>
    </row>
    <row r="84" spans="1:91" s="3" customFormat="1" ht="12" customHeight="1" x14ac:dyDescent="0.2">
      <c r="B84" s="44"/>
      <c r="C84" s="23" t="s">
        <v>12</v>
      </c>
      <c r="L84" s="3" t="str">
        <f>K5</f>
        <v>2110-0</v>
      </c>
      <c r="AR84" s="44"/>
    </row>
    <row r="85" spans="1:91" s="4" customFormat="1" ht="37" customHeight="1" x14ac:dyDescent="0.2">
      <c r="B85" s="45"/>
      <c r="C85" s="46" t="s">
        <v>15</v>
      </c>
      <c r="L85" s="246" t="str">
        <f>K6</f>
        <v>Revitalizácia centra s ohľadom na zmenu klímy</v>
      </c>
      <c r="M85" s="280"/>
      <c r="N85" s="280"/>
      <c r="O85" s="280"/>
      <c r="P85" s="280"/>
      <c r="Q85" s="280"/>
      <c r="R85" s="280"/>
      <c r="S85" s="280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0"/>
      <c r="AH85" s="280"/>
      <c r="AI85" s="280"/>
      <c r="AJ85" s="280"/>
      <c r="AK85" s="280"/>
      <c r="AL85" s="280"/>
      <c r="AM85" s="280"/>
      <c r="AN85" s="280"/>
      <c r="AO85" s="280"/>
      <c r="AR85" s="45"/>
    </row>
    <row r="86" spans="1:91" s="1" customFormat="1" ht="7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47" t="str">
        <f>IF(K8="","",K8)</f>
        <v>k.ú.Kostolná pri Dunaji,p.č.56/1,2,57/1,2,66/1,2</v>
      </c>
      <c r="AI87" s="23" t="s">
        <v>21</v>
      </c>
      <c r="AM87" s="285" t="str">
        <f>IF(AN8= "","",AN8)</f>
        <v/>
      </c>
      <c r="AN87" s="285"/>
      <c r="AR87" s="28"/>
    </row>
    <row r="88" spans="1:91" s="1" customFormat="1" ht="7" customHeight="1" x14ac:dyDescent="0.2">
      <c r="B88" s="28"/>
      <c r="AR88" s="28"/>
    </row>
    <row r="89" spans="1:91" s="1" customFormat="1" ht="25.75" customHeight="1" x14ac:dyDescent="0.2">
      <c r="B89" s="28"/>
      <c r="C89" s="23" t="s">
        <v>22</v>
      </c>
      <c r="L89" s="3" t="str">
        <f>IF(E11= "","",E11)</f>
        <v>Obec Kostolná pri Dunaji,59, 903 01</v>
      </c>
      <c r="AI89" s="23" t="s">
        <v>30</v>
      </c>
      <c r="AM89" s="286" t="str">
        <f>IF(E17="","",E17)</f>
        <v>Ing.arch Zuzana Kierulfová, Ing. Matej Orolín</v>
      </c>
      <c r="AN89" s="287"/>
      <c r="AO89" s="287"/>
      <c r="AP89" s="287"/>
      <c r="AR89" s="28"/>
      <c r="AS89" s="275" t="s">
        <v>57</v>
      </c>
      <c r="AT89" s="27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5" customHeight="1" x14ac:dyDescent="0.2">
      <c r="B90" s="28"/>
      <c r="C90" s="23" t="s">
        <v>28</v>
      </c>
      <c r="L90" s="3" t="str">
        <f>IF(E14= "Vyplň údaj","",E14)</f>
        <v/>
      </c>
      <c r="AI90" s="23" t="s">
        <v>33</v>
      </c>
      <c r="AM90" s="286" t="str">
        <f>IF(E20="","",E20)</f>
        <v xml:space="preserve"> </v>
      </c>
      <c r="AN90" s="287"/>
      <c r="AO90" s="287"/>
      <c r="AP90" s="287"/>
      <c r="AR90" s="28"/>
      <c r="AS90" s="277"/>
      <c r="AT90" s="278"/>
      <c r="BD90" s="52"/>
    </row>
    <row r="91" spans="1:91" s="1" customFormat="1" ht="10.75" customHeight="1" x14ac:dyDescent="0.2">
      <c r="B91" s="28"/>
      <c r="AR91" s="28"/>
      <c r="AS91" s="277"/>
      <c r="AT91" s="278"/>
      <c r="BD91" s="52"/>
    </row>
    <row r="92" spans="1:91" s="1" customFormat="1" ht="29.25" customHeight="1" x14ac:dyDescent="0.2">
      <c r="B92" s="28"/>
      <c r="C92" s="255" t="s">
        <v>58</v>
      </c>
      <c r="D92" s="256"/>
      <c r="E92" s="256"/>
      <c r="F92" s="256"/>
      <c r="G92" s="256"/>
      <c r="H92" s="53"/>
      <c r="I92" s="258" t="s">
        <v>59</v>
      </c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74" t="s">
        <v>60</v>
      </c>
      <c r="AH92" s="256"/>
      <c r="AI92" s="256"/>
      <c r="AJ92" s="256"/>
      <c r="AK92" s="256"/>
      <c r="AL92" s="256"/>
      <c r="AM92" s="256"/>
      <c r="AN92" s="258" t="s">
        <v>61</v>
      </c>
      <c r="AO92" s="256"/>
      <c r="AP92" s="288"/>
      <c r="AQ92" s="54" t="s">
        <v>62</v>
      </c>
      <c r="AR92" s="28"/>
      <c r="AS92" s="55" t="s">
        <v>63</v>
      </c>
      <c r="AT92" s="56" t="s">
        <v>64</v>
      </c>
      <c r="AU92" s="56" t="s">
        <v>65</v>
      </c>
      <c r="AV92" s="56" t="s">
        <v>66</v>
      </c>
      <c r="AW92" s="56" t="s">
        <v>67</v>
      </c>
      <c r="AX92" s="56" t="s">
        <v>68</v>
      </c>
      <c r="AY92" s="56" t="s">
        <v>69</v>
      </c>
      <c r="AZ92" s="56" t="s">
        <v>70</v>
      </c>
      <c r="BA92" s="56" t="s">
        <v>71</v>
      </c>
      <c r="BB92" s="56" t="s">
        <v>72</v>
      </c>
      <c r="BC92" s="56" t="s">
        <v>73</v>
      </c>
      <c r="BD92" s="57" t="s">
        <v>74</v>
      </c>
    </row>
    <row r="93" spans="1:91" s="1" customFormat="1" ht="10.75" customHeight="1" x14ac:dyDescent="0.2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5" customHeight="1" x14ac:dyDescent="0.2">
      <c r="A94" s="240"/>
      <c r="B94" s="59"/>
      <c r="C94" s="60" t="s">
        <v>75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81">
        <f>ROUND(SUM(AG95:AG107),2)</f>
        <v>0</v>
      </c>
      <c r="AH94" s="281"/>
      <c r="AI94" s="281"/>
      <c r="AJ94" s="281"/>
      <c r="AK94" s="281"/>
      <c r="AL94" s="281"/>
      <c r="AM94" s="281"/>
      <c r="AN94" s="279">
        <f t="shared" ref="AN94:AN107" si="0">SUM(AG94,AT94)</f>
        <v>0</v>
      </c>
      <c r="AO94" s="279"/>
      <c r="AP94" s="279"/>
      <c r="AQ94" s="63" t="s">
        <v>1</v>
      </c>
      <c r="AR94" s="59"/>
      <c r="AS94" s="64">
        <f>ROUND(SUM(AS95:AS107),2)</f>
        <v>0</v>
      </c>
      <c r="AT94" s="65">
        <f t="shared" ref="AT94:AT107" si="1">ROUND(SUM(AV94:AW94),2)</f>
        <v>0</v>
      </c>
      <c r="AU94" s="66">
        <f>ROUND(SUM(AU95:AU107),5)</f>
        <v>0</v>
      </c>
      <c r="AV94" s="65">
        <f>ROUND(AZ94*L29,2)</f>
        <v>0</v>
      </c>
      <c r="AW94" s="65">
        <f>ROUND(BA94*L30,2)</f>
        <v>0</v>
      </c>
      <c r="AX94" s="65" t="e">
        <f>ROUND(BB94*L29,2)</f>
        <v>#REF!</v>
      </c>
      <c r="AY94" s="65" t="e">
        <f>ROUND(BC94*L30,2)</f>
        <v>#REF!</v>
      </c>
      <c r="AZ94" s="65">
        <f>ROUND(SUM(AZ95:AZ107),2)</f>
        <v>0</v>
      </c>
      <c r="BA94" s="65">
        <f>ROUND(SUM(BA95:BA107),2)</f>
        <v>0</v>
      </c>
      <c r="BB94" s="65" t="e">
        <f>ROUND(SUM(BB95:BB107),2)</f>
        <v>#REF!</v>
      </c>
      <c r="BC94" s="65" t="e">
        <f>ROUND(SUM(BC95:BC107),2)</f>
        <v>#REF!</v>
      </c>
      <c r="BD94" s="67" t="e">
        <f>ROUND(SUM(BD95:BD107),2)</f>
        <v>#REF!</v>
      </c>
      <c r="BS94" s="68" t="s">
        <v>76</v>
      </c>
      <c r="BT94" s="68" t="s">
        <v>77</v>
      </c>
      <c r="BU94" s="69" t="s">
        <v>78</v>
      </c>
      <c r="BV94" s="68" t="s">
        <v>79</v>
      </c>
      <c r="BW94" s="68" t="s">
        <v>4</v>
      </c>
      <c r="BX94" s="68" t="s">
        <v>80</v>
      </c>
      <c r="CL94" s="68" t="s">
        <v>1</v>
      </c>
    </row>
    <row r="95" spans="1:91" s="6" customFormat="1" ht="16.5" customHeight="1" x14ac:dyDescent="0.2">
      <c r="A95" s="241" t="s">
        <v>81</v>
      </c>
      <c r="B95" s="70"/>
      <c r="C95" s="71"/>
      <c r="D95" s="257" t="s">
        <v>82</v>
      </c>
      <c r="E95" s="257"/>
      <c r="F95" s="257"/>
      <c r="G95" s="257"/>
      <c r="H95" s="257"/>
      <c r="I95" s="72"/>
      <c r="J95" s="257" t="s">
        <v>83</v>
      </c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7"/>
      <c r="AG95" s="272">
        <f>'SO03 - Multifunkčný príst...'!J30</f>
        <v>0</v>
      </c>
      <c r="AH95" s="273"/>
      <c r="AI95" s="273"/>
      <c r="AJ95" s="273"/>
      <c r="AK95" s="273"/>
      <c r="AL95" s="273"/>
      <c r="AM95" s="273"/>
      <c r="AN95" s="272">
        <f t="shared" si="0"/>
        <v>0</v>
      </c>
      <c r="AO95" s="273"/>
      <c r="AP95" s="273"/>
      <c r="AQ95" s="73" t="s">
        <v>84</v>
      </c>
      <c r="AR95" s="70"/>
      <c r="AS95" s="74">
        <v>0</v>
      </c>
      <c r="AT95" s="75">
        <f t="shared" si="1"/>
        <v>0</v>
      </c>
      <c r="AU95" s="76">
        <f>'SO03 - Multifunkčný príst...'!P126</f>
        <v>0</v>
      </c>
      <c r="AV95" s="75">
        <f>'SO03 - Multifunkčný príst...'!J33</f>
        <v>0</v>
      </c>
      <c r="AW95" s="75">
        <f>'SO03 - Multifunkčný príst...'!J34</f>
        <v>0</v>
      </c>
      <c r="AX95" s="75">
        <f>'SO03 - Multifunkčný príst...'!J35</f>
        <v>0</v>
      </c>
      <c r="AY95" s="75">
        <f>'SO03 - Multifunkčný príst...'!J36</f>
        <v>0</v>
      </c>
      <c r="AZ95" s="75">
        <f>'SO03 - Multifunkčný príst...'!F33</f>
        <v>0</v>
      </c>
      <c r="BA95" s="75">
        <f>'SO03 - Multifunkčný príst...'!F34</f>
        <v>0</v>
      </c>
      <c r="BB95" s="75">
        <f>'SO03 - Multifunkčný príst...'!F35</f>
        <v>0</v>
      </c>
      <c r="BC95" s="75">
        <f>'SO03 - Multifunkčný príst...'!F36</f>
        <v>0</v>
      </c>
      <c r="BD95" s="77">
        <f>'SO03 - Multifunkčný príst...'!F37</f>
        <v>0</v>
      </c>
      <c r="BT95" s="78" t="s">
        <v>85</v>
      </c>
      <c r="BV95" s="78" t="s">
        <v>79</v>
      </c>
      <c r="BW95" s="78" t="s">
        <v>86</v>
      </c>
      <c r="BX95" s="78" t="s">
        <v>4</v>
      </c>
      <c r="CL95" s="78" t="s">
        <v>1</v>
      </c>
      <c r="CM95" s="78" t="s">
        <v>77</v>
      </c>
    </row>
    <row r="96" spans="1:91" s="6" customFormat="1" ht="16.5" customHeight="1" x14ac:dyDescent="0.2">
      <c r="A96" s="235" t="s">
        <v>81</v>
      </c>
      <c r="B96" s="70"/>
      <c r="C96" s="71"/>
      <c r="D96" s="257" t="s">
        <v>82</v>
      </c>
      <c r="E96" s="257"/>
      <c r="F96" s="257"/>
      <c r="G96" s="257"/>
      <c r="H96" s="257"/>
      <c r="I96" s="72"/>
      <c r="J96" s="257" t="s">
        <v>87</v>
      </c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164"/>
      <c r="AB96" s="164"/>
      <c r="AC96" s="164"/>
      <c r="AD96" s="164"/>
      <c r="AE96" s="164"/>
      <c r="AF96" s="164"/>
      <c r="AG96" s="272">
        <f>'SO03 - Elektroinštalácie'!K88</f>
        <v>0</v>
      </c>
      <c r="AH96" s="272"/>
      <c r="AI96" s="272"/>
      <c r="AJ96" s="272"/>
      <c r="AK96" s="272"/>
      <c r="AL96" s="272"/>
      <c r="AM96" s="272"/>
      <c r="AN96" s="272">
        <f>SUM(AG96,AT96)</f>
        <v>0</v>
      </c>
      <c r="AO96" s="272"/>
      <c r="AP96" s="290"/>
      <c r="AQ96" s="73"/>
      <c r="AR96" s="70"/>
      <c r="AS96" s="74"/>
      <c r="AT96" s="75">
        <f>AG96*0.23</f>
        <v>0</v>
      </c>
      <c r="AU96" s="76"/>
      <c r="AV96" s="75"/>
      <c r="AW96" s="75">
        <f>AG96*0.23</f>
        <v>0</v>
      </c>
      <c r="AX96" s="75"/>
      <c r="AY96" s="75"/>
      <c r="AZ96" s="75"/>
      <c r="BA96" s="236">
        <f>'SO03 - Elektroinštalácie'!K88</f>
        <v>0</v>
      </c>
      <c r="BB96" s="75"/>
      <c r="BC96" s="75"/>
      <c r="BD96" s="77"/>
      <c r="BT96" s="78"/>
      <c r="BV96" s="78"/>
      <c r="BW96" s="78"/>
      <c r="BX96" s="78"/>
      <c r="CL96" s="78"/>
      <c r="CM96" s="78"/>
    </row>
    <row r="97" spans="1:91" ht="22.5" customHeight="1" x14ac:dyDescent="0.2">
      <c r="A97" s="237" t="s">
        <v>81</v>
      </c>
      <c r="B97" s="238"/>
      <c r="D97" s="257" t="s">
        <v>82</v>
      </c>
      <c r="E97" s="257"/>
      <c r="F97" s="257"/>
      <c r="G97" s="257"/>
      <c r="H97" s="257"/>
      <c r="I97" s="72"/>
      <c r="J97" s="257" t="s">
        <v>88</v>
      </c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7"/>
      <c r="AG97" s="289">
        <f>'SO03 - Slaboprúdové rozvody'!K67</f>
        <v>0</v>
      </c>
      <c r="AH97" s="289"/>
      <c r="AI97" s="289"/>
      <c r="AJ97" s="289"/>
      <c r="AK97" s="289"/>
      <c r="AL97" s="289"/>
      <c r="AM97" s="289"/>
      <c r="AN97" s="272">
        <f>SUM(AG97,AT97)</f>
        <v>0</v>
      </c>
      <c r="AO97" s="272"/>
      <c r="AP97" s="290"/>
      <c r="AS97" s="74">
        <v>0</v>
      </c>
      <c r="AT97" s="75">
        <f>BA97*0.23</f>
        <v>0</v>
      </c>
      <c r="AU97" s="76"/>
      <c r="AV97" s="75"/>
      <c r="AW97" s="75">
        <f>BA97*0.23</f>
        <v>0</v>
      </c>
      <c r="AX97" s="75"/>
      <c r="AY97" s="75"/>
      <c r="AZ97" s="75"/>
      <c r="BA97" s="75">
        <f>'SO03 - Slaboprúdové rozvody'!K67</f>
        <v>0</v>
      </c>
      <c r="BB97" s="75" t="e">
        <f>#REF!</f>
        <v>#REF!</v>
      </c>
      <c r="BC97" s="75" t="e">
        <f>#REF!</f>
        <v>#REF!</v>
      </c>
      <c r="BD97" s="77" t="e">
        <f>#REF!</f>
        <v>#REF!</v>
      </c>
    </row>
    <row r="98" spans="1:91" s="6" customFormat="1" ht="16.5" customHeight="1" x14ac:dyDescent="0.2">
      <c r="A98" s="241" t="s">
        <v>81</v>
      </c>
      <c r="B98" s="70"/>
      <c r="C98" s="71"/>
      <c r="D98" s="257" t="s">
        <v>89</v>
      </c>
      <c r="E98" s="257"/>
      <c r="F98" s="257"/>
      <c r="G98" s="257"/>
      <c r="H98" s="257"/>
      <c r="I98" s="72"/>
      <c r="J98" s="257" t="s">
        <v>90</v>
      </c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7"/>
      <c r="AG98" s="272">
        <f>'SO04 - Altánky'!J30</f>
        <v>0</v>
      </c>
      <c r="AH98" s="273"/>
      <c r="AI98" s="273"/>
      <c r="AJ98" s="273"/>
      <c r="AK98" s="273"/>
      <c r="AL98" s="273"/>
      <c r="AM98" s="273"/>
      <c r="AN98" s="272">
        <f t="shared" si="0"/>
        <v>0</v>
      </c>
      <c r="AO98" s="273"/>
      <c r="AP98" s="273"/>
      <c r="AQ98" s="73" t="s">
        <v>84</v>
      </c>
      <c r="AR98" s="70"/>
      <c r="AS98" s="74">
        <v>0</v>
      </c>
      <c r="AT98" s="75">
        <f t="shared" si="1"/>
        <v>0</v>
      </c>
      <c r="AU98" s="76">
        <f>'SO04 - Altánky'!P126</f>
        <v>0</v>
      </c>
      <c r="AV98" s="75">
        <f>'SO04 - Altánky'!J33</f>
        <v>0</v>
      </c>
      <c r="AW98" s="75">
        <f>'SO04 - Altánky'!J34</f>
        <v>0</v>
      </c>
      <c r="AX98" s="75">
        <f>'SO04 - Altánky'!J35</f>
        <v>0</v>
      </c>
      <c r="AY98" s="75">
        <f>'SO04 - Altánky'!J36</f>
        <v>0</v>
      </c>
      <c r="AZ98" s="75">
        <f>'SO04 - Altánky'!F33</f>
        <v>0</v>
      </c>
      <c r="BA98" s="75">
        <f>'SO04 - Altánky'!F34</f>
        <v>0</v>
      </c>
      <c r="BB98" s="75">
        <f>'SO04 - Altánky'!F35</f>
        <v>0</v>
      </c>
      <c r="BC98" s="75">
        <f>'SO04 - Altánky'!F36</f>
        <v>0</v>
      </c>
      <c r="BD98" s="77">
        <f>'SO04 - Altánky'!F37</f>
        <v>0</v>
      </c>
      <c r="BT98" s="78" t="s">
        <v>85</v>
      </c>
      <c r="BV98" s="78" t="s">
        <v>79</v>
      </c>
      <c r="BW98" s="78" t="s">
        <v>91</v>
      </c>
      <c r="BX98" s="78" t="s">
        <v>4</v>
      </c>
      <c r="CL98" s="78" t="s">
        <v>1</v>
      </c>
      <c r="CM98" s="78" t="s">
        <v>77</v>
      </c>
    </row>
    <row r="99" spans="1:91" s="6" customFormat="1" ht="16.5" customHeight="1" x14ac:dyDescent="0.2">
      <c r="A99" s="239" t="s">
        <v>81</v>
      </c>
      <c r="B99" s="70"/>
      <c r="C99" s="71"/>
      <c r="D99" s="257" t="s">
        <v>89</v>
      </c>
      <c r="E99" s="257"/>
      <c r="F99" s="257"/>
      <c r="G99" s="257"/>
      <c r="H99" s="257"/>
      <c r="I99" s="72"/>
      <c r="J99" s="257" t="s">
        <v>87</v>
      </c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164"/>
      <c r="AB99" s="164"/>
      <c r="AC99" s="164"/>
      <c r="AD99" s="164"/>
      <c r="AE99" s="164"/>
      <c r="AF99" s="164"/>
      <c r="AG99" s="272">
        <f>'SO04 - Elektroinštalácie'!K66</f>
        <v>0</v>
      </c>
      <c r="AH99" s="272"/>
      <c r="AI99" s="272"/>
      <c r="AJ99" s="272"/>
      <c r="AK99" s="272"/>
      <c r="AL99" s="272"/>
      <c r="AM99" s="272"/>
      <c r="AN99" s="272">
        <f>SUM(AG99,AT99)</f>
        <v>0</v>
      </c>
      <c r="AO99" s="272"/>
      <c r="AP99" s="290"/>
      <c r="AQ99" s="73"/>
      <c r="AR99" s="70"/>
      <c r="AS99" s="74"/>
      <c r="AT99" s="75">
        <f>BA99*0.23</f>
        <v>0</v>
      </c>
      <c r="AU99" s="76"/>
      <c r="AV99" s="75"/>
      <c r="AW99" s="75">
        <f>BA99*0.23</f>
        <v>0</v>
      </c>
      <c r="AX99" s="75"/>
      <c r="AY99" s="75"/>
      <c r="AZ99" s="75"/>
      <c r="BA99" s="236">
        <f>'SO04 - Elektroinštalácie'!K66</f>
        <v>0</v>
      </c>
      <c r="BB99" s="75"/>
      <c r="BC99" s="75"/>
      <c r="BD99" s="77"/>
      <c r="BT99" s="78"/>
      <c r="BV99" s="78"/>
      <c r="BW99" s="78"/>
      <c r="BX99" s="78"/>
      <c r="CL99" s="78"/>
      <c r="CM99" s="78"/>
    </row>
    <row r="100" spans="1:91" s="6" customFormat="1" ht="16.5" customHeight="1" x14ac:dyDescent="0.2">
      <c r="A100" s="241" t="s">
        <v>81</v>
      </c>
      <c r="B100" s="70"/>
      <c r="C100" s="71"/>
      <c r="D100" s="257" t="s">
        <v>92</v>
      </c>
      <c r="E100" s="257"/>
      <c r="F100" s="257"/>
      <c r="G100" s="257"/>
      <c r="H100" s="257"/>
      <c r="I100" s="72"/>
      <c r="J100" s="257" t="s">
        <v>93</v>
      </c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72">
        <f>'SO06 - Studňa pre úžitkov...'!J30</f>
        <v>0</v>
      </c>
      <c r="AH100" s="273"/>
      <c r="AI100" s="273"/>
      <c r="AJ100" s="273"/>
      <c r="AK100" s="273"/>
      <c r="AL100" s="273"/>
      <c r="AM100" s="273"/>
      <c r="AN100" s="272">
        <f t="shared" si="0"/>
        <v>0</v>
      </c>
      <c r="AO100" s="273"/>
      <c r="AP100" s="273"/>
      <c r="AQ100" s="73" t="s">
        <v>84</v>
      </c>
      <c r="AR100" s="70"/>
      <c r="AS100" s="74">
        <v>0</v>
      </c>
      <c r="AT100" s="75">
        <f t="shared" si="1"/>
        <v>0</v>
      </c>
      <c r="AU100" s="76">
        <f>'SO06 - Studňa pre úžitkov...'!P121</f>
        <v>0</v>
      </c>
      <c r="AV100" s="75">
        <f>'SO06 - Studňa pre úžitkov...'!J33</f>
        <v>0</v>
      </c>
      <c r="AW100" s="75">
        <f>'SO06 - Studňa pre úžitkov...'!J34</f>
        <v>0</v>
      </c>
      <c r="AX100" s="75">
        <f>'SO06 - Studňa pre úžitkov...'!J35</f>
        <v>0</v>
      </c>
      <c r="AY100" s="75">
        <f>'SO06 - Studňa pre úžitkov...'!J36</f>
        <v>0</v>
      </c>
      <c r="AZ100" s="75">
        <f>'SO06 - Studňa pre úžitkov...'!F33</f>
        <v>0</v>
      </c>
      <c r="BA100" s="75">
        <f>'SO06 - Studňa pre úžitkov...'!F34</f>
        <v>0</v>
      </c>
      <c r="BB100" s="75">
        <f>'SO06 - Studňa pre úžitkov...'!F35</f>
        <v>0</v>
      </c>
      <c r="BC100" s="75">
        <f>'SO06 - Studňa pre úžitkov...'!F36</f>
        <v>0</v>
      </c>
      <c r="BD100" s="77">
        <f>'SO06 - Studňa pre úžitkov...'!F37</f>
        <v>0</v>
      </c>
      <c r="BT100" s="78" t="s">
        <v>85</v>
      </c>
      <c r="BV100" s="78" t="s">
        <v>79</v>
      </c>
      <c r="BW100" s="78" t="s">
        <v>94</v>
      </c>
      <c r="BX100" s="78" t="s">
        <v>4</v>
      </c>
      <c r="CL100" s="78" t="s">
        <v>1</v>
      </c>
      <c r="CM100" s="78" t="s">
        <v>77</v>
      </c>
    </row>
    <row r="101" spans="1:91" s="6" customFormat="1" ht="16.5" customHeight="1" x14ac:dyDescent="0.2">
      <c r="A101" s="241" t="s">
        <v>81</v>
      </c>
      <c r="B101" s="70"/>
      <c r="C101" s="71"/>
      <c r="D101" s="257" t="s">
        <v>95</v>
      </c>
      <c r="E101" s="257"/>
      <c r="F101" s="257"/>
      <c r="G101" s="257"/>
      <c r="H101" s="257"/>
      <c r="I101" s="72"/>
      <c r="J101" s="257" t="s">
        <v>96</v>
      </c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72">
        <f>'SO07 - Zavlažovanie'!J30</f>
        <v>0</v>
      </c>
      <c r="AH101" s="273"/>
      <c r="AI101" s="273"/>
      <c r="AJ101" s="273"/>
      <c r="AK101" s="273"/>
      <c r="AL101" s="273"/>
      <c r="AM101" s="273"/>
      <c r="AN101" s="272">
        <f t="shared" si="0"/>
        <v>0</v>
      </c>
      <c r="AO101" s="273"/>
      <c r="AP101" s="273"/>
      <c r="AQ101" s="73" t="s">
        <v>84</v>
      </c>
      <c r="AR101" s="70"/>
      <c r="AS101" s="74">
        <v>0</v>
      </c>
      <c r="AT101" s="75">
        <f t="shared" si="1"/>
        <v>0</v>
      </c>
      <c r="AU101" s="76">
        <f>'SO07 - Zavlažovanie'!P124</f>
        <v>0</v>
      </c>
      <c r="AV101" s="75">
        <f>'SO07 - Zavlažovanie'!J33</f>
        <v>0</v>
      </c>
      <c r="AW101" s="75">
        <f>'SO07 - Zavlažovanie'!J34</f>
        <v>0</v>
      </c>
      <c r="AX101" s="75">
        <f>'SO07 - Zavlažovanie'!J35</f>
        <v>0</v>
      </c>
      <c r="AY101" s="75">
        <f>'SO07 - Zavlažovanie'!J36</f>
        <v>0</v>
      </c>
      <c r="AZ101" s="75">
        <f>'SO07 - Zavlažovanie'!F33</f>
        <v>0</v>
      </c>
      <c r="BA101" s="75">
        <f>'SO07 - Zavlažovanie'!F34</f>
        <v>0</v>
      </c>
      <c r="BB101" s="75">
        <f>'SO07 - Zavlažovanie'!F35</f>
        <v>0</v>
      </c>
      <c r="BC101" s="75">
        <f>'SO07 - Zavlažovanie'!F36</f>
        <v>0</v>
      </c>
      <c r="BD101" s="77">
        <f>'SO07 - Zavlažovanie'!F37</f>
        <v>0</v>
      </c>
      <c r="BT101" s="78" t="s">
        <v>85</v>
      </c>
      <c r="BV101" s="78" t="s">
        <v>79</v>
      </c>
      <c r="BW101" s="78" t="s">
        <v>97</v>
      </c>
      <c r="BX101" s="78" t="s">
        <v>4</v>
      </c>
      <c r="CL101" s="78" t="s">
        <v>1</v>
      </c>
      <c r="CM101" s="78" t="s">
        <v>77</v>
      </c>
    </row>
    <row r="102" spans="1:91" s="6" customFormat="1" ht="16.5" customHeight="1" x14ac:dyDescent="0.2">
      <c r="A102" s="241" t="s">
        <v>81</v>
      </c>
      <c r="B102" s="70"/>
      <c r="C102" s="71"/>
      <c r="D102" s="257" t="s">
        <v>98</v>
      </c>
      <c r="E102" s="257"/>
      <c r="F102" s="257"/>
      <c r="G102" s="257"/>
      <c r="H102" s="257"/>
      <c r="I102" s="72"/>
      <c r="J102" s="257" t="s">
        <v>99</v>
      </c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72">
        <f>'SO10 - Verejné osvetlenie'!J30</f>
        <v>0</v>
      </c>
      <c r="AH102" s="273"/>
      <c r="AI102" s="273"/>
      <c r="AJ102" s="273"/>
      <c r="AK102" s="273"/>
      <c r="AL102" s="273"/>
      <c r="AM102" s="273"/>
      <c r="AN102" s="272">
        <f t="shared" si="0"/>
        <v>0</v>
      </c>
      <c r="AO102" s="273"/>
      <c r="AP102" s="273"/>
      <c r="AQ102" s="73" t="s">
        <v>84</v>
      </c>
      <c r="AR102" s="70"/>
      <c r="AS102" s="74">
        <v>0</v>
      </c>
      <c r="AT102" s="75">
        <f t="shared" si="1"/>
        <v>0</v>
      </c>
      <c r="AU102" s="76">
        <f>'SO10 - Verejné osvetlenie'!P117</f>
        <v>0</v>
      </c>
      <c r="AV102" s="75">
        <f>'SO10 - Verejné osvetlenie'!J33</f>
        <v>0</v>
      </c>
      <c r="AW102" s="75">
        <f>'SO10 - Verejné osvetlenie'!J34</f>
        <v>0</v>
      </c>
      <c r="AX102" s="75">
        <f>'SO10 - Verejné osvetlenie'!J35</f>
        <v>0</v>
      </c>
      <c r="AY102" s="75">
        <f>'SO10 - Verejné osvetlenie'!J36</f>
        <v>0</v>
      </c>
      <c r="AZ102" s="75">
        <f>'SO10 - Verejné osvetlenie'!F33</f>
        <v>0</v>
      </c>
      <c r="BA102" s="75">
        <f>'SO10 - Verejné osvetlenie'!F34</f>
        <v>0</v>
      </c>
      <c r="BB102" s="75">
        <f>'SO10 - Verejné osvetlenie'!F35</f>
        <v>0</v>
      </c>
      <c r="BC102" s="75">
        <f>'SO10 - Verejné osvetlenie'!F36</f>
        <v>0</v>
      </c>
      <c r="BD102" s="77">
        <f>'SO10 - Verejné osvetlenie'!F37</f>
        <v>0</v>
      </c>
      <c r="BT102" s="78" t="s">
        <v>85</v>
      </c>
      <c r="BV102" s="78" t="s">
        <v>79</v>
      </c>
      <c r="BW102" s="78" t="s">
        <v>100</v>
      </c>
      <c r="BX102" s="78" t="s">
        <v>4</v>
      </c>
      <c r="CL102" s="78" t="s">
        <v>1</v>
      </c>
      <c r="CM102" s="78" t="s">
        <v>77</v>
      </c>
    </row>
    <row r="103" spans="1:91" s="6" customFormat="1" ht="16.5" customHeight="1" x14ac:dyDescent="0.2">
      <c r="A103" s="241" t="s">
        <v>81</v>
      </c>
      <c r="B103" s="70"/>
      <c r="C103" s="71"/>
      <c r="D103" s="257" t="s">
        <v>101</v>
      </c>
      <c r="E103" s="257"/>
      <c r="F103" s="257"/>
      <c r="G103" s="257"/>
      <c r="H103" s="257"/>
      <c r="I103" s="72"/>
      <c r="J103" s="257" t="s">
        <v>102</v>
      </c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72">
        <f>'SO11 - Sadovnícke úpravy'!J30</f>
        <v>0</v>
      </c>
      <c r="AH103" s="273"/>
      <c r="AI103" s="273"/>
      <c r="AJ103" s="273"/>
      <c r="AK103" s="273"/>
      <c r="AL103" s="273"/>
      <c r="AM103" s="273"/>
      <c r="AN103" s="272">
        <f t="shared" si="0"/>
        <v>0</v>
      </c>
      <c r="AO103" s="273"/>
      <c r="AP103" s="273"/>
      <c r="AQ103" s="73" t="s">
        <v>84</v>
      </c>
      <c r="AR103" s="70"/>
      <c r="AS103" s="74">
        <v>0</v>
      </c>
      <c r="AT103" s="75">
        <f t="shared" si="1"/>
        <v>0</v>
      </c>
      <c r="AU103" s="76">
        <f>'SO11 - Sadovnícke úpravy'!P118</f>
        <v>0</v>
      </c>
      <c r="AV103" s="75">
        <f>'SO11 - Sadovnícke úpravy'!J33</f>
        <v>0</v>
      </c>
      <c r="AW103" s="75">
        <f>'SO11 - Sadovnícke úpravy'!J34</f>
        <v>0</v>
      </c>
      <c r="AX103" s="75">
        <f>'SO11 - Sadovnícke úpravy'!J35</f>
        <v>0</v>
      </c>
      <c r="AY103" s="75">
        <f>'SO11 - Sadovnícke úpravy'!J36</f>
        <v>0</v>
      </c>
      <c r="AZ103" s="75">
        <f>'SO11 - Sadovnícke úpravy'!F33</f>
        <v>0</v>
      </c>
      <c r="BA103" s="75">
        <f>'SO11 - Sadovnícke úpravy'!F34</f>
        <v>0</v>
      </c>
      <c r="BB103" s="75">
        <f>'SO11 - Sadovnícke úpravy'!F35</f>
        <v>0</v>
      </c>
      <c r="BC103" s="75">
        <f>'SO11 - Sadovnícke úpravy'!F36</f>
        <v>0</v>
      </c>
      <c r="BD103" s="77">
        <f>'SO11 - Sadovnícke úpravy'!F37</f>
        <v>0</v>
      </c>
      <c r="BT103" s="78" t="s">
        <v>85</v>
      </c>
      <c r="BV103" s="78" t="s">
        <v>79</v>
      </c>
      <c r="BW103" s="78" t="s">
        <v>103</v>
      </c>
      <c r="BX103" s="78" t="s">
        <v>4</v>
      </c>
      <c r="CL103" s="78" t="s">
        <v>1</v>
      </c>
      <c r="CM103" s="78" t="s">
        <v>77</v>
      </c>
    </row>
    <row r="104" spans="1:91" s="6" customFormat="1" ht="16.5" customHeight="1" x14ac:dyDescent="0.2">
      <c r="A104" s="241" t="s">
        <v>81</v>
      </c>
      <c r="B104" s="70"/>
      <c r="C104" s="71"/>
      <c r="D104" s="257" t="s">
        <v>104</v>
      </c>
      <c r="E104" s="257"/>
      <c r="F104" s="257"/>
      <c r="G104" s="257"/>
      <c r="H104" s="257"/>
      <c r="I104" s="72"/>
      <c r="J104" s="257" t="s">
        <v>105</v>
      </c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72">
        <f>'SO12 - Spevnené plochy'!J30</f>
        <v>0</v>
      </c>
      <c r="AH104" s="273"/>
      <c r="AI104" s="273"/>
      <c r="AJ104" s="273"/>
      <c r="AK104" s="273"/>
      <c r="AL104" s="273"/>
      <c r="AM104" s="273"/>
      <c r="AN104" s="272">
        <f t="shared" si="0"/>
        <v>0</v>
      </c>
      <c r="AO104" s="273"/>
      <c r="AP104" s="273"/>
      <c r="AQ104" s="73" t="s">
        <v>84</v>
      </c>
      <c r="AR104" s="70"/>
      <c r="AS104" s="74">
        <v>0</v>
      </c>
      <c r="AT104" s="75">
        <f t="shared" si="1"/>
        <v>0</v>
      </c>
      <c r="AU104" s="76">
        <f>'SO12 - Spevnené plochy'!P121</f>
        <v>0</v>
      </c>
      <c r="AV104" s="75">
        <f>'SO12 - Spevnené plochy'!J33</f>
        <v>0</v>
      </c>
      <c r="AW104" s="75">
        <f>'SO12 - Spevnené plochy'!J34</f>
        <v>0</v>
      </c>
      <c r="AX104" s="75">
        <f>'SO12 - Spevnené plochy'!J35</f>
        <v>0</v>
      </c>
      <c r="AY104" s="75">
        <f>'SO12 - Spevnené plochy'!J36</f>
        <v>0</v>
      </c>
      <c r="AZ104" s="75">
        <f>'SO12 - Spevnené plochy'!F33</f>
        <v>0</v>
      </c>
      <c r="BA104" s="75">
        <f>'SO12 - Spevnené plochy'!F34</f>
        <v>0</v>
      </c>
      <c r="BB104" s="75">
        <f>'SO12 - Spevnené plochy'!F35</f>
        <v>0</v>
      </c>
      <c r="BC104" s="75">
        <f>'SO12 - Spevnené plochy'!F36</f>
        <v>0</v>
      </c>
      <c r="BD104" s="77">
        <f>'SO12 - Spevnené plochy'!F37</f>
        <v>0</v>
      </c>
      <c r="BT104" s="78" t="s">
        <v>85</v>
      </c>
      <c r="BV104" s="78" t="s">
        <v>79</v>
      </c>
      <c r="BW104" s="78" t="s">
        <v>106</v>
      </c>
      <c r="BX104" s="78" t="s">
        <v>4</v>
      </c>
      <c r="CL104" s="78" t="s">
        <v>1</v>
      </c>
      <c r="CM104" s="78" t="s">
        <v>77</v>
      </c>
    </row>
    <row r="105" spans="1:91" s="6" customFormat="1" ht="16.5" customHeight="1" x14ac:dyDescent="0.2">
      <c r="A105" s="241" t="s">
        <v>81</v>
      </c>
      <c r="B105" s="70"/>
      <c r="C105" s="71"/>
      <c r="D105" s="257" t="s">
        <v>107</v>
      </c>
      <c r="E105" s="257"/>
      <c r="F105" s="257"/>
      <c r="G105" s="257"/>
      <c r="H105" s="257"/>
      <c r="I105" s="72"/>
      <c r="J105" s="257" t="s">
        <v>108</v>
      </c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  <c r="W105" s="257"/>
      <c r="X105" s="257"/>
      <c r="Y105" s="257"/>
      <c r="Z105" s="257"/>
      <c r="AA105" s="257"/>
      <c r="AB105" s="257"/>
      <c r="AC105" s="257"/>
      <c r="AD105" s="257"/>
      <c r="AE105" s="257"/>
      <c r="AF105" s="257"/>
      <c r="AG105" s="272">
        <f>'SO13 - Herné prvky'!J30</f>
        <v>0</v>
      </c>
      <c r="AH105" s="273"/>
      <c r="AI105" s="273"/>
      <c r="AJ105" s="273"/>
      <c r="AK105" s="273"/>
      <c r="AL105" s="273"/>
      <c r="AM105" s="273"/>
      <c r="AN105" s="272">
        <f t="shared" si="0"/>
        <v>0</v>
      </c>
      <c r="AO105" s="273"/>
      <c r="AP105" s="273"/>
      <c r="AQ105" s="73" t="s">
        <v>84</v>
      </c>
      <c r="AR105" s="70"/>
      <c r="AS105" s="74">
        <v>0</v>
      </c>
      <c r="AT105" s="75">
        <f t="shared" si="1"/>
        <v>0</v>
      </c>
      <c r="AU105" s="76">
        <f>'SO13 - Herné prvky'!P118</f>
        <v>0</v>
      </c>
      <c r="AV105" s="75">
        <f>'SO13 - Herné prvky'!J33</f>
        <v>0</v>
      </c>
      <c r="AW105" s="75">
        <f>'SO13 - Herné prvky'!J34</f>
        <v>0</v>
      </c>
      <c r="AX105" s="75">
        <f>'SO13 - Herné prvky'!J35</f>
        <v>0</v>
      </c>
      <c r="AY105" s="75">
        <f>'SO13 - Herné prvky'!J36</f>
        <v>0</v>
      </c>
      <c r="AZ105" s="75">
        <f>'SO13 - Herné prvky'!F33</f>
        <v>0</v>
      </c>
      <c r="BA105" s="75">
        <f>'SO13 - Herné prvky'!F34</f>
        <v>0</v>
      </c>
      <c r="BB105" s="75">
        <f>'SO13 - Herné prvky'!F35</f>
        <v>0</v>
      </c>
      <c r="BC105" s="75">
        <f>'SO13 - Herné prvky'!F36</f>
        <v>0</v>
      </c>
      <c r="BD105" s="77">
        <f>'SO13 - Herné prvky'!F37</f>
        <v>0</v>
      </c>
      <c r="BT105" s="78" t="s">
        <v>85</v>
      </c>
      <c r="BV105" s="78" t="s">
        <v>79</v>
      </c>
      <c r="BW105" s="78" t="s">
        <v>109</v>
      </c>
      <c r="BX105" s="78" t="s">
        <v>4</v>
      </c>
      <c r="CL105" s="78" t="s">
        <v>1</v>
      </c>
      <c r="CM105" s="78" t="s">
        <v>77</v>
      </c>
    </row>
    <row r="106" spans="1:91" s="6" customFormat="1" ht="16.5" customHeight="1" x14ac:dyDescent="0.2">
      <c r="A106" s="241" t="s">
        <v>81</v>
      </c>
      <c r="B106" s="70"/>
      <c r="C106" s="71"/>
      <c r="D106" s="257" t="s">
        <v>110</v>
      </c>
      <c r="E106" s="257"/>
      <c r="F106" s="257"/>
      <c r="G106" s="257"/>
      <c r="H106" s="257"/>
      <c r="I106" s="72"/>
      <c r="J106" s="257" t="s">
        <v>111</v>
      </c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72">
        <f>'SO14 - Mobiliár'!J30</f>
        <v>0</v>
      </c>
      <c r="AH106" s="273"/>
      <c r="AI106" s="273"/>
      <c r="AJ106" s="273"/>
      <c r="AK106" s="273"/>
      <c r="AL106" s="273"/>
      <c r="AM106" s="273"/>
      <c r="AN106" s="272">
        <f t="shared" si="0"/>
        <v>0</v>
      </c>
      <c r="AO106" s="273"/>
      <c r="AP106" s="273"/>
      <c r="AQ106" s="73" t="s">
        <v>84</v>
      </c>
      <c r="AR106" s="70"/>
      <c r="AS106" s="74">
        <v>0</v>
      </c>
      <c r="AT106" s="75">
        <f t="shared" si="1"/>
        <v>0</v>
      </c>
      <c r="AU106" s="76">
        <f>'SO14 - Mobiliár'!P123</f>
        <v>0</v>
      </c>
      <c r="AV106" s="75">
        <f>'SO14 - Mobiliár'!J33</f>
        <v>0</v>
      </c>
      <c r="AW106" s="75">
        <f>'SO14 - Mobiliár'!J34</f>
        <v>0</v>
      </c>
      <c r="AX106" s="75">
        <f>'SO14 - Mobiliár'!J35</f>
        <v>0</v>
      </c>
      <c r="AY106" s="75">
        <f>'SO14 - Mobiliár'!J36</f>
        <v>0</v>
      </c>
      <c r="AZ106" s="75">
        <f>'SO14 - Mobiliár'!F33</f>
        <v>0</v>
      </c>
      <c r="BA106" s="75">
        <f>'SO14 - Mobiliár'!F34</f>
        <v>0</v>
      </c>
      <c r="BB106" s="75">
        <f>'SO14 - Mobiliár'!F35</f>
        <v>0</v>
      </c>
      <c r="BC106" s="75">
        <f>'SO14 - Mobiliár'!F36</f>
        <v>0</v>
      </c>
      <c r="BD106" s="77">
        <f>'SO14 - Mobiliár'!F37</f>
        <v>0</v>
      </c>
      <c r="BT106" s="78" t="s">
        <v>85</v>
      </c>
      <c r="BV106" s="78" t="s">
        <v>79</v>
      </c>
      <c r="BW106" s="78" t="s">
        <v>112</v>
      </c>
      <c r="BX106" s="78" t="s">
        <v>4</v>
      </c>
      <c r="CL106" s="78" t="s">
        <v>1</v>
      </c>
      <c r="CM106" s="78" t="s">
        <v>77</v>
      </c>
    </row>
    <row r="107" spans="1:91" s="6" customFormat="1" ht="16.5" customHeight="1" x14ac:dyDescent="0.2">
      <c r="A107" s="241" t="s">
        <v>81</v>
      </c>
      <c r="B107" s="70"/>
      <c r="C107" s="71"/>
      <c r="D107" s="257" t="s">
        <v>113</v>
      </c>
      <c r="E107" s="257"/>
      <c r="F107" s="257"/>
      <c r="G107" s="257"/>
      <c r="H107" s="257"/>
      <c r="I107" s="72"/>
      <c r="J107" s="257" t="s">
        <v>114</v>
      </c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72">
        <f>'SO15 - Oplotenie'!J30</f>
        <v>0</v>
      </c>
      <c r="AH107" s="273"/>
      <c r="AI107" s="273"/>
      <c r="AJ107" s="273"/>
      <c r="AK107" s="273"/>
      <c r="AL107" s="273"/>
      <c r="AM107" s="273"/>
      <c r="AN107" s="272">
        <f t="shared" si="0"/>
        <v>0</v>
      </c>
      <c r="AO107" s="273"/>
      <c r="AP107" s="273"/>
      <c r="AQ107" s="73" t="s">
        <v>84</v>
      </c>
      <c r="AR107" s="70"/>
      <c r="AS107" s="79">
        <v>0</v>
      </c>
      <c r="AT107" s="80">
        <f t="shared" si="1"/>
        <v>0</v>
      </c>
      <c r="AU107" s="81">
        <f>'SO15 - Oplotenie'!P122</f>
        <v>0</v>
      </c>
      <c r="AV107" s="80">
        <f>'SO15 - Oplotenie'!J33</f>
        <v>0</v>
      </c>
      <c r="AW107" s="80">
        <f>'SO15 - Oplotenie'!J34</f>
        <v>0</v>
      </c>
      <c r="AX107" s="80">
        <f>'SO15 - Oplotenie'!J35</f>
        <v>0</v>
      </c>
      <c r="AY107" s="80">
        <f>'SO15 - Oplotenie'!J36</f>
        <v>0</v>
      </c>
      <c r="AZ107" s="80">
        <f>'SO15 - Oplotenie'!F33</f>
        <v>0</v>
      </c>
      <c r="BA107" s="80">
        <f>'SO15 - Oplotenie'!F34</f>
        <v>0</v>
      </c>
      <c r="BB107" s="80">
        <f>'SO15 - Oplotenie'!F35</f>
        <v>0</v>
      </c>
      <c r="BC107" s="80">
        <f>'SO15 - Oplotenie'!F36</f>
        <v>0</v>
      </c>
      <c r="BD107" s="82">
        <f>'SO15 - Oplotenie'!F37</f>
        <v>0</v>
      </c>
      <c r="BT107" s="78" t="s">
        <v>85</v>
      </c>
      <c r="BV107" s="78" t="s">
        <v>79</v>
      </c>
      <c r="BW107" s="78" t="s">
        <v>115</v>
      </c>
      <c r="BX107" s="78" t="s">
        <v>4</v>
      </c>
      <c r="CL107" s="78" t="s">
        <v>1</v>
      </c>
      <c r="CM107" s="78" t="s">
        <v>77</v>
      </c>
    </row>
    <row r="108" spans="1:91" s="1" customFormat="1" ht="30" customHeight="1" x14ac:dyDescent="0.2">
      <c r="A108" s="242"/>
      <c r="B108" s="28"/>
      <c r="AR108" s="28"/>
    </row>
    <row r="109" spans="1:91" s="1" customFormat="1" ht="7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28"/>
    </row>
  </sheetData>
  <mergeCells count="90">
    <mergeCell ref="AN99:AP99"/>
    <mergeCell ref="J96:Z96"/>
    <mergeCell ref="AG96:AM96"/>
    <mergeCell ref="AN96:AP96"/>
    <mergeCell ref="AG98:AM98"/>
    <mergeCell ref="J99:Z99"/>
    <mergeCell ref="AG99:AM99"/>
    <mergeCell ref="AG101:AM101"/>
    <mergeCell ref="D105:H105"/>
    <mergeCell ref="D106:H106"/>
    <mergeCell ref="D107:H107"/>
    <mergeCell ref="J107:AF107"/>
    <mergeCell ref="AM87:AN87"/>
    <mergeCell ref="AM89:AP89"/>
    <mergeCell ref="AM90:AP90"/>
    <mergeCell ref="AN107:AP107"/>
    <mergeCell ref="AN106:AP106"/>
    <mergeCell ref="AN100:AP100"/>
    <mergeCell ref="AN92:AP92"/>
    <mergeCell ref="AN105:AP105"/>
    <mergeCell ref="AN104:AP104"/>
    <mergeCell ref="AN98:AP98"/>
    <mergeCell ref="AN103:AP103"/>
    <mergeCell ref="AN101:AP101"/>
    <mergeCell ref="AN102:AP102"/>
    <mergeCell ref="AG97:AM97"/>
    <mergeCell ref="AN97:AP97"/>
    <mergeCell ref="AG107:AM107"/>
    <mergeCell ref="AR2:BE2"/>
    <mergeCell ref="AG106:AM106"/>
    <mergeCell ref="AG105:AM105"/>
    <mergeCell ref="AG92:AM92"/>
    <mergeCell ref="AG103:AM103"/>
    <mergeCell ref="AG95:AM95"/>
    <mergeCell ref="AG102:AM102"/>
    <mergeCell ref="AG104:AM104"/>
    <mergeCell ref="AG100:AM100"/>
    <mergeCell ref="AN95:AP95"/>
    <mergeCell ref="AS89:AT91"/>
    <mergeCell ref="AN94:AP94"/>
    <mergeCell ref="AK33:AO33"/>
    <mergeCell ref="L85:AO85"/>
    <mergeCell ref="AG94:AM94"/>
    <mergeCell ref="BE5:BE34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I92:AF92"/>
    <mergeCell ref="J104:AF104"/>
    <mergeCell ref="J103:AF103"/>
    <mergeCell ref="J105:AF105"/>
    <mergeCell ref="J106:AF106"/>
    <mergeCell ref="J102:AF102"/>
    <mergeCell ref="J100:AF100"/>
    <mergeCell ref="J101:AF101"/>
    <mergeCell ref="J98:AF98"/>
    <mergeCell ref="J95:AF95"/>
    <mergeCell ref="J97:AF97"/>
    <mergeCell ref="C92:G92"/>
    <mergeCell ref="D104:H104"/>
    <mergeCell ref="D101:H101"/>
    <mergeCell ref="D95:H95"/>
    <mergeCell ref="D102:H102"/>
    <mergeCell ref="D103:H103"/>
    <mergeCell ref="D98:H98"/>
    <mergeCell ref="D100:H100"/>
    <mergeCell ref="D96:H96"/>
    <mergeCell ref="D99:H99"/>
    <mergeCell ref="D97:H97"/>
  </mergeCells>
  <hyperlinks>
    <hyperlink ref="A95" location="'SO03 - Multifunkčný príst...'!C2" display="/" xr:uid="{00000000-0004-0000-0000-000000000000}"/>
    <hyperlink ref="A98" location="'SO04 - Altánky'!C2" display="/" xr:uid="{00000000-0004-0000-0000-000001000000}"/>
    <hyperlink ref="A100" location="'SO06 - Studňa pre úžitkov...'!C2" display="/" xr:uid="{00000000-0004-0000-0000-000002000000}"/>
    <hyperlink ref="A101" location="'SO07 - Zavlažovanie'!C2" display="/" xr:uid="{00000000-0004-0000-0000-000003000000}"/>
    <hyperlink ref="A102" location="'SO10 - Verejné osvetlenie'!C2" display="/" xr:uid="{00000000-0004-0000-0000-000004000000}"/>
    <hyperlink ref="A103" location="'SO11 - Sadovnícke úpravy'!C2" display="/" xr:uid="{00000000-0004-0000-0000-000005000000}"/>
    <hyperlink ref="A104" location="'SO12 - Spevnené plochy'!C2" display="/" xr:uid="{00000000-0004-0000-0000-000006000000}"/>
    <hyperlink ref="A105" location="'SO13 - Herné prvky'!C2" display="/" xr:uid="{00000000-0004-0000-0000-000007000000}"/>
    <hyperlink ref="A106" location="'SO14 - Mobiliár'!C2" display="/" xr:uid="{00000000-0004-0000-0000-000008000000}"/>
    <hyperlink ref="A107" location="'SO15 - Oplotenie'!C2" display="/" xr:uid="{00000000-0004-0000-0000-000009000000}"/>
    <hyperlink ref="A96" location="'SO03 - Elektroinštalácie'!A1" display="/" xr:uid="{D231BE72-4A05-8646-B811-CA2DFBD82743}"/>
    <hyperlink ref="A97" location="'SO03 - Slaboprúdové rozvody'!A1" display="/" xr:uid="{AAA9087A-E4A7-A54B-A0F3-7EFECAF9E412}"/>
    <hyperlink ref="A99" location="'SO04 - Elektroinštalácie'!A1" display="/" xr:uid="{EB2245CC-2BCB-4543-AB17-3CDCB874CE57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57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103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977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ROUND((SUM(BE118:BE256)),  2)</f>
        <v>0</v>
      </c>
      <c r="I33" s="87">
        <v>0.23</v>
      </c>
      <c r="J33" s="86">
        <f>ROUND(((SUM(BE118:BE256))*I33),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ROUND((SUM(BF118:BF256)),  2)</f>
        <v>0</v>
      </c>
      <c r="I34" s="87">
        <v>0.23</v>
      </c>
      <c r="J34" s="86">
        <f>ROUND(((SUM(BF118:BF256))*I34),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ROUND((SUM(BG118:BG256)),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ROUND((SUM(BH118:BH256)),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ROUND((SUM(BI118:BI256)),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SO11 - Sadovnícke úpravy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978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25" customHeight="1" x14ac:dyDescent="0.2">
      <c r="B98" s="103"/>
      <c r="D98" s="104" t="s">
        <v>979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48" t="str">
        <f>E7</f>
        <v>Revitalizácia centra s ohľadom na zmenu klímy</v>
      </c>
      <c r="F108" s="249"/>
      <c r="G108" s="249"/>
      <c r="H108" s="249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46" t="str">
        <f>E9</f>
        <v>SO11 - Sadovnícke úpravy</v>
      </c>
      <c r="F110" s="247"/>
      <c r="G110" s="247"/>
      <c r="H110" s="247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5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0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25" customHeight="1" x14ac:dyDescent="0.35">
      <c r="B119" s="116"/>
      <c r="D119" s="117" t="s">
        <v>76</v>
      </c>
      <c r="E119" s="118" t="s">
        <v>843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980</v>
      </c>
      <c r="F120" s="126" t="s">
        <v>149</v>
      </c>
      <c r="I120" s="119"/>
      <c r="J120" s="127">
        <f>BK120</f>
        <v>0</v>
      </c>
      <c r="L120" s="116"/>
      <c r="M120" s="121"/>
      <c r="P120" s="122">
        <f>SUM(P121:P256)</f>
        <v>0</v>
      </c>
      <c r="R120" s="122">
        <f>SUM(R121:R256)</f>
        <v>0</v>
      </c>
      <c r="T120" s="123">
        <f>SUM(T121:T256)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SUM(BK121:BK256)</f>
        <v>0</v>
      </c>
    </row>
    <row r="121" spans="2:65" s="1" customFormat="1" ht="24.25" customHeight="1" x14ac:dyDescent="0.2">
      <c r="B121" s="128"/>
      <c r="C121" s="129" t="s">
        <v>85</v>
      </c>
      <c r="D121" s="129" t="s">
        <v>150</v>
      </c>
      <c r="E121" s="130" t="s">
        <v>940</v>
      </c>
      <c r="F121" s="131" t="s">
        <v>981</v>
      </c>
      <c r="G121" s="132" t="s">
        <v>225</v>
      </c>
      <c r="H121" s="133">
        <v>271</v>
      </c>
      <c r="I121" s="134"/>
      <c r="J121" s="135">
        <f t="shared" ref="J121:J152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52" si="1">O121*H121</f>
        <v>0</v>
      </c>
      <c r="Q121" s="139">
        <v>0</v>
      </c>
      <c r="R121" s="139">
        <f t="shared" ref="R121:R152" si="2">Q121*H121</f>
        <v>0</v>
      </c>
      <c r="S121" s="139">
        <v>0</v>
      </c>
      <c r="T121" s="140">
        <f t="shared" ref="T121:T152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52" si="4">IF(N121="základná",J121,0)</f>
        <v>0</v>
      </c>
      <c r="BF121" s="142">
        <f t="shared" ref="BF121:BF152" si="5">IF(N121="znížená",J121,0)</f>
        <v>0</v>
      </c>
      <c r="BG121" s="142">
        <f t="shared" ref="BG121:BG152" si="6">IF(N121="zákl. prenesená",J121,0)</f>
        <v>0</v>
      </c>
      <c r="BH121" s="142">
        <f t="shared" ref="BH121:BH152" si="7">IF(N121="zníž. prenesená",J121,0)</f>
        <v>0</v>
      </c>
      <c r="BI121" s="142">
        <f t="shared" ref="BI121:BI152" si="8">IF(N121="nulová",J121,0)</f>
        <v>0</v>
      </c>
      <c r="BJ121" s="13" t="s">
        <v>155</v>
      </c>
      <c r="BK121" s="142">
        <f t="shared" ref="BK121:BK152" si="9">ROUND(I121*H121,2)</f>
        <v>0</v>
      </c>
      <c r="BL121" s="13" t="s">
        <v>154</v>
      </c>
      <c r="BM121" s="141" t="s">
        <v>982</v>
      </c>
    </row>
    <row r="122" spans="2:65" s="1" customFormat="1" ht="24.25" customHeight="1" x14ac:dyDescent="0.2">
      <c r="B122" s="128"/>
      <c r="C122" s="143" t="s">
        <v>155</v>
      </c>
      <c r="D122" s="143" t="s">
        <v>175</v>
      </c>
      <c r="E122" s="144" t="s">
        <v>943</v>
      </c>
      <c r="F122" s="145" t="s">
        <v>983</v>
      </c>
      <c r="G122" s="146" t="s">
        <v>153</v>
      </c>
      <c r="H122" s="147">
        <v>74.525000000000006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984</v>
      </c>
    </row>
    <row r="123" spans="2:65" s="1" customFormat="1" ht="24.25" customHeight="1" x14ac:dyDescent="0.2">
      <c r="B123" s="128"/>
      <c r="C123" s="129" t="s">
        <v>161</v>
      </c>
      <c r="D123" s="129" t="s">
        <v>150</v>
      </c>
      <c r="E123" s="130" t="s">
        <v>985</v>
      </c>
      <c r="F123" s="131" t="s">
        <v>986</v>
      </c>
      <c r="G123" s="132" t="s">
        <v>225</v>
      </c>
      <c r="H123" s="133">
        <v>840.65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987</v>
      </c>
    </row>
    <row r="124" spans="2:65" s="1" customFormat="1" ht="24.25" customHeight="1" x14ac:dyDescent="0.2">
      <c r="B124" s="128"/>
      <c r="C124" s="143" t="s">
        <v>154</v>
      </c>
      <c r="D124" s="143" t="s">
        <v>175</v>
      </c>
      <c r="E124" s="144" t="s">
        <v>893</v>
      </c>
      <c r="F124" s="145" t="s">
        <v>988</v>
      </c>
      <c r="G124" s="146" t="s">
        <v>225</v>
      </c>
      <c r="H124" s="147">
        <v>21.7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989</v>
      </c>
    </row>
    <row r="125" spans="2:65" s="1" customFormat="1" ht="24.25" customHeight="1" x14ac:dyDescent="0.2">
      <c r="B125" s="128"/>
      <c r="C125" s="143" t="s">
        <v>169</v>
      </c>
      <c r="D125" s="143" t="s">
        <v>175</v>
      </c>
      <c r="E125" s="144" t="s">
        <v>990</v>
      </c>
      <c r="F125" s="145" t="s">
        <v>991</v>
      </c>
      <c r="G125" s="146" t="s">
        <v>153</v>
      </c>
      <c r="H125" s="147">
        <v>20.76</v>
      </c>
      <c r="I125" s="148"/>
      <c r="J125" s="149">
        <f t="shared" si="0"/>
        <v>0</v>
      </c>
      <c r="K125" s="150"/>
      <c r="L125" s="151"/>
      <c r="M125" s="152" t="s">
        <v>1</v>
      </c>
      <c r="N125" s="153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178</v>
      </c>
      <c r="AT125" s="141" t="s">
        <v>175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992</v>
      </c>
    </row>
    <row r="126" spans="2:65" s="1" customFormat="1" ht="14.5" customHeight="1" x14ac:dyDescent="0.2">
      <c r="B126" s="128"/>
      <c r="C126" s="143" t="s">
        <v>174</v>
      </c>
      <c r="D126" s="143" t="s">
        <v>175</v>
      </c>
      <c r="E126" s="144" t="s">
        <v>993</v>
      </c>
      <c r="F126" s="145" t="s">
        <v>994</v>
      </c>
      <c r="G126" s="146" t="s">
        <v>153</v>
      </c>
      <c r="H126" s="147">
        <v>54.99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995</v>
      </c>
    </row>
    <row r="127" spans="2:65" s="1" customFormat="1" ht="24.25" customHeight="1" x14ac:dyDescent="0.2">
      <c r="B127" s="128"/>
      <c r="C127" s="143" t="s">
        <v>182</v>
      </c>
      <c r="D127" s="143" t="s">
        <v>175</v>
      </c>
      <c r="E127" s="144" t="s">
        <v>996</v>
      </c>
      <c r="F127" s="145" t="s">
        <v>997</v>
      </c>
      <c r="G127" s="146" t="s">
        <v>153</v>
      </c>
      <c r="H127" s="147">
        <v>1.52</v>
      </c>
      <c r="I127" s="148"/>
      <c r="J127" s="149">
        <f t="shared" si="0"/>
        <v>0</v>
      </c>
      <c r="K127" s="150"/>
      <c r="L127" s="151"/>
      <c r="M127" s="152" t="s">
        <v>1</v>
      </c>
      <c r="N127" s="153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998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999</v>
      </c>
      <c r="F128" s="131" t="s">
        <v>1000</v>
      </c>
      <c r="G128" s="132" t="s">
        <v>225</v>
      </c>
      <c r="H128" s="133">
        <v>1758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1001</v>
      </c>
    </row>
    <row r="129" spans="2:65" s="1" customFormat="1" ht="24.25" customHeight="1" x14ac:dyDescent="0.2">
      <c r="B129" s="128"/>
      <c r="C129" s="143" t="s">
        <v>194</v>
      </c>
      <c r="D129" s="143" t="s">
        <v>175</v>
      </c>
      <c r="E129" s="144" t="s">
        <v>1002</v>
      </c>
      <c r="F129" s="145" t="s">
        <v>1003</v>
      </c>
      <c r="G129" s="146" t="s">
        <v>1004</v>
      </c>
      <c r="H129" s="147">
        <v>31.215</v>
      </c>
      <c r="I129" s="148"/>
      <c r="J129" s="149">
        <f t="shared" si="0"/>
        <v>0</v>
      </c>
      <c r="K129" s="150"/>
      <c r="L129" s="151"/>
      <c r="M129" s="152" t="s">
        <v>1</v>
      </c>
      <c r="N129" s="153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178</v>
      </c>
      <c r="AT129" s="141" t="s">
        <v>175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1005</v>
      </c>
    </row>
    <row r="130" spans="2:65" s="1" customFormat="1" ht="24.25" customHeight="1" x14ac:dyDescent="0.2">
      <c r="B130" s="128"/>
      <c r="C130" s="143" t="s">
        <v>199</v>
      </c>
      <c r="D130" s="143" t="s">
        <v>175</v>
      </c>
      <c r="E130" s="144" t="s">
        <v>1006</v>
      </c>
      <c r="F130" s="145" t="s">
        <v>1007</v>
      </c>
      <c r="G130" s="146" t="s">
        <v>1004</v>
      </c>
      <c r="H130" s="147">
        <v>14.064</v>
      </c>
      <c r="I130" s="148"/>
      <c r="J130" s="149">
        <f t="shared" si="0"/>
        <v>0</v>
      </c>
      <c r="K130" s="150"/>
      <c r="L130" s="151"/>
      <c r="M130" s="152" t="s">
        <v>1</v>
      </c>
      <c r="N130" s="153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178</v>
      </c>
      <c r="AT130" s="141" t="s">
        <v>175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1008</v>
      </c>
    </row>
    <row r="131" spans="2:65" s="1" customFormat="1" ht="24.25" customHeight="1" x14ac:dyDescent="0.2">
      <c r="B131" s="128"/>
      <c r="C131" s="129" t="s">
        <v>204</v>
      </c>
      <c r="D131" s="129" t="s">
        <v>150</v>
      </c>
      <c r="E131" s="130" t="s">
        <v>1009</v>
      </c>
      <c r="F131" s="131" t="s">
        <v>1010</v>
      </c>
      <c r="G131" s="132" t="s">
        <v>225</v>
      </c>
      <c r="H131" s="133">
        <v>5597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1011</v>
      </c>
    </row>
    <row r="132" spans="2:65" s="1" customFormat="1" ht="24.25" customHeight="1" x14ac:dyDescent="0.2">
      <c r="B132" s="128"/>
      <c r="C132" s="129" t="s">
        <v>208</v>
      </c>
      <c r="D132" s="129" t="s">
        <v>150</v>
      </c>
      <c r="E132" s="130" t="s">
        <v>1012</v>
      </c>
      <c r="F132" s="131" t="s">
        <v>1013</v>
      </c>
      <c r="G132" s="132" t="s">
        <v>225</v>
      </c>
      <c r="H132" s="133">
        <v>1040.5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1014</v>
      </c>
    </row>
    <row r="133" spans="2:65" s="1" customFormat="1" ht="24.25" customHeight="1" x14ac:dyDescent="0.2">
      <c r="B133" s="128"/>
      <c r="C133" s="143" t="s">
        <v>212</v>
      </c>
      <c r="D133" s="143" t="s">
        <v>175</v>
      </c>
      <c r="E133" s="144" t="s">
        <v>1015</v>
      </c>
      <c r="F133" s="145" t="s">
        <v>1016</v>
      </c>
      <c r="G133" s="146" t="s">
        <v>1004</v>
      </c>
      <c r="H133" s="147">
        <v>31.215</v>
      </c>
      <c r="I133" s="148"/>
      <c r="J133" s="149">
        <f t="shared" si="0"/>
        <v>0</v>
      </c>
      <c r="K133" s="150"/>
      <c r="L133" s="151"/>
      <c r="M133" s="152" t="s">
        <v>1</v>
      </c>
      <c r="N133" s="153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178</v>
      </c>
      <c r="AT133" s="141" t="s">
        <v>175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1017</v>
      </c>
    </row>
    <row r="134" spans="2:65" s="1" customFormat="1" ht="14.5" customHeight="1" x14ac:dyDescent="0.2">
      <c r="B134" s="128"/>
      <c r="C134" s="129" t="s">
        <v>216</v>
      </c>
      <c r="D134" s="129" t="s">
        <v>150</v>
      </c>
      <c r="E134" s="130" t="s">
        <v>1018</v>
      </c>
      <c r="F134" s="131" t="s">
        <v>1019</v>
      </c>
      <c r="G134" s="132" t="s">
        <v>225</v>
      </c>
      <c r="H134" s="133">
        <v>1321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1020</v>
      </c>
    </row>
    <row r="135" spans="2:65" s="1" customFormat="1" ht="14.5" customHeight="1" x14ac:dyDescent="0.2">
      <c r="B135" s="128"/>
      <c r="C135" s="129" t="s">
        <v>218</v>
      </c>
      <c r="D135" s="129" t="s">
        <v>150</v>
      </c>
      <c r="E135" s="130" t="s">
        <v>1021</v>
      </c>
      <c r="F135" s="131" t="s">
        <v>1022</v>
      </c>
      <c r="G135" s="132" t="s">
        <v>225</v>
      </c>
      <c r="H135" s="133">
        <v>1321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1023</v>
      </c>
    </row>
    <row r="136" spans="2:65" s="1" customFormat="1" ht="14.5" customHeight="1" x14ac:dyDescent="0.2">
      <c r="B136" s="128"/>
      <c r="C136" s="129" t="s">
        <v>192</v>
      </c>
      <c r="D136" s="129" t="s">
        <v>150</v>
      </c>
      <c r="E136" s="130" t="s">
        <v>1021</v>
      </c>
      <c r="F136" s="131" t="s">
        <v>1022</v>
      </c>
      <c r="G136" s="132" t="s">
        <v>225</v>
      </c>
      <c r="H136" s="133">
        <v>1321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1024</v>
      </c>
    </row>
    <row r="137" spans="2:65" s="1" customFormat="1" ht="24.25" customHeight="1" x14ac:dyDescent="0.2">
      <c r="B137" s="128"/>
      <c r="C137" s="129" t="s">
        <v>334</v>
      </c>
      <c r="D137" s="129" t="s">
        <v>150</v>
      </c>
      <c r="E137" s="130" t="s">
        <v>1025</v>
      </c>
      <c r="F137" s="131" t="s">
        <v>1026</v>
      </c>
      <c r="G137" s="132" t="s">
        <v>225</v>
      </c>
      <c r="H137" s="133">
        <v>1321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1027</v>
      </c>
    </row>
    <row r="138" spans="2:65" s="1" customFormat="1" ht="37.75" customHeight="1" x14ac:dyDescent="0.2">
      <c r="B138" s="128"/>
      <c r="C138" s="143" t="s">
        <v>338</v>
      </c>
      <c r="D138" s="143" t="s">
        <v>175</v>
      </c>
      <c r="E138" s="144" t="s">
        <v>1028</v>
      </c>
      <c r="F138" s="145" t="s">
        <v>1029</v>
      </c>
      <c r="G138" s="146" t="s">
        <v>1004</v>
      </c>
      <c r="H138" s="147">
        <v>39.630000000000003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1030</v>
      </c>
    </row>
    <row r="139" spans="2:65" s="1" customFormat="1" ht="14.5" customHeight="1" x14ac:dyDescent="0.2">
      <c r="B139" s="128"/>
      <c r="C139" s="129" t="s">
        <v>342</v>
      </c>
      <c r="D139" s="129" t="s">
        <v>150</v>
      </c>
      <c r="E139" s="130" t="s">
        <v>1031</v>
      </c>
      <c r="F139" s="131" t="s">
        <v>1032</v>
      </c>
      <c r="G139" s="132" t="s">
        <v>225</v>
      </c>
      <c r="H139" s="133">
        <v>1321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1033</v>
      </c>
    </row>
    <row r="140" spans="2:65" s="1" customFormat="1" ht="14.5" customHeight="1" x14ac:dyDescent="0.2">
      <c r="B140" s="128"/>
      <c r="C140" s="143" t="s">
        <v>346</v>
      </c>
      <c r="D140" s="143" t="s">
        <v>175</v>
      </c>
      <c r="E140" s="144" t="s">
        <v>1034</v>
      </c>
      <c r="F140" s="145" t="s">
        <v>1035</v>
      </c>
      <c r="G140" s="146" t="s">
        <v>153</v>
      </c>
      <c r="H140" s="147">
        <v>13.21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1036</v>
      </c>
    </row>
    <row r="141" spans="2:65" s="1" customFormat="1" ht="14.5" customHeight="1" x14ac:dyDescent="0.2">
      <c r="B141" s="128"/>
      <c r="C141" s="129" t="s">
        <v>350</v>
      </c>
      <c r="D141" s="129" t="s">
        <v>150</v>
      </c>
      <c r="E141" s="130" t="s">
        <v>1037</v>
      </c>
      <c r="F141" s="131" t="s">
        <v>1038</v>
      </c>
      <c r="G141" s="132" t="s">
        <v>225</v>
      </c>
      <c r="H141" s="133">
        <v>1321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1039</v>
      </c>
    </row>
    <row r="142" spans="2:65" s="1" customFormat="1" ht="14.5" customHeight="1" x14ac:dyDescent="0.2">
      <c r="B142" s="128"/>
      <c r="C142" s="129" t="s">
        <v>354</v>
      </c>
      <c r="D142" s="129" t="s">
        <v>150</v>
      </c>
      <c r="E142" s="130" t="s">
        <v>1040</v>
      </c>
      <c r="F142" s="131" t="s">
        <v>1041</v>
      </c>
      <c r="G142" s="132" t="s">
        <v>225</v>
      </c>
      <c r="H142" s="133">
        <v>3963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1042</v>
      </c>
    </row>
    <row r="143" spans="2:65" s="1" customFormat="1" ht="24.25" customHeight="1" x14ac:dyDescent="0.2">
      <c r="B143" s="128"/>
      <c r="C143" s="129" t="s">
        <v>7</v>
      </c>
      <c r="D143" s="129" t="s">
        <v>150</v>
      </c>
      <c r="E143" s="130" t="s">
        <v>1043</v>
      </c>
      <c r="F143" s="131" t="s">
        <v>1044</v>
      </c>
      <c r="G143" s="132" t="s">
        <v>225</v>
      </c>
      <c r="H143" s="133">
        <v>4390.5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1045</v>
      </c>
    </row>
    <row r="144" spans="2:65" s="1" customFormat="1" ht="24.25" customHeight="1" x14ac:dyDescent="0.2">
      <c r="B144" s="128"/>
      <c r="C144" s="129" t="s">
        <v>551</v>
      </c>
      <c r="D144" s="129" t="s">
        <v>150</v>
      </c>
      <c r="E144" s="130" t="s">
        <v>945</v>
      </c>
      <c r="F144" s="131" t="s">
        <v>1046</v>
      </c>
      <c r="G144" s="132" t="s">
        <v>225</v>
      </c>
      <c r="H144" s="133">
        <v>271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1047</v>
      </c>
    </row>
    <row r="145" spans="2:65" s="1" customFormat="1" ht="14.5" customHeight="1" x14ac:dyDescent="0.2">
      <c r="B145" s="128"/>
      <c r="C145" s="129" t="s">
        <v>553</v>
      </c>
      <c r="D145" s="129" t="s">
        <v>150</v>
      </c>
      <c r="E145" s="130" t="s">
        <v>1048</v>
      </c>
      <c r="F145" s="131" t="s">
        <v>1049</v>
      </c>
      <c r="G145" s="132" t="s">
        <v>167</v>
      </c>
      <c r="H145" s="133">
        <v>6.5860000000000003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1050</v>
      </c>
    </row>
    <row r="146" spans="2:65" s="1" customFormat="1" ht="37.75" customHeight="1" x14ac:dyDescent="0.2">
      <c r="B146" s="128"/>
      <c r="C146" s="129" t="s">
        <v>555</v>
      </c>
      <c r="D146" s="129" t="s">
        <v>150</v>
      </c>
      <c r="E146" s="130" t="s">
        <v>1051</v>
      </c>
      <c r="F146" s="131" t="s">
        <v>1052</v>
      </c>
      <c r="G146" s="132" t="s">
        <v>225</v>
      </c>
      <c r="H146" s="133">
        <v>932.8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1053</v>
      </c>
    </row>
    <row r="147" spans="2:65" s="1" customFormat="1" ht="49" customHeight="1" x14ac:dyDescent="0.2">
      <c r="B147" s="128"/>
      <c r="C147" s="129" t="s">
        <v>472</v>
      </c>
      <c r="D147" s="129" t="s">
        <v>150</v>
      </c>
      <c r="E147" s="130" t="s">
        <v>1054</v>
      </c>
      <c r="F147" s="131" t="s">
        <v>1055</v>
      </c>
      <c r="G147" s="132" t="s">
        <v>172</v>
      </c>
      <c r="H147" s="133">
        <v>50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1056</v>
      </c>
    </row>
    <row r="148" spans="2:65" s="1" customFormat="1" ht="24.25" customHeight="1" x14ac:dyDescent="0.2">
      <c r="B148" s="128"/>
      <c r="C148" s="129" t="s">
        <v>558</v>
      </c>
      <c r="D148" s="129" t="s">
        <v>150</v>
      </c>
      <c r="E148" s="130" t="s">
        <v>947</v>
      </c>
      <c r="F148" s="131" t="s">
        <v>1057</v>
      </c>
      <c r="G148" s="132" t="s">
        <v>225</v>
      </c>
      <c r="H148" s="133">
        <v>271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1058</v>
      </c>
    </row>
    <row r="149" spans="2:65" s="1" customFormat="1" ht="24.25" customHeight="1" x14ac:dyDescent="0.2">
      <c r="B149" s="128"/>
      <c r="C149" s="129" t="s">
        <v>560</v>
      </c>
      <c r="D149" s="129" t="s">
        <v>150</v>
      </c>
      <c r="E149" s="130" t="s">
        <v>1059</v>
      </c>
      <c r="F149" s="131" t="s">
        <v>1060</v>
      </c>
      <c r="G149" s="132" t="s">
        <v>225</v>
      </c>
      <c r="H149" s="133">
        <v>271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1061</v>
      </c>
    </row>
    <row r="150" spans="2:65" s="1" customFormat="1" ht="14.5" customHeight="1" x14ac:dyDescent="0.2">
      <c r="B150" s="128"/>
      <c r="C150" s="129" t="s">
        <v>562</v>
      </c>
      <c r="D150" s="129" t="s">
        <v>150</v>
      </c>
      <c r="E150" s="130" t="s">
        <v>949</v>
      </c>
      <c r="F150" s="131" t="s">
        <v>1062</v>
      </c>
      <c r="G150" s="132" t="s">
        <v>225</v>
      </c>
      <c r="H150" s="133">
        <v>271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1063</v>
      </c>
    </row>
    <row r="151" spans="2:65" s="1" customFormat="1" ht="24.25" customHeight="1" x14ac:dyDescent="0.2">
      <c r="B151" s="128"/>
      <c r="C151" s="143" t="s">
        <v>592</v>
      </c>
      <c r="D151" s="143" t="s">
        <v>175</v>
      </c>
      <c r="E151" s="144" t="s">
        <v>952</v>
      </c>
      <c r="F151" s="145" t="s">
        <v>1064</v>
      </c>
      <c r="G151" s="146" t="s">
        <v>1004</v>
      </c>
      <c r="H151" s="147">
        <v>4.0650000000000004</v>
      </c>
      <c r="I151" s="148"/>
      <c r="J151" s="149">
        <f t="shared" si="0"/>
        <v>0</v>
      </c>
      <c r="K151" s="150"/>
      <c r="L151" s="151"/>
      <c r="M151" s="152" t="s">
        <v>1</v>
      </c>
      <c r="N151" s="153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178</v>
      </c>
      <c r="AT151" s="141" t="s">
        <v>175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1065</v>
      </c>
    </row>
    <row r="152" spans="2:65" s="1" customFormat="1" ht="14.5" customHeight="1" x14ac:dyDescent="0.2">
      <c r="B152" s="128"/>
      <c r="C152" s="129" t="s">
        <v>202</v>
      </c>
      <c r="D152" s="129" t="s">
        <v>150</v>
      </c>
      <c r="E152" s="130" t="s">
        <v>949</v>
      </c>
      <c r="F152" s="131" t="s">
        <v>1062</v>
      </c>
      <c r="G152" s="132" t="s">
        <v>225</v>
      </c>
      <c r="H152" s="133">
        <v>1040.5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1066</v>
      </c>
    </row>
    <row r="153" spans="2:65" s="1" customFormat="1" ht="24.25" customHeight="1" x14ac:dyDescent="0.2">
      <c r="B153" s="128"/>
      <c r="C153" s="129" t="s">
        <v>593</v>
      </c>
      <c r="D153" s="129" t="s">
        <v>150</v>
      </c>
      <c r="E153" s="130" t="s">
        <v>955</v>
      </c>
      <c r="F153" s="131" t="s">
        <v>1067</v>
      </c>
      <c r="G153" s="132" t="s">
        <v>225</v>
      </c>
      <c r="H153" s="133">
        <v>271</v>
      </c>
      <c r="I153" s="134"/>
      <c r="J153" s="135">
        <f t="shared" ref="J153:J184" si="10">ROUND(I153*H153,2)</f>
        <v>0</v>
      </c>
      <c r="K153" s="136"/>
      <c r="L153" s="28"/>
      <c r="M153" s="137" t="s">
        <v>1</v>
      </c>
      <c r="N153" s="138" t="s">
        <v>43</v>
      </c>
      <c r="P153" s="139">
        <f t="shared" ref="P153:P184" si="11">O153*H153</f>
        <v>0</v>
      </c>
      <c r="Q153" s="139">
        <v>0</v>
      </c>
      <c r="R153" s="139">
        <f t="shared" ref="R153:R184" si="12">Q153*H153</f>
        <v>0</v>
      </c>
      <c r="S153" s="139">
        <v>0</v>
      </c>
      <c r="T153" s="140">
        <f t="shared" ref="T153:T184" si="13">S153*H153</f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ref="BE153:BE184" si="14">IF(N153="základná",J153,0)</f>
        <v>0</v>
      </c>
      <c r="BF153" s="142">
        <f t="shared" ref="BF153:BF184" si="15">IF(N153="znížená",J153,0)</f>
        <v>0</v>
      </c>
      <c r="BG153" s="142">
        <f t="shared" ref="BG153:BG184" si="16">IF(N153="zákl. prenesená",J153,0)</f>
        <v>0</v>
      </c>
      <c r="BH153" s="142">
        <f t="shared" ref="BH153:BH184" si="17">IF(N153="zníž. prenesená",J153,0)</f>
        <v>0</v>
      </c>
      <c r="BI153" s="142">
        <f t="shared" ref="BI153:BI184" si="18">IF(N153="nulová",J153,0)</f>
        <v>0</v>
      </c>
      <c r="BJ153" s="13" t="s">
        <v>155</v>
      </c>
      <c r="BK153" s="142">
        <f t="shared" ref="BK153:BK184" si="19">ROUND(I153*H153,2)</f>
        <v>0</v>
      </c>
      <c r="BL153" s="13" t="s">
        <v>154</v>
      </c>
      <c r="BM153" s="141" t="s">
        <v>1068</v>
      </c>
    </row>
    <row r="154" spans="2:65" s="1" customFormat="1" ht="14.5" customHeight="1" x14ac:dyDescent="0.2">
      <c r="B154" s="128"/>
      <c r="C154" s="129" t="s">
        <v>594</v>
      </c>
      <c r="D154" s="129" t="s">
        <v>150</v>
      </c>
      <c r="E154" s="130" t="s">
        <v>958</v>
      </c>
      <c r="F154" s="131" t="s">
        <v>1069</v>
      </c>
      <c r="G154" s="132" t="s">
        <v>167</v>
      </c>
      <c r="H154" s="133">
        <v>5.5279999999999996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1070</v>
      </c>
    </row>
    <row r="155" spans="2:65" s="1" customFormat="1" ht="24.25" customHeight="1" x14ac:dyDescent="0.2">
      <c r="B155" s="128"/>
      <c r="C155" s="129" t="s">
        <v>376</v>
      </c>
      <c r="D155" s="129" t="s">
        <v>150</v>
      </c>
      <c r="E155" s="130" t="s">
        <v>961</v>
      </c>
      <c r="F155" s="131" t="s">
        <v>1071</v>
      </c>
      <c r="G155" s="132" t="s">
        <v>225</v>
      </c>
      <c r="H155" s="133">
        <v>165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0</v>
      </c>
      <c r="R155" s="139">
        <f t="shared" si="12"/>
        <v>0</v>
      </c>
      <c r="S155" s="139">
        <v>0</v>
      </c>
      <c r="T155" s="140">
        <f t="shared" si="1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154</v>
      </c>
      <c r="BM155" s="141" t="s">
        <v>1072</v>
      </c>
    </row>
    <row r="156" spans="2:65" s="1" customFormat="1" ht="24.25" customHeight="1" x14ac:dyDescent="0.2">
      <c r="B156" s="128"/>
      <c r="C156" s="129" t="s">
        <v>380</v>
      </c>
      <c r="D156" s="129" t="s">
        <v>150</v>
      </c>
      <c r="E156" s="130" t="s">
        <v>963</v>
      </c>
      <c r="F156" s="131" t="s">
        <v>1073</v>
      </c>
      <c r="G156" s="132" t="s">
        <v>225</v>
      </c>
      <c r="H156" s="133">
        <v>168</v>
      </c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154</v>
      </c>
      <c r="BM156" s="141" t="s">
        <v>1074</v>
      </c>
    </row>
    <row r="157" spans="2:65" s="1" customFormat="1" ht="24.25" customHeight="1" x14ac:dyDescent="0.2">
      <c r="B157" s="128"/>
      <c r="C157" s="129" t="s">
        <v>383</v>
      </c>
      <c r="D157" s="129" t="s">
        <v>150</v>
      </c>
      <c r="E157" s="130" t="s">
        <v>965</v>
      </c>
      <c r="F157" s="131" t="s">
        <v>1075</v>
      </c>
      <c r="G157" s="132" t="s">
        <v>197</v>
      </c>
      <c r="H157" s="133">
        <v>407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0</v>
      </c>
      <c r="R157" s="139">
        <f t="shared" si="12"/>
        <v>0</v>
      </c>
      <c r="S157" s="139">
        <v>0</v>
      </c>
      <c r="T157" s="140">
        <f t="shared" si="1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154</v>
      </c>
      <c r="BM157" s="141" t="s">
        <v>1076</v>
      </c>
    </row>
    <row r="158" spans="2:65" s="1" customFormat="1" ht="24.25" customHeight="1" x14ac:dyDescent="0.2">
      <c r="B158" s="128"/>
      <c r="C158" s="129" t="s">
        <v>386</v>
      </c>
      <c r="D158" s="129" t="s">
        <v>150</v>
      </c>
      <c r="E158" s="130" t="s">
        <v>967</v>
      </c>
      <c r="F158" s="131" t="s">
        <v>1077</v>
      </c>
      <c r="G158" s="132" t="s">
        <v>225</v>
      </c>
      <c r="H158" s="133">
        <v>3592.3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0</v>
      </c>
      <c r="R158" s="139">
        <f t="shared" si="12"/>
        <v>0</v>
      </c>
      <c r="S158" s="139">
        <v>0</v>
      </c>
      <c r="T158" s="140">
        <f t="shared" si="13"/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154</v>
      </c>
      <c r="BM158" s="141" t="s">
        <v>1078</v>
      </c>
    </row>
    <row r="159" spans="2:65" s="1" customFormat="1" ht="24.25" customHeight="1" x14ac:dyDescent="0.2">
      <c r="B159" s="128"/>
      <c r="C159" s="143" t="s">
        <v>389</v>
      </c>
      <c r="D159" s="143" t="s">
        <v>175</v>
      </c>
      <c r="E159" s="144" t="s">
        <v>970</v>
      </c>
      <c r="F159" s="145" t="s">
        <v>1079</v>
      </c>
      <c r="G159" s="146" t="s">
        <v>1080</v>
      </c>
      <c r="H159" s="147">
        <v>2.1549999999999998</v>
      </c>
      <c r="I159" s="148"/>
      <c r="J159" s="149">
        <f t="shared" si="10"/>
        <v>0</v>
      </c>
      <c r="K159" s="150"/>
      <c r="L159" s="151"/>
      <c r="M159" s="152" t="s">
        <v>1</v>
      </c>
      <c r="N159" s="153" t="s">
        <v>43</v>
      </c>
      <c r="P159" s="139">
        <f t="shared" si="11"/>
        <v>0</v>
      </c>
      <c r="Q159" s="139">
        <v>0</v>
      </c>
      <c r="R159" s="139">
        <f t="shared" si="12"/>
        <v>0</v>
      </c>
      <c r="S159" s="139">
        <v>0</v>
      </c>
      <c r="T159" s="140">
        <f t="shared" si="13"/>
        <v>0</v>
      </c>
      <c r="AR159" s="141" t="s">
        <v>178</v>
      </c>
      <c r="AT159" s="141" t="s">
        <v>175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154</v>
      </c>
      <c r="BM159" s="141" t="s">
        <v>1081</v>
      </c>
    </row>
    <row r="160" spans="2:65" s="1" customFormat="1" ht="14.5" customHeight="1" x14ac:dyDescent="0.2">
      <c r="B160" s="128"/>
      <c r="C160" s="129" t="s">
        <v>392</v>
      </c>
      <c r="D160" s="129" t="s">
        <v>150</v>
      </c>
      <c r="E160" s="130" t="s">
        <v>973</v>
      </c>
      <c r="F160" s="131" t="s">
        <v>1082</v>
      </c>
      <c r="G160" s="132" t="s">
        <v>225</v>
      </c>
      <c r="H160" s="133">
        <v>3164.3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0</v>
      </c>
      <c r="R160" s="139">
        <f t="shared" si="12"/>
        <v>0</v>
      </c>
      <c r="S160" s="139">
        <v>0</v>
      </c>
      <c r="T160" s="140">
        <f t="shared" si="13"/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154</v>
      </c>
      <c r="BM160" s="141" t="s">
        <v>1083</v>
      </c>
    </row>
    <row r="161" spans="2:65" s="1" customFormat="1" ht="14.5" customHeight="1" x14ac:dyDescent="0.2">
      <c r="B161" s="128"/>
      <c r="C161" s="129" t="s">
        <v>396</v>
      </c>
      <c r="D161" s="129" t="s">
        <v>150</v>
      </c>
      <c r="E161" s="130" t="s">
        <v>975</v>
      </c>
      <c r="F161" s="131" t="s">
        <v>1084</v>
      </c>
      <c r="G161" s="132" t="s">
        <v>225</v>
      </c>
      <c r="H161" s="133">
        <v>428</v>
      </c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154</v>
      </c>
      <c r="BM161" s="141" t="s">
        <v>1085</v>
      </c>
    </row>
    <row r="162" spans="2:65" s="1" customFormat="1" ht="24.25" customHeight="1" x14ac:dyDescent="0.2">
      <c r="B162" s="128"/>
      <c r="C162" s="129" t="s">
        <v>400</v>
      </c>
      <c r="D162" s="129" t="s">
        <v>150</v>
      </c>
      <c r="E162" s="130" t="s">
        <v>1086</v>
      </c>
      <c r="F162" s="131" t="s">
        <v>1087</v>
      </c>
      <c r="G162" s="132" t="s">
        <v>225</v>
      </c>
      <c r="H162" s="133">
        <v>3592.3</v>
      </c>
      <c r="I162" s="134"/>
      <c r="J162" s="135">
        <f t="shared" si="10"/>
        <v>0</v>
      </c>
      <c r="K162" s="136"/>
      <c r="L162" s="28"/>
      <c r="M162" s="137" t="s">
        <v>1</v>
      </c>
      <c r="N162" s="138" t="s">
        <v>43</v>
      </c>
      <c r="P162" s="139">
        <f t="shared" si="11"/>
        <v>0</v>
      </c>
      <c r="Q162" s="139">
        <v>0</v>
      </c>
      <c r="R162" s="139">
        <f t="shared" si="12"/>
        <v>0</v>
      </c>
      <c r="S162" s="139">
        <v>0</v>
      </c>
      <c r="T162" s="140">
        <f t="shared" si="13"/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si="14"/>
        <v>0</v>
      </c>
      <c r="BF162" s="142">
        <f t="shared" si="15"/>
        <v>0</v>
      </c>
      <c r="BG162" s="142">
        <f t="shared" si="16"/>
        <v>0</v>
      </c>
      <c r="BH162" s="142">
        <f t="shared" si="17"/>
        <v>0</v>
      </c>
      <c r="BI162" s="142">
        <f t="shared" si="18"/>
        <v>0</v>
      </c>
      <c r="BJ162" s="13" t="s">
        <v>155</v>
      </c>
      <c r="BK162" s="142">
        <f t="shared" si="19"/>
        <v>0</v>
      </c>
      <c r="BL162" s="13" t="s">
        <v>154</v>
      </c>
      <c r="BM162" s="141" t="s">
        <v>1088</v>
      </c>
    </row>
    <row r="163" spans="2:65" s="1" customFormat="1" ht="14.5" customHeight="1" x14ac:dyDescent="0.2">
      <c r="B163" s="128"/>
      <c r="C163" s="129" t="s">
        <v>403</v>
      </c>
      <c r="D163" s="129" t="s">
        <v>150</v>
      </c>
      <c r="E163" s="130" t="s">
        <v>1089</v>
      </c>
      <c r="F163" s="131" t="s">
        <v>1090</v>
      </c>
      <c r="G163" s="132" t="s">
        <v>225</v>
      </c>
      <c r="H163" s="133">
        <v>7184.6</v>
      </c>
      <c r="I163" s="134"/>
      <c r="J163" s="135">
        <f t="shared" si="10"/>
        <v>0</v>
      </c>
      <c r="K163" s="136"/>
      <c r="L163" s="28"/>
      <c r="M163" s="137" t="s">
        <v>1</v>
      </c>
      <c r="N163" s="138" t="s">
        <v>43</v>
      </c>
      <c r="P163" s="139">
        <f t="shared" si="11"/>
        <v>0</v>
      </c>
      <c r="Q163" s="139">
        <v>0</v>
      </c>
      <c r="R163" s="139">
        <f t="shared" si="12"/>
        <v>0</v>
      </c>
      <c r="S163" s="139">
        <v>0</v>
      </c>
      <c r="T163" s="140">
        <f t="shared" si="1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14"/>
        <v>0</v>
      </c>
      <c r="BF163" s="142">
        <f t="shared" si="15"/>
        <v>0</v>
      </c>
      <c r="BG163" s="142">
        <f t="shared" si="16"/>
        <v>0</v>
      </c>
      <c r="BH163" s="142">
        <f t="shared" si="17"/>
        <v>0</v>
      </c>
      <c r="BI163" s="142">
        <f t="shared" si="18"/>
        <v>0</v>
      </c>
      <c r="BJ163" s="13" t="s">
        <v>155</v>
      </c>
      <c r="BK163" s="142">
        <f t="shared" si="19"/>
        <v>0</v>
      </c>
      <c r="BL163" s="13" t="s">
        <v>154</v>
      </c>
      <c r="BM163" s="141" t="s">
        <v>1091</v>
      </c>
    </row>
    <row r="164" spans="2:65" s="1" customFormat="1" ht="24.25" customHeight="1" x14ac:dyDescent="0.2">
      <c r="B164" s="128"/>
      <c r="C164" s="129" t="s">
        <v>406</v>
      </c>
      <c r="D164" s="129" t="s">
        <v>150</v>
      </c>
      <c r="E164" s="130" t="s">
        <v>1092</v>
      </c>
      <c r="F164" s="131" t="s">
        <v>1093</v>
      </c>
      <c r="G164" s="132" t="s">
        <v>225</v>
      </c>
      <c r="H164" s="133">
        <v>3592.3</v>
      </c>
      <c r="I164" s="134"/>
      <c r="J164" s="135">
        <f t="shared" si="10"/>
        <v>0</v>
      </c>
      <c r="K164" s="136"/>
      <c r="L164" s="28"/>
      <c r="M164" s="137" t="s">
        <v>1</v>
      </c>
      <c r="N164" s="138" t="s">
        <v>43</v>
      </c>
      <c r="P164" s="139">
        <f t="shared" si="11"/>
        <v>0</v>
      </c>
      <c r="Q164" s="139">
        <v>0</v>
      </c>
      <c r="R164" s="139">
        <f t="shared" si="12"/>
        <v>0</v>
      </c>
      <c r="S164" s="139">
        <v>0</v>
      </c>
      <c r="T164" s="140">
        <f t="shared" si="1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14"/>
        <v>0</v>
      </c>
      <c r="BF164" s="142">
        <f t="shared" si="15"/>
        <v>0</v>
      </c>
      <c r="BG164" s="142">
        <f t="shared" si="16"/>
        <v>0</v>
      </c>
      <c r="BH164" s="142">
        <f t="shared" si="17"/>
        <v>0</v>
      </c>
      <c r="BI164" s="142">
        <f t="shared" si="18"/>
        <v>0</v>
      </c>
      <c r="BJ164" s="13" t="s">
        <v>155</v>
      </c>
      <c r="BK164" s="142">
        <f t="shared" si="19"/>
        <v>0</v>
      </c>
      <c r="BL164" s="13" t="s">
        <v>154</v>
      </c>
      <c r="BM164" s="141" t="s">
        <v>1094</v>
      </c>
    </row>
    <row r="165" spans="2:65" s="1" customFormat="1" ht="24.25" customHeight="1" x14ac:dyDescent="0.2">
      <c r="B165" s="128"/>
      <c r="C165" s="129" t="s">
        <v>409</v>
      </c>
      <c r="D165" s="129" t="s">
        <v>150</v>
      </c>
      <c r="E165" s="130" t="s">
        <v>1092</v>
      </c>
      <c r="F165" s="131" t="s">
        <v>1093</v>
      </c>
      <c r="G165" s="132" t="s">
        <v>225</v>
      </c>
      <c r="H165" s="133">
        <v>1321</v>
      </c>
      <c r="I165" s="134"/>
      <c r="J165" s="135">
        <f t="shared" si="10"/>
        <v>0</v>
      </c>
      <c r="K165" s="136"/>
      <c r="L165" s="28"/>
      <c r="M165" s="137" t="s">
        <v>1</v>
      </c>
      <c r="N165" s="138" t="s">
        <v>43</v>
      </c>
      <c r="P165" s="139">
        <f t="shared" si="11"/>
        <v>0</v>
      </c>
      <c r="Q165" s="139">
        <v>0</v>
      </c>
      <c r="R165" s="139">
        <f t="shared" si="12"/>
        <v>0</v>
      </c>
      <c r="S165" s="139">
        <v>0</v>
      </c>
      <c r="T165" s="140">
        <f t="shared" si="1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14"/>
        <v>0</v>
      </c>
      <c r="BF165" s="142">
        <f t="shared" si="15"/>
        <v>0</v>
      </c>
      <c r="BG165" s="142">
        <f t="shared" si="16"/>
        <v>0</v>
      </c>
      <c r="BH165" s="142">
        <f t="shared" si="17"/>
        <v>0</v>
      </c>
      <c r="BI165" s="142">
        <f t="shared" si="18"/>
        <v>0</v>
      </c>
      <c r="BJ165" s="13" t="s">
        <v>155</v>
      </c>
      <c r="BK165" s="142">
        <f t="shared" si="19"/>
        <v>0</v>
      </c>
      <c r="BL165" s="13" t="s">
        <v>154</v>
      </c>
      <c r="BM165" s="141" t="s">
        <v>1095</v>
      </c>
    </row>
    <row r="166" spans="2:65" s="1" customFormat="1" ht="24.25" customHeight="1" x14ac:dyDescent="0.2">
      <c r="B166" s="128"/>
      <c r="C166" s="129" t="s">
        <v>411</v>
      </c>
      <c r="D166" s="129" t="s">
        <v>150</v>
      </c>
      <c r="E166" s="130" t="s">
        <v>1096</v>
      </c>
      <c r="F166" s="131" t="s">
        <v>1097</v>
      </c>
      <c r="G166" s="132" t="s">
        <v>167</v>
      </c>
      <c r="H166" s="133">
        <v>5.3879999999999999</v>
      </c>
      <c r="I166" s="134"/>
      <c r="J166" s="135">
        <f t="shared" si="10"/>
        <v>0</v>
      </c>
      <c r="K166" s="136"/>
      <c r="L166" s="28"/>
      <c r="M166" s="137" t="s">
        <v>1</v>
      </c>
      <c r="N166" s="138" t="s">
        <v>43</v>
      </c>
      <c r="P166" s="139">
        <f t="shared" si="11"/>
        <v>0</v>
      </c>
      <c r="Q166" s="139">
        <v>0</v>
      </c>
      <c r="R166" s="139">
        <f t="shared" si="12"/>
        <v>0</v>
      </c>
      <c r="S166" s="139">
        <v>0</v>
      </c>
      <c r="T166" s="140">
        <f t="shared" si="1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14"/>
        <v>0</v>
      </c>
      <c r="BF166" s="142">
        <f t="shared" si="15"/>
        <v>0</v>
      </c>
      <c r="BG166" s="142">
        <f t="shared" si="16"/>
        <v>0</v>
      </c>
      <c r="BH166" s="142">
        <f t="shared" si="17"/>
        <v>0</v>
      </c>
      <c r="BI166" s="142">
        <f t="shared" si="18"/>
        <v>0</v>
      </c>
      <c r="BJ166" s="13" t="s">
        <v>155</v>
      </c>
      <c r="BK166" s="142">
        <f t="shared" si="19"/>
        <v>0</v>
      </c>
      <c r="BL166" s="13" t="s">
        <v>154</v>
      </c>
      <c r="BM166" s="141" t="s">
        <v>1098</v>
      </c>
    </row>
    <row r="167" spans="2:65" s="1" customFormat="1" ht="14.5" customHeight="1" x14ac:dyDescent="0.2">
      <c r="B167" s="128"/>
      <c r="C167" s="129" t="s">
        <v>413</v>
      </c>
      <c r="D167" s="129" t="s">
        <v>150</v>
      </c>
      <c r="E167" s="130" t="s">
        <v>1099</v>
      </c>
      <c r="F167" s="131" t="s">
        <v>1100</v>
      </c>
      <c r="G167" s="132" t="s">
        <v>167</v>
      </c>
      <c r="H167" s="133">
        <v>5.3879999999999999</v>
      </c>
      <c r="I167" s="134"/>
      <c r="J167" s="135">
        <f t="shared" si="10"/>
        <v>0</v>
      </c>
      <c r="K167" s="136"/>
      <c r="L167" s="28"/>
      <c r="M167" s="137" t="s">
        <v>1</v>
      </c>
      <c r="N167" s="138" t="s">
        <v>43</v>
      </c>
      <c r="P167" s="139">
        <f t="shared" si="11"/>
        <v>0</v>
      </c>
      <c r="Q167" s="139">
        <v>0</v>
      </c>
      <c r="R167" s="139">
        <f t="shared" si="12"/>
        <v>0</v>
      </c>
      <c r="S167" s="139">
        <v>0</v>
      </c>
      <c r="T167" s="140">
        <f t="shared" si="1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14"/>
        <v>0</v>
      </c>
      <c r="BF167" s="142">
        <f t="shared" si="15"/>
        <v>0</v>
      </c>
      <c r="BG167" s="142">
        <f t="shared" si="16"/>
        <v>0</v>
      </c>
      <c r="BH167" s="142">
        <f t="shared" si="17"/>
        <v>0</v>
      </c>
      <c r="BI167" s="142">
        <f t="shared" si="18"/>
        <v>0</v>
      </c>
      <c r="BJ167" s="13" t="s">
        <v>155</v>
      </c>
      <c r="BK167" s="142">
        <f t="shared" si="19"/>
        <v>0</v>
      </c>
      <c r="BL167" s="13" t="s">
        <v>154</v>
      </c>
      <c r="BM167" s="141" t="s">
        <v>1101</v>
      </c>
    </row>
    <row r="168" spans="2:65" s="1" customFormat="1" ht="24.25" customHeight="1" x14ac:dyDescent="0.2">
      <c r="B168" s="128"/>
      <c r="C168" s="129" t="s">
        <v>416</v>
      </c>
      <c r="D168" s="129" t="s">
        <v>150</v>
      </c>
      <c r="E168" s="130" t="s">
        <v>1102</v>
      </c>
      <c r="F168" s="131" t="s">
        <v>1103</v>
      </c>
      <c r="G168" s="132" t="s">
        <v>225</v>
      </c>
      <c r="H168" s="133">
        <v>672</v>
      </c>
      <c r="I168" s="134"/>
      <c r="J168" s="135">
        <f t="shared" si="10"/>
        <v>0</v>
      </c>
      <c r="K168" s="136"/>
      <c r="L168" s="28"/>
      <c r="M168" s="137" t="s">
        <v>1</v>
      </c>
      <c r="N168" s="138" t="s">
        <v>43</v>
      </c>
      <c r="P168" s="139">
        <f t="shared" si="11"/>
        <v>0</v>
      </c>
      <c r="Q168" s="139">
        <v>0</v>
      </c>
      <c r="R168" s="139">
        <f t="shared" si="12"/>
        <v>0</v>
      </c>
      <c r="S168" s="139">
        <v>0</v>
      </c>
      <c r="T168" s="140">
        <f t="shared" si="1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14"/>
        <v>0</v>
      </c>
      <c r="BF168" s="142">
        <f t="shared" si="15"/>
        <v>0</v>
      </c>
      <c r="BG168" s="142">
        <f t="shared" si="16"/>
        <v>0</v>
      </c>
      <c r="BH168" s="142">
        <f t="shared" si="17"/>
        <v>0</v>
      </c>
      <c r="BI168" s="142">
        <f t="shared" si="18"/>
        <v>0</v>
      </c>
      <c r="BJ168" s="13" t="s">
        <v>155</v>
      </c>
      <c r="BK168" s="142">
        <f t="shared" si="19"/>
        <v>0</v>
      </c>
      <c r="BL168" s="13" t="s">
        <v>154</v>
      </c>
      <c r="BM168" s="141" t="s">
        <v>1104</v>
      </c>
    </row>
    <row r="169" spans="2:65" s="1" customFormat="1" ht="14.5" customHeight="1" x14ac:dyDescent="0.2">
      <c r="B169" s="128"/>
      <c r="C169" s="129" t="s">
        <v>418</v>
      </c>
      <c r="D169" s="129" t="s">
        <v>150</v>
      </c>
      <c r="E169" s="130" t="s">
        <v>1105</v>
      </c>
      <c r="F169" s="131" t="s">
        <v>1106</v>
      </c>
      <c r="G169" s="132" t="s">
        <v>153</v>
      </c>
      <c r="H169" s="133">
        <v>100.8</v>
      </c>
      <c r="I169" s="134"/>
      <c r="J169" s="135">
        <f t="shared" si="10"/>
        <v>0</v>
      </c>
      <c r="K169" s="136"/>
      <c r="L169" s="28"/>
      <c r="M169" s="137" t="s">
        <v>1</v>
      </c>
      <c r="N169" s="138" t="s">
        <v>43</v>
      </c>
      <c r="P169" s="139">
        <f t="shared" si="11"/>
        <v>0</v>
      </c>
      <c r="Q169" s="139">
        <v>0</v>
      </c>
      <c r="R169" s="139">
        <f t="shared" si="12"/>
        <v>0</v>
      </c>
      <c r="S169" s="139">
        <v>0</v>
      </c>
      <c r="T169" s="140">
        <f t="shared" si="1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14"/>
        <v>0</v>
      </c>
      <c r="BF169" s="142">
        <f t="shared" si="15"/>
        <v>0</v>
      </c>
      <c r="BG169" s="142">
        <f t="shared" si="16"/>
        <v>0</v>
      </c>
      <c r="BH169" s="142">
        <f t="shared" si="17"/>
        <v>0</v>
      </c>
      <c r="BI169" s="142">
        <f t="shared" si="18"/>
        <v>0</v>
      </c>
      <c r="BJ169" s="13" t="s">
        <v>155</v>
      </c>
      <c r="BK169" s="142">
        <f t="shared" si="19"/>
        <v>0</v>
      </c>
      <c r="BL169" s="13" t="s">
        <v>154</v>
      </c>
      <c r="BM169" s="141" t="s">
        <v>1107</v>
      </c>
    </row>
    <row r="170" spans="2:65" s="1" customFormat="1" ht="24.25" customHeight="1" x14ac:dyDescent="0.2">
      <c r="B170" s="128"/>
      <c r="C170" s="129" t="s">
        <v>420</v>
      </c>
      <c r="D170" s="129" t="s">
        <v>150</v>
      </c>
      <c r="E170" s="130" t="s">
        <v>1108</v>
      </c>
      <c r="F170" s="131" t="s">
        <v>1109</v>
      </c>
      <c r="G170" s="132" t="s">
        <v>225</v>
      </c>
      <c r="H170" s="133">
        <v>90</v>
      </c>
      <c r="I170" s="134"/>
      <c r="J170" s="135">
        <f t="shared" si="10"/>
        <v>0</v>
      </c>
      <c r="K170" s="136"/>
      <c r="L170" s="28"/>
      <c r="M170" s="137" t="s">
        <v>1</v>
      </c>
      <c r="N170" s="138" t="s">
        <v>43</v>
      </c>
      <c r="P170" s="139">
        <f t="shared" si="11"/>
        <v>0</v>
      </c>
      <c r="Q170" s="139">
        <v>0</v>
      </c>
      <c r="R170" s="139">
        <f t="shared" si="12"/>
        <v>0</v>
      </c>
      <c r="S170" s="139">
        <v>0</v>
      </c>
      <c r="T170" s="140">
        <f t="shared" si="1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14"/>
        <v>0</v>
      </c>
      <c r="BF170" s="142">
        <f t="shared" si="15"/>
        <v>0</v>
      </c>
      <c r="BG170" s="142">
        <f t="shared" si="16"/>
        <v>0</v>
      </c>
      <c r="BH170" s="142">
        <f t="shared" si="17"/>
        <v>0</v>
      </c>
      <c r="BI170" s="142">
        <f t="shared" si="18"/>
        <v>0</v>
      </c>
      <c r="BJ170" s="13" t="s">
        <v>155</v>
      </c>
      <c r="BK170" s="142">
        <f t="shared" si="19"/>
        <v>0</v>
      </c>
      <c r="BL170" s="13" t="s">
        <v>154</v>
      </c>
      <c r="BM170" s="141" t="s">
        <v>1110</v>
      </c>
    </row>
    <row r="171" spans="2:65" s="1" customFormat="1" ht="14.5" customHeight="1" x14ac:dyDescent="0.2">
      <c r="B171" s="128"/>
      <c r="C171" s="129" t="s">
        <v>422</v>
      </c>
      <c r="D171" s="129" t="s">
        <v>150</v>
      </c>
      <c r="E171" s="130" t="s">
        <v>1111</v>
      </c>
      <c r="F171" s="131" t="s">
        <v>1112</v>
      </c>
      <c r="G171" s="132" t="s">
        <v>225</v>
      </c>
      <c r="H171" s="133">
        <v>862.35</v>
      </c>
      <c r="I171" s="134"/>
      <c r="J171" s="135">
        <f t="shared" si="10"/>
        <v>0</v>
      </c>
      <c r="K171" s="136"/>
      <c r="L171" s="28"/>
      <c r="M171" s="137" t="s">
        <v>1</v>
      </c>
      <c r="N171" s="138" t="s">
        <v>43</v>
      </c>
      <c r="P171" s="139">
        <f t="shared" si="11"/>
        <v>0</v>
      </c>
      <c r="Q171" s="139">
        <v>0</v>
      </c>
      <c r="R171" s="139">
        <f t="shared" si="12"/>
        <v>0</v>
      </c>
      <c r="S171" s="139">
        <v>0</v>
      </c>
      <c r="T171" s="140">
        <f t="shared" si="1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14"/>
        <v>0</v>
      </c>
      <c r="BF171" s="142">
        <f t="shared" si="15"/>
        <v>0</v>
      </c>
      <c r="BG171" s="142">
        <f t="shared" si="16"/>
        <v>0</v>
      </c>
      <c r="BH171" s="142">
        <f t="shared" si="17"/>
        <v>0</v>
      </c>
      <c r="BI171" s="142">
        <f t="shared" si="18"/>
        <v>0</v>
      </c>
      <c r="BJ171" s="13" t="s">
        <v>155</v>
      </c>
      <c r="BK171" s="142">
        <f t="shared" si="19"/>
        <v>0</v>
      </c>
      <c r="BL171" s="13" t="s">
        <v>154</v>
      </c>
      <c r="BM171" s="141" t="s">
        <v>1113</v>
      </c>
    </row>
    <row r="172" spans="2:65" s="1" customFormat="1" ht="14.5" customHeight="1" x14ac:dyDescent="0.2">
      <c r="B172" s="128"/>
      <c r="C172" s="129" t="s">
        <v>424</v>
      </c>
      <c r="D172" s="129" t="s">
        <v>150</v>
      </c>
      <c r="E172" s="130" t="s">
        <v>1114</v>
      </c>
      <c r="F172" s="131" t="s">
        <v>1115</v>
      </c>
      <c r="G172" s="132" t="s">
        <v>172</v>
      </c>
      <c r="H172" s="133">
        <v>1</v>
      </c>
      <c r="I172" s="134"/>
      <c r="J172" s="135">
        <f t="shared" si="10"/>
        <v>0</v>
      </c>
      <c r="K172" s="136"/>
      <c r="L172" s="28"/>
      <c r="M172" s="137" t="s">
        <v>1</v>
      </c>
      <c r="N172" s="138" t="s">
        <v>43</v>
      </c>
      <c r="P172" s="139">
        <f t="shared" si="11"/>
        <v>0</v>
      </c>
      <c r="Q172" s="139">
        <v>0</v>
      </c>
      <c r="R172" s="139">
        <f t="shared" si="12"/>
        <v>0</v>
      </c>
      <c r="S172" s="139">
        <v>0</v>
      </c>
      <c r="T172" s="140">
        <f t="shared" si="1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14"/>
        <v>0</v>
      </c>
      <c r="BF172" s="142">
        <f t="shared" si="15"/>
        <v>0</v>
      </c>
      <c r="BG172" s="142">
        <f t="shared" si="16"/>
        <v>0</v>
      </c>
      <c r="BH172" s="142">
        <f t="shared" si="17"/>
        <v>0</v>
      </c>
      <c r="BI172" s="142">
        <f t="shared" si="18"/>
        <v>0</v>
      </c>
      <c r="BJ172" s="13" t="s">
        <v>155</v>
      </c>
      <c r="BK172" s="142">
        <f t="shared" si="19"/>
        <v>0</v>
      </c>
      <c r="BL172" s="13" t="s">
        <v>154</v>
      </c>
      <c r="BM172" s="141" t="s">
        <v>1116</v>
      </c>
    </row>
    <row r="173" spans="2:65" s="1" customFormat="1" ht="14.5" customHeight="1" x14ac:dyDescent="0.2">
      <c r="B173" s="128"/>
      <c r="C173" s="129" t="s">
        <v>426</v>
      </c>
      <c r="D173" s="129" t="s">
        <v>150</v>
      </c>
      <c r="E173" s="130" t="s">
        <v>1117</v>
      </c>
      <c r="F173" s="131" t="s">
        <v>1118</v>
      </c>
      <c r="G173" s="132" t="s">
        <v>172</v>
      </c>
      <c r="H173" s="133">
        <v>1</v>
      </c>
      <c r="I173" s="134"/>
      <c r="J173" s="135">
        <f t="shared" si="10"/>
        <v>0</v>
      </c>
      <c r="K173" s="136"/>
      <c r="L173" s="28"/>
      <c r="M173" s="137" t="s">
        <v>1</v>
      </c>
      <c r="N173" s="138" t="s">
        <v>43</v>
      </c>
      <c r="P173" s="139">
        <f t="shared" si="11"/>
        <v>0</v>
      </c>
      <c r="Q173" s="139">
        <v>0</v>
      </c>
      <c r="R173" s="139">
        <f t="shared" si="12"/>
        <v>0</v>
      </c>
      <c r="S173" s="139">
        <v>0</v>
      </c>
      <c r="T173" s="140">
        <f t="shared" si="13"/>
        <v>0</v>
      </c>
      <c r="AR173" s="141" t="s">
        <v>154</v>
      </c>
      <c r="AT173" s="141" t="s">
        <v>150</v>
      </c>
      <c r="AU173" s="141" t="s">
        <v>155</v>
      </c>
      <c r="AY173" s="13" t="s">
        <v>148</v>
      </c>
      <c r="BE173" s="142">
        <f t="shared" si="14"/>
        <v>0</v>
      </c>
      <c r="BF173" s="142">
        <f t="shared" si="15"/>
        <v>0</v>
      </c>
      <c r="BG173" s="142">
        <f t="shared" si="16"/>
        <v>0</v>
      </c>
      <c r="BH173" s="142">
        <f t="shared" si="17"/>
        <v>0</v>
      </c>
      <c r="BI173" s="142">
        <f t="shared" si="18"/>
        <v>0</v>
      </c>
      <c r="BJ173" s="13" t="s">
        <v>155</v>
      </c>
      <c r="BK173" s="142">
        <f t="shared" si="19"/>
        <v>0</v>
      </c>
      <c r="BL173" s="13" t="s">
        <v>154</v>
      </c>
      <c r="BM173" s="141" t="s">
        <v>1119</v>
      </c>
    </row>
    <row r="174" spans="2:65" s="1" customFormat="1" ht="14.5" customHeight="1" x14ac:dyDescent="0.2">
      <c r="B174" s="128"/>
      <c r="C174" s="129" t="s">
        <v>429</v>
      </c>
      <c r="D174" s="129" t="s">
        <v>150</v>
      </c>
      <c r="E174" s="130" t="s">
        <v>1120</v>
      </c>
      <c r="F174" s="131" t="s">
        <v>1121</v>
      </c>
      <c r="G174" s="132" t="s">
        <v>172</v>
      </c>
      <c r="H174" s="133">
        <v>50</v>
      </c>
      <c r="I174" s="134"/>
      <c r="J174" s="135">
        <f t="shared" si="10"/>
        <v>0</v>
      </c>
      <c r="K174" s="136"/>
      <c r="L174" s="28"/>
      <c r="M174" s="137" t="s">
        <v>1</v>
      </c>
      <c r="N174" s="138" t="s">
        <v>43</v>
      </c>
      <c r="P174" s="139">
        <f t="shared" si="11"/>
        <v>0</v>
      </c>
      <c r="Q174" s="139">
        <v>0</v>
      </c>
      <c r="R174" s="139">
        <f t="shared" si="12"/>
        <v>0</v>
      </c>
      <c r="S174" s="139">
        <v>0</v>
      </c>
      <c r="T174" s="140">
        <f t="shared" si="13"/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si="14"/>
        <v>0</v>
      </c>
      <c r="BF174" s="142">
        <f t="shared" si="15"/>
        <v>0</v>
      </c>
      <c r="BG174" s="142">
        <f t="shared" si="16"/>
        <v>0</v>
      </c>
      <c r="BH174" s="142">
        <f t="shared" si="17"/>
        <v>0</v>
      </c>
      <c r="BI174" s="142">
        <f t="shared" si="18"/>
        <v>0</v>
      </c>
      <c r="BJ174" s="13" t="s">
        <v>155</v>
      </c>
      <c r="BK174" s="142">
        <f t="shared" si="19"/>
        <v>0</v>
      </c>
      <c r="BL174" s="13" t="s">
        <v>154</v>
      </c>
      <c r="BM174" s="141" t="s">
        <v>1122</v>
      </c>
    </row>
    <row r="175" spans="2:65" s="1" customFormat="1" ht="14.5" customHeight="1" x14ac:dyDescent="0.2">
      <c r="B175" s="128"/>
      <c r="C175" s="129" t="s">
        <v>432</v>
      </c>
      <c r="D175" s="129" t="s">
        <v>150</v>
      </c>
      <c r="E175" s="130" t="s">
        <v>1123</v>
      </c>
      <c r="F175" s="131" t="s">
        <v>1124</v>
      </c>
      <c r="G175" s="132" t="s">
        <v>197</v>
      </c>
      <c r="H175" s="133">
        <v>363</v>
      </c>
      <c r="I175" s="134"/>
      <c r="J175" s="135">
        <f t="shared" si="10"/>
        <v>0</v>
      </c>
      <c r="K175" s="136"/>
      <c r="L175" s="28"/>
      <c r="M175" s="137" t="s">
        <v>1</v>
      </c>
      <c r="N175" s="138" t="s">
        <v>43</v>
      </c>
      <c r="P175" s="139">
        <f t="shared" si="11"/>
        <v>0</v>
      </c>
      <c r="Q175" s="139">
        <v>0</v>
      </c>
      <c r="R175" s="139">
        <f t="shared" si="12"/>
        <v>0</v>
      </c>
      <c r="S175" s="139">
        <v>0</v>
      </c>
      <c r="T175" s="140">
        <f t="shared" si="1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14"/>
        <v>0</v>
      </c>
      <c r="BF175" s="142">
        <f t="shared" si="15"/>
        <v>0</v>
      </c>
      <c r="BG175" s="142">
        <f t="shared" si="16"/>
        <v>0</v>
      </c>
      <c r="BH175" s="142">
        <f t="shared" si="17"/>
        <v>0</v>
      </c>
      <c r="BI175" s="142">
        <f t="shared" si="18"/>
        <v>0</v>
      </c>
      <c r="BJ175" s="13" t="s">
        <v>155</v>
      </c>
      <c r="BK175" s="142">
        <f t="shared" si="19"/>
        <v>0</v>
      </c>
      <c r="BL175" s="13" t="s">
        <v>154</v>
      </c>
      <c r="BM175" s="141" t="s">
        <v>1125</v>
      </c>
    </row>
    <row r="176" spans="2:65" s="1" customFormat="1" ht="14.5" customHeight="1" x14ac:dyDescent="0.2">
      <c r="B176" s="128"/>
      <c r="C176" s="143" t="s">
        <v>434</v>
      </c>
      <c r="D176" s="143" t="s">
        <v>175</v>
      </c>
      <c r="E176" s="144" t="s">
        <v>1126</v>
      </c>
      <c r="F176" s="145" t="s">
        <v>1127</v>
      </c>
      <c r="G176" s="146" t="s">
        <v>197</v>
      </c>
      <c r="H176" s="147">
        <v>399.3</v>
      </c>
      <c r="I176" s="148"/>
      <c r="J176" s="149">
        <f t="shared" si="10"/>
        <v>0</v>
      </c>
      <c r="K176" s="150"/>
      <c r="L176" s="151"/>
      <c r="M176" s="152" t="s">
        <v>1</v>
      </c>
      <c r="N176" s="153" t="s">
        <v>43</v>
      </c>
      <c r="P176" s="139">
        <f t="shared" si="11"/>
        <v>0</v>
      </c>
      <c r="Q176" s="139">
        <v>0</v>
      </c>
      <c r="R176" s="139">
        <f t="shared" si="12"/>
        <v>0</v>
      </c>
      <c r="S176" s="139">
        <v>0</v>
      </c>
      <c r="T176" s="140">
        <f t="shared" si="13"/>
        <v>0</v>
      </c>
      <c r="AR176" s="141" t="s">
        <v>178</v>
      </c>
      <c r="AT176" s="141" t="s">
        <v>175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154</v>
      </c>
      <c r="BM176" s="141" t="s">
        <v>1128</v>
      </c>
    </row>
    <row r="177" spans="2:65" s="1" customFormat="1" ht="24.25" customHeight="1" x14ac:dyDescent="0.2">
      <c r="B177" s="128"/>
      <c r="C177" s="143" t="s">
        <v>436</v>
      </c>
      <c r="D177" s="143" t="s">
        <v>175</v>
      </c>
      <c r="E177" s="144" t="s">
        <v>1129</v>
      </c>
      <c r="F177" s="145" t="s">
        <v>1130</v>
      </c>
      <c r="G177" s="146" t="s">
        <v>172</v>
      </c>
      <c r="H177" s="147">
        <v>363</v>
      </c>
      <c r="I177" s="148"/>
      <c r="J177" s="149">
        <f t="shared" si="10"/>
        <v>0</v>
      </c>
      <c r="K177" s="150"/>
      <c r="L177" s="151"/>
      <c r="M177" s="152" t="s">
        <v>1</v>
      </c>
      <c r="N177" s="153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178</v>
      </c>
      <c r="AT177" s="141" t="s">
        <v>175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154</v>
      </c>
      <c r="BM177" s="141" t="s">
        <v>1131</v>
      </c>
    </row>
    <row r="178" spans="2:65" s="1" customFormat="1" ht="14.5" customHeight="1" x14ac:dyDescent="0.2">
      <c r="B178" s="128"/>
      <c r="C178" s="129" t="s">
        <v>438</v>
      </c>
      <c r="D178" s="129" t="s">
        <v>150</v>
      </c>
      <c r="E178" s="130" t="s">
        <v>919</v>
      </c>
      <c r="F178" s="131" t="s">
        <v>1132</v>
      </c>
      <c r="G178" s="132" t="s">
        <v>225</v>
      </c>
      <c r="H178" s="133">
        <v>271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154</v>
      </c>
      <c r="BM178" s="141" t="s">
        <v>1133</v>
      </c>
    </row>
    <row r="179" spans="2:65" s="1" customFormat="1" ht="24.25" customHeight="1" x14ac:dyDescent="0.2">
      <c r="B179" s="128"/>
      <c r="C179" s="129" t="s">
        <v>440</v>
      </c>
      <c r="D179" s="129" t="s">
        <v>150</v>
      </c>
      <c r="E179" s="130" t="s">
        <v>1134</v>
      </c>
      <c r="F179" s="131" t="s">
        <v>1135</v>
      </c>
      <c r="G179" s="132" t="s">
        <v>172</v>
      </c>
      <c r="H179" s="133">
        <v>1323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0</v>
      </c>
      <c r="R179" s="139">
        <f t="shared" si="12"/>
        <v>0</v>
      </c>
      <c r="S179" s="139">
        <v>0</v>
      </c>
      <c r="T179" s="140">
        <f t="shared" si="1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154</v>
      </c>
      <c r="BM179" s="141" t="s">
        <v>1136</v>
      </c>
    </row>
    <row r="180" spans="2:65" s="1" customFormat="1" ht="24.25" customHeight="1" x14ac:dyDescent="0.2">
      <c r="B180" s="128"/>
      <c r="C180" s="129" t="s">
        <v>442</v>
      </c>
      <c r="D180" s="129" t="s">
        <v>150</v>
      </c>
      <c r="E180" s="130" t="s">
        <v>1137</v>
      </c>
      <c r="F180" s="131" t="s">
        <v>1138</v>
      </c>
      <c r="G180" s="132" t="s">
        <v>172</v>
      </c>
      <c r="H180" s="133">
        <v>1613</v>
      </c>
      <c r="I180" s="134"/>
      <c r="J180" s="135">
        <f t="shared" si="10"/>
        <v>0</v>
      </c>
      <c r="K180" s="136"/>
      <c r="L180" s="28"/>
      <c r="M180" s="137" t="s">
        <v>1</v>
      </c>
      <c r="N180" s="138" t="s">
        <v>43</v>
      </c>
      <c r="P180" s="139">
        <f t="shared" si="11"/>
        <v>0</v>
      </c>
      <c r="Q180" s="139">
        <v>0</v>
      </c>
      <c r="R180" s="139">
        <f t="shared" si="12"/>
        <v>0</v>
      </c>
      <c r="S180" s="139">
        <v>0</v>
      </c>
      <c r="T180" s="140">
        <f t="shared" si="1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154</v>
      </c>
      <c r="BM180" s="141" t="s">
        <v>1139</v>
      </c>
    </row>
    <row r="181" spans="2:65" s="1" customFormat="1" ht="24.25" customHeight="1" x14ac:dyDescent="0.2">
      <c r="B181" s="128"/>
      <c r="C181" s="129" t="s">
        <v>444</v>
      </c>
      <c r="D181" s="129" t="s">
        <v>150</v>
      </c>
      <c r="E181" s="130" t="s">
        <v>1140</v>
      </c>
      <c r="F181" s="131" t="s">
        <v>1141</v>
      </c>
      <c r="G181" s="132" t="s">
        <v>172</v>
      </c>
      <c r="H181" s="133">
        <v>44</v>
      </c>
      <c r="I181" s="134"/>
      <c r="J181" s="135">
        <f t="shared" si="10"/>
        <v>0</v>
      </c>
      <c r="K181" s="136"/>
      <c r="L181" s="28"/>
      <c r="M181" s="137" t="s">
        <v>1</v>
      </c>
      <c r="N181" s="138" t="s">
        <v>43</v>
      </c>
      <c r="P181" s="139">
        <f t="shared" si="11"/>
        <v>0</v>
      </c>
      <c r="Q181" s="139">
        <v>0</v>
      </c>
      <c r="R181" s="139">
        <f t="shared" si="12"/>
        <v>0</v>
      </c>
      <c r="S181" s="139">
        <v>0</v>
      </c>
      <c r="T181" s="140">
        <f t="shared" si="1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14"/>
        <v>0</v>
      </c>
      <c r="BF181" s="142">
        <f t="shared" si="15"/>
        <v>0</v>
      </c>
      <c r="BG181" s="142">
        <f t="shared" si="16"/>
        <v>0</v>
      </c>
      <c r="BH181" s="142">
        <f t="shared" si="17"/>
        <v>0</v>
      </c>
      <c r="BI181" s="142">
        <f t="shared" si="18"/>
        <v>0</v>
      </c>
      <c r="BJ181" s="13" t="s">
        <v>155</v>
      </c>
      <c r="BK181" s="142">
        <f t="shared" si="19"/>
        <v>0</v>
      </c>
      <c r="BL181" s="13" t="s">
        <v>154</v>
      </c>
      <c r="BM181" s="141" t="s">
        <v>1142</v>
      </c>
    </row>
    <row r="182" spans="2:65" s="1" customFormat="1" ht="24.25" customHeight="1" x14ac:dyDescent="0.2">
      <c r="B182" s="128"/>
      <c r="C182" s="129" t="s">
        <v>446</v>
      </c>
      <c r="D182" s="129" t="s">
        <v>150</v>
      </c>
      <c r="E182" s="130" t="s">
        <v>1143</v>
      </c>
      <c r="F182" s="131" t="s">
        <v>1144</v>
      </c>
      <c r="G182" s="132" t="s">
        <v>172</v>
      </c>
      <c r="H182" s="133">
        <v>1323</v>
      </c>
      <c r="I182" s="134"/>
      <c r="J182" s="135">
        <f t="shared" si="10"/>
        <v>0</v>
      </c>
      <c r="K182" s="136"/>
      <c r="L182" s="28"/>
      <c r="M182" s="137" t="s">
        <v>1</v>
      </c>
      <c r="N182" s="138" t="s">
        <v>43</v>
      </c>
      <c r="P182" s="139">
        <f t="shared" si="11"/>
        <v>0</v>
      </c>
      <c r="Q182" s="139">
        <v>0</v>
      </c>
      <c r="R182" s="139">
        <f t="shared" si="12"/>
        <v>0</v>
      </c>
      <c r="S182" s="139">
        <v>0</v>
      </c>
      <c r="T182" s="140">
        <f t="shared" si="1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14"/>
        <v>0</v>
      </c>
      <c r="BF182" s="142">
        <f t="shared" si="15"/>
        <v>0</v>
      </c>
      <c r="BG182" s="142">
        <f t="shared" si="16"/>
        <v>0</v>
      </c>
      <c r="BH182" s="142">
        <f t="shared" si="17"/>
        <v>0</v>
      </c>
      <c r="BI182" s="142">
        <f t="shared" si="18"/>
        <v>0</v>
      </c>
      <c r="BJ182" s="13" t="s">
        <v>155</v>
      </c>
      <c r="BK182" s="142">
        <f t="shared" si="19"/>
        <v>0</v>
      </c>
      <c r="BL182" s="13" t="s">
        <v>154</v>
      </c>
      <c r="BM182" s="141" t="s">
        <v>1145</v>
      </c>
    </row>
    <row r="183" spans="2:65" s="1" customFormat="1" ht="14.5" customHeight="1" x14ac:dyDescent="0.2">
      <c r="B183" s="128"/>
      <c r="C183" s="143" t="s">
        <v>448</v>
      </c>
      <c r="D183" s="143" t="s">
        <v>175</v>
      </c>
      <c r="E183" s="144" t="s">
        <v>1146</v>
      </c>
      <c r="F183" s="145" t="s">
        <v>1147</v>
      </c>
      <c r="G183" s="146" t="s">
        <v>172</v>
      </c>
      <c r="H183" s="147">
        <v>60</v>
      </c>
      <c r="I183" s="148"/>
      <c r="J183" s="149">
        <f t="shared" si="10"/>
        <v>0</v>
      </c>
      <c r="K183" s="150"/>
      <c r="L183" s="151"/>
      <c r="M183" s="152" t="s">
        <v>1</v>
      </c>
      <c r="N183" s="153" t="s">
        <v>43</v>
      </c>
      <c r="P183" s="139">
        <f t="shared" si="11"/>
        <v>0</v>
      </c>
      <c r="Q183" s="139">
        <v>0</v>
      </c>
      <c r="R183" s="139">
        <f t="shared" si="12"/>
        <v>0</v>
      </c>
      <c r="S183" s="139">
        <v>0</v>
      </c>
      <c r="T183" s="140">
        <f t="shared" si="13"/>
        <v>0</v>
      </c>
      <c r="AR183" s="141" t="s">
        <v>178</v>
      </c>
      <c r="AT183" s="141" t="s">
        <v>175</v>
      </c>
      <c r="AU183" s="141" t="s">
        <v>155</v>
      </c>
      <c r="AY183" s="13" t="s">
        <v>148</v>
      </c>
      <c r="BE183" s="142">
        <f t="shared" si="14"/>
        <v>0</v>
      </c>
      <c r="BF183" s="142">
        <f t="shared" si="15"/>
        <v>0</v>
      </c>
      <c r="BG183" s="142">
        <f t="shared" si="16"/>
        <v>0</v>
      </c>
      <c r="BH183" s="142">
        <f t="shared" si="17"/>
        <v>0</v>
      </c>
      <c r="BI183" s="142">
        <f t="shared" si="18"/>
        <v>0</v>
      </c>
      <c r="BJ183" s="13" t="s">
        <v>155</v>
      </c>
      <c r="BK183" s="142">
        <f t="shared" si="19"/>
        <v>0</v>
      </c>
      <c r="BL183" s="13" t="s">
        <v>154</v>
      </c>
      <c r="BM183" s="141" t="s">
        <v>1148</v>
      </c>
    </row>
    <row r="184" spans="2:65" s="1" customFormat="1" ht="14.5" customHeight="1" x14ac:dyDescent="0.2">
      <c r="B184" s="128"/>
      <c r="C184" s="143" t="s">
        <v>450</v>
      </c>
      <c r="D184" s="143" t="s">
        <v>175</v>
      </c>
      <c r="E184" s="144" t="s">
        <v>1149</v>
      </c>
      <c r="F184" s="145" t="s">
        <v>1150</v>
      </c>
      <c r="G184" s="146" t="s">
        <v>172</v>
      </c>
      <c r="H184" s="147">
        <v>35</v>
      </c>
      <c r="I184" s="148"/>
      <c r="J184" s="149">
        <f t="shared" si="10"/>
        <v>0</v>
      </c>
      <c r="K184" s="150"/>
      <c r="L184" s="151"/>
      <c r="M184" s="152" t="s">
        <v>1</v>
      </c>
      <c r="N184" s="153" t="s">
        <v>43</v>
      </c>
      <c r="P184" s="139">
        <f t="shared" si="11"/>
        <v>0</v>
      </c>
      <c r="Q184" s="139">
        <v>0</v>
      </c>
      <c r="R184" s="139">
        <f t="shared" si="12"/>
        <v>0</v>
      </c>
      <c r="S184" s="139">
        <v>0</v>
      </c>
      <c r="T184" s="140">
        <f t="shared" si="13"/>
        <v>0</v>
      </c>
      <c r="AR184" s="141" t="s">
        <v>178</v>
      </c>
      <c r="AT184" s="141" t="s">
        <v>175</v>
      </c>
      <c r="AU184" s="141" t="s">
        <v>155</v>
      </c>
      <c r="AY184" s="13" t="s">
        <v>148</v>
      </c>
      <c r="BE184" s="142">
        <f t="shared" si="14"/>
        <v>0</v>
      </c>
      <c r="BF184" s="142">
        <f t="shared" si="15"/>
        <v>0</v>
      </c>
      <c r="BG184" s="142">
        <f t="shared" si="16"/>
        <v>0</v>
      </c>
      <c r="BH184" s="142">
        <f t="shared" si="17"/>
        <v>0</v>
      </c>
      <c r="BI184" s="142">
        <f t="shared" si="18"/>
        <v>0</v>
      </c>
      <c r="BJ184" s="13" t="s">
        <v>155</v>
      </c>
      <c r="BK184" s="142">
        <f t="shared" si="19"/>
        <v>0</v>
      </c>
      <c r="BL184" s="13" t="s">
        <v>154</v>
      </c>
      <c r="BM184" s="141" t="s">
        <v>1151</v>
      </c>
    </row>
    <row r="185" spans="2:65" s="1" customFormat="1" ht="14.5" customHeight="1" x14ac:dyDescent="0.2">
      <c r="B185" s="128"/>
      <c r="C185" s="143" t="s">
        <v>827</v>
      </c>
      <c r="D185" s="143" t="s">
        <v>175</v>
      </c>
      <c r="E185" s="144" t="s">
        <v>1152</v>
      </c>
      <c r="F185" s="145" t="s">
        <v>1153</v>
      </c>
      <c r="G185" s="146" t="s">
        <v>172</v>
      </c>
      <c r="H185" s="147">
        <v>33</v>
      </c>
      <c r="I185" s="148"/>
      <c r="J185" s="149">
        <f t="shared" ref="J185:J216" si="20">ROUND(I185*H185,2)</f>
        <v>0</v>
      </c>
      <c r="K185" s="150"/>
      <c r="L185" s="151"/>
      <c r="M185" s="152" t="s">
        <v>1</v>
      </c>
      <c r="N185" s="153" t="s">
        <v>43</v>
      </c>
      <c r="P185" s="139">
        <f t="shared" ref="P185:P216" si="21">O185*H185</f>
        <v>0</v>
      </c>
      <c r="Q185" s="139">
        <v>0</v>
      </c>
      <c r="R185" s="139">
        <f t="shared" ref="R185:R216" si="22">Q185*H185</f>
        <v>0</v>
      </c>
      <c r="S185" s="139">
        <v>0</v>
      </c>
      <c r="T185" s="140">
        <f t="shared" ref="T185:T216" si="23">S185*H185</f>
        <v>0</v>
      </c>
      <c r="AR185" s="141" t="s">
        <v>178</v>
      </c>
      <c r="AT185" s="141" t="s">
        <v>175</v>
      </c>
      <c r="AU185" s="141" t="s">
        <v>155</v>
      </c>
      <c r="AY185" s="13" t="s">
        <v>148</v>
      </c>
      <c r="BE185" s="142">
        <f t="shared" ref="BE185:BE216" si="24">IF(N185="základná",J185,0)</f>
        <v>0</v>
      </c>
      <c r="BF185" s="142">
        <f t="shared" ref="BF185:BF216" si="25">IF(N185="znížená",J185,0)</f>
        <v>0</v>
      </c>
      <c r="BG185" s="142">
        <f t="shared" ref="BG185:BG216" si="26">IF(N185="zákl. prenesená",J185,0)</f>
        <v>0</v>
      </c>
      <c r="BH185" s="142">
        <f t="shared" ref="BH185:BH216" si="27">IF(N185="zníž. prenesená",J185,0)</f>
        <v>0</v>
      </c>
      <c r="BI185" s="142">
        <f t="shared" ref="BI185:BI216" si="28">IF(N185="nulová",J185,0)</f>
        <v>0</v>
      </c>
      <c r="BJ185" s="13" t="s">
        <v>155</v>
      </c>
      <c r="BK185" s="142">
        <f t="shared" ref="BK185:BK216" si="29">ROUND(I185*H185,2)</f>
        <v>0</v>
      </c>
      <c r="BL185" s="13" t="s">
        <v>154</v>
      </c>
      <c r="BM185" s="141" t="s">
        <v>1154</v>
      </c>
    </row>
    <row r="186" spans="2:65" s="1" customFormat="1" ht="14.5" customHeight="1" x14ac:dyDescent="0.2">
      <c r="B186" s="128"/>
      <c r="C186" s="143" t="s">
        <v>831</v>
      </c>
      <c r="D186" s="143" t="s">
        <v>175</v>
      </c>
      <c r="E186" s="144" t="s">
        <v>1155</v>
      </c>
      <c r="F186" s="145" t="s">
        <v>1156</v>
      </c>
      <c r="G186" s="146" t="s">
        <v>172</v>
      </c>
      <c r="H186" s="147">
        <v>41</v>
      </c>
      <c r="I186" s="148"/>
      <c r="J186" s="149">
        <f t="shared" si="20"/>
        <v>0</v>
      </c>
      <c r="K186" s="150"/>
      <c r="L186" s="151"/>
      <c r="M186" s="152" t="s">
        <v>1</v>
      </c>
      <c r="N186" s="153" t="s">
        <v>43</v>
      </c>
      <c r="P186" s="139">
        <f t="shared" si="21"/>
        <v>0</v>
      </c>
      <c r="Q186" s="139">
        <v>0</v>
      </c>
      <c r="R186" s="139">
        <f t="shared" si="22"/>
        <v>0</v>
      </c>
      <c r="S186" s="139">
        <v>0</v>
      </c>
      <c r="T186" s="140">
        <f t="shared" si="23"/>
        <v>0</v>
      </c>
      <c r="AR186" s="141" t="s">
        <v>178</v>
      </c>
      <c r="AT186" s="141" t="s">
        <v>175</v>
      </c>
      <c r="AU186" s="141" t="s">
        <v>155</v>
      </c>
      <c r="AY186" s="13" t="s">
        <v>148</v>
      </c>
      <c r="BE186" s="142">
        <f t="shared" si="24"/>
        <v>0</v>
      </c>
      <c r="BF186" s="142">
        <f t="shared" si="25"/>
        <v>0</v>
      </c>
      <c r="BG186" s="142">
        <f t="shared" si="26"/>
        <v>0</v>
      </c>
      <c r="BH186" s="142">
        <f t="shared" si="27"/>
        <v>0</v>
      </c>
      <c r="BI186" s="142">
        <f t="shared" si="28"/>
        <v>0</v>
      </c>
      <c r="BJ186" s="13" t="s">
        <v>155</v>
      </c>
      <c r="BK186" s="142">
        <f t="shared" si="29"/>
        <v>0</v>
      </c>
      <c r="BL186" s="13" t="s">
        <v>154</v>
      </c>
      <c r="BM186" s="141" t="s">
        <v>1157</v>
      </c>
    </row>
    <row r="187" spans="2:65" s="1" customFormat="1" ht="14.5" customHeight="1" x14ac:dyDescent="0.2">
      <c r="B187" s="128"/>
      <c r="C187" s="143" t="s">
        <v>835</v>
      </c>
      <c r="D187" s="143" t="s">
        <v>175</v>
      </c>
      <c r="E187" s="144" t="s">
        <v>1158</v>
      </c>
      <c r="F187" s="145" t="s">
        <v>1159</v>
      </c>
      <c r="G187" s="146" t="s">
        <v>172</v>
      </c>
      <c r="H187" s="147">
        <v>50</v>
      </c>
      <c r="I187" s="148"/>
      <c r="J187" s="149">
        <f t="shared" si="20"/>
        <v>0</v>
      </c>
      <c r="K187" s="150"/>
      <c r="L187" s="151"/>
      <c r="M187" s="152" t="s">
        <v>1</v>
      </c>
      <c r="N187" s="153" t="s">
        <v>43</v>
      </c>
      <c r="P187" s="139">
        <f t="shared" si="21"/>
        <v>0</v>
      </c>
      <c r="Q187" s="139">
        <v>0</v>
      </c>
      <c r="R187" s="139">
        <f t="shared" si="22"/>
        <v>0</v>
      </c>
      <c r="S187" s="139">
        <v>0</v>
      </c>
      <c r="T187" s="140">
        <f t="shared" si="23"/>
        <v>0</v>
      </c>
      <c r="AR187" s="141" t="s">
        <v>178</v>
      </c>
      <c r="AT187" s="141" t="s">
        <v>175</v>
      </c>
      <c r="AU187" s="141" t="s">
        <v>155</v>
      </c>
      <c r="AY187" s="13" t="s">
        <v>148</v>
      </c>
      <c r="BE187" s="142">
        <f t="shared" si="24"/>
        <v>0</v>
      </c>
      <c r="BF187" s="142">
        <f t="shared" si="25"/>
        <v>0</v>
      </c>
      <c r="BG187" s="142">
        <f t="shared" si="26"/>
        <v>0</v>
      </c>
      <c r="BH187" s="142">
        <f t="shared" si="27"/>
        <v>0</v>
      </c>
      <c r="BI187" s="142">
        <f t="shared" si="28"/>
        <v>0</v>
      </c>
      <c r="BJ187" s="13" t="s">
        <v>155</v>
      </c>
      <c r="BK187" s="142">
        <f t="shared" si="29"/>
        <v>0</v>
      </c>
      <c r="BL187" s="13" t="s">
        <v>154</v>
      </c>
      <c r="BM187" s="141" t="s">
        <v>1160</v>
      </c>
    </row>
    <row r="188" spans="2:65" s="1" customFormat="1" ht="14.5" customHeight="1" x14ac:dyDescent="0.2">
      <c r="B188" s="128"/>
      <c r="C188" s="143" t="s">
        <v>839</v>
      </c>
      <c r="D188" s="143" t="s">
        <v>175</v>
      </c>
      <c r="E188" s="144" t="s">
        <v>1161</v>
      </c>
      <c r="F188" s="145" t="s">
        <v>1162</v>
      </c>
      <c r="G188" s="146" t="s">
        <v>172</v>
      </c>
      <c r="H188" s="147">
        <v>40</v>
      </c>
      <c r="I188" s="148"/>
      <c r="J188" s="149">
        <f t="shared" si="20"/>
        <v>0</v>
      </c>
      <c r="K188" s="150"/>
      <c r="L188" s="151"/>
      <c r="M188" s="152" t="s">
        <v>1</v>
      </c>
      <c r="N188" s="153" t="s">
        <v>43</v>
      </c>
      <c r="P188" s="139">
        <f t="shared" si="21"/>
        <v>0</v>
      </c>
      <c r="Q188" s="139">
        <v>0</v>
      </c>
      <c r="R188" s="139">
        <f t="shared" si="22"/>
        <v>0</v>
      </c>
      <c r="S188" s="139">
        <v>0</v>
      </c>
      <c r="T188" s="140">
        <f t="shared" si="23"/>
        <v>0</v>
      </c>
      <c r="AR188" s="141" t="s">
        <v>178</v>
      </c>
      <c r="AT188" s="141" t="s">
        <v>175</v>
      </c>
      <c r="AU188" s="141" t="s">
        <v>155</v>
      </c>
      <c r="AY188" s="13" t="s">
        <v>148</v>
      </c>
      <c r="BE188" s="142">
        <f t="shared" si="24"/>
        <v>0</v>
      </c>
      <c r="BF188" s="142">
        <f t="shared" si="25"/>
        <v>0</v>
      </c>
      <c r="BG188" s="142">
        <f t="shared" si="26"/>
        <v>0</v>
      </c>
      <c r="BH188" s="142">
        <f t="shared" si="27"/>
        <v>0</v>
      </c>
      <c r="BI188" s="142">
        <f t="shared" si="28"/>
        <v>0</v>
      </c>
      <c r="BJ188" s="13" t="s">
        <v>155</v>
      </c>
      <c r="BK188" s="142">
        <f t="shared" si="29"/>
        <v>0</v>
      </c>
      <c r="BL188" s="13" t="s">
        <v>154</v>
      </c>
      <c r="BM188" s="141" t="s">
        <v>1163</v>
      </c>
    </row>
    <row r="189" spans="2:65" s="1" customFormat="1" ht="14.5" customHeight="1" x14ac:dyDescent="0.2">
      <c r="B189" s="128"/>
      <c r="C189" s="143" t="s">
        <v>844</v>
      </c>
      <c r="D189" s="143" t="s">
        <v>175</v>
      </c>
      <c r="E189" s="144" t="s">
        <v>1164</v>
      </c>
      <c r="F189" s="145" t="s">
        <v>1165</v>
      </c>
      <c r="G189" s="146" t="s">
        <v>172</v>
      </c>
      <c r="H189" s="147">
        <v>18</v>
      </c>
      <c r="I189" s="148"/>
      <c r="J189" s="149">
        <f t="shared" si="20"/>
        <v>0</v>
      </c>
      <c r="K189" s="150"/>
      <c r="L189" s="151"/>
      <c r="M189" s="152" t="s">
        <v>1</v>
      </c>
      <c r="N189" s="153" t="s">
        <v>43</v>
      </c>
      <c r="P189" s="139">
        <f t="shared" si="21"/>
        <v>0</v>
      </c>
      <c r="Q189" s="139">
        <v>0</v>
      </c>
      <c r="R189" s="139">
        <f t="shared" si="22"/>
        <v>0</v>
      </c>
      <c r="S189" s="139">
        <v>0</v>
      </c>
      <c r="T189" s="140">
        <f t="shared" si="23"/>
        <v>0</v>
      </c>
      <c r="AR189" s="141" t="s">
        <v>178</v>
      </c>
      <c r="AT189" s="141" t="s">
        <v>175</v>
      </c>
      <c r="AU189" s="141" t="s">
        <v>155</v>
      </c>
      <c r="AY189" s="13" t="s">
        <v>148</v>
      </c>
      <c r="BE189" s="142">
        <f t="shared" si="24"/>
        <v>0</v>
      </c>
      <c r="BF189" s="142">
        <f t="shared" si="25"/>
        <v>0</v>
      </c>
      <c r="BG189" s="142">
        <f t="shared" si="26"/>
        <v>0</v>
      </c>
      <c r="BH189" s="142">
        <f t="shared" si="27"/>
        <v>0</v>
      </c>
      <c r="BI189" s="142">
        <f t="shared" si="28"/>
        <v>0</v>
      </c>
      <c r="BJ189" s="13" t="s">
        <v>155</v>
      </c>
      <c r="BK189" s="142">
        <f t="shared" si="29"/>
        <v>0</v>
      </c>
      <c r="BL189" s="13" t="s">
        <v>154</v>
      </c>
      <c r="BM189" s="141" t="s">
        <v>1166</v>
      </c>
    </row>
    <row r="190" spans="2:65" s="1" customFormat="1" ht="14.5" customHeight="1" x14ac:dyDescent="0.2">
      <c r="B190" s="128"/>
      <c r="C190" s="143" t="s">
        <v>848</v>
      </c>
      <c r="D190" s="143" t="s">
        <v>175</v>
      </c>
      <c r="E190" s="144" t="s">
        <v>1167</v>
      </c>
      <c r="F190" s="145" t="s">
        <v>1168</v>
      </c>
      <c r="G190" s="146" t="s">
        <v>172</v>
      </c>
      <c r="H190" s="147">
        <v>23</v>
      </c>
      <c r="I190" s="148"/>
      <c r="J190" s="149">
        <f t="shared" si="20"/>
        <v>0</v>
      </c>
      <c r="K190" s="150"/>
      <c r="L190" s="151"/>
      <c r="M190" s="152" t="s">
        <v>1</v>
      </c>
      <c r="N190" s="153" t="s">
        <v>43</v>
      </c>
      <c r="P190" s="139">
        <f t="shared" si="21"/>
        <v>0</v>
      </c>
      <c r="Q190" s="139">
        <v>0</v>
      </c>
      <c r="R190" s="139">
        <f t="shared" si="22"/>
        <v>0</v>
      </c>
      <c r="S190" s="139">
        <v>0</v>
      </c>
      <c r="T190" s="140">
        <f t="shared" si="23"/>
        <v>0</v>
      </c>
      <c r="AR190" s="141" t="s">
        <v>178</v>
      </c>
      <c r="AT190" s="141" t="s">
        <v>175</v>
      </c>
      <c r="AU190" s="141" t="s">
        <v>155</v>
      </c>
      <c r="AY190" s="13" t="s">
        <v>148</v>
      </c>
      <c r="BE190" s="142">
        <f t="shared" si="24"/>
        <v>0</v>
      </c>
      <c r="BF190" s="142">
        <f t="shared" si="25"/>
        <v>0</v>
      </c>
      <c r="BG190" s="142">
        <f t="shared" si="26"/>
        <v>0</v>
      </c>
      <c r="BH190" s="142">
        <f t="shared" si="27"/>
        <v>0</v>
      </c>
      <c r="BI190" s="142">
        <f t="shared" si="28"/>
        <v>0</v>
      </c>
      <c r="BJ190" s="13" t="s">
        <v>155</v>
      </c>
      <c r="BK190" s="142">
        <f t="shared" si="29"/>
        <v>0</v>
      </c>
      <c r="BL190" s="13" t="s">
        <v>154</v>
      </c>
      <c r="BM190" s="141" t="s">
        <v>1169</v>
      </c>
    </row>
    <row r="191" spans="2:65" s="1" customFormat="1" ht="14.5" customHeight="1" x14ac:dyDescent="0.2">
      <c r="B191" s="128"/>
      <c r="C191" s="143" t="s">
        <v>852</v>
      </c>
      <c r="D191" s="143" t="s">
        <v>175</v>
      </c>
      <c r="E191" s="144" t="s">
        <v>1170</v>
      </c>
      <c r="F191" s="145" t="s">
        <v>1171</v>
      </c>
      <c r="G191" s="146" t="s">
        <v>172</v>
      </c>
      <c r="H191" s="147">
        <v>39</v>
      </c>
      <c r="I191" s="148"/>
      <c r="J191" s="149">
        <f t="shared" si="20"/>
        <v>0</v>
      </c>
      <c r="K191" s="150"/>
      <c r="L191" s="151"/>
      <c r="M191" s="152" t="s">
        <v>1</v>
      </c>
      <c r="N191" s="153" t="s">
        <v>43</v>
      </c>
      <c r="P191" s="139">
        <f t="shared" si="21"/>
        <v>0</v>
      </c>
      <c r="Q191" s="139">
        <v>0</v>
      </c>
      <c r="R191" s="139">
        <f t="shared" si="22"/>
        <v>0</v>
      </c>
      <c r="S191" s="139">
        <v>0</v>
      </c>
      <c r="T191" s="140">
        <f t="shared" si="23"/>
        <v>0</v>
      </c>
      <c r="AR191" s="141" t="s">
        <v>178</v>
      </c>
      <c r="AT191" s="141" t="s">
        <v>175</v>
      </c>
      <c r="AU191" s="141" t="s">
        <v>155</v>
      </c>
      <c r="AY191" s="13" t="s">
        <v>148</v>
      </c>
      <c r="BE191" s="142">
        <f t="shared" si="24"/>
        <v>0</v>
      </c>
      <c r="BF191" s="142">
        <f t="shared" si="25"/>
        <v>0</v>
      </c>
      <c r="BG191" s="142">
        <f t="shared" si="26"/>
        <v>0</v>
      </c>
      <c r="BH191" s="142">
        <f t="shared" si="27"/>
        <v>0</v>
      </c>
      <c r="BI191" s="142">
        <f t="shared" si="28"/>
        <v>0</v>
      </c>
      <c r="BJ191" s="13" t="s">
        <v>155</v>
      </c>
      <c r="BK191" s="142">
        <f t="shared" si="29"/>
        <v>0</v>
      </c>
      <c r="BL191" s="13" t="s">
        <v>154</v>
      </c>
      <c r="BM191" s="141" t="s">
        <v>1172</v>
      </c>
    </row>
    <row r="192" spans="2:65" s="1" customFormat="1" ht="14.5" customHeight="1" x14ac:dyDescent="0.2">
      <c r="B192" s="128"/>
      <c r="C192" s="143" t="s">
        <v>856</v>
      </c>
      <c r="D192" s="143" t="s">
        <v>175</v>
      </c>
      <c r="E192" s="144" t="s">
        <v>1173</v>
      </c>
      <c r="F192" s="145" t="s">
        <v>1174</v>
      </c>
      <c r="G192" s="146" t="s">
        <v>172</v>
      </c>
      <c r="H192" s="147">
        <v>33</v>
      </c>
      <c r="I192" s="148"/>
      <c r="J192" s="149">
        <f t="shared" si="20"/>
        <v>0</v>
      </c>
      <c r="K192" s="150"/>
      <c r="L192" s="151"/>
      <c r="M192" s="152" t="s">
        <v>1</v>
      </c>
      <c r="N192" s="153" t="s">
        <v>43</v>
      </c>
      <c r="P192" s="139">
        <f t="shared" si="21"/>
        <v>0</v>
      </c>
      <c r="Q192" s="139">
        <v>0</v>
      </c>
      <c r="R192" s="139">
        <f t="shared" si="22"/>
        <v>0</v>
      </c>
      <c r="S192" s="139">
        <v>0</v>
      </c>
      <c r="T192" s="140">
        <f t="shared" si="23"/>
        <v>0</v>
      </c>
      <c r="AR192" s="141" t="s">
        <v>178</v>
      </c>
      <c r="AT192" s="141" t="s">
        <v>175</v>
      </c>
      <c r="AU192" s="141" t="s">
        <v>155</v>
      </c>
      <c r="AY192" s="13" t="s">
        <v>148</v>
      </c>
      <c r="BE192" s="142">
        <f t="shared" si="24"/>
        <v>0</v>
      </c>
      <c r="BF192" s="142">
        <f t="shared" si="25"/>
        <v>0</v>
      </c>
      <c r="BG192" s="142">
        <f t="shared" si="26"/>
        <v>0</v>
      </c>
      <c r="BH192" s="142">
        <f t="shared" si="27"/>
        <v>0</v>
      </c>
      <c r="BI192" s="142">
        <f t="shared" si="28"/>
        <v>0</v>
      </c>
      <c r="BJ192" s="13" t="s">
        <v>155</v>
      </c>
      <c r="BK192" s="142">
        <f t="shared" si="29"/>
        <v>0</v>
      </c>
      <c r="BL192" s="13" t="s">
        <v>154</v>
      </c>
      <c r="BM192" s="141" t="s">
        <v>1175</v>
      </c>
    </row>
    <row r="193" spans="2:65" s="1" customFormat="1" ht="14.5" customHeight="1" x14ac:dyDescent="0.2">
      <c r="B193" s="128"/>
      <c r="C193" s="143" t="s">
        <v>860</v>
      </c>
      <c r="D193" s="143" t="s">
        <v>175</v>
      </c>
      <c r="E193" s="144" t="s">
        <v>1176</v>
      </c>
      <c r="F193" s="145" t="s">
        <v>1177</v>
      </c>
      <c r="G193" s="146" t="s">
        <v>172</v>
      </c>
      <c r="H193" s="147">
        <v>33</v>
      </c>
      <c r="I193" s="148"/>
      <c r="J193" s="149">
        <f t="shared" si="20"/>
        <v>0</v>
      </c>
      <c r="K193" s="150"/>
      <c r="L193" s="151"/>
      <c r="M193" s="152" t="s">
        <v>1</v>
      </c>
      <c r="N193" s="153" t="s">
        <v>43</v>
      </c>
      <c r="P193" s="139">
        <f t="shared" si="21"/>
        <v>0</v>
      </c>
      <c r="Q193" s="139">
        <v>0</v>
      </c>
      <c r="R193" s="139">
        <f t="shared" si="22"/>
        <v>0</v>
      </c>
      <c r="S193" s="139">
        <v>0</v>
      </c>
      <c r="T193" s="140">
        <f t="shared" si="23"/>
        <v>0</v>
      </c>
      <c r="AR193" s="141" t="s">
        <v>178</v>
      </c>
      <c r="AT193" s="141" t="s">
        <v>175</v>
      </c>
      <c r="AU193" s="141" t="s">
        <v>155</v>
      </c>
      <c r="AY193" s="13" t="s">
        <v>148</v>
      </c>
      <c r="BE193" s="142">
        <f t="shared" si="24"/>
        <v>0</v>
      </c>
      <c r="BF193" s="142">
        <f t="shared" si="25"/>
        <v>0</v>
      </c>
      <c r="BG193" s="142">
        <f t="shared" si="26"/>
        <v>0</v>
      </c>
      <c r="BH193" s="142">
        <f t="shared" si="27"/>
        <v>0</v>
      </c>
      <c r="BI193" s="142">
        <f t="shared" si="28"/>
        <v>0</v>
      </c>
      <c r="BJ193" s="13" t="s">
        <v>155</v>
      </c>
      <c r="BK193" s="142">
        <f t="shared" si="29"/>
        <v>0</v>
      </c>
      <c r="BL193" s="13" t="s">
        <v>154</v>
      </c>
      <c r="BM193" s="141" t="s">
        <v>1178</v>
      </c>
    </row>
    <row r="194" spans="2:65" s="1" customFormat="1" ht="14.5" customHeight="1" x14ac:dyDescent="0.2">
      <c r="B194" s="128"/>
      <c r="C194" s="143" t="s">
        <v>864</v>
      </c>
      <c r="D194" s="143" t="s">
        <v>175</v>
      </c>
      <c r="E194" s="144" t="s">
        <v>1179</v>
      </c>
      <c r="F194" s="145" t="s">
        <v>1180</v>
      </c>
      <c r="G194" s="146" t="s">
        <v>172</v>
      </c>
      <c r="H194" s="147">
        <v>272</v>
      </c>
      <c r="I194" s="148"/>
      <c r="J194" s="149">
        <f t="shared" si="20"/>
        <v>0</v>
      </c>
      <c r="K194" s="150"/>
      <c r="L194" s="151"/>
      <c r="M194" s="152" t="s">
        <v>1</v>
      </c>
      <c r="N194" s="153" t="s">
        <v>43</v>
      </c>
      <c r="P194" s="139">
        <f t="shared" si="21"/>
        <v>0</v>
      </c>
      <c r="Q194" s="139">
        <v>0</v>
      </c>
      <c r="R194" s="139">
        <f t="shared" si="22"/>
        <v>0</v>
      </c>
      <c r="S194" s="139">
        <v>0</v>
      </c>
      <c r="T194" s="140">
        <f t="shared" si="23"/>
        <v>0</v>
      </c>
      <c r="AR194" s="141" t="s">
        <v>178</v>
      </c>
      <c r="AT194" s="141" t="s">
        <v>175</v>
      </c>
      <c r="AU194" s="141" t="s">
        <v>155</v>
      </c>
      <c r="AY194" s="13" t="s">
        <v>148</v>
      </c>
      <c r="BE194" s="142">
        <f t="shared" si="24"/>
        <v>0</v>
      </c>
      <c r="BF194" s="142">
        <f t="shared" si="25"/>
        <v>0</v>
      </c>
      <c r="BG194" s="142">
        <f t="shared" si="26"/>
        <v>0</v>
      </c>
      <c r="BH194" s="142">
        <f t="shared" si="27"/>
        <v>0</v>
      </c>
      <c r="BI194" s="142">
        <f t="shared" si="28"/>
        <v>0</v>
      </c>
      <c r="BJ194" s="13" t="s">
        <v>155</v>
      </c>
      <c r="BK194" s="142">
        <f t="shared" si="29"/>
        <v>0</v>
      </c>
      <c r="BL194" s="13" t="s">
        <v>154</v>
      </c>
      <c r="BM194" s="141" t="s">
        <v>1181</v>
      </c>
    </row>
    <row r="195" spans="2:65" s="1" customFormat="1" ht="14.5" customHeight="1" x14ac:dyDescent="0.2">
      <c r="B195" s="128"/>
      <c r="C195" s="143" t="s">
        <v>868</v>
      </c>
      <c r="D195" s="143" t="s">
        <v>175</v>
      </c>
      <c r="E195" s="144" t="s">
        <v>1182</v>
      </c>
      <c r="F195" s="145" t="s">
        <v>1183</v>
      </c>
      <c r="G195" s="146" t="s">
        <v>172</v>
      </c>
      <c r="H195" s="147">
        <v>14</v>
      </c>
      <c r="I195" s="148"/>
      <c r="J195" s="149">
        <f t="shared" si="20"/>
        <v>0</v>
      </c>
      <c r="K195" s="150"/>
      <c r="L195" s="151"/>
      <c r="M195" s="152" t="s">
        <v>1</v>
      </c>
      <c r="N195" s="153" t="s">
        <v>43</v>
      </c>
      <c r="P195" s="139">
        <f t="shared" si="21"/>
        <v>0</v>
      </c>
      <c r="Q195" s="139">
        <v>0</v>
      </c>
      <c r="R195" s="139">
        <f t="shared" si="22"/>
        <v>0</v>
      </c>
      <c r="S195" s="139">
        <v>0</v>
      </c>
      <c r="T195" s="140">
        <f t="shared" si="23"/>
        <v>0</v>
      </c>
      <c r="AR195" s="141" t="s">
        <v>178</v>
      </c>
      <c r="AT195" s="141" t="s">
        <v>175</v>
      </c>
      <c r="AU195" s="141" t="s">
        <v>155</v>
      </c>
      <c r="AY195" s="13" t="s">
        <v>148</v>
      </c>
      <c r="BE195" s="142">
        <f t="shared" si="24"/>
        <v>0</v>
      </c>
      <c r="BF195" s="142">
        <f t="shared" si="25"/>
        <v>0</v>
      </c>
      <c r="BG195" s="142">
        <f t="shared" si="26"/>
        <v>0</v>
      </c>
      <c r="BH195" s="142">
        <f t="shared" si="27"/>
        <v>0</v>
      </c>
      <c r="BI195" s="142">
        <f t="shared" si="28"/>
        <v>0</v>
      </c>
      <c r="BJ195" s="13" t="s">
        <v>155</v>
      </c>
      <c r="BK195" s="142">
        <f t="shared" si="29"/>
        <v>0</v>
      </c>
      <c r="BL195" s="13" t="s">
        <v>154</v>
      </c>
      <c r="BM195" s="141" t="s">
        <v>1184</v>
      </c>
    </row>
    <row r="196" spans="2:65" s="1" customFormat="1" ht="14.5" customHeight="1" x14ac:dyDescent="0.2">
      <c r="B196" s="128"/>
      <c r="C196" s="143" t="s">
        <v>872</v>
      </c>
      <c r="D196" s="143" t="s">
        <v>175</v>
      </c>
      <c r="E196" s="144" t="s">
        <v>1185</v>
      </c>
      <c r="F196" s="145" t="s">
        <v>1186</v>
      </c>
      <c r="G196" s="146" t="s">
        <v>172</v>
      </c>
      <c r="H196" s="147">
        <v>92</v>
      </c>
      <c r="I196" s="148"/>
      <c r="J196" s="149">
        <f t="shared" si="20"/>
        <v>0</v>
      </c>
      <c r="K196" s="150"/>
      <c r="L196" s="151"/>
      <c r="M196" s="152" t="s">
        <v>1</v>
      </c>
      <c r="N196" s="153" t="s">
        <v>43</v>
      </c>
      <c r="P196" s="139">
        <f t="shared" si="21"/>
        <v>0</v>
      </c>
      <c r="Q196" s="139">
        <v>0</v>
      </c>
      <c r="R196" s="139">
        <f t="shared" si="22"/>
        <v>0</v>
      </c>
      <c r="S196" s="139">
        <v>0</v>
      </c>
      <c r="T196" s="140">
        <f t="shared" si="23"/>
        <v>0</v>
      </c>
      <c r="AR196" s="141" t="s">
        <v>178</v>
      </c>
      <c r="AT196" s="141" t="s">
        <v>175</v>
      </c>
      <c r="AU196" s="141" t="s">
        <v>155</v>
      </c>
      <c r="AY196" s="13" t="s">
        <v>148</v>
      </c>
      <c r="BE196" s="142">
        <f t="shared" si="24"/>
        <v>0</v>
      </c>
      <c r="BF196" s="142">
        <f t="shared" si="25"/>
        <v>0</v>
      </c>
      <c r="BG196" s="142">
        <f t="shared" si="26"/>
        <v>0</v>
      </c>
      <c r="BH196" s="142">
        <f t="shared" si="27"/>
        <v>0</v>
      </c>
      <c r="BI196" s="142">
        <f t="shared" si="28"/>
        <v>0</v>
      </c>
      <c r="BJ196" s="13" t="s">
        <v>155</v>
      </c>
      <c r="BK196" s="142">
        <f t="shared" si="29"/>
        <v>0</v>
      </c>
      <c r="BL196" s="13" t="s">
        <v>154</v>
      </c>
      <c r="BM196" s="141" t="s">
        <v>1187</v>
      </c>
    </row>
    <row r="197" spans="2:65" s="1" customFormat="1" ht="14.5" customHeight="1" x14ac:dyDescent="0.2">
      <c r="B197" s="128"/>
      <c r="C197" s="143" t="s">
        <v>876</v>
      </c>
      <c r="D197" s="143" t="s">
        <v>175</v>
      </c>
      <c r="E197" s="144" t="s">
        <v>1188</v>
      </c>
      <c r="F197" s="145" t="s">
        <v>1189</v>
      </c>
      <c r="G197" s="146" t="s">
        <v>172</v>
      </c>
      <c r="H197" s="147">
        <v>73</v>
      </c>
      <c r="I197" s="148"/>
      <c r="J197" s="149">
        <f t="shared" si="20"/>
        <v>0</v>
      </c>
      <c r="K197" s="150"/>
      <c r="L197" s="151"/>
      <c r="M197" s="152" t="s">
        <v>1</v>
      </c>
      <c r="N197" s="153" t="s">
        <v>43</v>
      </c>
      <c r="P197" s="139">
        <f t="shared" si="21"/>
        <v>0</v>
      </c>
      <c r="Q197" s="139">
        <v>0</v>
      </c>
      <c r="R197" s="139">
        <f t="shared" si="22"/>
        <v>0</v>
      </c>
      <c r="S197" s="139">
        <v>0</v>
      </c>
      <c r="T197" s="140">
        <f t="shared" si="23"/>
        <v>0</v>
      </c>
      <c r="AR197" s="141" t="s">
        <v>178</v>
      </c>
      <c r="AT197" s="141" t="s">
        <v>175</v>
      </c>
      <c r="AU197" s="141" t="s">
        <v>155</v>
      </c>
      <c r="AY197" s="13" t="s">
        <v>148</v>
      </c>
      <c r="BE197" s="142">
        <f t="shared" si="24"/>
        <v>0</v>
      </c>
      <c r="BF197" s="142">
        <f t="shared" si="25"/>
        <v>0</v>
      </c>
      <c r="BG197" s="142">
        <f t="shared" si="26"/>
        <v>0</v>
      </c>
      <c r="BH197" s="142">
        <f t="shared" si="27"/>
        <v>0</v>
      </c>
      <c r="BI197" s="142">
        <f t="shared" si="28"/>
        <v>0</v>
      </c>
      <c r="BJ197" s="13" t="s">
        <v>155</v>
      </c>
      <c r="BK197" s="142">
        <f t="shared" si="29"/>
        <v>0</v>
      </c>
      <c r="BL197" s="13" t="s">
        <v>154</v>
      </c>
      <c r="BM197" s="141" t="s">
        <v>1190</v>
      </c>
    </row>
    <row r="198" spans="2:65" s="1" customFormat="1" ht="14.5" customHeight="1" x14ac:dyDescent="0.2">
      <c r="B198" s="128"/>
      <c r="C198" s="143" t="s">
        <v>880</v>
      </c>
      <c r="D198" s="143" t="s">
        <v>175</v>
      </c>
      <c r="E198" s="144" t="s">
        <v>1191</v>
      </c>
      <c r="F198" s="145" t="s">
        <v>1192</v>
      </c>
      <c r="G198" s="146" t="s">
        <v>172</v>
      </c>
      <c r="H198" s="147">
        <v>368</v>
      </c>
      <c r="I198" s="148"/>
      <c r="J198" s="149">
        <f t="shared" si="20"/>
        <v>0</v>
      </c>
      <c r="K198" s="150"/>
      <c r="L198" s="151"/>
      <c r="M198" s="152" t="s">
        <v>1</v>
      </c>
      <c r="N198" s="153" t="s">
        <v>43</v>
      </c>
      <c r="P198" s="139">
        <f t="shared" si="21"/>
        <v>0</v>
      </c>
      <c r="Q198" s="139">
        <v>0</v>
      </c>
      <c r="R198" s="139">
        <f t="shared" si="22"/>
        <v>0</v>
      </c>
      <c r="S198" s="139">
        <v>0</v>
      </c>
      <c r="T198" s="140">
        <f t="shared" si="23"/>
        <v>0</v>
      </c>
      <c r="AR198" s="141" t="s">
        <v>178</v>
      </c>
      <c r="AT198" s="141" t="s">
        <v>175</v>
      </c>
      <c r="AU198" s="141" t="s">
        <v>155</v>
      </c>
      <c r="AY198" s="13" t="s">
        <v>148</v>
      </c>
      <c r="BE198" s="142">
        <f t="shared" si="24"/>
        <v>0</v>
      </c>
      <c r="BF198" s="142">
        <f t="shared" si="25"/>
        <v>0</v>
      </c>
      <c r="BG198" s="142">
        <f t="shared" si="26"/>
        <v>0</v>
      </c>
      <c r="BH198" s="142">
        <f t="shared" si="27"/>
        <v>0</v>
      </c>
      <c r="BI198" s="142">
        <f t="shared" si="28"/>
        <v>0</v>
      </c>
      <c r="BJ198" s="13" t="s">
        <v>155</v>
      </c>
      <c r="BK198" s="142">
        <f t="shared" si="29"/>
        <v>0</v>
      </c>
      <c r="BL198" s="13" t="s">
        <v>154</v>
      </c>
      <c r="BM198" s="141" t="s">
        <v>1193</v>
      </c>
    </row>
    <row r="199" spans="2:65" s="1" customFormat="1" ht="14.5" customHeight="1" x14ac:dyDescent="0.2">
      <c r="B199" s="128"/>
      <c r="C199" s="143" t="s">
        <v>884</v>
      </c>
      <c r="D199" s="143" t="s">
        <v>175</v>
      </c>
      <c r="E199" s="144" t="s">
        <v>1194</v>
      </c>
      <c r="F199" s="145" t="s">
        <v>1195</v>
      </c>
      <c r="G199" s="146" t="s">
        <v>172</v>
      </c>
      <c r="H199" s="147">
        <v>52</v>
      </c>
      <c r="I199" s="148"/>
      <c r="J199" s="149">
        <f t="shared" si="20"/>
        <v>0</v>
      </c>
      <c r="K199" s="150"/>
      <c r="L199" s="151"/>
      <c r="M199" s="152" t="s">
        <v>1</v>
      </c>
      <c r="N199" s="153" t="s">
        <v>43</v>
      </c>
      <c r="P199" s="139">
        <f t="shared" si="21"/>
        <v>0</v>
      </c>
      <c r="Q199" s="139">
        <v>0</v>
      </c>
      <c r="R199" s="139">
        <f t="shared" si="22"/>
        <v>0</v>
      </c>
      <c r="S199" s="139">
        <v>0</v>
      </c>
      <c r="T199" s="140">
        <f t="shared" si="23"/>
        <v>0</v>
      </c>
      <c r="AR199" s="141" t="s">
        <v>178</v>
      </c>
      <c r="AT199" s="141" t="s">
        <v>175</v>
      </c>
      <c r="AU199" s="141" t="s">
        <v>155</v>
      </c>
      <c r="AY199" s="13" t="s">
        <v>148</v>
      </c>
      <c r="BE199" s="142">
        <f t="shared" si="24"/>
        <v>0</v>
      </c>
      <c r="BF199" s="142">
        <f t="shared" si="25"/>
        <v>0</v>
      </c>
      <c r="BG199" s="142">
        <f t="shared" si="26"/>
        <v>0</v>
      </c>
      <c r="BH199" s="142">
        <f t="shared" si="27"/>
        <v>0</v>
      </c>
      <c r="BI199" s="142">
        <f t="shared" si="28"/>
        <v>0</v>
      </c>
      <c r="BJ199" s="13" t="s">
        <v>155</v>
      </c>
      <c r="BK199" s="142">
        <f t="shared" si="29"/>
        <v>0</v>
      </c>
      <c r="BL199" s="13" t="s">
        <v>154</v>
      </c>
      <c r="BM199" s="141" t="s">
        <v>1196</v>
      </c>
    </row>
    <row r="200" spans="2:65" s="1" customFormat="1" ht="14.5" customHeight="1" x14ac:dyDescent="0.2">
      <c r="B200" s="128"/>
      <c r="C200" s="143" t="s">
        <v>1197</v>
      </c>
      <c r="D200" s="143" t="s">
        <v>175</v>
      </c>
      <c r="E200" s="144" t="s">
        <v>1198</v>
      </c>
      <c r="F200" s="145" t="s">
        <v>1199</v>
      </c>
      <c r="G200" s="146" t="s">
        <v>172</v>
      </c>
      <c r="H200" s="147">
        <v>31</v>
      </c>
      <c r="I200" s="148"/>
      <c r="J200" s="149">
        <f t="shared" si="20"/>
        <v>0</v>
      </c>
      <c r="K200" s="150"/>
      <c r="L200" s="151"/>
      <c r="M200" s="152" t="s">
        <v>1</v>
      </c>
      <c r="N200" s="153" t="s">
        <v>43</v>
      </c>
      <c r="P200" s="139">
        <f t="shared" si="21"/>
        <v>0</v>
      </c>
      <c r="Q200" s="139">
        <v>0</v>
      </c>
      <c r="R200" s="139">
        <f t="shared" si="22"/>
        <v>0</v>
      </c>
      <c r="S200" s="139">
        <v>0</v>
      </c>
      <c r="T200" s="140">
        <f t="shared" si="23"/>
        <v>0</v>
      </c>
      <c r="AR200" s="141" t="s">
        <v>178</v>
      </c>
      <c r="AT200" s="141" t="s">
        <v>175</v>
      </c>
      <c r="AU200" s="141" t="s">
        <v>155</v>
      </c>
      <c r="AY200" s="13" t="s">
        <v>148</v>
      </c>
      <c r="BE200" s="142">
        <f t="shared" si="24"/>
        <v>0</v>
      </c>
      <c r="BF200" s="142">
        <f t="shared" si="25"/>
        <v>0</v>
      </c>
      <c r="BG200" s="142">
        <f t="shared" si="26"/>
        <v>0</v>
      </c>
      <c r="BH200" s="142">
        <f t="shared" si="27"/>
        <v>0</v>
      </c>
      <c r="BI200" s="142">
        <f t="shared" si="28"/>
        <v>0</v>
      </c>
      <c r="BJ200" s="13" t="s">
        <v>155</v>
      </c>
      <c r="BK200" s="142">
        <f t="shared" si="29"/>
        <v>0</v>
      </c>
      <c r="BL200" s="13" t="s">
        <v>154</v>
      </c>
      <c r="BM200" s="141" t="s">
        <v>1200</v>
      </c>
    </row>
    <row r="201" spans="2:65" s="1" customFormat="1" ht="14.5" customHeight="1" x14ac:dyDescent="0.2">
      <c r="B201" s="128"/>
      <c r="C201" s="143" t="s">
        <v>1201</v>
      </c>
      <c r="D201" s="143" t="s">
        <v>175</v>
      </c>
      <c r="E201" s="144" t="s">
        <v>1202</v>
      </c>
      <c r="F201" s="145" t="s">
        <v>1203</v>
      </c>
      <c r="G201" s="146" t="s">
        <v>172</v>
      </c>
      <c r="H201" s="147">
        <v>16</v>
      </c>
      <c r="I201" s="148"/>
      <c r="J201" s="149">
        <f t="shared" si="20"/>
        <v>0</v>
      </c>
      <c r="K201" s="150"/>
      <c r="L201" s="151"/>
      <c r="M201" s="152" t="s">
        <v>1</v>
      </c>
      <c r="N201" s="153" t="s">
        <v>43</v>
      </c>
      <c r="P201" s="139">
        <f t="shared" si="21"/>
        <v>0</v>
      </c>
      <c r="Q201" s="139">
        <v>0</v>
      </c>
      <c r="R201" s="139">
        <f t="shared" si="22"/>
        <v>0</v>
      </c>
      <c r="S201" s="139">
        <v>0</v>
      </c>
      <c r="T201" s="140">
        <f t="shared" si="23"/>
        <v>0</v>
      </c>
      <c r="AR201" s="141" t="s">
        <v>178</v>
      </c>
      <c r="AT201" s="141" t="s">
        <v>175</v>
      </c>
      <c r="AU201" s="141" t="s">
        <v>155</v>
      </c>
      <c r="AY201" s="13" t="s">
        <v>148</v>
      </c>
      <c r="BE201" s="142">
        <f t="shared" si="24"/>
        <v>0</v>
      </c>
      <c r="BF201" s="142">
        <f t="shared" si="25"/>
        <v>0</v>
      </c>
      <c r="BG201" s="142">
        <f t="shared" si="26"/>
        <v>0</v>
      </c>
      <c r="BH201" s="142">
        <f t="shared" si="27"/>
        <v>0</v>
      </c>
      <c r="BI201" s="142">
        <f t="shared" si="28"/>
        <v>0</v>
      </c>
      <c r="BJ201" s="13" t="s">
        <v>155</v>
      </c>
      <c r="BK201" s="142">
        <f t="shared" si="29"/>
        <v>0</v>
      </c>
      <c r="BL201" s="13" t="s">
        <v>154</v>
      </c>
      <c r="BM201" s="141" t="s">
        <v>1204</v>
      </c>
    </row>
    <row r="202" spans="2:65" s="1" customFormat="1" ht="24.25" customHeight="1" x14ac:dyDescent="0.2">
      <c r="B202" s="128"/>
      <c r="C202" s="129" t="s">
        <v>1205</v>
      </c>
      <c r="D202" s="129" t="s">
        <v>150</v>
      </c>
      <c r="E202" s="130" t="s">
        <v>1206</v>
      </c>
      <c r="F202" s="131" t="s">
        <v>1207</v>
      </c>
      <c r="G202" s="132" t="s">
        <v>172</v>
      </c>
      <c r="H202" s="133">
        <v>4716</v>
      </c>
      <c r="I202" s="134"/>
      <c r="J202" s="135">
        <f t="shared" si="20"/>
        <v>0</v>
      </c>
      <c r="K202" s="136"/>
      <c r="L202" s="28"/>
      <c r="M202" s="137" t="s">
        <v>1</v>
      </c>
      <c r="N202" s="138" t="s">
        <v>43</v>
      </c>
      <c r="P202" s="139">
        <f t="shared" si="21"/>
        <v>0</v>
      </c>
      <c r="Q202" s="139">
        <v>0</v>
      </c>
      <c r="R202" s="139">
        <f t="shared" si="22"/>
        <v>0</v>
      </c>
      <c r="S202" s="139">
        <v>0</v>
      </c>
      <c r="T202" s="140">
        <f t="shared" si="2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24"/>
        <v>0</v>
      </c>
      <c r="BF202" s="142">
        <f t="shared" si="25"/>
        <v>0</v>
      </c>
      <c r="BG202" s="142">
        <f t="shared" si="26"/>
        <v>0</v>
      </c>
      <c r="BH202" s="142">
        <f t="shared" si="27"/>
        <v>0</v>
      </c>
      <c r="BI202" s="142">
        <f t="shared" si="28"/>
        <v>0</v>
      </c>
      <c r="BJ202" s="13" t="s">
        <v>155</v>
      </c>
      <c r="BK202" s="142">
        <f t="shared" si="29"/>
        <v>0</v>
      </c>
      <c r="BL202" s="13" t="s">
        <v>154</v>
      </c>
      <c r="BM202" s="141" t="s">
        <v>1208</v>
      </c>
    </row>
    <row r="203" spans="2:65" s="1" customFormat="1" ht="14.5" customHeight="1" x14ac:dyDescent="0.2">
      <c r="B203" s="128"/>
      <c r="C203" s="143" t="s">
        <v>1209</v>
      </c>
      <c r="D203" s="143" t="s">
        <v>175</v>
      </c>
      <c r="E203" s="144" t="s">
        <v>1210</v>
      </c>
      <c r="F203" s="145" t="s">
        <v>1211</v>
      </c>
      <c r="G203" s="146" t="s">
        <v>172</v>
      </c>
      <c r="H203" s="147">
        <v>180</v>
      </c>
      <c r="I203" s="148"/>
      <c r="J203" s="149">
        <f t="shared" si="20"/>
        <v>0</v>
      </c>
      <c r="K203" s="150"/>
      <c r="L203" s="151"/>
      <c r="M203" s="152" t="s">
        <v>1</v>
      </c>
      <c r="N203" s="153" t="s">
        <v>43</v>
      </c>
      <c r="P203" s="139">
        <f t="shared" si="21"/>
        <v>0</v>
      </c>
      <c r="Q203" s="139">
        <v>0</v>
      </c>
      <c r="R203" s="139">
        <f t="shared" si="22"/>
        <v>0</v>
      </c>
      <c r="S203" s="139">
        <v>0</v>
      </c>
      <c r="T203" s="140">
        <f t="shared" si="23"/>
        <v>0</v>
      </c>
      <c r="AR203" s="141" t="s">
        <v>178</v>
      </c>
      <c r="AT203" s="141" t="s">
        <v>175</v>
      </c>
      <c r="AU203" s="141" t="s">
        <v>155</v>
      </c>
      <c r="AY203" s="13" t="s">
        <v>148</v>
      </c>
      <c r="BE203" s="142">
        <f t="shared" si="24"/>
        <v>0</v>
      </c>
      <c r="BF203" s="142">
        <f t="shared" si="25"/>
        <v>0</v>
      </c>
      <c r="BG203" s="142">
        <f t="shared" si="26"/>
        <v>0</v>
      </c>
      <c r="BH203" s="142">
        <f t="shared" si="27"/>
        <v>0</v>
      </c>
      <c r="BI203" s="142">
        <f t="shared" si="28"/>
        <v>0</v>
      </c>
      <c r="BJ203" s="13" t="s">
        <v>155</v>
      </c>
      <c r="BK203" s="142">
        <f t="shared" si="29"/>
        <v>0</v>
      </c>
      <c r="BL203" s="13" t="s">
        <v>154</v>
      </c>
      <c r="BM203" s="141" t="s">
        <v>1212</v>
      </c>
    </row>
    <row r="204" spans="2:65" s="1" customFormat="1" ht="14.5" customHeight="1" x14ac:dyDescent="0.2">
      <c r="B204" s="128"/>
      <c r="C204" s="143" t="s">
        <v>1213</v>
      </c>
      <c r="D204" s="143" t="s">
        <v>175</v>
      </c>
      <c r="E204" s="144" t="s">
        <v>1214</v>
      </c>
      <c r="F204" s="145" t="s">
        <v>1215</v>
      </c>
      <c r="G204" s="146" t="s">
        <v>172</v>
      </c>
      <c r="H204" s="147">
        <v>1100</v>
      </c>
      <c r="I204" s="148"/>
      <c r="J204" s="149">
        <f t="shared" si="20"/>
        <v>0</v>
      </c>
      <c r="K204" s="150"/>
      <c r="L204" s="151"/>
      <c r="M204" s="152" t="s">
        <v>1</v>
      </c>
      <c r="N204" s="153" t="s">
        <v>43</v>
      </c>
      <c r="P204" s="139">
        <f t="shared" si="21"/>
        <v>0</v>
      </c>
      <c r="Q204" s="139">
        <v>0</v>
      </c>
      <c r="R204" s="139">
        <f t="shared" si="22"/>
        <v>0</v>
      </c>
      <c r="S204" s="139">
        <v>0</v>
      </c>
      <c r="T204" s="140">
        <f t="shared" si="23"/>
        <v>0</v>
      </c>
      <c r="AR204" s="141" t="s">
        <v>178</v>
      </c>
      <c r="AT204" s="141" t="s">
        <v>175</v>
      </c>
      <c r="AU204" s="141" t="s">
        <v>155</v>
      </c>
      <c r="AY204" s="13" t="s">
        <v>148</v>
      </c>
      <c r="BE204" s="142">
        <f t="shared" si="24"/>
        <v>0</v>
      </c>
      <c r="BF204" s="142">
        <f t="shared" si="25"/>
        <v>0</v>
      </c>
      <c r="BG204" s="142">
        <f t="shared" si="26"/>
        <v>0</v>
      </c>
      <c r="BH204" s="142">
        <f t="shared" si="27"/>
        <v>0</v>
      </c>
      <c r="BI204" s="142">
        <f t="shared" si="28"/>
        <v>0</v>
      </c>
      <c r="BJ204" s="13" t="s">
        <v>155</v>
      </c>
      <c r="BK204" s="142">
        <f t="shared" si="29"/>
        <v>0</v>
      </c>
      <c r="BL204" s="13" t="s">
        <v>154</v>
      </c>
      <c r="BM204" s="141" t="s">
        <v>1216</v>
      </c>
    </row>
    <row r="205" spans="2:65" s="1" customFormat="1" ht="14.5" customHeight="1" x14ac:dyDescent="0.2">
      <c r="B205" s="128"/>
      <c r="C205" s="143" t="s">
        <v>1217</v>
      </c>
      <c r="D205" s="143" t="s">
        <v>175</v>
      </c>
      <c r="E205" s="144" t="s">
        <v>1218</v>
      </c>
      <c r="F205" s="145" t="s">
        <v>1219</v>
      </c>
      <c r="G205" s="146" t="s">
        <v>172</v>
      </c>
      <c r="H205" s="147">
        <v>978</v>
      </c>
      <c r="I205" s="148"/>
      <c r="J205" s="149">
        <f t="shared" si="20"/>
        <v>0</v>
      </c>
      <c r="K205" s="150"/>
      <c r="L205" s="151"/>
      <c r="M205" s="152" t="s">
        <v>1</v>
      </c>
      <c r="N205" s="153" t="s">
        <v>43</v>
      </c>
      <c r="P205" s="139">
        <f t="shared" si="21"/>
        <v>0</v>
      </c>
      <c r="Q205" s="139">
        <v>0</v>
      </c>
      <c r="R205" s="139">
        <f t="shared" si="22"/>
        <v>0</v>
      </c>
      <c r="S205" s="139">
        <v>0</v>
      </c>
      <c r="T205" s="140">
        <f t="shared" si="23"/>
        <v>0</v>
      </c>
      <c r="AR205" s="141" t="s">
        <v>178</v>
      </c>
      <c r="AT205" s="141" t="s">
        <v>175</v>
      </c>
      <c r="AU205" s="141" t="s">
        <v>155</v>
      </c>
      <c r="AY205" s="13" t="s">
        <v>148</v>
      </c>
      <c r="BE205" s="142">
        <f t="shared" si="24"/>
        <v>0</v>
      </c>
      <c r="BF205" s="142">
        <f t="shared" si="25"/>
        <v>0</v>
      </c>
      <c r="BG205" s="142">
        <f t="shared" si="26"/>
        <v>0</v>
      </c>
      <c r="BH205" s="142">
        <f t="shared" si="27"/>
        <v>0</v>
      </c>
      <c r="BI205" s="142">
        <f t="shared" si="28"/>
        <v>0</v>
      </c>
      <c r="BJ205" s="13" t="s">
        <v>155</v>
      </c>
      <c r="BK205" s="142">
        <f t="shared" si="29"/>
        <v>0</v>
      </c>
      <c r="BL205" s="13" t="s">
        <v>154</v>
      </c>
      <c r="BM205" s="141" t="s">
        <v>1220</v>
      </c>
    </row>
    <row r="206" spans="2:65" s="1" customFormat="1" ht="14.5" customHeight="1" x14ac:dyDescent="0.2">
      <c r="B206" s="128"/>
      <c r="C206" s="143" t="s">
        <v>1221</v>
      </c>
      <c r="D206" s="143" t="s">
        <v>175</v>
      </c>
      <c r="E206" s="144" t="s">
        <v>1222</v>
      </c>
      <c r="F206" s="145" t="s">
        <v>1223</v>
      </c>
      <c r="G206" s="146" t="s">
        <v>172</v>
      </c>
      <c r="H206" s="147">
        <v>978</v>
      </c>
      <c r="I206" s="148"/>
      <c r="J206" s="149">
        <f t="shared" si="20"/>
        <v>0</v>
      </c>
      <c r="K206" s="150"/>
      <c r="L206" s="151"/>
      <c r="M206" s="152" t="s">
        <v>1</v>
      </c>
      <c r="N206" s="153" t="s">
        <v>43</v>
      </c>
      <c r="P206" s="139">
        <f t="shared" si="21"/>
        <v>0</v>
      </c>
      <c r="Q206" s="139">
        <v>0</v>
      </c>
      <c r="R206" s="139">
        <f t="shared" si="22"/>
        <v>0</v>
      </c>
      <c r="S206" s="139">
        <v>0</v>
      </c>
      <c r="T206" s="140">
        <f t="shared" si="23"/>
        <v>0</v>
      </c>
      <c r="AR206" s="141" t="s">
        <v>178</v>
      </c>
      <c r="AT206" s="141" t="s">
        <v>175</v>
      </c>
      <c r="AU206" s="141" t="s">
        <v>155</v>
      </c>
      <c r="AY206" s="13" t="s">
        <v>148</v>
      </c>
      <c r="BE206" s="142">
        <f t="shared" si="24"/>
        <v>0</v>
      </c>
      <c r="BF206" s="142">
        <f t="shared" si="25"/>
        <v>0</v>
      </c>
      <c r="BG206" s="142">
        <f t="shared" si="26"/>
        <v>0</v>
      </c>
      <c r="BH206" s="142">
        <f t="shared" si="27"/>
        <v>0</v>
      </c>
      <c r="BI206" s="142">
        <f t="shared" si="28"/>
        <v>0</v>
      </c>
      <c r="BJ206" s="13" t="s">
        <v>155</v>
      </c>
      <c r="BK206" s="142">
        <f t="shared" si="29"/>
        <v>0</v>
      </c>
      <c r="BL206" s="13" t="s">
        <v>154</v>
      </c>
      <c r="BM206" s="141" t="s">
        <v>1224</v>
      </c>
    </row>
    <row r="207" spans="2:65" s="1" customFormat="1" ht="14.5" customHeight="1" x14ac:dyDescent="0.2">
      <c r="B207" s="128"/>
      <c r="C207" s="143" t="s">
        <v>1225</v>
      </c>
      <c r="D207" s="143" t="s">
        <v>175</v>
      </c>
      <c r="E207" s="144" t="s">
        <v>1226</v>
      </c>
      <c r="F207" s="145" t="s">
        <v>1227</v>
      </c>
      <c r="G207" s="146" t="s">
        <v>172</v>
      </c>
      <c r="H207" s="147">
        <v>180</v>
      </c>
      <c r="I207" s="148"/>
      <c r="J207" s="149">
        <f t="shared" si="20"/>
        <v>0</v>
      </c>
      <c r="K207" s="150"/>
      <c r="L207" s="151"/>
      <c r="M207" s="152" t="s">
        <v>1</v>
      </c>
      <c r="N207" s="153" t="s">
        <v>43</v>
      </c>
      <c r="P207" s="139">
        <f t="shared" si="21"/>
        <v>0</v>
      </c>
      <c r="Q207" s="139">
        <v>0</v>
      </c>
      <c r="R207" s="139">
        <f t="shared" si="22"/>
        <v>0</v>
      </c>
      <c r="S207" s="139">
        <v>0</v>
      </c>
      <c r="T207" s="140">
        <f t="shared" si="23"/>
        <v>0</v>
      </c>
      <c r="AR207" s="141" t="s">
        <v>178</v>
      </c>
      <c r="AT207" s="141" t="s">
        <v>175</v>
      </c>
      <c r="AU207" s="141" t="s">
        <v>155</v>
      </c>
      <c r="AY207" s="13" t="s">
        <v>148</v>
      </c>
      <c r="BE207" s="142">
        <f t="shared" si="24"/>
        <v>0</v>
      </c>
      <c r="BF207" s="142">
        <f t="shared" si="25"/>
        <v>0</v>
      </c>
      <c r="BG207" s="142">
        <f t="shared" si="26"/>
        <v>0</v>
      </c>
      <c r="BH207" s="142">
        <f t="shared" si="27"/>
        <v>0</v>
      </c>
      <c r="BI207" s="142">
        <f t="shared" si="28"/>
        <v>0</v>
      </c>
      <c r="BJ207" s="13" t="s">
        <v>155</v>
      </c>
      <c r="BK207" s="142">
        <f t="shared" si="29"/>
        <v>0</v>
      </c>
      <c r="BL207" s="13" t="s">
        <v>154</v>
      </c>
      <c r="BM207" s="141" t="s">
        <v>1228</v>
      </c>
    </row>
    <row r="208" spans="2:65" s="1" customFormat="1" ht="24.25" customHeight="1" x14ac:dyDescent="0.2">
      <c r="B208" s="128"/>
      <c r="C208" s="143" t="s">
        <v>1229</v>
      </c>
      <c r="D208" s="143" t="s">
        <v>175</v>
      </c>
      <c r="E208" s="144" t="s">
        <v>1230</v>
      </c>
      <c r="F208" s="145" t="s">
        <v>1231</v>
      </c>
      <c r="G208" s="146" t="s">
        <v>172</v>
      </c>
      <c r="H208" s="147">
        <v>1300</v>
      </c>
      <c r="I208" s="148"/>
      <c r="J208" s="149">
        <f t="shared" si="20"/>
        <v>0</v>
      </c>
      <c r="K208" s="150"/>
      <c r="L208" s="151"/>
      <c r="M208" s="152" t="s">
        <v>1</v>
      </c>
      <c r="N208" s="153" t="s">
        <v>43</v>
      </c>
      <c r="P208" s="139">
        <f t="shared" si="21"/>
        <v>0</v>
      </c>
      <c r="Q208" s="139">
        <v>0</v>
      </c>
      <c r="R208" s="139">
        <f t="shared" si="22"/>
        <v>0</v>
      </c>
      <c r="S208" s="139">
        <v>0</v>
      </c>
      <c r="T208" s="140">
        <f t="shared" si="23"/>
        <v>0</v>
      </c>
      <c r="AR208" s="141" t="s">
        <v>178</v>
      </c>
      <c r="AT208" s="141" t="s">
        <v>175</v>
      </c>
      <c r="AU208" s="141" t="s">
        <v>155</v>
      </c>
      <c r="AY208" s="13" t="s">
        <v>148</v>
      </c>
      <c r="BE208" s="142">
        <f t="shared" si="24"/>
        <v>0</v>
      </c>
      <c r="BF208" s="142">
        <f t="shared" si="25"/>
        <v>0</v>
      </c>
      <c r="BG208" s="142">
        <f t="shared" si="26"/>
        <v>0</v>
      </c>
      <c r="BH208" s="142">
        <f t="shared" si="27"/>
        <v>0</v>
      </c>
      <c r="BI208" s="142">
        <f t="shared" si="28"/>
        <v>0</v>
      </c>
      <c r="BJ208" s="13" t="s">
        <v>155</v>
      </c>
      <c r="BK208" s="142">
        <f t="shared" si="29"/>
        <v>0</v>
      </c>
      <c r="BL208" s="13" t="s">
        <v>154</v>
      </c>
      <c r="BM208" s="141" t="s">
        <v>1232</v>
      </c>
    </row>
    <row r="209" spans="2:65" s="1" customFormat="1" ht="14.5" customHeight="1" x14ac:dyDescent="0.2">
      <c r="B209" s="128"/>
      <c r="C209" s="129" t="s">
        <v>1233</v>
      </c>
      <c r="D209" s="129" t="s">
        <v>150</v>
      </c>
      <c r="E209" s="130" t="s">
        <v>922</v>
      </c>
      <c r="F209" s="131" t="s">
        <v>1234</v>
      </c>
      <c r="G209" s="132" t="s">
        <v>167</v>
      </c>
      <c r="H209" s="133">
        <v>108.4</v>
      </c>
      <c r="I209" s="134"/>
      <c r="J209" s="135">
        <f t="shared" si="20"/>
        <v>0</v>
      </c>
      <c r="K209" s="136"/>
      <c r="L209" s="28"/>
      <c r="M209" s="137" t="s">
        <v>1</v>
      </c>
      <c r="N209" s="138" t="s">
        <v>43</v>
      </c>
      <c r="P209" s="139">
        <f t="shared" si="21"/>
        <v>0</v>
      </c>
      <c r="Q209" s="139">
        <v>0</v>
      </c>
      <c r="R209" s="139">
        <f t="shared" si="22"/>
        <v>0</v>
      </c>
      <c r="S209" s="139">
        <v>0</v>
      </c>
      <c r="T209" s="140">
        <f t="shared" si="2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24"/>
        <v>0</v>
      </c>
      <c r="BF209" s="142">
        <f t="shared" si="25"/>
        <v>0</v>
      </c>
      <c r="BG209" s="142">
        <f t="shared" si="26"/>
        <v>0</v>
      </c>
      <c r="BH209" s="142">
        <f t="shared" si="27"/>
        <v>0</v>
      </c>
      <c r="BI209" s="142">
        <f t="shared" si="28"/>
        <v>0</v>
      </c>
      <c r="BJ209" s="13" t="s">
        <v>155</v>
      </c>
      <c r="BK209" s="142">
        <f t="shared" si="29"/>
        <v>0</v>
      </c>
      <c r="BL209" s="13" t="s">
        <v>154</v>
      </c>
      <c r="BM209" s="141" t="s">
        <v>1235</v>
      </c>
    </row>
    <row r="210" spans="2:65" s="1" customFormat="1" ht="24.25" customHeight="1" x14ac:dyDescent="0.2">
      <c r="B210" s="128"/>
      <c r="C210" s="129" t="s">
        <v>1236</v>
      </c>
      <c r="D210" s="129" t="s">
        <v>150</v>
      </c>
      <c r="E210" s="130" t="s">
        <v>1237</v>
      </c>
      <c r="F210" s="131" t="s">
        <v>1238</v>
      </c>
      <c r="G210" s="132" t="s">
        <v>172</v>
      </c>
      <c r="H210" s="133">
        <v>1613</v>
      </c>
      <c r="I210" s="134"/>
      <c r="J210" s="135">
        <f t="shared" si="20"/>
        <v>0</v>
      </c>
      <c r="K210" s="136"/>
      <c r="L210" s="28"/>
      <c r="M210" s="137" t="s">
        <v>1</v>
      </c>
      <c r="N210" s="138" t="s">
        <v>43</v>
      </c>
      <c r="P210" s="139">
        <f t="shared" si="21"/>
        <v>0</v>
      </c>
      <c r="Q210" s="139">
        <v>0</v>
      </c>
      <c r="R210" s="139">
        <f t="shared" si="22"/>
        <v>0</v>
      </c>
      <c r="S210" s="139">
        <v>0</v>
      </c>
      <c r="T210" s="140">
        <f t="shared" si="2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24"/>
        <v>0</v>
      </c>
      <c r="BF210" s="142">
        <f t="shared" si="25"/>
        <v>0</v>
      </c>
      <c r="BG210" s="142">
        <f t="shared" si="26"/>
        <v>0</v>
      </c>
      <c r="BH210" s="142">
        <f t="shared" si="27"/>
        <v>0</v>
      </c>
      <c r="BI210" s="142">
        <f t="shared" si="28"/>
        <v>0</v>
      </c>
      <c r="BJ210" s="13" t="s">
        <v>155</v>
      </c>
      <c r="BK210" s="142">
        <f t="shared" si="29"/>
        <v>0</v>
      </c>
      <c r="BL210" s="13" t="s">
        <v>154</v>
      </c>
      <c r="BM210" s="141" t="s">
        <v>1239</v>
      </c>
    </row>
    <row r="211" spans="2:65" s="1" customFormat="1" ht="14.5" customHeight="1" x14ac:dyDescent="0.2">
      <c r="B211" s="128"/>
      <c r="C211" s="143" t="s">
        <v>1240</v>
      </c>
      <c r="D211" s="143" t="s">
        <v>175</v>
      </c>
      <c r="E211" s="144" t="s">
        <v>1241</v>
      </c>
      <c r="F211" s="145" t="s">
        <v>1242</v>
      </c>
      <c r="G211" s="146" t="s">
        <v>172</v>
      </c>
      <c r="H211" s="147">
        <v>25</v>
      </c>
      <c r="I211" s="148"/>
      <c r="J211" s="149">
        <f t="shared" si="20"/>
        <v>0</v>
      </c>
      <c r="K211" s="150"/>
      <c r="L211" s="151"/>
      <c r="M211" s="152" t="s">
        <v>1</v>
      </c>
      <c r="N211" s="153" t="s">
        <v>43</v>
      </c>
      <c r="P211" s="139">
        <f t="shared" si="21"/>
        <v>0</v>
      </c>
      <c r="Q211" s="139">
        <v>0</v>
      </c>
      <c r="R211" s="139">
        <f t="shared" si="22"/>
        <v>0</v>
      </c>
      <c r="S211" s="139">
        <v>0</v>
      </c>
      <c r="T211" s="140">
        <f t="shared" si="23"/>
        <v>0</v>
      </c>
      <c r="AR211" s="141" t="s">
        <v>178</v>
      </c>
      <c r="AT211" s="141" t="s">
        <v>175</v>
      </c>
      <c r="AU211" s="141" t="s">
        <v>155</v>
      </c>
      <c r="AY211" s="13" t="s">
        <v>148</v>
      </c>
      <c r="BE211" s="142">
        <f t="shared" si="24"/>
        <v>0</v>
      </c>
      <c r="BF211" s="142">
        <f t="shared" si="25"/>
        <v>0</v>
      </c>
      <c r="BG211" s="142">
        <f t="shared" si="26"/>
        <v>0</v>
      </c>
      <c r="BH211" s="142">
        <f t="shared" si="27"/>
        <v>0</v>
      </c>
      <c r="BI211" s="142">
        <f t="shared" si="28"/>
        <v>0</v>
      </c>
      <c r="BJ211" s="13" t="s">
        <v>155</v>
      </c>
      <c r="BK211" s="142">
        <f t="shared" si="29"/>
        <v>0</v>
      </c>
      <c r="BL211" s="13" t="s">
        <v>154</v>
      </c>
      <c r="BM211" s="141" t="s">
        <v>1243</v>
      </c>
    </row>
    <row r="212" spans="2:65" s="1" customFormat="1" ht="14.5" customHeight="1" x14ac:dyDescent="0.2">
      <c r="B212" s="128"/>
      <c r="C212" s="143" t="s">
        <v>1244</v>
      </c>
      <c r="D212" s="143" t="s">
        <v>175</v>
      </c>
      <c r="E212" s="144" t="s">
        <v>1245</v>
      </c>
      <c r="F212" s="145" t="s">
        <v>1246</v>
      </c>
      <c r="G212" s="146" t="s">
        <v>172</v>
      </c>
      <c r="H212" s="147">
        <v>15</v>
      </c>
      <c r="I212" s="148"/>
      <c r="J212" s="149">
        <f t="shared" si="20"/>
        <v>0</v>
      </c>
      <c r="K212" s="150"/>
      <c r="L212" s="151"/>
      <c r="M212" s="152" t="s">
        <v>1</v>
      </c>
      <c r="N212" s="153" t="s">
        <v>43</v>
      </c>
      <c r="P212" s="139">
        <f t="shared" si="21"/>
        <v>0</v>
      </c>
      <c r="Q212" s="139">
        <v>0</v>
      </c>
      <c r="R212" s="139">
        <f t="shared" si="22"/>
        <v>0</v>
      </c>
      <c r="S212" s="139">
        <v>0</v>
      </c>
      <c r="T212" s="140">
        <f t="shared" si="23"/>
        <v>0</v>
      </c>
      <c r="AR212" s="141" t="s">
        <v>178</v>
      </c>
      <c r="AT212" s="141" t="s">
        <v>175</v>
      </c>
      <c r="AU212" s="141" t="s">
        <v>155</v>
      </c>
      <c r="AY212" s="13" t="s">
        <v>148</v>
      </c>
      <c r="BE212" s="142">
        <f t="shared" si="24"/>
        <v>0</v>
      </c>
      <c r="BF212" s="142">
        <f t="shared" si="25"/>
        <v>0</v>
      </c>
      <c r="BG212" s="142">
        <f t="shared" si="26"/>
        <v>0</v>
      </c>
      <c r="BH212" s="142">
        <f t="shared" si="27"/>
        <v>0</v>
      </c>
      <c r="BI212" s="142">
        <f t="shared" si="28"/>
        <v>0</v>
      </c>
      <c r="BJ212" s="13" t="s">
        <v>155</v>
      </c>
      <c r="BK212" s="142">
        <f t="shared" si="29"/>
        <v>0</v>
      </c>
      <c r="BL212" s="13" t="s">
        <v>154</v>
      </c>
      <c r="BM212" s="141" t="s">
        <v>1247</v>
      </c>
    </row>
    <row r="213" spans="2:65" s="1" customFormat="1" ht="14.5" customHeight="1" x14ac:dyDescent="0.2">
      <c r="B213" s="128"/>
      <c r="C213" s="143" t="s">
        <v>1248</v>
      </c>
      <c r="D213" s="143" t="s">
        <v>175</v>
      </c>
      <c r="E213" s="144" t="s">
        <v>1249</v>
      </c>
      <c r="F213" s="145" t="s">
        <v>1250</v>
      </c>
      <c r="G213" s="146" t="s">
        <v>172</v>
      </c>
      <c r="H213" s="147">
        <v>126</v>
      </c>
      <c r="I213" s="148"/>
      <c r="J213" s="149">
        <f t="shared" si="20"/>
        <v>0</v>
      </c>
      <c r="K213" s="150"/>
      <c r="L213" s="151"/>
      <c r="M213" s="152" t="s">
        <v>1</v>
      </c>
      <c r="N213" s="153" t="s">
        <v>43</v>
      </c>
      <c r="P213" s="139">
        <f t="shared" si="21"/>
        <v>0</v>
      </c>
      <c r="Q213" s="139">
        <v>0</v>
      </c>
      <c r="R213" s="139">
        <f t="shared" si="22"/>
        <v>0</v>
      </c>
      <c r="S213" s="139">
        <v>0</v>
      </c>
      <c r="T213" s="140">
        <f t="shared" si="23"/>
        <v>0</v>
      </c>
      <c r="AR213" s="141" t="s">
        <v>178</v>
      </c>
      <c r="AT213" s="141" t="s">
        <v>175</v>
      </c>
      <c r="AU213" s="141" t="s">
        <v>155</v>
      </c>
      <c r="AY213" s="13" t="s">
        <v>148</v>
      </c>
      <c r="BE213" s="142">
        <f t="shared" si="24"/>
        <v>0</v>
      </c>
      <c r="BF213" s="142">
        <f t="shared" si="25"/>
        <v>0</v>
      </c>
      <c r="BG213" s="142">
        <f t="shared" si="26"/>
        <v>0</v>
      </c>
      <c r="BH213" s="142">
        <f t="shared" si="27"/>
        <v>0</v>
      </c>
      <c r="BI213" s="142">
        <f t="shared" si="28"/>
        <v>0</v>
      </c>
      <c r="BJ213" s="13" t="s">
        <v>155</v>
      </c>
      <c r="BK213" s="142">
        <f t="shared" si="29"/>
        <v>0</v>
      </c>
      <c r="BL213" s="13" t="s">
        <v>154</v>
      </c>
      <c r="BM213" s="141" t="s">
        <v>1251</v>
      </c>
    </row>
    <row r="214" spans="2:65" s="1" customFormat="1" ht="14.5" customHeight="1" x14ac:dyDescent="0.2">
      <c r="B214" s="128"/>
      <c r="C214" s="143" t="s">
        <v>1252</v>
      </c>
      <c r="D214" s="143" t="s">
        <v>175</v>
      </c>
      <c r="E214" s="144" t="s">
        <v>1253</v>
      </c>
      <c r="F214" s="145" t="s">
        <v>1254</v>
      </c>
      <c r="G214" s="146" t="s">
        <v>172</v>
      </c>
      <c r="H214" s="147">
        <v>11</v>
      </c>
      <c r="I214" s="148"/>
      <c r="J214" s="149">
        <f t="shared" si="20"/>
        <v>0</v>
      </c>
      <c r="K214" s="150"/>
      <c r="L214" s="151"/>
      <c r="M214" s="152" t="s">
        <v>1</v>
      </c>
      <c r="N214" s="153" t="s">
        <v>43</v>
      </c>
      <c r="P214" s="139">
        <f t="shared" si="21"/>
        <v>0</v>
      </c>
      <c r="Q214" s="139">
        <v>0</v>
      </c>
      <c r="R214" s="139">
        <f t="shared" si="22"/>
        <v>0</v>
      </c>
      <c r="S214" s="139">
        <v>0</v>
      </c>
      <c r="T214" s="140">
        <f t="shared" si="23"/>
        <v>0</v>
      </c>
      <c r="AR214" s="141" t="s">
        <v>178</v>
      </c>
      <c r="AT214" s="141" t="s">
        <v>175</v>
      </c>
      <c r="AU214" s="141" t="s">
        <v>155</v>
      </c>
      <c r="AY214" s="13" t="s">
        <v>148</v>
      </c>
      <c r="BE214" s="142">
        <f t="shared" si="24"/>
        <v>0</v>
      </c>
      <c r="BF214" s="142">
        <f t="shared" si="25"/>
        <v>0</v>
      </c>
      <c r="BG214" s="142">
        <f t="shared" si="26"/>
        <v>0</v>
      </c>
      <c r="BH214" s="142">
        <f t="shared" si="27"/>
        <v>0</v>
      </c>
      <c r="BI214" s="142">
        <f t="shared" si="28"/>
        <v>0</v>
      </c>
      <c r="BJ214" s="13" t="s">
        <v>155</v>
      </c>
      <c r="BK214" s="142">
        <f t="shared" si="29"/>
        <v>0</v>
      </c>
      <c r="BL214" s="13" t="s">
        <v>154</v>
      </c>
      <c r="BM214" s="141" t="s">
        <v>1255</v>
      </c>
    </row>
    <row r="215" spans="2:65" s="1" customFormat="1" ht="14.5" customHeight="1" x14ac:dyDescent="0.2">
      <c r="B215" s="128"/>
      <c r="C215" s="143" t="s">
        <v>1256</v>
      </c>
      <c r="D215" s="143" t="s">
        <v>175</v>
      </c>
      <c r="E215" s="144" t="s">
        <v>1257</v>
      </c>
      <c r="F215" s="145" t="s">
        <v>1258</v>
      </c>
      <c r="G215" s="146" t="s">
        <v>172</v>
      </c>
      <c r="H215" s="147">
        <v>25</v>
      </c>
      <c r="I215" s="148"/>
      <c r="J215" s="149">
        <f t="shared" si="20"/>
        <v>0</v>
      </c>
      <c r="K215" s="150"/>
      <c r="L215" s="151"/>
      <c r="M215" s="152" t="s">
        <v>1</v>
      </c>
      <c r="N215" s="153" t="s">
        <v>43</v>
      </c>
      <c r="P215" s="139">
        <f t="shared" si="21"/>
        <v>0</v>
      </c>
      <c r="Q215" s="139">
        <v>0</v>
      </c>
      <c r="R215" s="139">
        <f t="shared" si="22"/>
        <v>0</v>
      </c>
      <c r="S215" s="139">
        <v>0</v>
      </c>
      <c r="T215" s="140">
        <f t="shared" si="23"/>
        <v>0</v>
      </c>
      <c r="AR215" s="141" t="s">
        <v>178</v>
      </c>
      <c r="AT215" s="141" t="s">
        <v>175</v>
      </c>
      <c r="AU215" s="141" t="s">
        <v>155</v>
      </c>
      <c r="AY215" s="13" t="s">
        <v>148</v>
      </c>
      <c r="BE215" s="142">
        <f t="shared" si="24"/>
        <v>0</v>
      </c>
      <c r="BF215" s="142">
        <f t="shared" si="25"/>
        <v>0</v>
      </c>
      <c r="BG215" s="142">
        <f t="shared" si="26"/>
        <v>0</v>
      </c>
      <c r="BH215" s="142">
        <f t="shared" si="27"/>
        <v>0</v>
      </c>
      <c r="BI215" s="142">
        <f t="shared" si="28"/>
        <v>0</v>
      </c>
      <c r="BJ215" s="13" t="s">
        <v>155</v>
      </c>
      <c r="BK215" s="142">
        <f t="shared" si="29"/>
        <v>0</v>
      </c>
      <c r="BL215" s="13" t="s">
        <v>154</v>
      </c>
      <c r="BM215" s="141" t="s">
        <v>1259</v>
      </c>
    </row>
    <row r="216" spans="2:65" s="1" customFormat="1" ht="14.5" customHeight="1" x14ac:dyDescent="0.2">
      <c r="B216" s="128"/>
      <c r="C216" s="143" t="s">
        <v>485</v>
      </c>
      <c r="D216" s="143" t="s">
        <v>175</v>
      </c>
      <c r="E216" s="144" t="s">
        <v>1260</v>
      </c>
      <c r="F216" s="145" t="s">
        <v>1261</v>
      </c>
      <c r="G216" s="146" t="s">
        <v>172</v>
      </c>
      <c r="H216" s="147">
        <v>15</v>
      </c>
      <c r="I216" s="148"/>
      <c r="J216" s="149">
        <f t="shared" si="20"/>
        <v>0</v>
      </c>
      <c r="K216" s="150"/>
      <c r="L216" s="151"/>
      <c r="M216" s="152" t="s">
        <v>1</v>
      </c>
      <c r="N216" s="153" t="s">
        <v>43</v>
      </c>
      <c r="P216" s="139">
        <f t="shared" si="21"/>
        <v>0</v>
      </c>
      <c r="Q216" s="139">
        <v>0</v>
      </c>
      <c r="R216" s="139">
        <f t="shared" si="22"/>
        <v>0</v>
      </c>
      <c r="S216" s="139">
        <v>0</v>
      </c>
      <c r="T216" s="140">
        <f t="shared" si="23"/>
        <v>0</v>
      </c>
      <c r="AR216" s="141" t="s">
        <v>178</v>
      </c>
      <c r="AT216" s="141" t="s">
        <v>175</v>
      </c>
      <c r="AU216" s="141" t="s">
        <v>155</v>
      </c>
      <c r="AY216" s="13" t="s">
        <v>148</v>
      </c>
      <c r="BE216" s="142">
        <f t="shared" si="24"/>
        <v>0</v>
      </c>
      <c r="BF216" s="142">
        <f t="shared" si="25"/>
        <v>0</v>
      </c>
      <c r="BG216" s="142">
        <f t="shared" si="26"/>
        <v>0</v>
      </c>
      <c r="BH216" s="142">
        <f t="shared" si="27"/>
        <v>0</v>
      </c>
      <c r="BI216" s="142">
        <f t="shared" si="28"/>
        <v>0</v>
      </c>
      <c r="BJ216" s="13" t="s">
        <v>155</v>
      </c>
      <c r="BK216" s="142">
        <f t="shared" si="29"/>
        <v>0</v>
      </c>
      <c r="BL216" s="13" t="s">
        <v>154</v>
      </c>
      <c r="BM216" s="141" t="s">
        <v>1262</v>
      </c>
    </row>
    <row r="217" spans="2:65" s="1" customFormat="1" ht="14.5" customHeight="1" x14ac:dyDescent="0.2">
      <c r="B217" s="128"/>
      <c r="C217" s="143" t="s">
        <v>1263</v>
      </c>
      <c r="D217" s="143" t="s">
        <v>175</v>
      </c>
      <c r="E217" s="144" t="s">
        <v>1264</v>
      </c>
      <c r="F217" s="145" t="s">
        <v>1265</v>
      </c>
      <c r="G217" s="146" t="s">
        <v>172</v>
      </c>
      <c r="H217" s="147">
        <v>18</v>
      </c>
      <c r="I217" s="148"/>
      <c r="J217" s="149">
        <f t="shared" ref="J217:J248" si="30">ROUND(I217*H217,2)</f>
        <v>0</v>
      </c>
      <c r="K217" s="150"/>
      <c r="L217" s="151"/>
      <c r="M217" s="152" t="s">
        <v>1</v>
      </c>
      <c r="N217" s="153" t="s">
        <v>43</v>
      </c>
      <c r="P217" s="139">
        <f t="shared" ref="P217:P248" si="31">O217*H217</f>
        <v>0</v>
      </c>
      <c r="Q217" s="139">
        <v>0</v>
      </c>
      <c r="R217" s="139">
        <f t="shared" ref="R217:R248" si="32">Q217*H217</f>
        <v>0</v>
      </c>
      <c r="S217" s="139">
        <v>0</v>
      </c>
      <c r="T217" s="140">
        <f t="shared" ref="T217:T248" si="33">S217*H217</f>
        <v>0</v>
      </c>
      <c r="AR217" s="141" t="s">
        <v>178</v>
      </c>
      <c r="AT217" s="141" t="s">
        <v>175</v>
      </c>
      <c r="AU217" s="141" t="s">
        <v>155</v>
      </c>
      <c r="AY217" s="13" t="s">
        <v>148</v>
      </c>
      <c r="BE217" s="142">
        <f t="shared" ref="BE217:BE248" si="34">IF(N217="základná",J217,0)</f>
        <v>0</v>
      </c>
      <c r="BF217" s="142">
        <f t="shared" ref="BF217:BF248" si="35">IF(N217="znížená",J217,0)</f>
        <v>0</v>
      </c>
      <c r="BG217" s="142">
        <f t="shared" ref="BG217:BG248" si="36">IF(N217="zákl. prenesená",J217,0)</f>
        <v>0</v>
      </c>
      <c r="BH217" s="142">
        <f t="shared" ref="BH217:BH248" si="37">IF(N217="zníž. prenesená",J217,0)</f>
        <v>0</v>
      </c>
      <c r="BI217" s="142">
        <f t="shared" ref="BI217:BI248" si="38">IF(N217="nulová",J217,0)</f>
        <v>0</v>
      </c>
      <c r="BJ217" s="13" t="s">
        <v>155</v>
      </c>
      <c r="BK217" s="142">
        <f t="shared" ref="BK217:BK248" si="39">ROUND(I217*H217,2)</f>
        <v>0</v>
      </c>
      <c r="BL217" s="13" t="s">
        <v>154</v>
      </c>
      <c r="BM217" s="141" t="s">
        <v>1266</v>
      </c>
    </row>
    <row r="218" spans="2:65" s="1" customFormat="1" ht="14.5" customHeight="1" x14ac:dyDescent="0.2">
      <c r="B218" s="128"/>
      <c r="C218" s="143" t="s">
        <v>1267</v>
      </c>
      <c r="D218" s="143" t="s">
        <v>175</v>
      </c>
      <c r="E218" s="144" t="s">
        <v>1268</v>
      </c>
      <c r="F218" s="145" t="s">
        <v>1269</v>
      </c>
      <c r="G218" s="146" t="s">
        <v>172</v>
      </c>
      <c r="H218" s="147">
        <v>498</v>
      </c>
      <c r="I218" s="148"/>
      <c r="J218" s="149">
        <f t="shared" si="30"/>
        <v>0</v>
      </c>
      <c r="K218" s="150"/>
      <c r="L218" s="151"/>
      <c r="M218" s="152" t="s">
        <v>1</v>
      </c>
      <c r="N218" s="153" t="s">
        <v>43</v>
      </c>
      <c r="P218" s="139">
        <f t="shared" si="31"/>
        <v>0</v>
      </c>
      <c r="Q218" s="139">
        <v>0</v>
      </c>
      <c r="R218" s="139">
        <f t="shared" si="32"/>
        <v>0</v>
      </c>
      <c r="S218" s="139">
        <v>0</v>
      </c>
      <c r="T218" s="140">
        <f t="shared" si="33"/>
        <v>0</v>
      </c>
      <c r="AR218" s="141" t="s">
        <v>178</v>
      </c>
      <c r="AT218" s="141" t="s">
        <v>175</v>
      </c>
      <c r="AU218" s="141" t="s">
        <v>155</v>
      </c>
      <c r="AY218" s="13" t="s">
        <v>148</v>
      </c>
      <c r="BE218" s="142">
        <f t="shared" si="34"/>
        <v>0</v>
      </c>
      <c r="BF218" s="142">
        <f t="shared" si="35"/>
        <v>0</v>
      </c>
      <c r="BG218" s="142">
        <f t="shared" si="36"/>
        <v>0</v>
      </c>
      <c r="BH218" s="142">
        <f t="shared" si="37"/>
        <v>0</v>
      </c>
      <c r="BI218" s="142">
        <f t="shared" si="38"/>
        <v>0</v>
      </c>
      <c r="BJ218" s="13" t="s">
        <v>155</v>
      </c>
      <c r="BK218" s="142">
        <f t="shared" si="39"/>
        <v>0</v>
      </c>
      <c r="BL218" s="13" t="s">
        <v>154</v>
      </c>
      <c r="BM218" s="141" t="s">
        <v>1270</v>
      </c>
    </row>
    <row r="219" spans="2:65" s="1" customFormat="1" ht="14.5" customHeight="1" x14ac:dyDescent="0.2">
      <c r="B219" s="128"/>
      <c r="C219" s="143" t="s">
        <v>180</v>
      </c>
      <c r="D219" s="143" t="s">
        <v>175</v>
      </c>
      <c r="E219" s="144" t="s">
        <v>1271</v>
      </c>
      <c r="F219" s="145" t="s">
        <v>1272</v>
      </c>
      <c r="G219" s="146" t="s">
        <v>172</v>
      </c>
      <c r="H219" s="147">
        <v>12</v>
      </c>
      <c r="I219" s="148"/>
      <c r="J219" s="149">
        <f t="shared" si="30"/>
        <v>0</v>
      </c>
      <c r="K219" s="150"/>
      <c r="L219" s="151"/>
      <c r="M219" s="152" t="s">
        <v>1</v>
      </c>
      <c r="N219" s="153" t="s">
        <v>43</v>
      </c>
      <c r="P219" s="139">
        <f t="shared" si="31"/>
        <v>0</v>
      </c>
      <c r="Q219" s="139">
        <v>0</v>
      </c>
      <c r="R219" s="139">
        <f t="shared" si="32"/>
        <v>0</v>
      </c>
      <c r="S219" s="139">
        <v>0</v>
      </c>
      <c r="T219" s="140">
        <f t="shared" si="33"/>
        <v>0</v>
      </c>
      <c r="AR219" s="141" t="s">
        <v>178</v>
      </c>
      <c r="AT219" s="141" t="s">
        <v>175</v>
      </c>
      <c r="AU219" s="141" t="s">
        <v>155</v>
      </c>
      <c r="AY219" s="13" t="s">
        <v>148</v>
      </c>
      <c r="BE219" s="142">
        <f t="shared" si="34"/>
        <v>0</v>
      </c>
      <c r="BF219" s="142">
        <f t="shared" si="35"/>
        <v>0</v>
      </c>
      <c r="BG219" s="142">
        <f t="shared" si="36"/>
        <v>0</v>
      </c>
      <c r="BH219" s="142">
        <f t="shared" si="37"/>
        <v>0</v>
      </c>
      <c r="BI219" s="142">
        <f t="shared" si="38"/>
        <v>0</v>
      </c>
      <c r="BJ219" s="13" t="s">
        <v>155</v>
      </c>
      <c r="BK219" s="142">
        <f t="shared" si="39"/>
        <v>0</v>
      </c>
      <c r="BL219" s="13" t="s">
        <v>154</v>
      </c>
      <c r="BM219" s="141" t="s">
        <v>1273</v>
      </c>
    </row>
    <row r="220" spans="2:65" s="1" customFormat="1" ht="14.5" customHeight="1" x14ac:dyDescent="0.2">
      <c r="B220" s="128"/>
      <c r="C220" s="143" t="s">
        <v>1274</v>
      </c>
      <c r="D220" s="143" t="s">
        <v>175</v>
      </c>
      <c r="E220" s="144" t="s">
        <v>1275</v>
      </c>
      <c r="F220" s="145" t="s">
        <v>1276</v>
      </c>
      <c r="G220" s="146" t="s">
        <v>172</v>
      </c>
      <c r="H220" s="147">
        <v>164</v>
      </c>
      <c r="I220" s="148"/>
      <c r="J220" s="149">
        <f t="shared" si="30"/>
        <v>0</v>
      </c>
      <c r="K220" s="150"/>
      <c r="L220" s="151"/>
      <c r="M220" s="152" t="s">
        <v>1</v>
      </c>
      <c r="N220" s="153" t="s">
        <v>43</v>
      </c>
      <c r="P220" s="139">
        <f t="shared" si="31"/>
        <v>0</v>
      </c>
      <c r="Q220" s="139">
        <v>0</v>
      </c>
      <c r="R220" s="139">
        <f t="shared" si="32"/>
        <v>0</v>
      </c>
      <c r="S220" s="139">
        <v>0</v>
      </c>
      <c r="T220" s="140">
        <f t="shared" si="33"/>
        <v>0</v>
      </c>
      <c r="AR220" s="141" t="s">
        <v>178</v>
      </c>
      <c r="AT220" s="141" t="s">
        <v>175</v>
      </c>
      <c r="AU220" s="141" t="s">
        <v>155</v>
      </c>
      <c r="AY220" s="13" t="s">
        <v>148</v>
      </c>
      <c r="BE220" s="142">
        <f t="shared" si="34"/>
        <v>0</v>
      </c>
      <c r="BF220" s="142">
        <f t="shared" si="35"/>
        <v>0</v>
      </c>
      <c r="BG220" s="142">
        <f t="shared" si="36"/>
        <v>0</v>
      </c>
      <c r="BH220" s="142">
        <f t="shared" si="37"/>
        <v>0</v>
      </c>
      <c r="BI220" s="142">
        <f t="shared" si="38"/>
        <v>0</v>
      </c>
      <c r="BJ220" s="13" t="s">
        <v>155</v>
      </c>
      <c r="BK220" s="142">
        <f t="shared" si="39"/>
        <v>0</v>
      </c>
      <c r="BL220" s="13" t="s">
        <v>154</v>
      </c>
      <c r="BM220" s="141" t="s">
        <v>1277</v>
      </c>
    </row>
    <row r="221" spans="2:65" s="1" customFormat="1" ht="24.25" customHeight="1" x14ac:dyDescent="0.2">
      <c r="B221" s="128"/>
      <c r="C221" s="143" t="s">
        <v>1278</v>
      </c>
      <c r="D221" s="143" t="s">
        <v>175</v>
      </c>
      <c r="E221" s="144" t="s">
        <v>1279</v>
      </c>
      <c r="F221" s="145" t="s">
        <v>1280</v>
      </c>
      <c r="G221" s="146" t="s">
        <v>172</v>
      </c>
      <c r="H221" s="147">
        <v>2</v>
      </c>
      <c r="I221" s="148"/>
      <c r="J221" s="149">
        <f t="shared" si="30"/>
        <v>0</v>
      </c>
      <c r="K221" s="150"/>
      <c r="L221" s="151"/>
      <c r="M221" s="152" t="s">
        <v>1</v>
      </c>
      <c r="N221" s="153" t="s">
        <v>43</v>
      </c>
      <c r="P221" s="139">
        <f t="shared" si="31"/>
        <v>0</v>
      </c>
      <c r="Q221" s="139">
        <v>0</v>
      </c>
      <c r="R221" s="139">
        <f t="shared" si="32"/>
        <v>0</v>
      </c>
      <c r="S221" s="139">
        <v>0</v>
      </c>
      <c r="T221" s="140">
        <f t="shared" si="33"/>
        <v>0</v>
      </c>
      <c r="AR221" s="141" t="s">
        <v>178</v>
      </c>
      <c r="AT221" s="141" t="s">
        <v>175</v>
      </c>
      <c r="AU221" s="141" t="s">
        <v>155</v>
      </c>
      <c r="AY221" s="13" t="s">
        <v>148</v>
      </c>
      <c r="BE221" s="142">
        <f t="shared" si="34"/>
        <v>0</v>
      </c>
      <c r="BF221" s="142">
        <f t="shared" si="35"/>
        <v>0</v>
      </c>
      <c r="BG221" s="142">
        <f t="shared" si="36"/>
        <v>0</v>
      </c>
      <c r="BH221" s="142">
        <f t="shared" si="37"/>
        <v>0</v>
      </c>
      <c r="BI221" s="142">
        <f t="shared" si="38"/>
        <v>0</v>
      </c>
      <c r="BJ221" s="13" t="s">
        <v>155</v>
      </c>
      <c r="BK221" s="142">
        <f t="shared" si="39"/>
        <v>0</v>
      </c>
      <c r="BL221" s="13" t="s">
        <v>154</v>
      </c>
      <c r="BM221" s="141" t="s">
        <v>1281</v>
      </c>
    </row>
    <row r="222" spans="2:65" s="1" customFormat="1" ht="14.5" customHeight="1" x14ac:dyDescent="0.2">
      <c r="B222" s="128"/>
      <c r="C222" s="143" t="s">
        <v>1282</v>
      </c>
      <c r="D222" s="143" t="s">
        <v>175</v>
      </c>
      <c r="E222" s="144" t="s">
        <v>1283</v>
      </c>
      <c r="F222" s="145" t="s">
        <v>1284</v>
      </c>
      <c r="G222" s="146" t="s">
        <v>172</v>
      </c>
      <c r="H222" s="147">
        <v>614</v>
      </c>
      <c r="I222" s="148"/>
      <c r="J222" s="149">
        <f t="shared" si="30"/>
        <v>0</v>
      </c>
      <c r="K222" s="150"/>
      <c r="L222" s="151"/>
      <c r="M222" s="152" t="s">
        <v>1</v>
      </c>
      <c r="N222" s="153" t="s">
        <v>43</v>
      </c>
      <c r="P222" s="139">
        <f t="shared" si="31"/>
        <v>0</v>
      </c>
      <c r="Q222" s="139">
        <v>0</v>
      </c>
      <c r="R222" s="139">
        <f t="shared" si="32"/>
        <v>0</v>
      </c>
      <c r="S222" s="139">
        <v>0</v>
      </c>
      <c r="T222" s="140">
        <f t="shared" si="33"/>
        <v>0</v>
      </c>
      <c r="AR222" s="141" t="s">
        <v>178</v>
      </c>
      <c r="AT222" s="141" t="s">
        <v>175</v>
      </c>
      <c r="AU222" s="141" t="s">
        <v>155</v>
      </c>
      <c r="AY222" s="13" t="s">
        <v>148</v>
      </c>
      <c r="BE222" s="142">
        <f t="shared" si="34"/>
        <v>0</v>
      </c>
      <c r="BF222" s="142">
        <f t="shared" si="35"/>
        <v>0</v>
      </c>
      <c r="BG222" s="142">
        <f t="shared" si="36"/>
        <v>0</v>
      </c>
      <c r="BH222" s="142">
        <f t="shared" si="37"/>
        <v>0</v>
      </c>
      <c r="BI222" s="142">
        <f t="shared" si="38"/>
        <v>0</v>
      </c>
      <c r="BJ222" s="13" t="s">
        <v>155</v>
      </c>
      <c r="BK222" s="142">
        <f t="shared" si="39"/>
        <v>0</v>
      </c>
      <c r="BL222" s="13" t="s">
        <v>154</v>
      </c>
      <c r="BM222" s="141" t="s">
        <v>1285</v>
      </c>
    </row>
    <row r="223" spans="2:65" s="1" customFormat="1" ht="14.5" customHeight="1" x14ac:dyDescent="0.2">
      <c r="B223" s="128"/>
      <c r="C223" s="143" t="s">
        <v>1286</v>
      </c>
      <c r="D223" s="143" t="s">
        <v>175</v>
      </c>
      <c r="E223" s="144" t="s">
        <v>1287</v>
      </c>
      <c r="F223" s="145" t="s">
        <v>1288</v>
      </c>
      <c r="G223" s="146" t="s">
        <v>172</v>
      </c>
      <c r="H223" s="147">
        <v>7</v>
      </c>
      <c r="I223" s="148"/>
      <c r="J223" s="149">
        <f t="shared" si="30"/>
        <v>0</v>
      </c>
      <c r="K223" s="150"/>
      <c r="L223" s="151"/>
      <c r="M223" s="152" t="s">
        <v>1</v>
      </c>
      <c r="N223" s="153" t="s">
        <v>43</v>
      </c>
      <c r="P223" s="139">
        <f t="shared" si="31"/>
        <v>0</v>
      </c>
      <c r="Q223" s="139">
        <v>0</v>
      </c>
      <c r="R223" s="139">
        <f t="shared" si="32"/>
        <v>0</v>
      </c>
      <c r="S223" s="139">
        <v>0</v>
      </c>
      <c r="T223" s="140">
        <f t="shared" si="33"/>
        <v>0</v>
      </c>
      <c r="AR223" s="141" t="s">
        <v>178</v>
      </c>
      <c r="AT223" s="141" t="s">
        <v>175</v>
      </c>
      <c r="AU223" s="141" t="s">
        <v>155</v>
      </c>
      <c r="AY223" s="13" t="s">
        <v>148</v>
      </c>
      <c r="BE223" s="142">
        <f t="shared" si="34"/>
        <v>0</v>
      </c>
      <c r="BF223" s="142">
        <f t="shared" si="35"/>
        <v>0</v>
      </c>
      <c r="BG223" s="142">
        <f t="shared" si="36"/>
        <v>0</v>
      </c>
      <c r="BH223" s="142">
        <f t="shared" si="37"/>
        <v>0</v>
      </c>
      <c r="BI223" s="142">
        <f t="shared" si="38"/>
        <v>0</v>
      </c>
      <c r="BJ223" s="13" t="s">
        <v>155</v>
      </c>
      <c r="BK223" s="142">
        <f t="shared" si="39"/>
        <v>0</v>
      </c>
      <c r="BL223" s="13" t="s">
        <v>154</v>
      </c>
      <c r="BM223" s="141" t="s">
        <v>1289</v>
      </c>
    </row>
    <row r="224" spans="2:65" s="1" customFormat="1" ht="14.5" customHeight="1" x14ac:dyDescent="0.2">
      <c r="B224" s="128"/>
      <c r="C224" s="143" t="s">
        <v>1290</v>
      </c>
      <c r="D224" s="143" t="s">
        <v>175</v>
      </c>
      <c r="E224" s="144" t="s">
        <v>1291</v>
      </c>
      <c r="F224" s="145" t="s">
        <v>1292</v>
      </c>
      <c r="G224" s="146" t="s">
        <v>172</v>
      </c>
      <c r="H224" s="147">
        <v>60</v>
      </c>
      <c r="I224" s="148"/>
      <c r="J224" s="149">
        <f t="shared" si="30"/>
        <v>0</v>
      </c>
      <c r="K224" s="150"/>
      <c r="L224" s="151"/>
      <c r="M224" s="152" t="s">
        <v>1</v>
      </c>
      <c r="N224" s="153" t="s">
        <v>43</v>
      </c>
      <c r="P224" s="139">
        <f t="shared" si="31"/>
        <v>0</v>
      </c>
      <c r="Q224" s="139">
        <v>0</v>
      </c>
      <c r="R224" s="139">
        <f t="shared" si="32"/>
        <v>0</v>
      </c>
      <c r="S224" s="139">
        <v>0</v>
      </c>
      <c r="T224" s="140">
        <f t="shared" si="33"/>
        <v>0</v>
      </c>
      <c r="AR224" s="141" t="s">
        <v>178</v>
      </c>
      <c r="AT224" s="141" t="s">
        <v>175</v>
      </c>
      <c r="AU224" s="141" t="s">
        <v>155</v>
      </c>
      <c r="AY224" s="13" t="s">
        <v>148</v>
      </c>
      <c r="BE224" s="142">
        <f t="shared" si="34"/>
        <v>0</v>
      </c>
      <c r="BF224" s="142">
        <f t="shared" si="35"/>
        <v>0</v>
      </c>
      <c r="BG224" s="142">
        <f t="shared" si="36"/>
        <v>0</v>
      </c>
      <c r="BH224" s="142">
        <f t="shared" si="37"/>
        <v>0</v>
      </c>
      <c r="BI224" s="142">
        <f t="shared" si="38"/>
        <v>0</v>
      </c>
      <c r="BJ224" s="13" t="s">
        <v>155</v>
      </c>
      <c r="BK224" s="142">
        <f t="shared" si="39"/>
        <v>0</v>
      </c>
      <c r="BL224" s="13" t="s">
        <v>154</v>
      </c>
      <c r="BM224" s="141" t="s">
        <v>1293</v>
      </c>
    </row>
    <row r="225" spans="2:65" s="1" customFormat="1" ht="14.5" customHeight="1" x14ac:dyDescent="0.2">
      <c r="B225" s="128"/>
      <c r="C225" s="143" t="s">
        <v>1294</v>
      </c>
      <c r="D225" s="143" t="s">
        <v>175</v>
      </c>
      <c r="E225" s="144" t="s">
        <v>1295</v>
      </c>
      <c r="F225" s="145" t="s">
        <v>1296</v>
      </c>
      <c r="G225" s="146" t="s">
        <v>172</v>
      </c>
      <c r="H225" s="147">
        <v>6</v>
      </c>
      <c r="I225" s="148"/>
      <c r="J225" s="149">
        <f t="shared" si="30"/>
        <v>0</v>
      </c>
      <c r="K225" s="150"/>
      <c r="L225" s="151"/>
      <c r="M225" s="152" t="s">
        <v>1</v>
      </c>
      <c r="N225" s="153" t="s">
        <v>43</v>
      </c>
      <c r="P225" s="139">
        <f t="shared" si="31"/>
        <v>0</v>
      </c>
      <c r="Q225" s="139">
        <v>0</v>
      </c>
      <c r="R225" s="139">
        <f t="shared" si="32"/>
        <v>0</v>
      </c>
      <c r="S225" s="139">
        <v>0</v>
      </c>
      <c r="T225" s="140">
        <f t="shared" si="33"/>
        <v>0</v>
      </c>
      <c r="AR225" s="141" t="s">
        <v>178</v>
      </c>
      <c r="AT225" s="141" t="s">
        <v>175</v>
      </c>
      <c r="AU225" s="141" t="s">
        <v>155</v>
      </c>
      <c r="AY225" s="13" t="s">
        <v>148</v>
      </c>
      <c r="BE225" s="142">
        <f t="shared" si="34"/>
        <v>0</v>
      </c>
      <c r="BF225" s="142">
        <f t="shared" si="35"/>
        <v>0</v>
      </c>
      <c r="BG225" s="142">
        <f t="shared" si="36"/>
        <v>0</v>
      </c>
      <c r="BH225" s="142">
        <f t="shared" si="37"/>
        <v>0</v>
      </c>
      <c r="BI225" s="142">
        <f t="shared" si="38"/>
        <v>0</v>
      </c>
      <c r="BJ225" s="13" t="s">
        <v>155</v>
      </c>
      <c r="BK225" s="142">
        <f t="shared" si="39"/>
        <v>0</v>
      </c>
      <c r="BL225" s="13" t="s">
        <v>154</v>
      </c>
      <c r="BM225" s="141" t="s">
        <v>1297</v>
      </c>
    </row>
    <row r="226" spans="2:65" s="1" customFormat="1" ht="14.5" customHeight="1" x14ac:dyDescent="0.2">
      <c r="B226" s="128"/>
      <c r="C226" s="143" t="s">
        <v>1298</v>
      </c>
      <c r="D226" s="143" t="s">
        <v>175</v>
      </c>
      <c r="E226" s="144" t="s">
        <v>1299</v>
      </c>
      <c r="F226" s="145" t="s">
        <v>1300</v>
      </c>
      <c r="G226" s="146" t="s">
        <v>172</v>
      </c>
      <c r="H226" s="147">
        <v>9</v>
      </c>
      <c r="I226" s="148"/>
      <c r="J226" s="149">
        <f t="shared" si="30"/>
        <v>0</v>
      </c>
      <c r="K226" s="150"/>
      <c r="L226" s="151"/>
      <c r="M226" s="152" t="s">
        <v>1</v>
      </c>
      <c r="N226" s="153" t="s">
        <v>43</v>
      </c>
      <c r="P226" s="139">
        <f t="shared" si="31"/>
        <v>0</v>
      </c>
      <c r="Q226" s="139">
        <v>0</v>
      </c>
      <c r="R226" s="139">
        <f t="shared" si="32"/>
        <v>0</v>
      </c>
      <c r="S226" s="139">
        <v>0</v>
      </c>
      <c r="T226" s="140">
        <f t="shared" si="33"/>
        <v>0</v>
      </c>
      <c r="AR226" s="141" t="s">
        <v>178</v>
      </c>
      <c r="AT226" s="141" t="s">
        <v>175</v>
      </c>
      <c r="AU226" s="141" t="s">
        <v>155</v>
      </c>
      <c r="AY226" s="13" t="s">
        <v>148</v>
      </c>
      <c r="BE226" s="142">
        <f t="shared" si="34"/>
        <v>0</v>
      </c>
      <c r="BF226" s="142">
        <f t="shared" si="35"/>
        <v>0</v>
      </c>
      <c r="BG226" s="142">
        <f t="shared" si="36"/>
        <v>0</v>
      </c>
      <c r="BH226" s="142">
        <f t="shared" si="37"/>
        <v>0</v>
      </c>
      <c r="BI226" s="142">
        <f t="shared" si="38"/>
        <v>0</v>
      </c>
      <c r="BJ226" s="13" t="s">
        <v>155</v>
      </c>
      <c r="BK226" s="142">
        <f t="shared" si="39"/>
        <v>0</v>
      </c>
      <c r="BL226" s="13" t="s">
        <v>154</v>
      </c>
      <c r="BM226" s="141" t="s">
        <v>1301</v>
      </c>
    </row>
    <row r="227" spans="2:65" s="1" customFormat="1" ht="14.5" customHeight="1" x14ac:dyDescent="0.2">
      <c r="B227" s="128"/>
      <c r="C227" s="143" t="s">
        <v>1302</v>
      </c>
      <c r="D227" s="143" t="s">
        <v>175</v>
      </c>
      <c r="E227" s="144" t="s">
        <v>1303</v>
      </c>
      <c r="F227" s="145" t="s">
        <v>1304</v>
      </c>
      <c r="G227" s="146" t="s">
        <v>172</v>
      </c>
      <c r="H227" s="147">
        <v>4</v>
      </c>
      <c r="I227" s="148"/>
      <c r="J227" s="149">
        <f t="shared" si="30"/>
        <v>0</v>
      </c>
      <c r="K227" s="150"/>
      <c r="L227" s="151"/>
      <c r="M227" s="152" t="s">
        <v>1</v>
      </c>
      <c r="N227" s="153" t="s">
        <v>43</v>
      </c>
      <c r="P227" s="139">
        <f t="shared" si="31"/>
        <v>0</v>
      </c>
      <c r="Q227" s="139">
        <v>0</v>
      </c>
      <c r="R227" s="139">
        <f t="shared" si="32"/>
        <v>0</v>
      </c>
      <c r="S227" s="139">
        <v>0</v>
      </c>
      <c r="T227" s="140">
        <f t="shared" si="33"/>
        <v>0</v>
      </c>
      <c r="AR227" s="141" t="s">
        <v>178</v>
      </c>
      <c r="AT227" s="141" t="s">
        <v>175</v>
      </c>
      <c r="AU227" s="141" t="s">
        <v>155</v>
      </c>
      <c r="AY227" s="13" t="s">
        <v>148</v>
      </c>
      <c r="BE227" s="142">
        <f t="shared" si="34"/>
        <v>0</v>
      </c>
      <c r="BF227" s="142">
        <f t="shared" si="35"/>
        <v>0</v>
      </c>
      <c r="BG227" s="142">
        <f t="shared" si="36"/>
        <v>0</v>
      </c>
      <c r="BH227" s="142">
        <f t="shared" si="37"/>
        <v>0</v>
      </c>
      <c r="BI227" s="142">
        <f t="shared" si="38"/>
        <v>0</v>
      </c>
      <c r="BJ227" s="13" t="s">
        <v>155</v>
      </c>
      <c r="BK227" s="142">
        <f t="shared" si="39"/>
        <v>0</v>
      </c>
      <c r="BL227" s="13" t="s">
        <v>154</v>
      </c>
      <c r="BM227" s="141" t="s">
        <v>1305</v>
      </c>
    </row>
    <row r="228" spans="2:65" s="1" customFormat="1" ht="14.5" customHeight="1" x14ac:dyDescent="0.2">
      <c r="B228" s="128"/>
      <c r="C228" s="143" t="s">
        <v>1306</v>
      </c>
      <c r="D228" s="143" t="s">
        <v>175</v>
      </c>
      <c r="E228" s="144" t="s">
        <v>1307</v>
      </c>
      <c r="F228" s="145" t="s">
        <v>1308</v>
      </c>
      <c r="G228" s="146" t="s">
        <v>172</v>
      </c>
      <c r="H228" s="147">
        <v>2</v>
      </c>
      <c r="I228" s="148"/>
      <c r="J228" s="149">
        <f t="shared" si="30"/>
        <v>0</v>
      </c>
      <c r="K228" s="150"/>
      <c r="L228" s="151"/>
      <c r="M228" s="152" t="s">
        <v>1</v>
      </c>
      <c r="N228" s="153" t="s">
        <v>43</v>
      </c>
      <c r="P228" s="139">
        <f t="shared" si="31"/>
        <v>0</v>
      </c>
      <c r="Q228" s="139">
        <v>0</v>
      </c>
      <c r="R228" s="139">
        <f t="shared" si="32"/>
        <v>0</v>
      </c>
      <c r="S228" s="139">
        <v>0</v>
      </c>
      <c r="T228" s="140">
        <f t="shared" si="33"/>
        <v>0</v>
      </c>
      <c r="AR228" s="141" t="s">
        <v>178</v>
      </c>
      <c r="AT228" s="141" t="s">
        <v>175</v>
      </c>
      <c r="AU228" s="141" t="s">
        <v>155</v>
      </c>
      <c r="AY228" s="13" t="s">
        <v>148</v>
      </c>
      <c r="BE228" s="142">
        <f t="shared" si="34"/>
        <v>0</v>
      </c>
      <c r="BF228" s="142">
        <f t="shared" si="35"/>
        <v>0</v>
      </c>
      <c r="BG228" s="142">
        <f t="shared" si="36"/>
        <v>0</v>
      </c>
      <c r="BH228" s="142">
        <f t="shared" si="37"/>
        <v>0</v>
      </c>
      <c r="BI228" s="142">
        <f t="shared" si="38"/>
        <v>0</v>
      </c>
      <c r="BJ228" s="13" t="s">
        <v>155</v>
      </c>
      <c r="BK228" s="142">
        <f t="shared" si="39"/>
        <v>0</v>
      </c>
      <c r="BL228" s="13" t="s">
        <v>154</v>
      </c>
      <c r="BM228" s="141" t="s">
        <v>1309</v>
      </c>
    </row>
    <row r="229" spans="2:65" s="1" customFormat="1" ht="14.5" customHeight="1" x14ac:dyDescent="0.2">
      <c r="B229" s="128"/>
      <c r="C229" s="143" t="s">
        <v>1310</v>
      </c>
      <c r="D229" s="143" t="s">
        <v>175</v>
      </c>
      <c r="E229" s="144" t="s">
        <v>1311</v>
      </c>
      <c r="F229" s="145" t="s">
        <v>1312</v>
      </c>
      <c r="G229" s="146" t="s">
        <v>1080</v>
      </c>
      <c r="H229" s="147">
        <v>525</v>
      </c>
      <c r="I229" s="148"/>
      <c r="J229" s="149">
        <f t="shared" si="30"/>
        <v>0</v>
      </c>
      <c r="K229" s="150"/>
      <c r="L229" s="151"/>
      <c r="M229" s="152" t="s">
        <v>1</v>
      </c>
      <c r="N229" s="153" t="s">
        <v>43</v>
      </c>
      <c r="P229" s="139">
        <f t="shared" si="31"/>
        <v>0</v>
      </c>
      <c r="Q229" s="139">
        <v>0</v>
      </c>
      <c r="R229" s="139">
        <f t="shared" si="32"/>
        <v>0</v>
      </c>
      <c r="S229" s="139">
        <v>0</v>
      </c>
      <c r="T229" s="140">
        <f t="shared" si="33"/>
        <v>0</v>
      </c>
      <c r="AR229" s="141" t="s">
        <v>178</v>
      </c>
      <c r="AT229" s="141" t="s">
        <v>175</v>
      </c>
      <c r="AU229" s="141" t="s">
        <v>155</v>
      </c>
      <c r="AY229" s="13" t="s">
        <v>148</v>
      </c>
      <c r="BE229" s="142">
        <f t="shared" si="34"/>
        <v>0</v>
      </c>
      <c r="BF229" s="142">
        <f t="shared" si="35"/>
        <v>0</v>
      </c>
      <c r="BG229" s="142">
        <f t="shared" si="36"/>
        <v>0</v>
      </c>
      <c r="BH229" s="142">
        <f t="shared" si="37"/>
        <v>0</v>
      </c>
      <c r="BI229" s="142">
        <f t="shared" si="38"/>
        <v>0</v>
      </c>
      <c r="BJ229" s="13" t="s">
        <v>155</v>
      </c>
      <c r="BK229" s="142">
        <f t="shared" si="39"/>
        <v>0</v>
      </c>
      <c r="BL229" s="13" t="s">
        <v>154</v>
      </c>
      <c r="BM229" s="141" t="s">
        <v>1313</v>
      </c>
    </row>
    <row r="230" spans="2:65" s="1" customFormat="1" ht="14.5" customHeight="1" x14ac:dyDescent="0.2">
      <c r="B230" s="128"/>
      <c r="C230" s="129" t="s">
        <v>1314</v>
      </c>
      <c r="D230" s="129" t="s">
        <v>150</v>
      </c>
      <c r="E230" s="130" t="s">
        <v>930</v>
      </c>
      <c r="F230" s="131" t="s">
        <v>1315</v>
      </c>
      <c r="G230" s="132" t="s">
        <v>167</v>
      </c>
      <c r="H230" s="133">
        <v>108.4</v>
      </c>
      <c r="I230" s="134"/>
      <c r="J230" s="135">
        <f t="shared" si="30"/>
        <v>0</v>
      </c>
      <c r="K230" s="136"/>
      <c r="L230" s="28"/>
      <c r="M230" s="137" t="s">
        <v>1</v>
      </c>
      <c r="N230" s="138" t="s">
        <v>43</v>
      </c>
      <c r="P230" s="139">
        <f t="shared" si="31"/>
        <v>0</v>
      </c>
      <c r="Q230" s="139">
        <v>0</v>
      </c>
      <c r="R230" s="139">
        <f t="shared" si="32"/>
        <v>0</v>
      </c>
      <c r="S230" s="139">
        <v>0</v>
      </c>
      <c r="T230" s="140">
        <f t="shared" si="33"/>
        <v>0</v>
      </c>
      <c r="AR230" s="141" t="s">
        <v>154</v>
      </c>
      <c r="AT230" s="141" t="s">
        <v>150</v>
      </c>
      <c r="AU230" s="141" t="s">
        <v>155</v>
      </c>
      <c r="AY230" s="13" t="s">
        <v>148</v>
      </c>
      <c r="BE230" s="142">
        <f t="shared" si="34"/>
        <v>0</v>
      </c>
      <c r="BF230" s="142">
        <f t="shared" si="35"/>
        <v>0</v>
      </c>
      <c r="BG230" s="142">
        <f t="shared" si="36"/>
        <v>0</v>
      </c>
      <c r="BH230" s="142">
        <f t="shared" si="37"/>
        <v>0</v>
      </c>
      <c r="BI230" s="142">
        <f t="shared" si="38"/>
        <v>0</v>
      </c>
      <c r="BJ230" s="13" t="s">
        <v>155</v>
      </c>
      <c r="BK230" s="142">
        <f t="shared" si="39"/>
        <v>0</v>
      </c>
      <c r="BL230" s="13" t="s">
        <v>154</v>
      </c>
      <c r="BM230" s="141" t="s">
        <v>1316</v>
      </c>
    </row>
    <row r="231" spans="2:65" s="1" customFormat="1" ht="14.5" customHeight="1" x14ac:dyDescent="0.2">
      <c r="B231" s="128"/>
      <c r="C231" s="129" t="s">
        <v>1317</v>
      </c>
      <c r="D231" s="129" t="s">
        <v>150</v>
      </c>
      <c r="E231" s="130" t="s">
        <v>932</v>
      </c>
      <c r="F231" s="131" t="s">
        <v>1318</v>
      </c>
      <c r="G231" s="132" t="s">
        <v>225</v>
      </c>
      <c r="H231" s="133">
        <v>271</v>
      </c>
      <c r="I231" s="134"/>
      <c r="J231" s="135">
        <f t="shared" si="30"/>
        <v>0</v>
      </c>
      <c r="K231" s="136"/>
      <c r="L231" s="28"/>
      <c r="M231" s="137" t="s">
        <v>1</v>
      </c>
      <c r="N231" s="138" t="s">
        <v>43</v>
      </c>
      <c r="P231" s="139">
        <f t="shared" si="31"/>
        <v>0</v>
      </c>
      <c r="Q231" s="139">
        <v>0</v>
      </c>
      <c r="R231" s="139">
        <f t="shared" si="32"/>
        <v>0</v>
      </c>
      <c r="S231" s="139">
        <v>0</v>
      </c>
      <c r="T231" s="140">
        <f t="shared" si="33"/>
        <v>0</v>
      </c>
      <c r="AR231" s="141" t="s">
        <v>154</v>
      </c>
      <c r="AT231" s="141" t="s">
        <v>150</v>
      </c>
      <c r="AU231" s="141" t="s">
        <v>155</v>
      </c>
      <c r="AY231" s="13" t="s">
        <v>148</v>
      </c>
      <c r="BE231" s="142">
        <f t="shared" si="34"/>
        <v>0</v>
      </c>
      <c r="BF231" s="142">
        <f t="shared" si="35"/>
        <v>0</v>
      </c>
      <c r="BG231" s="142">
        <f t="shared" si="36"/>
        <v>0</v>
      </c>
      <c r="BH231" s="142">
        <f t="shared" si="37"/>
        <v>0</v>
      </c>
      <c r="BI231" s="142">
        <f t="shared" si="38"/>
        <v>0</v>
      </c>
      <c r="BJ231" s="13" t="s">
        <v>155</v>
      </c>
      <c r="BK231" s="142">
        <f t="shared" si="39"/>
        <v>0</v>
      </c>
      <c r="BL231" s="13" t="s">
        <v>154</v>
      </c>
      <c r="BM231" s="141" t="s">
        <v>1319</v>
      </c>
    </row>
    <row r="232" spans="2:65" s="1" customFormat="1" ht="14.5" customHeight="1" x14ac:dyDescent="0.2">
      <c r="B232" s="128"/>
      <c r="C232" s="129" t="s">
        <v>1320</v>
      </c>
      <c r="D232" s="129" t="s">
        <v>150</v>
      </c>
      <c r="E232" s="130" t="s">
        <v>1321</v>
      </c>
      <c r="F232" s="131" t="s">
        <v>1322</v>
      </c>
      <c r="G232" s="132" t="s">
        <v>225</v>
      </c>
      <c r="H232" s="133">
        <v>932.8</v>
      </c>
      <c r="I232" s="134"/>
      <c r="J232" s="135">
        <f t="shared" si="30"/>
        <v>0</v>
      </c>
      <c r="K232" s="136"/>
      <c r="L232" s="28"/>
      <c r="M232" s="137" t="s">
        <v>1</v>
      </c>
      <c r="N232" s="138" t="s">
        <v>43</v>
      </c>
      <c r="P232" s="139">
        <f t="shared" si="31"/>
        <v>0</v>
      </c>
      <c r="Q232" s="139">
        <v>0</v>
      </c>
      <c r="R232" s="139">
        <f t="shared" si="32"/>
        <v>0</v>
      </c>
      <c r="S232" s="139">
        <v>0</v>
      </c>
      <c r="T232" s="140">
        <f t="shared" si="33"/>
        <v>0</v>
      </c>
      <c r="AR232" s="141" t="s">
        <v>154</v>
      </c>
      <c r="AT232" s="141" t="s">
        <v>150</v>
      </c>
      <c r="AU232" s="141" t="s">
        <v>155</v>
      </c>
      <c r="AY232" s="13" t="s">
        <v>148</v>
      </c>
      <c r="BE232" s="142">
        <f t="shared" si="34"/>
        <v>0</v>
      </c>
      <c r="BF232" s="142">
        <f t="shared" si="35"/>
        <v>0</v>
      </c>
      <c r="BG232" s="142">
        <f t="shared" si="36"/>
        <v>0</v>
      </c>
      <c r="BH232" s="142">
        <f t="shared" si="37"/>
        <v>0</v>
      </c>
      <c r="BI232" s="142">
        <f t="shared" si="38"/>
        <v>0</v>
      </c>
      <c r="BJ232" s="13" t="s">
        <v>155</v>
      </c>
      <c r="BK232" s="142">
        <f t="shared" si="39"/>
        <v>0</v>
      </c>
      <c r="BL232" s="13" t="s">
        <v>154</v>
      </c>
      <c r="BM232" s="141" t="s">
        <v>1323</v>
      </c>
    </row>
    <row r="233" spans="2:65" s="1" customFormat="1" ht="24.25" customHeight="1" x14ac:dyDescent="0.2">
      <c r="B233" s="128"/>
      <c r="C233" s="129" t="s">
        <v>1324</v>
      </c>
      <c r="D233" s="129" t="s">
        <v>150</v>
      </c>
      <c r="E233" s="130" t="s">
        <v>1325</v>
      </c>
      <c r="F233" s="131" t="s">
        <v>1326</v>
      </c>
      <c r="G233" s="132" t="s">
        <v>172</v>
      </c>
      <c r="H233" s="133">
        <v>44</v>
      </c>
      <c r="I233" s="134"/>
      <c r="J233" s="135">
        <f t="shared" si="30"/>
        <v>0</v>
      </c>
      <c r="K233" s="136"/>
      <c r="L233" s="28"/>
      <c r="M233" s="137" t="s">
        <v>1</v>
      </c>
      <c r="N233" s="138" t="s">
        <v>43</v>
      </c>
      <c r="P233" s="139">
        <f t="shared" si="31"/>
        <v>0</v>
      </c>
      <c r="Q233" s="139">
        <v>0</v>
      </c>
      <c r="R233" s="139">
        <f t="shared" si="32"/>
        <v>0</v>
      </c>
      <c r="S233" s="139">
        <v>0</v>
      </c>
      <c r="T233" s="140">
        <f t="shared" si="33"/>
        <v>0</v>
      </c>
      <c r="AR233" s="141" t="s">
        <v>154</v>
      </c>
      <c r="AT233" s="141" t="s">
        <v>150</v>
      </c>
      <c r="AU233" s="141" t="s">
        <v>155</v>
      </c>
      <c r="AY233" s="13" t="s">
        <v>148</v>
      </c>
      <c r="BE233" s="142">
        <f t="shared" si="34"/>
        <v>0</v>
      </c>
      <c r="BF233" s="142">
        <f t="shared" si="35"/>
        <v>0</v>
      </c>
      <c r="BG233" s="142">
        <f t="shared" si="36"/>
        <v>0</v>
      </c>
      <c r="BH233" s="142">
        <f t="shared" si="37"/>
        <v>0</v>
      </c>
      <c r="BI233" s="142">
        <f t="shared" si="38"/>
        <v>0</v>
      </c>
      <c r="BJ233" s="13" t="s">
        <v>155</v>
      </c>
      <c r="BK233" s="142">
        <f t="shared" si="39"/>
        <v>0</v>
      </c>
      <c r="BL233" s="13" t="s">
        <v>154</v>
      </c>
      <c r="BM233" s="141" t="s">
        <v>1327</v>
      </c>
    </row>
    <row r="234" spans="2:65" s="1" customFormat="1" ht="14.5" customHeight="1" x14ac:dyDescent="0.2">
      <c r="B234" s="128"/>
      <c r="C234" s="143" t="s">
        <v>1328</v>
      </c>
      <c r="D234" s="143" t="s">
        <v>175</v>
      </c>
      <c r="E234" s="144" t="s">
        <v>1329</v>
      </c>
      <c r="F234" s="145" t="s">
        <v>1330</v>
      </c>
      <c r="G234" s="146" t="s">
        <v>172</v>
      </c>
      <c r="H234" s="147">
        <v>5</v>
      </c>
      <c r="I234" s="148"/>
      <c r="J234" s="149">
        <f t="shared" si="30"/>
        <v>0</v>
      </c>
      <c r="K234" s="150"/>
      <c r="L234" s="151"/>
      <c r="M234" s="152" t="s">
        <v>1</v>
      </c>
      <c r="N234" s="153" t="s">
        <v>43</v>
      </c>
      <c r="P234" s="139">
        <f t="shared" si="31"/>
        <v>0</v>
      </c>
      <c r="Q234" s="139">
        <v>0</v>
      </c>
      <c r="R234" s="139">
        <f t="shared" si="32"/>
        <v>0</v>
      </c>
      <c r="S234" s="139">
        <v>0</v>
      </c>
      <c r="T234" s="140">
        <f t="shared" si="33"/>
        <v>0</v>
      </c>
      <c r="AR234" s="141" t="s">
        <v>178</v>
      </c>
      <c r="AT234" s="141" t="s">
        <v>175</v>
      </c>
      <c r="AU234" s="141" t="s">
        <v>155</v>
      </c>
      <c r="AY234" s="13" t="s">
        <v>148</v>
      </c>
      <c r="BE234" s="142">
        <f t="shared" si="34"/>
        <v>0</v>
      </c>
      <c r="BF234" s="142">
        <f t="shared" si="35"/>
        <v>0</v>
      </c>
      <c r="BG234" s="142">
        <f t="shared" si="36"/>
        <v>0</v>
      </c>
      <c r="BH234" s="142">
        <f t="shared" si="37"/>
        <v>0</v>
      </c>
      <c r="BI234" s="142">
        <f t="shared" si="38"/>
        <v>0</v>
      </c>
      <c r="BJ234" s="13" t="s">
        <v>155</v>
      </c>
      <c r="BK234" s="142">
        <f t="shared" si="39"/>
        <v>0</v>
      </c>
      <c r="BL234" s="13" t="s">
        <v>154</v>
      </c>
      <c r="BM234" s="141" t="s">
        <v>1331</v>
      </c>
    </row>
    <row r="235" spans="2:65" s="1" customFormat="1" ht="14.5" customHeight="1" x14ac:dyDescent="0.2">
      <c r="B235" s="128"/>
      <c r="C235" s="143" t="s">
        <v>1332</v>
      </c>
      <c r="D235" s="143" t="s">
        <v>175</v>
      </c>
      <c r="E235" s="144" t="s">
        <v>1333</v>
      </c>
      <c r="F235" s="145" t="s">
        <v>1334</v>
      </c>
      <c r="G235" s="146" t="s">
        <v>172</v>
      </c>
      <c r="H235" s="147">
        <v>3</v>
      </c>
      <c r="I235" s="148"/>
      <c r="J235" s="149">
        <f t="shared" si="30"/>
        <v>0</v>
      </c>
      <c r="K235" s="150"/>
      <c r="L235" s="151"/>
      <c r="M235" s="152" t="s">
        <v>1</v>
      </c>
      <c r="N235" s="153" t="s">
        <v>43</v>
      </c>
      <c r="P235" s="139">
        <f t="shared" si="31"/>
        <v>0</v>
      </c>
      <c r="Q235" s="139">
        <v>0</v>
      </c>
      <c r="R235" s="139">
        <f t="shared" si="32"/>
        <v>0</v>
      </c>
      <c r="S235" s="139">
        <v>0</v>
      </c>
      <c r="T235" s="140">
        <f t="shared" si="33"/>
        <v>0</v>
      </c>
      <c r="AR235" s="141" t="s">
        <v>178</v>
      </c>
      <c r="AT235" s="141" t="s">
        <v>175</v>
      </c>
      <c r="AU235" s="141" t="s">
        <v>155</v>
      </c>
      <c r="AY235" s="13" t="s">
        <v>148</v>
      </c>
      <c r="BE235" s="142">
        <f t="shared" si="34"/>
        <v>0</v>
      </c>
      <c r="BF235" s="142">
        <f t="shared" si="35"/>
        <v>0</v>
      </c>
      <c r="BG235" s="142">
        <f t="shared" si="36"/>
        <v>0</v>
      </c>
      <c r="BH235" s="142">
        <f t="shared" si="37"/>
        <v>0</v>
      </c>
      <c r="BI235" s="142">
        <f t="shared" si="38"/>
        <v>0</v>
      </c>
      <c r="BJ235" s="13" t="s">
        <v>155</v>
      </c>
      <c r="BK235" s="142">
        <f t="shared" si="39"/>
        <v>0</v>
      </c>
      <c r="BL235" s="13" t="s">
        <v>154</v>
      </c>
      <c r="BM235" s="141" t="s">
        <v>1335</v>
      </c>
    </row>
    <row r="236" spans="2:65" s="1" customFormat="1" ht="14.5" customHeight="1" x14ac:dyDescent="0.2">
      <c r="B236" s="128"/>
      <c r="C236" s="143" t="s">
        <v>1336</v>
      </c>
      <c r="D236" s="143" t="s">
        <v>175</v>
      </c>
      <c r="E236" s="144" t="s">
        <v>1337</v>
      </c>
      <c r="F236" s="145" t="s">
        <v>1338</v>
      </c>
      <c r="G236" s="146" t="s">
        <v>172</v>
      </c>
      <c r="H236" s="147">
        <v>2</v>
      </c>
      <c r="I236" s="148"/>
      <c r="J236" s="149">
        <f t="shared" si="30"/>
        <v>0</v>
      </c>
      <c r="K236" s="150"/>
      <c r="L236" s="151"/>
      <c r="M236" s="152" t="s">
        <v>1</v>
      </c>
      <c r="N236" s="153" t="s">
        <v>43</v>
      </c>
      <c r="P236" s="139">
        <f t="shared" si="31"/>
        <v>0</v>
      </c>
      <c r="Q236" s="139">
        <v>0</v>
      </c>
      <c r="R236" s="139">
        <f t="shared" si="32"/>
        <v>0</v>
      </c>
      <c r="S236" s="139">
        <v>0</v>
      </c>
      <c r="T236" s="140">
        <f t="shared" si="33"/>
        <v>0</v>
      </c>
      <c r="AR236" s="141" t="s">
        <v>178</v>
      </c>
      <c r="AT236" s="141" t="s">
        <v>175</v>
      </c>
      <c r="AU236" s="141" t="s">
        <v>155</v>
      </c>
      <c r="AY236" s="13" t="s">
        <v>148</v>
      </c>
      <c r="BE236" s="142">
        <f t="shared" si="34"/>
        <v>0</v>
      </c>
      <c r="BF236" s="142">
        <f t="shared" si="35"/>
        <v>0</v>
      </c>
      <c r="BG236" s="142">
        <f t="shared" si="36"/>
        <v>0</v>
      </c>
      <c r="BH236" s="142">
        <f t="shared" si="37"/>
        <v>0</v>
      </c>
      <c r="BI236" s="142">
        <f t="shared" si="38"/>
        <v>0</v>
      </c>
      <c r="BJ236" s="13" t="s">
        <v>155</v>
      </c>
      <c r="BK236" s="142">
        <f t="shared" si="39"/>
        <v>0</v>
      </c>
      <c r="BL236" s="13" t="s">
        <v>154</v>
      </c>
      <c r="BM236" s="141" t="s">
        <v>1339</v>
      </c>
    </row>
    <row r="237" spans="2:65" s="1" customFormat="1" ht="14.5" customHeight="1" x14ac:dyDescent="0.2">
      <c r="B237" s="128"/>
      <c r="C237" s="143" t="s">
        <v>1340</v>
      </c>
      <c r="D237" s="143" t="s">
        <v>175</v>
      </c>
      <c r="E237" s="144" t="s">
        <v>1341</v>
      </c>
      <c r="F237" s="145" t="s">
        <v>1342</v>
      </c>
      <c r="G237" s="146" t="s">
        <v>172</v>
      </c>
      <c r="H237" s="147">
        <v>20</v>
      </c>
      <c r="I237" s="148"/>
      <c r="J237" s="149">
        <f t="shared" si="30"/>
        <v>0</v>
      </c>
      <c r="K237" s="150"/>
      <c r="L237" s="151"/>
      <c r="M237" s="152" t="s">
        <v>1</v>
      </c>
      <c r="N237" s="153" t="s">
        <v>43</v>
      </c>
      <c r="P237" s="139">
        <f t="shared" si="31"/>
        <v>0</v>
      </c>
      <c r="Q237" s="139">
        <v>0</v>
      </c>
      <c r="R237" s="139">
        <f t="shared" si="32"/>
        <v>0</v>
      </c>
      <c r="S237" s="139">
        <v>0</v>
      </c>
      <c r="T237" s="140">
        <f t="shared" si="33"/>
        <v>0</v>
      </c>
      <c r="AR237" s="141" t="s">
        <v>178</v>
      </c>
      <c r="AT237" s="141" t="s">
        <v>175</v>
      </c>
      <c r="AU237" s="141" t="s">
        <v>155</v>
      </c>
      <c r="AY237" s="13" t="s">
        <v>148</v>
      </c>
      <c r="BE237" s="142">
        <f t="shared" si="34"/>
        <v>0</v>
      </c>
      <c r="BF237" s="142">
        <f t="shared" si="35"/>
        <v>0</v>
      </c>
      <c r="BG237" s="142">
        <f t="shared" si="36"/>
        <v>0</v>
      </c>
      <c r="BH237" s="142">
        <f t="shared" si="37"/>
        <v>0</v>
      </c>
      <c r="BI237" s="142">
        <f t="shared" si="38"/>
        <v>0</v>
      </c>
      <c r="BJ237" s="13" t="s">
        <v>155</v>
      </c>
      <c r="BK237" s="142">
        <f t="shared" si="39"/>
        <v>0</v>
      </c>
      <c r="BL237" s="13" t="s">
        <v>154</v>
      </c>
      <c r="BM237" s="141" t="s">
        <v>1343</v>
      </c>
    </row>
    <row r="238" spans="2:65" s="1" customFormat="1" ht="14.5" customHeight="1" x14ac:dyDescent="0.2">
      <c r="B238" s="128"/>
      <c r="C238" s="143" t="s">
        <v>1344</v>
      </c>
      <c r="D238" s="143" t="s">
        <v>175</v>
      </c>
      <c r="E238" s="144" t="s">
        <v>1345</v>
      </c>
      <c r="F238" s="145" t="s">
        <v>1346</v>
      </c>
      <c r="G238" s="146" t="s">
        <v>172</v>
      </c>
      <c r="H238" s="147">
        <v>2</v>
      </c>
      <c r="I238" s="148"/>
      <c r="J238" s="149">
        <f t="shared" si="30"/>
        <v>0</v>
      </c>
      <c r="K238" s="150"/>
      <c r="L238" s="151"/>
      <c r="M238" s="152" t="s">
        <v>1</v>
      </c>
      <c r="N238" s="153" t="s">
        <v>43</v>
      </c>
      <c r="P238" s="139">
        <f t="shared" si="31"/>
        <v>0</v>
      </c>
      <c r="Q238" s="139">
        <v>0</v>
      </c>
      <c r="R238" s="139">
        <f t="shared" si="32"/>
        <v>0</v>
      </c>
      <c r="S238" s="139">
        <v>0</v>
      </c>
      <c r="T238" s="140">
        <f t="shared" si="33"/>
        <v>0</v>
      </c>
      <c r="AR238" s="141" t="s">
        <v>178</v>
      </c>
      <c r="AT238" s="141" t="s">
        <v>175</v>
      </c>
      <c r="AU238" s="141" t="s">
        <v>155</v>
      </c>
      <c r="AY238" s="13" t="s">
        <v>148</v>
      </c>
      <c r="BE238" s="142">
        <f t="shared" si="34"/>
        <v>0</v>
      </c>
      <c r="BF238" s="142">
        <f t="shared" si="35"/>
        <v>0</v>
      </c>
      <c r="BG238" s="142">
        <f t="shared" si="36"/>
        <v>0</v>
      </c>
      <c r="BH238" s="142">
        <f t="shared" si="37"/>
        <v>0</v>
      </c>
      <c r="BI238" s="142">
        <f t="shared" si="38"/>
        <v>0</v>
      </c>
      <c r="BJ238" s="13" t="s">
        <v>155</v>
      </c>
      <c r="BK238" s="142">
        <f t="shared" si="39"/>
        <v>0</v>
      </c>
      <c r="BL238" s="13" t="s">
        <v>154</v>
      </c>
      <c r="BM238" s="141" t="s">
        <v>1347</v>
      </c>
    </row>
    <row r="239" spans="2:65" s="1" customFormat="1" ht="14.5" customHeight="1" x14ac:dyDescent="0.2">
      <c r="B239" s="128"/>
      <c r="C239" s="143" t="s">
        <v>1348</v>
      </c>
      <c r="D239" s="143" t="s">
        <v>175</v>
      </c>
      <c r="E239" s="144" t="s">
        <v>1349</v>
      </c>
      <c r="F239" s="145" t="s">
        <v>1350</v>
      </c>
      <c r="G239" s="146" t="s">
        <v>172</v>
      </c>
      <c r="H239" s="147">
        <v>5</v>
      </c>
      <c r="I239" s="148"/>
      <c r="J239" s="149">
        <f t="shared" si="30"/>
        <v>0</v>
      </c>
      <c r="K239" s="150"/>
      <c r="L239" s="151"/>
      <c r="M239" s="152" t="s">
        <v>1</v>
      </c>
      <c r="N239" s="153" t="s">
        <v>43</v>
      </c>
      <c r="P239" s="139">
        <f t="shared" si="31"/>
        <v>0</v>
      </c>
      <c r="Q239" s="139">
        <v>0</v>
      </c>
      <c r="R239" s="139">
        <f t="shared" si="32"/>
        <v>0</v>
      </c>
      <c r="S239" s="139">
        <v>0</v>
      </c>
      <c r="T239" s="140">
        <f t="shared" si="33"/>
        <v>0</v>
      </c>
      <c r="AR239" s="141" t="s">
        <v>178</v>
      </c>
      <c r="AT239" s="141" t="s">
        <v>175</v>
      </c>
      <c r="AU239" s="141" t="s">
        <v>155</v>
      </c>
      <c r="AY239" s="13" t="s">
        <v>148</v>
      </c>
      <c r="BE239" s="142">
        <f t="shared" si="34"/>
        <v>0</v>
      </c>
      <c r="BF239" s="142">
        <f t="shared" si="35"/>
        <v>0</v>
      </c>
      <c r="BG239" s="142">
        <f t="shared" si="36"/>
        <v>0</v>
      </c>
      <c r="BH239" s="142">
        <f t="shared" si="37"/>
        <v>0</v>
      </c>
      <c r="BI239" s="142">
        <f t="shared" si="38"/>
        <v>0</v>
      </c>
      <c r="BJ239" s="13" t="s">
        <v>155</v>
      </c>
      <c r="BK239" s="142">
        <f t="shared" si="39"/>
        <v>0</v>
      </c>
      <c r="BL239" s="13" t="s">
        <v>154</v>
      </c>
      <c r="BM239" s="141" t="s">
        <v>1351</v>
      </c>
    </row>
    <row r="240" spans="2:65" s="1" customFormat="1" ht="14.5" customHeight="1" x14ac:dyDescent="0.2">
      <c r="B240" s="128"/>
      <c r="C240" s="143" t="s">
        <v>1352</v>
      </c>
      <c r="D240" s="143" t="s">
        <v>175</v>
      </c>
      <c r="E240" s="144" t="s">
        <v>1353</v>
      </c>
      <c r="F240" s="145" t="s">
        <v>1354</v>
      </c>
      <c r="G240" s="146" t="s">
        <v>172</v>
      </c>
      <c r="H240" s="147">
        <v>7</v>
      </c>
      <c r="I240" s="148"/>
      <c r="J240" s="149">
        <f t="shared" si="30"/>
        <v>0</v>
      </c>
      <c r="K240" s="150"/>
      <c r="L240" s="151"/>
      <c r="M240" s="152" t="s">
        <v>1</v>
      </c>
      <c r="N240" s="153" t="s">
        <v>43</v>
      </c>
      <c r="P240" s="139">
        <f t="shared" si="31"/>
        <v>0</v>
      </c>
      <c r="Q240" s="139">
        <v>0</v>
      </c>
      <c r="R240" s="139">
        <f t="shared" si="32"/>
        <v>0</v>
      </c>
      <c r="S240" s="139">
        <v>0</v>
      </c>
      <c r="T240" s="140">
        <f t="shared" si="33"/>
        <v>0</v>
      </c>
      <c r="AR240" s="141" t="s">
        <v>178</v>
      </c>
      <c r="AT240" s="141" t="s">
        <v>175</v>
      </c>
      <c r="AU240" s="141" t="s">
        <v>155</v>
      </c>
      <c r="AY240" s="13" t="s">
        <v>148</v>
      </c>
      <c r="BE240" s="142">
        <f t="shared" si="34"/>
        <v>0</v>
      </c>
      <c r="BF240" s="142">
        <f t="shared" si="35"/>
        <v>0</v>
      </c>
      <c r="BG240" s="142">
        <f t="shared" si="36"/>
        <v>0</v>
      </c>
      <c r="BH240" s="142">
        <f t="shared" si="37"/>
        <v>0</v>
      </c>
      <c r="BI240" s="142">
        <f t="shared" si="38"/>
        <v>0</v>
      </c>
      <c r="BJ240" s="13" t="s">
        <v>155</v>
      </c>
      <c r="BK240" s="142">
        <f t="shared" si="39"/>
        <v>0</v>
      </c>
      <c r="BL240" s="13" t="s">
        <v>154</v>
      </c>
      <c r="BM240" s="141" t="s">
        <v>1355</v>
      </c>
    </row>
    <row r="241" spans="2:65" s="1" customFormat="1" ht="14.5" customHeight="1" x14ac:dyDescent="0.2">
      <c r="B241" s="128"/>
      <c r="C241" s="129" t="s">
        <v>1356</v>
      </c>
      <c r="D241" s="129" t="s">
        <v>150</v>
      </c>
      <c r="E241" s="130" t="s">
        <v>935</v>
      </c>
      <c r="F241" s="131" t="s">
        <v>1357</v>
      </c>
      <c r="G241" s="132" t="s">
        <v>167</v>
      </c>
      <c r="H241" s="133">
        <v>70.459999999999994</v>
      </c>
      <c r="I241" s="134"/>
      <c r="J241" s="135">
        <f t="shared" si="30"/>
        <v>0</v>
      </c>
      <c r="K241" s="136"/>
      <c r="L241" s="28"/>
      <c r="M241" s="137" t="s">
        <v>1</v>
      </c>
      <c r="N241" s="138" t="s">
        <v>43</v>
      </c>
      <c r="P241" s="139">
        <f t="shared" si="31"/>
        <v>0</v>
      </c>
      <c r="Q241" s="139">
        <v>0</v>
      </c>
      <c r="R241" s="139">
        <f t="shared" si="32"/>
        <v>0</v>
      </c>
      <c r="S241" s="139">
        <v>0</v>
      </c>
      <c r="T241" s="140">
        <f t="shared" si="33"/>
        <v>0</v>
      </c>
      <c r="AR241" s="141" t="s">
        <v>154</v>
      </c>
      <c r="AT241" s="141" t="s">
        <v>150</v>
      </c>
      <c r="AU241" s="141" t="s">
        <v>155</v>
      </c>
      <c r="AY241" s="13" t="s">
        <v>148</v>
      </c>
      <c r="BE241" s="142">
        <f t="shared" si="34"/>
        <v>0</v>
      </c>
      <c r="BF241" s="142">
        <f t="shared" si="35"/>
        <v>0</v>
      </c>
      <c r="BG241" s="142">
        <f t="shared" si="36"/>
        <v>0</v>
      </c>
      <c r="BH241" s="142">
        <f t="shared" si="37"/>
        <v>0</v>
      </c>
      <c r="BI241" s="142">
        <f t="shared" si="38"/>
        <v>0</v>
      </c>
      <c r="BJ241" s="13" t="s">
        <v>155</v>
      </c>
      <c r="BK241" s="142">
        <f t="shared" si="39"/>
        <v>0</v>
      </c>
      <c r="BL241" s="13" t="s">
        <v>154</v>
      </c>
      <c r="BM241" s="141" t="s">
        <v>1358</v>
      </c>
    </row>
    <row r="242" spans="2:65" s="1" customFormat="1" ht="24.25" customHeight="1" x14ac:dyDescent="0.2">
      <c r="B242" s="128"/>
      <c r="C242" s="129" t="s">
        <v>1359</v>
      </c>
      <c r="D242" s="129" t="s">
        <v>150</v>
      </c>
      <c r="E242" s="130" t="s">
        <v>1360</v>
      </c>
      <c r="F242" s="131" t="s">
        <v>1361</v>
      </c>
      <c r="G242" s="132" t="s">
        <v>172</v>
      </c>
      <c r="H242" s="133">
        <v>44</v>
      </c>
      <c r="I242" s="134"/>
      <c r="J242" s="135">
        <f t="shared" si="30"/>
        <v>0</v>
      </c>
      <c r="K242" s="136"/>
      <c r="L242" s="28"/>
      <c r="M242" s="137" t="s">
        <v>1</v>
      </c>
      <c r="N242" s="138" t="s">
        <v>43</v>
      </c>
      <c r="P242" s="139">
        <f t="shared" si="31"/>
        <v>0</v>
      </c>
      <c r="Q242" s="139">
        <v>0</v>
      </c>
      <c r="R242" s="139">
        <f t="shared" si="32"/>
        <v>0</v>
      </c>
      <c r="S242" s="139">
        <v>0</v>
      </c>
      <c r="T242" s="140">
        <f t="shared" si="33"/>
        <v>0</v>
      </c>
      <c r="AR242" s="141" t="s">
        <v>154</v>
      </c>
      <c r="AT242" s="141" t="s">
        <v>150</v>
      </c>
      <c r="AU242" s="141" t="s">
        <v>155</v>
      </c>
      <c r="AY242" s="13" t="s">
        <v>148</v>
      </c>
      <c r="BE242" s="142">
        <f t="shared" si="34"/>
        <v>0</v>
      </c>
      <c r="BF242" s="142">
        <f t="shared" si="35"/>
        <v>0</v>
      </c>
      <c r="BG242" s="142">
        <f t="shared" si="36"/>
        <v>0</v>
      </c>
      <c r="BH242" s="142">
        <f t="shared" si="37"/>
        <v>0</v>
      </c>
      <c r="BI242" s="142">
        <f t="shared" si="38"/>
        <v>0</v>
      </c>
      <c r="BJ242" s="13" t="s">
        <v>155</v>
      </c>
      <c r="BK242" s="142">
        <f t="shared" si="39"/>
        <v>0</v>
      </c>
      <c r="BL242" s="13" t="s">
        <v>154</v>
      </c>
      <c r="BM242" s="141" t="s">
        <v>1362</v>
      </c>
    </row>
    <row r="243" spans="2:65" s="1" customFormat="1" ht="24.25" customHeight="1" x14ac:dyDescent="0.2">
      <c r="B243" s="128"/>
      <c r="C243" s="143" t="s">
        <v>1363</v>
      </c>
      <c r="D243" s="143" t="s">
        <v>175</v>
      </c>
      <c r="E243" s="144" t="s">
        <v>1364</v>
      </c>
      <c r="F243" s="145" t="s">
        <v>1365</v>
      </c>
      <c r="G243" s="146" t="s">
        <v>197</v>
      </c>
      <c r="H243" s="147">
        <v>150</v>
      </c>
      <c r="I243" s="148"/>
      <c r="J243" s="149">
        <f t="shared" si="30"/>
        <v>0</v>
      </c>
      <c r="K243" s="150"/>
      <c r="L243" s="151"/>
      <c r="M243" s="152" t="s">
        <v>1</v>
      </c>
      <c r="N243" s="153" t="s">
        <v>43</v>
      </c>
      <c r="P243" s="139">
        <f t="shared" si="31"/>
        <v>0</v>
      </c>
      <c r="Q243" s="139">
        <v>0</v>
      </c>
      <c r="R243" s="139">
        <f t="shared" si="32"/>
        <v>0</v>
      </c>
      <c r="S243" s="139">
        <v>0</v>
      </c>
      <c r="T243" s="140">
        <f t="shared" si="33"/>
        <v>0</v>
      </c>
      <c r="AR243" s="141" t="s">
        <v>178</v>
      </c>
      <c r="AT243" s="141" t="s">
        <v>175</v>
      </c>
      <c r="AU243" s="141" t="s">
        <v>155</v>
      </c>
      <c r="AY243" s="13" t="s">
        <v>148</v>
      </c>
      <c r="BE243" s="142">
        <f t="shared" si="34"/>
        <v>0</v>
      </c>
      <c r="BF243" s="142">
        <f t="shared" si="35"/>
        <v>0</v>
      </c>
      <c r="BG243" s="142">
        <f t="shared" si="36"/>
        <v>0</v>
      </c>
      <c r="BH243" s="142">
        <f t="shared" si="37"/>
        <v>0</v>
      </c>
      <c r="BI243" s="142">
        <f t="shared" si="38"/>
        <v>0</v>
      </c>
      <c r="BJ243" s="13" t="s">
        <v>155</v>
      </c>
      <c r="BK243" s="142">
        <f t="shared" si="39"/>
        <v>0</v>
      </c>
      <c r="BL243" s="13" t="s">
        <v>154</v>
      </c>
      <c r="BM243" s="141" t="s">
        <v>1366</v>
      </c>
    </row>
    <row r="244" spans="2:65" s="1" customFormat="1" ht="14.5" customHeight="1" x14ac:dyDescent="0.2">
      <c r="B244" s="128"/>
      <c r="C244" s="129" t="s">
        <v>1367</v>
      </c>
      <c r="D244" s="129" t="s">
        <v>150</v>
      </c>
      <c r="E244" s="130" t="s">
        <v>1368</v>
      </c>
      <c r="F244" s="131" t="s">
        <v>1369</v>
      </c>
      <c r="G244" s="132" t="s">
        <v>172</v>
      </c>
      <c r="H244" s="133">
        <v>44</v>
      </c>
      <c r="I244" s="134"/>
      <c r="J244" s="135">
        <f t="shared" si="30"/>
        <v>0</v>
      </c>
      <c r="K244" s="136"/>
      <c r="L244" s="28"/>
      <c r="M244" s="137" t="s">
        <v>1</v>
      </c>
      <c r="N244" s="138" t="s">
        <v>43</v>
      </c>
      <c r="P244" s="139">
        <f t="shared" si="31"/>
        <v>0</v>
      </c>
      <c r="Q244" s="139">
        <v>0</v>
      </c>
      <c r="R244" s="139">
        <f t="shared" si="32"/>
        <v>0</v>
      </c>
      <c r="S244" s="139">
        <v>0</v>
      </c>
      <c r="T244" s="140">
        <f t="shared" si="33"/>
        <v>0</v>
      </c>
      <c r="AR244" s="141" t="s">
        <v>154</v>
      </c>
      <c r="AT244" s="141" t="s">
        <v>150</v>
      </c>
      <c r="AU244" s="141" t="s">
        <v>155</v>
      </c>
      <c r="AY244" s="13" t="s">
        <v>148</v>
      </c>
      <c r="BE244" s="142">
        <f t="shared" si="34"/>
        <v>0</v>
      </c>
      <c r="BF244" s="142">
        <f t="shared" si="35"/>
        <v>0</v>
      </c>
      <c r="BG244" s="142">
        <f t="shared" si="36"/>
        <v>0</v>
      </c>
      <c r="BH244" s="142">
        <f t="shared" si="37"/>
        <v>0</v>
      </c>
      <c r="BI244" s="142">
        <f t="shared" si="38"/>
        <v>0</v>
      </c>
      <c r="BJ244" s="13" t="s">
        <v>155</v>
      </c>
      <c r="BK244" s="142">
        <f t="shared" si="39"/>
        <v>0</v>
      </c>
      <c r="BL244" s="13" t="s">
        <v>154</v>
      </c>
      <c r="BM244" s="141" t="s">
        <v>1370</v>
      </c>
    </row>
    <row r="245" spans="2:65" s="1" customFormat="1" ht="24.25" customHeight="1" x14ac:dyDescent="0.2">
      <c r="B245" s="128"/>
      <c r="C245" s="143" t="s">
        <v>1371</v>
      </c>
      <c r="D245" s="143" t="s">
        <v>175</v>
      </c>
      <c r="E245" s="144" t="s">
        <v>1372</v>
      </c>
      <c r="F245" s="145" t="s">
        <v>1373</v>
      </c>
      <c r="G245" s="146" t="s">
        <v>172</v>
      </c>
      <c r="H245" s="147">
        <v>132</v>
      </c>
      <c r="I245" s="148"/>
      <c r="J245" s="149">
        <f t="shared" si="30"/>
        <v>0</v>
      </c>
      <c r="K245" s="150"/>
      <c r="L245" s="151"/>
      <c r="M245" s="152" t="s">
        <v>1</v>
      </c>
      <c r="N245" s="153" t="s">
        <v>43</v>
      </c>
      <c r="P245" s="139">
        <f t="shared" si="31"/>
        <v>0</v>
      </c>
      <c r="Q245" s="139">
        <v>0</v>
      </c>
      <c r="R245" s="139">
        <f t="shared" si="32"/>
        <v>0</v>
      </c>
      <c r="S245" s="139">
        <v>0</v>
      </c>
      <c r="T245" s="140">
        <f t="shared" si="33"/>
        <v>0</v>
      </c>
      <c r="AR245" s="141" t="s">
        <v>178</v>
      </c>
      <c r="AT245" s="141" t="s">
        <v>175</v>
      </c>
      <c r="AU245" s="141" t="s">
        <v>155</v>
      </c>
      <c r="AY245" s="13" t="s">
        <v>148</v>
      </c>
      <c r="BE245" s="142">
        <f t="shared" si="34"/>
        <v>0</v>
      </c>
      <c r="BF245" s="142">
        <f t="shared" si="35"/>
        <v>0</v>
      </c>
      <c r="BG245" s="142">
        <f t="shared" si="36"/>
        <v>0</v>
      </c>
      <c r="BH245" s="142">
        <f t="shared" si="37"/>
        <v>0</v>
      </c>
      <c r="BI245" s="142">
        <f t="shared" si="38"/>
        <v>0</v>
      </c>
      <c r="BJ245" s="13" t="s">
        <v>155</v>
      </c>
      <c r="BK245" s="142">
        <f t="shared" si="39"/>
        <v>0</v>
      </c>
      <c r="BL245" s="13" t="s">
        <v>154</v>
      </c>
      <c r="BM245" s="141" t="s">
        <v>1374</v>
      </c>
    </row>
    <row r="246" spans="2:65" s="1" customFormat="1" ht="24.25" customHeight="1" x14ac:dyDescent="0.2">
      <c r="B246" s="128"/>
      <c r="C246" s="143" t="s">
        <v>1375</v>
      </c>
      <c r="D246" s="143" t="s">
        <v>175</v>
      </c>
      <c r="E246" s="144" t="s">
        <v>1376</v>
      </c>
      <c r="F246" s="145" t="s">
        <v>1377</v>
      </c>
      <c r="G246" s="146" t="s">
        <v>172</v>
      </c>
      <c r="H246" s="147">
        <v>88</v>
      </c>
      <c r="I246" s="148"/>
      <c r="J246" s="149">
        <f t="shared" si="30"/>
        <v>0</v>
      </c>
      <c r="K246" s="150"/>
      <c r="L246" s="151"/>
      <c r="M246" s="152" t="s">
        <v>1</v>
      </c>
      <c r="N246" s="153" t="s">
        <v>43</v>
      </c>
      <c r="P246" s="139">
        <f t="shared" si="31"/>
        <v>0</v>
      </c>
      <c r="Q246" s="139">
        <v>0</v>
      </c>
      <c r="R246" s="139">
        <f t="shared" si="32"/>
        <v>0</v>
      </c>
      <c r="S246" s="139">
        <v>0</v>
      </c>
      <c r="T246" s="140">
        <f t="shared" si="33"/>
        <v>0</v>
      </c>
      <c r="AR246" s="141" t="s">
        <v>178</v>
      </c>
      <c r="AT246" s="141" t="s">
        <v>175</v>
      </c>
      <c r="AU246" s="141" t="s">
        <v>155</v>
      </c>
      <c r="AY246" s="13" t="s">
        <v>148</v>
      </c>
      <c r="BE246" s="142">
        <f t="shared" si="34"/>
        <v>0</v>
      </c>
      <c r="BF246" s="142">
        <f t="shared" si="35"/>
        <v>0</v>
      </c>
      <c r="BG246" s="142">
        <f t="shared" si="36"/>
        <v>0</v>
      </c>
      <c r="BH246" s="142">
        <f t="shared" si="37"/>
        <v>0</v>
      </c>
      <c r="BI246" s="142">
        <f t="shared" si="38"/>
        <v>0</v>
      </c>
      <c r="BJ246" s="13" t="s">
        <v>155</v>
      </c>
      <c r="BK246" s="142">
        <f t="shared" si="39"/>
        <v>0</v>
      </c>
      <c r="BL246" s="13" t="s">
        <v>154</v>
      </c>
      <c r="BM246" s="141" t="s">
        <v>1378</v>
      </c>
    </row>
    <row r="247" spans="2:65" s="1" customFormat="1" ht="24.25" customHeight="1" x14ac:dyDescent="0.2">
      <c r="B247" s="128"/>
      <c r="C247" s="129" t="s">
        <v>1379</v>
      </c>
      <c r="D247" s="129" t="s">
        <v>150</v>
      </c>
      <c r="E247" s="130" t="s">
        <v>937</v>
      </c>
      <c r="F247" s="131" t="s">
        <v>1380</v>
      </c>
      <c r="G247" s="132" t="s">
        <v>225</v>
      </c>
      <c r="H247" s="133">
        <v>271</v>
      </c>
      <c r="I247" s="134"/>
      <c r="J247" s="135">
        <f t="shared" si="30"/>
        <v>0</v>
      </c>
      <c r="K247" s="136"/>
      <c r="L247" s="28"/>
      <c r="M247" s="137" t="s">
        <v>1</v>
      </c>
      <c r="N247" s="138" t="s">
        <v>43</v>
      </c>
      <c r="P247" s="139">
        <f t="shared" si="31"/>
        <v>0</v>
      </c>
      <c r="Q247" s="139">
        <v>0</v>
      </c>
      <c r="R247" s="139">
        <f t="shared" si="32"/>
        <v>0</v>
      </c>
      <c r="S247" s="139">
        <v>0</v>
      </c>
      <c r="T247" s="140">
        <f t="shared" si="33"/>
        <v>0</v>
      </c>
      <c r="AR247" s="141" t="s">
        <v>154</v>
      </c>
      <c r="AT247" s="141" t="s">
        <v>150</v>
      </c>
      <c r="AU247" s="141" t="s">
        <v>155</v>
      </c>
      <c r="AY247" s="13" t="s">
        <v>148</v>
      </c>
      <c r="BE247" s="142">
        <f t="shared" si="34"/>
        <v>0</v>
      </c>
      <c r="BF247" s="142">
        <f t="shared" si="35"/>
        <v>0</v>
      </c>
      <c r="BG247" s="142">
        <f t="shared" si="36"/>
        <v>0</v>
      </c>
      <c r="BH247" s="142">
        <f t="shared" si="37"/>
        <v>0</v>
      </c>
      <c r="BI247" s="142">
        <f t="shared" si="38"/>
        <v>0</v>
      </c>
      <c r="BJ247" s="13" t="s">
        <v>155</v>
      </c>
      <c r="BK247" s="142">
        <f t="shared" si="39"/>
        <v>0</v>
      </c>
      <c r="BL247" s="13" t="s">
        <v>154</v>
      </c>
      <c r="BM247" s="141" t="s">
        <v>1381</v>
      </c>
    </row>
    <row r="248" spans="2:65" s="1" customFormat="1" ht="24.25" customHeight="1" x14ac:dyDescent="0.2">
      <c r="B248" s="128"/>
      <c r="C248" s="129" t="s">
        <v>1382</v>
      </c>
      <c r="D248" s="129" t="s">
        <v>150</v>
      </c>
      <c r="E248" s="130" t="s">
        <v>1383</v>
      </c>
      <c r="F248" s="131" t="s">
        <v>1384</v>
      </c>
      <c r="G248" s="132" t="s">
        <v>172</v>
      </c>
      <c r="H248" s="133">
        <v>44</v>
      </c>
      <c r="I248" s="134"/>
      <c r="J248" s="135">
        <f t="shared" si="30"/>
        <v>0</v>
      </c>
      <c r="K248" s="136"/>
      <c r="L248" s="28"/>
      <c r="M248" s="137" t="s">
        <v>1</v>
      </c>
      <c r="N248" s="138" t="s">
        <v>43</v>
      </c>
      <c r="P248" s="139">
        <f t="shared" si="31"/>
        <v>0</v>
      </c>
      <c r="Q248" s="139">
        <v>0</v>
      </c>
      <c r="R248" s="139">
        <f t="shared" si="32"/>
        <v>0</v>
      </c>
      <c r="S248" s="139">
        <v>0</v>
      </c>
      <c r="T248" s="140">
        <f t="shared" si="33"/>
        <v>0</v>
      </c>
      <c r="AR248" s="141" t="s">
        <v>154</v>
      </c>
      <c r="AT248" s="141" t="s">
        <v>150</v>
      </c>
      <c r="AU248" s="141" t="s">
        <v>155</v>
      </c>
      <c r="AY248" s="13" t="s">
        <v>148</v>
      </c>
      <c r="BE248" s="142">
        <f t="shared" si="34"/>
        <v>0</v>
      </c>
      <c r="BF248" s="142">
        <f t="shared" si="35"/>
        <v>0</v>
      </c>
      <c r="BG248" s="142">
        <f t="shared" si="36"/>
        <v>0</v>
      </c>
      <c r="BH248" s="142">
        <f t="shared" si="37"/>
        <v>0</v>
      </c>
      <c r="BI248" s="142">
        <f t="shared" si="38"/>
        <v>0</v>
      </c>
      <c r="BJ248" s="13" t="s">
        <v>155</v>
      </c>
      <c r="BK248" s="142">
        <f t="shared" si="39"/>
        <v>0</v>
      </c>
      <c r="BL248" s="13" t="s">
        <v>154</v>
      </c>
      <c r="BM248" s="141" t="s">
        <v>1385</v>
      </c>
    </row>
    <row r="249" spans="2:65" s="1" customFormat="1" ht="24.25" customHeight="1" x14ac:dyDescent="0.2">
      <c r="B249" s="128"/>
      <c r="C249" s="129" t="s">
        <v>512</v>
      </c>
      <c r="D249" s="129" t="s">
        <v>150</v>
      </c>
      <c r="E249" s="130" t="s">
        <v>1386</v>
      </c>
      <c r="F249" s="131" t="s">
        <v>1387</v>
      </c>
      <c r="G249" s="132" t="s">
        <v>172</v>
      </c>
      <c r="H249" s="133">
        <v>44</v>
      </c>
      <c r="I249" s="134"/>
      <c r="J249" s="135">
        <f t="shared" ref="J249:J256" si="40">ROUND(I249*H249,2)</f>
        <v>0</v>
      </c>
      <c r="K249" s="136"/>
      <c r="L249" s="28"/>
      <c r="M249" s="137" t="s">
        <v>1</v>
      </c>
      <c r="N249" s="138" t="s">
        <v>43</v>
      </c>
      <c r="P249" s="139">
        <f t="shared" ref="P249:P256" si="41">O249*H249</f>
        <v>0</v>
      </c>
      <c r="Q249" s="139">
        <v>0</v>
      </c>
      <c r="R249" s="139">
        <f t="shared" ref="R249:R256" si="42">Q249*H249</f>
        <v>0</v>
      </c>
      <c r="S249" s="139">
        <v>0</v>
      </c>
      <c r="T249" s="140">
        <f t="shared" ref="T249:T256" si="43">S249*H249</f>
        <v>0</v>
      </c>
      <c r="AR249" s="141" t="s">
        <v>154</v>
      </c>
      <c r="AT249" s="141" t="s">
        <v>150</v>
      </c>
      <c r="AU249" s="141" t="s">
        <v>155</v>
      </c>
      <c r="AY249" s="13" t="s">
        <v>148</v>
      </c>
      <c r="BE249" s="142">
        <f t="shared" ref="BE249:BE256" si="44">IF(N249="základná",J249,0)</f>
        <v>0</v>
      </c>
      <c r="BF249" s="142">
        <f t="shared" ref="BF249:BF256" si="45">IF(N249="znížená",J249,0)</f>
        <v>0</v>
      </c>
      <c r="BG249" s="142">
        <f t="shared" ref="BG249:BG256" si="46">IF(N249="zákl. prenesená",J249,0)</f>
        <v>0</v>
      </c>
      <c r="BH249" s="142">
        <f t="shared" ref="BH249:BH256" si="47">IF(N249="zníž. prenesená",J249,0)</f>
        <v>0</v>
      </c>
      <c r="BI249" s="142">
        <f t="shared" ref="BI249:BI256" si="48">IF(N249="nulová",J249,0)</f>
        <v>0</v>
      </c>
      <c r="BJ249" s="13" t="s">
        <v>155</v>
      </c>
      <c r="BK249" s="142">
        <f t="shared" ref="BK249:BK256" si="49">ROUND(I249*H249,2)</f>
        <v>0</v>
      </c>
      <c r="BL249" s="13" t="s">
        <v>154</v>
      </c>
      <c r="BM249" s="141" t="s">
        <v>1388</v>
      </c>
    </row>
    <row r="250" spans="2:65" s="1" customFormat="1" ht="14.5" customHeight="1" x14ac:dyDescent="0.2">
      <c r="B250" s="128"/>
      <c r="C250" s="129" t="s">
        <v>1389</v>
      </c>
      <c r="D250" s="129" t="s">
        <v>150</v>
      </c>
      <c r="E250" s="130" t="s">
        <v>1390</v>
      </c>
      <c r="F250" s="131" t="s">
        <v>1391</v>
      </c>
      <c r="G250" s="132" t="s">
        <v>172</v>
      </c>
      <c r="H250" s="133">
        <v>44</v>
      </c>
      <c r="I250" s="134"/>
      <c r="J250" s="135">
        <f t="shared" si="40"/>
        <v>0</v>
      </c>
      <c r="K250" s="136"/>
      <c r="L250" s="28"/>
      <c r="M250" s="137" t="s">
        <v>1</v>
      </c>
      <c r="N250" s="138" t="s">
        <v>43</v>
      </c>
      <c r="P250" s="139">
        <f t="shared" si="41"/>
        <v>0</v>
      </c>
      <c r="Q250" s="139">
        <v>0</v>
      </c>
      <c r="R250" s="139">
        <f t="shared" si="42"/>
        <v>0</v>
      </c>
      <c r="S250" s="139">
        <v>0</v>
      </c>
      <c r="T250" s="140">
        <f t="shared" si="43"/>
        <v>0</v>
      </c>
      <c r="AR250" s="141" t="s">
        <v>154</v>
      </c>
      <c r="AT250" s="141" t="s">
        <v>150</v>
      </c>
      <c r="AU250" s="141" t="s">
        <v>155</v>
      </c>
      <c r="AY250" s="13" t="s">
        <v>148</v>
      </c>
      <c r="BE250" s="142">
        <f t="shared" si="44"/>
        <v>0</v>
      </c>
      <c r="BF250" s="142">
        <f t="shared" si="45"/>
        <v>0</v>
      </c>
      <c r="BG250" s="142">
        <f t="shared" si="46"/>
        <v>0</v>
      </c>
      <c r="BH250" s="142">
        <f t="shared" si="47"/>
        <v>0</v>
      </c>
      <c r="BI250" s="142">
        <f t="shared" si="48"/>
        <v>0</v>
      </c>
      <c r="BJ250" s="13" t="s">
        <v>155</v>
      </c>
      <c r="BK250" s="142">
        <f t="shared" si="49"/>
        <v>0</v>
      </c>
      <c r="BL250" s="13" t="s">
        <v>154</v>
      </c>
      <c r="BM250" s="141" t="s">
        <v>1392</v>
      </c>
    </row>
    <row r="251" spans="2:65" s="1" customFormat="1" ht="14.5" customHeight="1" x14ac:dyDescent="0.2">
      <c r="B251" s="128"/>
      <c r="C251" s="129" t="s">
        <v>1393</v>
      </c>
      <c r="D251" s="129" t="s">
        <v>150</v>
      </c>
      <c r="E251" s="130" t="s">
        <v>1394</v>
      </c>
      <c r="F251" s="131" t="s">
        <v>1395</v>
      </c>
      <c r="G251" s="132" t="s">
        <v>172</v>
      </c>
      <c r="H251" s="133">
        <v>44</v>
      </c>
      <c r="I251" s="134"/>
      <c r="J251" s="135">
        <f t="shared" si="40"/>
        <v>0</v>
      </c>
      <c r="K251" s="136"/>
      <c r="L251" s="28"/>
      <c r="M251" s="137" t="s">
        <v>1</v>
      </c>
      <c r="N251" s="138" t="s">
        <v>43</v>
      </c>
      <c r="P251" s="139">
        <f t="shared" si="41"/>
        <v>0</v>
      </c>
      <c r="Q251" s="139">
        <v>0</v>
      </c>
      <c r="R251" s="139">
        <f t="shared" si="42"/>
        <v>0</v>
      </c>
      <c r="S251" s="139">
        <v>0</v>
      </c>
      <c r="T251" s="140">
        <f t="shared" si="43"/>
        <v>0</v>
      </c>
      <c r="AR251" s="141" t="s">
        <v>154</v>
      </c>
      <c r="AT251" s="141" t="s">
        <v>150</v>
      </c>
      <c r="AU251" s="141" t="s">
        <v>155</v>
      </c>
      <c r="AY251" s="13" t="s">
        <v>148</v>
      </c>
      <c r="BE251" s="142">
        <f t="shared" si="44"/>
        <v>0</v>
      </c>
      <c r="BF251" s="142">
        <f t="shared" si="45"/>
        <v>0</v>
      </c>
      <c r="BG251" s="142">
        <f t="shared" si="46"/>
        <v>0</v>
      </c>
      <c r="BH251" s="142">
        <f t="shared" si="47"/>
        <v>0</v>
      </c>
      <c r="BI251" s="142">
        <f t="shared" si="48"/>
        <v>0</v>
      </c>
      <c r="BJ251" s="13" t="s">
        <v>155</v>
      </c>
      <c r="BK251" s="142">
        <f t="shared" si="49"/>
        <v>0</v>
      </c>
      <c r="BL251" s="13" t="s">
        <v>154</v>
      </c>
      <c r="BM251" s="141" t="s">
        <v>1396</v>
      </c>
    </row>
    <row r="252" spans="2:65" s="1" customFormat="1" ht="14.5" customHeight="1" x14ac:dyDescent="0.2">
      <c r="B252" s="128"/>
      <c r="C252" s="143" t="s">
        <v>1397</v>
      </c>
      <c r="D252" s="143" t="s">
        <v>175</v>
      </c>
      <c r="E252" s="144" t="s">
        <v>1398</v>
      </c>
      <c r="F252" s="145" t="s">
        <v>1399</v>
      </c>
      <c r="G252" s="146" t="s">
        <v>172</v>
      </c>
      <c r="H252" s="147">
        <v>44</v>
      </c>
      <c r="I252" s="148"/>
      <c r="J252" s="149">
        <f t="shared" si="40"/>
        <v>0</v>
      </c>
      <c r="K252" s="150"/>
      <c r="L252" s="151"/>
      <c r="M252" s="152" t="s">
        <v>1</v>
      </c>
      <c r="N252" s="153" t="s">
        <v>43</v>
      </c>
      <c r="P252" s="139">
        <f t="shared" si="41"/>
        <v>0</v>
      </c>
      <c r="Q252" s="139">
        <v>0</v>
      </c>
      <c r="R252" s="139">
        <f t="shared" si="42"/>
        <v>0</v>
      </c>
      <c r="S252" s="139">
        <v>0</v>
      </c>
      <c r="T252" s="140">
        <f t="shared" si="43"/>
        <v>0</v>
      </c>
      <c r="AR252" s="141" t="s">
        <v>178</v>
      </c>
      <c r="AT252" s="141" t="s">
        <v>175</v>
      </c>
      <c r="AU252" s="141" t="s">
        <v>155</v>
      </c>
      <c r="AY252" s="13" t="s">
        <v>148</v>
      </c>
      <c r="BE252" s="142">
        <f t="shared" si="44"/>
        <v>0</v>
      </c>
      <c r="BF252" s="142">
        <f t="shared" si="45"/>
        <v>0</v>
      </c>
      <c r="BG252" s="142">
        <f t="shared" si="46"/>
        <v>0</v>
      </c>
      <c r="BH252" s="142">
        <f t="shared" si="47"/>
        <v>0</v>
      </c>
      <c r="BI252" s="142">
        <f t="shared" si="48"/>
        <v>0</v>
      </c>
      <c r="BJ252" s="13" t="s">
        <v>155</v>
      </c>
      <c r="BK252" s="142">
        <f t="shared" si="49"/>
        <v>0</v>
      </c>
      <c r="BL252" s="13" t="s">
        <v>154</v>
      </c>
      <c r="BM252" s="141" t="s">
        <v>1400</v>
      </c>
    </row>
    <row r="253" spans="2:65" s="1" customFormat="1" ht="24.25" customHeight="1" x14ac:dyDescent="0.2">
      <c r="B253" s="128"/>
      <c r="C253" s="129" t="s">
        <v>1401</v>
      </c>
      <c r="D253" s="129" t="s">
        <v>150</v>
      </c>
      <c r="E253" s="130" t="s">
        <v>1402</v>
      </c>
      <c r="F253" s="131" t="s">
        <v>1403</v>
      </c>
      <c r="G253" s="132" t="s">
        <v>172</v>
      </c>
      <c r="H253" s="133">
        <v>2936</v>
      </c>
      <c r="I253" s="134"/>
      <c r="J253" s="135">
        <f t="shared" si="40"/>
        <v>0</v>
      </c>
      <c r="K253" s="136"/>
      <c r="L253" s="28"/>
      <c r="M253" s="137" t="s">
        <v>1</v>
      </c>
      <c r="N253" s="138" t="s">
        <v>43</v>
      </c>
      <c r="P253" s="139">
        <f t="shared" si="41"/>
        <v>0</v>
      </c>
      <c r="Q253" s="139">
        <v>0</v>
      </c>
      <c r="R253" s="139">
        <f t="shared" si="42"/>
        <v>0</v>
      </c>
      <c r="S253" s="139">
        <v>0</v>
      </c>
      <c r="T253" s="140">
        <f t="shared" si="43"/>
        <v>0</v>
      </c>
      <c r="AR253" s="141" t="s">
        <v>154</v>
      </c>
      <c r="AT253" s="141" t="s">
        <v>150</v>
      </c>
      <c r="AU253" s="141" t="s">
        <v>155</v>
      </c>
      <c r="AY253" s="13" t="s">
        <v>148</v>
      </c>
      <c r="BE253" s="142">
        <f t="shared" si="44"/>
        <v>0</v>
      </c>
      <c r="BF253" s="142">
        <f t="shared" si="45"/>
        <v>0</v>
      </c>
      <c r="BG253" s="142">
        <f t="shared" si="46"/>
        <v>0</v>
      </c>
      <c r="BH253" s="142">
        <f t="shared" si="47"/>
        <v>0</v>
      </c>
      <c r="BI253" s="142">
        <f t="shared" si="48"/>
        <v>0</v>
      </c>
      <c r="BJ253" s="13" t="s">
        <v>155</v>
      </c>
      <c r="BK253" s="142">
        <f t="shared" si="49"/>
        <v>0</v>
      </c>
      <c r="BL253" s="13" t="s">
        <v>154</v>
      </c>
      <c r="BM253" s="141" t="s">
        <v>1404</v>
      </c>
    </row>
    <row r="254" spans="2:65" s="1" customFormat="1" ht="24.25" customHeight="1" x14ac:dyDescent="0.2">
      <c r="B254" s="128"/>
      <c r="C254" s="143" t="s">
        <v>1405</v>
      </c>
      <c r="D254" s="143" t="s">
        <v>175</v>
      </c>
      <c r="E254" s="144" t="s">
        <v>1406</v>
      </c>
      <c r="F254" s="145" t="s">
        <v>1407</v>
      </c>
      <c r="G254" s="146" t="s">
        <v>172</v>
      </c>
      <c r="H254" s="147">
        <v>2936</v>
      </c>
      <c r="I254" s="148"/>
      <c r="J254" s="149">
        <f t="shared" si="40"/>
        <v>0</v>
      </c>
      <c r="K254" s="150"/>
      <c r="L254" s="151"/>
      <c r="M254" s="152" t="s">
        <v>1</v>
      </c>
      <c r="N254" s="153" t="s">
        <v>43</v>
      </c>
      <c r="P254" s="139">
        <f t="shared" si="41"/>
        <v>0</v>
      </c>
      <c r="Q254" s="139">
        <v>0</v>
      </c>
      <c r="R254" s="139">
        <f t="shared" si="42"/>
        <v>0</v>
      </c>
      <c r="S254" s="139">
        <v>0</v>
      </c>
      <c r="T254" s="140">
        <f t="shared" si="43"/>
        <v>0</v>
      </c>
      <c r="AR254" s="141" t="s">
        <v>178</v>
      </c>
      <c r="AT254" s="141" t="s">
        <v>175</v>
      </c>
      <c r="AU254" s="141" t="s">
        <v>155</v>
      </c>
      <c r="AY254" s="13" t="s">
        <v>148</v>
      </c>
      <c r="BE254" s="142">
        <f t="shared" si="44"/>
        <v>0</v>
      </c>
      <c r="BF254" s="142">
        <f t="shared" si="45"/>
        <v>0</v>
      </c>
      <c r="BG254" s="142">
        <f t="shared" si="46"/>
        <v>0</v>
      </c>
      <c r="BH254" s="142">
        <f t="shared" si="47"/>
        <v>0</v>
      </c>
      <c r="BI254" s="142">
        <f t="shared" si="48"/>
        <v>0</v>
      </c>
      <c r="BJ254" s="13" t="s">
        <v>155</v>
      </c>
      <c r="BK254" s="142">
        <f t="shared" si="49"/>
        <v>0</v>
      </c>
      <c r="BL254" s="13" t="s">
        <v>154</v>
      </c>
      <c r="BM254" s="141" t="s">
        <v>1408</v>
      </c>
    </row>
    <row r="255" spans="2:65" s="1" customFormat="1" ht="14.5" customHeight="1" x14ac:dyDescent="0.2">
      <c r="B255" s="128"/>
      <c r="C255" s="129" t="s">
        <v>1409</v>
      </c>
      <c r="D255" s="129" t="s">
        <v>150</v>
      </c>
      <c r="E255" s="130" t="s">
        <v>1410</v>
      </c>
      <c r="F255" s="131" t="s">
        <v>1411</v>
      </c>
      <c r="G255" s="132" t="s">
        <v>172</v>
      </c>
      <c r="H255" s="133">
        <v>44</v>
      </c>
      <c r="I255" s="134"/>
      <c r="J255" s="135">
        <f t="shared" si="40"/>
        <v>0</v>
      </c>
      <c r="K255" s="136"/>
      <c r="L255" s="28"/>
      <c r="M255" s="137" t="s">
        <v>1</v>
      </c>
      <c r="N255" s="138" t="s">
        <v>43</v>
      </c>
      <c r="P255" s="139">
        <f t="shared" si="41"/>
        <v>0</v>
      </c>
      <c r="Q255" s="139">
        <v>0</v>
      </c>
      <c r="R255" s="139">
        <f t="shared" si="42"/>
        <v>0</v>
      </c>
      <c r="S255" s="139">
        <v>0</v>
      </c>
      <c r="T255" s="140">
        <f t="shared" si="43"/>
        <v>0</v>
      </c>
      <c r="AR255" s="141" t="s">
        <v>154</v>
      </c>
      <c r="AT255" s="141" t="s">
        <v>150</v>
      </c>
      <c r="AU255" s="141" t="s">
        <v>155</v>
      </c>
      <c r="AY255" s="13" t="s">
        <v>148</v>
      </c>
      <c r="BE255" s="142">
        <f t="shared" si="44"/>
        <v>0</v>
      </c>
      <c r="BF255" s="142">
        <f t="shared" si="45"/>
        <v>0</v>
      </c>
      <c r="BG255" s="142">
        <f t="shared" si="46"/>
        <v>0</v>
      </c>
      <c r="BH255" s="142">
        <f t="shared" si="47"/>
        <v>0</v>
      </c>
      <c r="BI255" s="142">
        <f t="shared" si="48"/>
        <v>0</v>
      </c>
      <c r="BJ255" s="13" t="s">
        <v>155</v>
      </c>
      <c r="BK255" s="142">
        <f t="shared" si="49"/>
        <v>0</v>
      </c>
      <c r="BL255" s="13" t="s">
        <v>154</v>
      </c>
      <c r="BM255" s="141" t="s">
        <v>1412</v>
      </c>
    </row>
    <row r="256" spans="2:65" s="1" customFormat="1" ht="14.5" customHeight="1" x14ac:dyDescent="0.2">
      <c r="B256" s="128"/>
      <c r="C256" s="143" t="s">
        <v>1413</v>
      </c>
      <c r="D256" s="143" t="s">
        <v>175</v>
      </c>
      <c r="E256" s="144" t="s">
        <v>1414</v>
      </c>
      <c r="F256" s="145" t="s">
        <v>1415</v>
      </c>
      <c r="G256" s="146" t="s">
        <v>172</v>
      </c>
      <c r="H256" s="147">
        <v>44</v>
      </c>
      <c r="I256" s="148"/>
      <c r="J256" s="149">
        <f t="shared" si="40"/>
        <v>0</v>
      </c>
      <c r="K256" s="150"/>
      <c r="L256" s="151"/>
      <c r="M256" s="160" t="s">
        <v>1</v>
      </c>
      <c r="N256" s="161" t="s">
        <v>43</v>
      </c>
      <c r="O256" s="157"/>
      <c r="P256" s="158">
        <f t="shared" si="41"/>
        <v>0</v>
      </c>
      <c r="Q256" s="158">
        <v>0</v>
      </c>
      <c r="R256" s="158">
        <f t="shared" si="42"/>
        <v>0</v>
      </c>
      <c r="S256" s="158">
        <v>0</v>
      </c>
      <c r="T256" s="159">
        <f t="shared" si="43"/>
        <v>0</v>
      </c>
      <c r="AR256" s="141" t="s">
        <v>178</v>
      </c>
      <c r="AT256" s="141" t="s">
        <v>175</v>
      </c>
      <c r="AU256" s="141" t="s">
        <v>155</v>
      </c>
      <c r="AY256" s="13" t="s">
        <v>148</v>
      </c>
      <c r="BE256" s="142">
        <f t="shared" si="44"/>
        <v>0</v>
      </c>
      <c r="BF256" s="142">
        <f t="shared" si="45"/>
        <v>0</v>
      </c>
      <c r="BG256" s="142">
        <f t="shared" si="46"/>
        <v>0</v>
      </c>
      <c r="BH256" s="142">
        <f t="shared" si="47"/>
        <v>0</v>
      </c>
      <c r="BI256" s="142">
        <f t="shared" si="48"/>
        <v>0</v>
      </c>
      <c r="BJ256" s="13" t="s">
        <v>155</v>
      </c>
      <c r="BK256" s="142">
        <f t="shared" si="49"/>
        <v>0</v>
      </c>
      <c r="BL256" s="13" t="s">
        <v>154</v>
      </c>
      <c r="BM256" s="141" t="s">
        <v>1416</v>
      </c>
    </row>
    <row r="257" spans="2:12" s="1" customFormat="1" ht="7" customHeight="1" x14ac:dyDescent="0.2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28"/>
    </row>
  </sheetData>
  <autoFilter ref="C117:K256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50"/>
  <sheetViews>
    <sheetView showGridLines="0" topLeftCell="A121" workbookViewId="0">
      <selection activeCell="Y142" sqref="Y142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2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106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1417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ROUND((SUM(BE121:BE149)),  2)</f>
        <v>0</v>
      </c>
      <c r="I33" s="87">
        <v>0.23</v>
      </c>
      <c r="J33" s="86">
        <f>ROUND(((SUM(BE121:BE149))*I33),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ROUND((SUM(BF121:BF149)),  2)</f>
        <v>0</v>
      </c>
      <c r="I34" s="87">
        <v>0.23</v>
      </c>
      <c r="J34" s="86">
        <f>ROUND(((SUM(BF121:BF149))*I34),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ROUND((SUM(BG121:BG149)),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ROUND((SUM(BH121:BH149)),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ROUND((SUM(BI121:BI149)),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SO12 - Spevnené plochy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25" customHeight="1" x14ac:dyDescent="0.2">
      <c r="B99" s="103"/>
      <c r="D99" s="104" t="s">
        <v>1418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20.25" customHeight="1" x14ac:dyDescent="0.2">
      <c r="B100" s="103"/>
      <c r="D100" s="104" t="s">
        <v>1419</v>
      </c>
      <c r="E100" s="105"/>
      <c r="F100" s="105"/>
      <c r="G100" s="105"/>
      <c r="H100" s="105"/>
      <c r="I100" s="105"/>
      <c r="J100" s="106">
        <f>J143</f>
        <v>0</v>
      </c>
      <c r="L100" s="103"/>
    </row>
    <row r="101" spans="2:12" s="9" customFormat="1" ht="20.25" customHeight="1" x14ac:dyDescent="0.2">
      <c r="B101" s="103"/>
      <c r="D101" s="104" t="s">
        <v>127</v>
      </c>
      <c r="E101" s="105"/>
      <c r="F101" s="105"/>
      <c r="G101" s="105"/>
      <c r="H101" s="105"/>
      <c r="I101" s="105"/>
      <c r="J101" s="106">
        <f>J148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48" t="str">
        <f>E7</f>
        <v>Revitalizácia centra s ohľadom na zmenu klímy</v>
      </c>
      <c r="F111" s="249"/>
      <c r="G111" s="249"/>
      <c r="H111" s="249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46" t="str">
        <f>E9</f>
        <v>SO12 - Spevnené plochy</v>
      </c>
      <c r="F113" s="247"/>
      <c r="G113" s="247"/>
      <c r="H113" s="247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5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</f>
        <v>0</v>
      </c>
      <c r="Q121" s="49"/>
      <c r="R121" s="113">
        <f>R122</f>
        <v>1601.2747180000001</v>
      </c>
      <c r="S121" s="49"/>
      <c r="T121" s="114">
        <f>T122</f>
        <v>101.4</v>
      </c>
      <c r="AT121" s="13" t="s">
        <v>76</v>
      </c>
      <c r="AU121" s="13" t="s">
        <v>123</v>
      </c>
      <c r="BK121" s="115">
        <f>BK122</f>
        <v>0</v>
      </c>
    </row>
    <row r="122" spans="2:65" s="11" customFormat="1" ht="26.2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P123+P127+P143+P148</f>
        <v>0</v>
      </c>
      <c r="R122" s="122">
        <f>R123+R127+R143+R148</f>
        <v>1601.2747180000001</v>
      </c>
      <c r="T122" s="123">
        <f>T123+T127+T143+T148</f>
        <v>101.4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BK123+BK127+BK143+BK148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SUM(P124:P126)</f>
        <v>0</v>
      </c>
      <c r="R123" s="122">
        <f>SUM(R124:R126)</f>
        <v>0</v>
      </c>
      <c r="T123" s="123">
        <f>SUM(T124:T126)</f>
        <v>101.4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SUM(BK124:BK126)</f>
        <v>0</v>
      </c>
    </row>
    <row r="124" spans="2:65" s="1" customFormat="1" ht="24.25" customHeight="1" x14ac:dyDescent="0.2">
      <c r="B124" s="128"/>
      <c r="C124" s="129" t="s">
        <v>85</v>
      </c>
      <c r="D124" s="129" t="s">
        <v>150</v>
      </c>
      <c r="E124" s="130" t="s">
        <v>1420</v>
      </c>
      <c r="F124" s="131" t="s">
        <v>1421</v>
      </c>
      <c r="G124" s="132" t="s">
        <v>225</v>
      </c>
      <c r="H124" s="133">
        <v>390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0</v>
      </c>
      <c r="R124" s="139">
        <f>Q124*H124</f>
        <v>0</v>
      </c>
      <c r="S124" s="139">
        <v>0.26</v>
      </c>
      <c r="T124" s="140">
        <f>S124*H124</f>
        <v>101.4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1422</v>
      </c>
    </row>
    <row r="125" spans="2:65" s="1" customFormat="1" ht="24.25" customHeight="1" x14ac:dyDescent="0.2">
      <c r="B125" s="128"/>
      <c r="C125" s="129" t="s">
        <v>155</v>
      </c>
      <c r="D125" s="129" t="s">
        <v>150</v>
      </c>
      <c r="E125" s="130" t="s">
        <v>1423</v>
      </c>
      <c r="F125" s="131" t="s">
        <v>1424</v>
      </c>
      <c r="G125" s="132" t="s">
        <v>153</v>
      </c>
      <c r="H125" s="133">
        <v>408.53399999999999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1425</v>
      </c>
    </row>
    <row r="126" spans="2:65" s="1" customFormat="1" ht="24.25" customHeight="1" x14ac:dyDescent="0.2">
      <c r="B126" s="128"/>
      <c r="C126" s="129" t="s">
        <v>161</v>
      </c>
      <c r="D126" s="129" t="s">
        <v>150</v>
      </c>
      <c r="E126" s="130" t="s">
        <v>1426</v>
      </c>
      <c r="F126" s="131" t="s">
        <v>1427</v>
      </c>
      <c r="G126" s="132" t="s">
        <v>153</v>
      </c>
      <c r="H126" s="133">
        <v>408.53399999999999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1428</v>
      </c>
    </row>
    <row r="127" spans="2:65" s="11" customFormat="1" ht="22.75" customHeight="1" x14ac:dyDescent="0.25">
      <c r="B127" s="116"/>
      <c r="D127" s="117" t="s">
        <v>76</v>
      </c>
      <c r="E127" s="126" t="s">
        <v>169</v>
      </c>
      <c r="F127" s="126" t="s">
        <v>1429</v>
      </c>
      <c r="I127" s="119"/>
      <c r="J127" s="127">
        <f>BK127</f>
        <v>0</v>
      </c>
      <c r="L127" s="116"/>
      <c r="M127" s="121"/>
      <c r="P127" s="122">
        <f>SUM(P128:P142)</f>
        <v>0</v>
      </c>
      <c r="R127" s="122">
        <f>SUM(R128:R142)</f>
        <v>1591.782948</v>
      </c>
      <c r="T127" s="123">
        <f>SUM(T128:T142)</f>
        <v>0</v>
      </c>
      <c r="AR127" s="117" t="s">
        <v>85</v>
      </c>
      <c r="AT127" s="124" t="s">
        <v>76</v>
      </c>
      <c r="AU127" s="124" t="s">
        <v>85</v>
      </c>
      <c r="AY127" s="117" t="s">
        <v>148</v>
      </c>
      <c r="BK127" s="125">
        <f>SUM(BK128:BK142)</f>
        <v>0</v>
      </c>
    </row>
    <row r="128" spans="2:65" s="1" customFormat="1" ht="24.25" customHeight="1" x14ac:dyDescent="0.2">
      <c r="B128" s="128"/>
      <c r="C128" s="129" t="s">
        <v>154</v>
      </c>
      <c r="D128" s="129" t="s">
        <v>150</v>
      </c>
      <c r="E128" s="130" t="s">
        <v>1430</v>
      </c>
      <c r="F128" s="131" t="s">
        <v>1431</v>
      </c>
      <c r="G128" s="132" t="s">
        <v>153</v>
      </c>
      <c r="H128" s="133">
        <v>5.1440000000000001</v>
      </c>
      <c r="I128" s="134"/>
      <c r="J128" s="135">
        <f t="shared" ref="J128:J142" si="0">ROUND(I128*H128,2)</f>
        <v>0</v>
      </c>
      <c r="K128" s="136"/>
      <c r="L128" s="28"/>
      <c r="M128" s="137" t="s">
        <v>1</v>
      </c>
      <c r="N128" s="138" t="s">
        <v>43</v>
      </c>
      <c r="P128" s="139">
        <f t="shared" ref="P128:P142" si="1">O128*H128</f>
        <v>0</v>
      </c>
      <c r="Q128" s="139">
        <v>1.6519999999999999</v>
      </c>
      <c r="R128" s="139">
        <f t="shared" ref="R128:R142" si="2">Q128*H128</f>
        <v>8.4978879999999997</v>
      </c>
      <c r="S128" s="139">
        <v>0</v>
      </c>
      <c r="T128" s="140">
        <f t="shared" ref="T128:T142" si="3">S128*H128</f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ref="BE128:BE142" si="4">IF(N128="základná",J128,0)</f>
        <v>0</v>
      </c>
      <c r="BF128" s="142">
        <f t="shared" ref="BF128:BF142" si="5">IF(N128="znížená",J128,0)</f>
        <v>0</v>
      </c>
      <c r="BG128" s="142">
        <f t="shared" ref="BG128:BG142" si="6">IF(N128="zákl. prenesená",J128,0)</f>
        <v>0</v>
      </c>
      <c r="BH128" s="142">
        <f t="shared" ref="BH128:BH142" si="7">IF(N128="zníž. prenesená",J128,0)</f>
        <v>0</v>
      </c>
      <c r="BI128" s="142">
        <f t="shared" ref="BI128:BI142" si="8">IF(N128="nulová",J128,0)</f>
        <v>0</v>
      </c>
      <c r="BJ128" s="13" t="s">
        <v>155</v>
      </c>
      <c r="BK128" s="142">
        <f t="shared" ref="BK128:BK142" si="9">ROUND(I128*H128,2)</f>
        <v>0</v>
      </c>
      <c r="BL128" s="13" t="s">
        <v>154</v>
      </c>
      <c r="BM128" s="141" t="s">
        <v>1432</v>
      </c>
    </row>
    <row r="129" spans="2:65" s="1" customFormat="1" ht="14.5" customHeight="1" x14ac:dyDescent="0.2">
      <c r="B129" s="128"/>
      <c r="C129" s="129" t="s">
        <v>169</v>
      </c>
      <c r="D129" s="129" t="s">
        <v>150</v>
      </c>
      <c r="E129" s="130" t="s">
        <v>1433</v>
      </c>
      <c r="F129" s="131" t="s">
        <v>1434</v>
      </c>
      <c r="G129" s="132" t="s">
        <v>153</v>
      </c>
      <c r="H129" s="133">
        <v>281.00400000000002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2.0659999999999998</v>
      </c>
      <c r="R129" s="139">
        <f t="shared" si="2"/>
        <v>580.55426399999999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1435</v>
      </c>
    </row>
    <row r="130" spans="2:65" s="1" customFormat="1" ht="14.5" customHeight="1" x14ac:dyDescent="0.2">
      <c r="B130" s="128"/>
      <c r="C130" s="129" t="s">
        <v>174</v>
      </c>
      <c r="D130" s="129" t="s">
        <v>150</v>
      </c>
      <c r="E130" s="130" t="s">
        <v>1436</v>
      </c>
      <c r="F130" s="131" t="s">
        <v>1437</v>
      </c>
      <c r="G130" s="132" t="s">
        <v>153</v>
      </c>
      <c r="H130" s="133">
        <v>44.426000000000002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2.0659999999999998</v>
      </c>
      <c r="R130" s="139">
        <f t="shared" si="2"/>
        <v>91.784115999999997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1438</v>
      </c>
    </row>
    <row r="131" spans="2:65" s="1" customFormat="1" ht="14.5" customHeight="1" x14ac:dyDescent="0.2">
      <c r="B131" s="128"/>
      <c r="C131" s="129" t="s">
        <v>182</v>
      </c>
      <c r="D131" s="129" t="s">
        <v>150</v>
      </c>
      <c r="E131" s="130" t="s">
        <v>1439</v>
      </c>
      <c r="F131" s="131" t="s">
        <v>1440</v>
      </c>
      <c r="G131" s="132" t="s">
        <v>153</v>
      </c>
      <c r="H131" s="133">
        <v>18.704000000000001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2.0659999999999998</v>
      </c>
      <c r="R131" s="139">
        <f t="shared" si="2"/>
        <v>38.642463999999997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1441</v>
      </c>
    </row>
    <row r="132" spans="2:65" s="1" customFormat="1" ht="24.25" customHeight="1" x14ac:dyDescent="0.2">
      <c r="B132" s="128"/>
      <c r="C132" s="129" t="s">
        <v>178</v>
      </c>
      <c r="D132" s="129" t="s">
        <v>150</v>
      </c>
      <c r="E132" s="130" t="s">
        <v>1442</v>
      </c>
      <c r="F132" s="131" t="s">
        <v>1443</v>
      </c>
      <c r="G132" s="132" t="s">
        <v>153</v>
      </c>
      <c r="H132" s="133">
        <v>61.24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2.0663999999999998</v>
      </c>
      <c r="R132" s="139">
        <f t="shared" si="2"/>
        <v>126.546336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1444</v>
      </c>
    </row>
    <row r="133" spans="2:65" s="1" customFormat="1" ht="24.25" customHeight="1" x14ac:dyDescent="0.2">
      <c r="B133" s="128"/>
      <c r="C133" s="129" t="s">
        <v>194</v>
      </c>
      <c r="D133" s="129" t="s">
        <v>150</v>
      </c>
      <c r="E133" s="130" t="s">
        <v>1445</v>
      </c>
      <c r="F133" s="131" t="s">
        <v>1446</v>
      </c>
      <c r="G133" s="132" t="s">
        <v>225</v>
      </c>
      <c r="H133" s="133">
        <v>693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9.2499999999999999E-2</v>
      </c>
      <c r="R133" s="139">
        <f t="shared" si="2"/>
        <v>64.102500000000006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1447</v>
      </c>
    </row>
    <row r="134" spans="2:65" s="1" customFormat="1" ht="14.5" customHeight="1" x14ac:dyDescent="0.2">
      <c r="B134" s="128"/>
      <c r="C134" s="143" t="s">
        <v>199</v>
      </c>
      <c r="D134" s="143" t="s">
        <v>175</v>
      </c>
      <c r="E134" s="144" t="s">
        <v>1448</v>
      </c>
      <c r="F134" s="145" t="s">
        <v>1449</v>
      </c>
      <c r="G134" s="146" t="s">
        <v>225</v>
      </c>
      <c r="H134" s="147">
        <v>706.86</v>
      </c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0.13</v>
      </c>
      <c r="R134" s="139">
        <f t="shared" si="2"/>
        <v>91.891800000000003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1450</v>
      </c>
    </row>
    <row r="135" spans="2:65" s="1" customFormat="1" ht="24.25" customHeight="1" x14ac:dyDescent="0.2">
      <c r="B135" s="128"/>
      <c r="C135" s="129" t="s">
        <v>204</v>
      </c>
      <c r="D135" s="129" t="s">
        <v>150</v>
      </c>
      <c r="E135" s="130" t="s">
        <v>1451</v>
      </c>
      <c r="F135" s="131" t="s">
        <v>1452</v>
      </c>
      <c r="G135" s="132" t="s">
        <v>225</v>
      </c>
      <c r="H135" s="133">
        <v>75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9.2499999999999999E-2</v>
      </c>
      <c r="R135" s="139">
        <f t="shared" si="2"/>
        <v>6.9375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1453</v>
      </c>
    </row>
    <row r="136" spans="2:65" s="1" customFormat="1" ht="24.25" customHeight="1" x14ac:dyDescent="0.2">
      <c r="B136" s="128"/>
      <c r="C136" s="143" t="s">
        <v>208</v>
      </c>
      <c r="D136" s="143" t="s">
        <v>175</v>
      </c>
      <c r="E136" s="144" t="s">
        <v>1454</v>
      </c>
      <c r="F136" s="145" t="s">
        <v>1455</v>
      </c>
      <c r="G136" s="146" t="s">
        <v>225</v>
      </c>
      <c r="H136" s="147">
        <v>76.5</v>
      </c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0.184</v>
      </c>
      <c r="R136" s="139">
        <f t="shared" si="2"/>
        <v>14.076000000000001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1456</v>
      </c>
    </row>
    <row r="137" spans="2:65" s="1" customFormat="1" ht="24.25" customHeight="1" x14ac:dyDescent="0.2">
      <c r="B137" s="128"/>
      <c r="C137" s="129" t="s">
        <v>212</v>
      </c>
      <c r="D137" s="129" t="s">
        <v>150</v>
      </c>
      <c r="E137" s="130" t="s">
        <v>1457</v>
      </c>
      <c r="F137" s="131" t="s">
        <v>1458</v>
      </c>
      <c r="G137" s="132" t="s">
        <v>225</v>
      </c>
      <c r="H137" s="133">
        <v>763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0.21192</v>
      </c>
      <c r="R137" s="139">
        <f t="shared" si="2"/>
        <v>161.69496000000001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1459</v>
      </c>
    </row>
    <row r="138" spans="2:65" s="1" customFormat="1" ht="14.5" customHeight="1" x14ac:dyDescent="0.2">
      <c r="B138" s="128"/>
      <c r="C138" s="143" t="s">
        <v>216</v>
      </c>
      <c r="D138" s="143" t="s">
        <v>175</v>
      </c>
      <c r="E138" s="144" t="s">
        <v>1460</v>
      </c>
      <c r="F138" s="145" t="s">
        <v>1461</v>
      </c>
      <c r="G138" s="146" t="s">
        <v>225</v>
      </c>
      <c r="H138" s="147">
        <v>770.63</v>
      </c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0.11799999999999999</v>
      </c>
      <c r="R138" s="139">
        <f t="shared" si="2"/>
        <v>90.934339999999992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1462</v>
      </c>
    </row>
    <row r="139" spans="2:65" s="1" customFormat="1" ht="37.75" customHeight="1" x14ac:dyDescent="0.2">
      <c r="B139" s="128"/>
      <c r="C139" s="129" t="s">
        <v>218</v>
      </c>
      <c r="D139" s="129" t="s">
        <v>150</v>
      </c>
      <c r="E139" s="130" t="s">
        <v>1463</v>
      </c>
      <c r="F139" s="131" t="s">
        <v>1464</v>
      </c>
      <c r="G139" s="132" t="s">
        <v>197</v>
      </c>
      <c r="H139" s="133">
        <v>1314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9.7930000000000003E-2</v>
      </c>
      <c r="R139" s="139">
        <f t="shared" si="2"/>
        <v>128.68002000000001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1465</v>
      </c>
    </row>
    <row r="140" spans="2:65" s="1" customFormat="1" ht="24.25" customHeight="1" x14ac:dyDescent="0.2">
      <c r="B140" s="128"/>
      <c r="C140" s="143" t="s">
        <v>192</v>
      </c>
      <c r="D140" s="143" t="s">
        <v>175</v>
      </c>
      <c r="E140" s="144" t="s">
        <v>1466</v>
      </c>
      <c r="F140" s="145" t="s">
        <v>1467</v>
      </c>
      <c r="G140" s="146" t="s">
        <v>172</v>
      </c>
      <c r="H140" s="147">
        <v>1314</v>
      </c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2.1999999999999999E-2</v>
      </c>
      <c r="R140" s="139">
        <f t="shared" si="2"/>
        <v>28.907999999999998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1468</v>
      </c>
    </row>
    <row r="141" spans="2:65" s="1" customFormat="1" ht="11.5" x14ac:dyDescent="0.2">
      <c r="B141" s="128"/>
      <c r="C141" s="129" t="s">
        <v>334</v>
      </c>
      <c r="D141" s="129" t="s">
        <v>150</v>
      </c>
      <c r="E141" s="130" t="s">
        <v>1469</v>
      </c>
      <c r="F141" s="131" t="s">
        <v>1470</v>
      </c>
      <c r="G141" s="132" t="s">
        <v>197</v>
      </c>
      <c r="H141" s="133">
        <v>1302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1.0000000000000001E-5</v>
      </c>
      <c r="R141" s="139">
        <f t="shared" si="2"/>
        <v>1.302E-2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1471</v>
      </c>
    </row>
    <row r="142" spans="2:65" s="1" customFormat="1" ht="24.25" customHeight="1" x14ac:dyDescent="0.2">
      <c r="B142" s="128"/>
      <c r="C142" s="129" t="s">
        <v>338</v>
      </c>
      <c r="D142" s="129" t="s">
        <v>150</v>
      </c>
      <c r="E142" s="130" t="s">
        <v>1472</v>
      </c>
      <c r="F142" s="131" t="s">
        <v>1473</v>
      </c>
      <c r="G142" s="132" t="s">
        <v>225</v>
      </c>
      <c r="H142" s="133">
        <v>1531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0.10353999999999999</v>
      </c>
      <c r="R142" s="139">
        <f t="shared" si="2"/>
        <v>158.51973999999998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1474</v>
      </c>
    </row>
    <row r="143" spans="2:65" s="11" customFormat="1" ht="22.75" customHeight="1" x14ac:dyDescent="0.25">
      <c r="B143" s="116"/>
      <c r="D143" s="117" t="s">
        <v>76</v>
      </c>
      <c r="E143" s="126" t="s">
        <v>194</v>
      </c>
      <c r="F143" s="126" t="s">
        <v>1475</v>
      </c>
      <c r="I143" s="119"/>
      <c r="J143" s="127">
        <f>BK143</f>
        <v>0</v>
      </c>
      <c r="L143" s="116"/>
      <c r="M143" s="121"/>
      <c r="P143" s="122">
        <f>SUM(P144:P147)</f>
        <v>0</v>
      </c>
      <c r="R143" s="122">
        <f>SUM(R144:R147)</f>
        <v>9.4917700000000007</v>
      </c>
      <c r="T143" s="123">
        <f>SUM(T144:T147)</f>
        <v>0</v>
      </c>
      <c r="AR143" s="117" t="s">
        <v>85</v>
      </c>
      <c r="AT143" s="124" t="s">
        <v>76</v>
      </c>
      <c r="AU143" s="124" t="s">
        <v>85</v>
      </c>
      <c r="AY143" s="117" t="s">
        <v>148</v>
      </c>
      <c r="BK143" s="125">
        <f>SUM(BK144:BK147)</f>
        <v>0</v>
      </c>
    </row>
    <row r="144" spans="2:65" s="1" customFormat="1" ht="37.75" customHeight="1" x14ac:dyDescent="0.2">
      <c r="B144" s="128"/>
      <c r="C144" s="129" t="s">
        <v>342</v>
      </c>
      <c r="D144" s="129" t="s">
        <v>150</v>
      </c>
      <c r="E144" s="130" t="s">
        <v>1476</v>
      </c>
      <c r="F144" s="131" t="s">
        <v>1477</v>
      </c>
      <c r="G144" s="132" t="s">
        <v>197</v>
      </c>
      <c r="H144" s="133">
        <v>25</v>
      </c>
      <c r="I144" s="134"/>
      <c r="J144" s="135">
        <f>ROUND(I144*H144,2)</f>
        <v>0</v>
      </c>
      <c r="K144" s="136"/>
      <c r="L144" s="28"/>
      <c r="M144" s="137" t="s">
        <v>1</v>
      </c>
      <c r="N144" s="138" t="s">
        <v>43</v>
      </c>
      <c r="P144" s="139">
        <f>O144*H144</f>
        <v>0</v>
      </c>
      <c r="Q144" s="139">
        <v>9.9250000000000005E-2</v>
      </c>
      <c r="R144" s="139">
        <f>Q144*H144</f>
        <v>2.4812500000000002</v>
      </c>
      <c r="S144" s="139">
        <v>0</v>
      </c>
      <c r="T144" s="140">
        <f>S144*H144</f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>IF(N144="základná",J144,0)</f>
        <v>0</v>
      </c>
      <c r="BF144" s="142">
        <f>IF(N144="znížená",J144,0)</f>
        <v>0</v>
      </c>
      <c r="BG144" s="142">
        <f>IF(N144="zákl. prenesená",J144,0)</f>
        <v>0</v>
      </c>
      <c r="BH144" s="142">
        <f>IF(N144="zníž. prenesená",J144,0)</f>
        <v>0</v>
      </c>
      <c r="BI144" s="142">
        <f>IF(N144="nulová",J144,0)</f>
        <v>0</v>
      </c>
      <c r="BJ144" s="13" t="s">
        <v>155</v>
      </c>
      <c r="BK144" s="142">
        <f>ROUND(I144*H144,2)</f>
        <v>0</v>
      </c>
      <c r="BL144" s="13" t="s">
        <v>154</v>
      </c>
      <c r="BM144" s="141" t="s">
        <v>1478</v>
      </c>
    </row>
    <row r="145" spans="2:65" s="1" customFormat="1" ht="12" x14ac:dyDescent="0.2">
      <c r="B145" s="128"/>
      <c r="C145" s="143" t="s">
        <v>346</v>
      </c>
      <c r="D145" s="143" t="s">
        <v>175</v>
      </c>
      <c r="E145" s="144" t="s">
        <v>1479</v>
      </c>
      <c r="F145" s="145" t="s">
        <v>1480</v>
      </c>
      <c r="G145" s="146" t="s">
        <v>172</v>
      </c>
      <c r="H145" s="147">
        <v>30</v>
      </c>
      <c r="I145" s="148"/>
      <c r="J145" s="149">
        <f>ROUND(I145*H145,2)</f>
        <v>0</v>
      </c>
      <c r="K145" s="150"/>
      <c r="L145" s="151"/>
      <c r="M145" s="152" t="s">
        <v>1</v>
      </c>
      <c r="N145" s="153" t="s">
        <v>43</v>
      </c>
      <c r="P145" s="139">
        <f>O145*H145</f>
        <v>0</v>
      </c>
      <c r="Q145" s="139">
        <v>4.8000000000000001E-2</v>
      </c>
      <c r="R145" s="139">
        <f>Q145*H145</f>
        <v>1.44</v>
      </c>
      <c r="S145" s="139">
        <v>0</v>
      </c>
      <c r="T145" s="140">
        <f>S145*H145</f>
        <v>0</v>
      </c>
      <c r="AR145" s="141" t="s">
        <v>178</v>
      </c>
      <c r="AT145" s="141" t="s">
        <v>175</v>
      </c>
      <c r="AU145" s="141" t="s">
        <v>155</v>
      </c>
      <c r="AY145" s="13" t="s">
        <v>148</v>
      </c>
      <c r="BE145" s="142">
        <f>IF(N145="základná",J145,0)</f>
        <v>0</v>
      </c>
      <c r="BF145" s="142">
        <f>IF(N145="znížená",J145,0)</f>
        <v>0</v>
      </c>
      <c r="BG145" s="142">
        <f>IF(N145="zákl. prenesená",J145,0)</f>
        <v>0</v>
      </c>
      <c r="BH145" s="142">
        <f>IF(N145="zníž. prenesená",J145,0)</f>
        <v>0</v>
      </c>
      <c r="BI145" s="142">
        <f>IF(N145="nulová",J145,0)</f>
        <v>0</v>
      </c>
      <c r="BJ145" s="13" t="s">
        <v>155</v>
      </c>
      <c r="BK145" s="142">
        <f>ROUND(I145*H145,2)</f>
        <v>0</v>
      </c>
      <c r="BL145" s="13" t="s">
        <v>154</v>
      </c>
      <c r="BM145" s="141" t="s">
        <v>1481</v>
      </c>
    </row>
    <row r="146" spans="2:65" s="1" customFormat="1" ht="37.75" customHeight="1" x14ac:dyDescent="0.2">
      <c r="B146" s="128"/>
      <c r="C146" s="129" t="s">
        <v>350</v>
      </c>
      <c r="D146" s="129" t="s">
        <v>150</v>
      </c>
      <c r="E146" s="130" t="s">
        <v>1482</v>
      </c>
      <c r="F146" s="131" t="s">
        <v>1477</v>
      </c>
      <c r="G146" s="132" t="s">
        <v>197</v>
      </c>
      <c r="H146" s="133">
        <v>38</v>
      </c>
      <c r="I146" s="134"/>
      <c r="J146" s="135">
        <f>ROUND(I146*H146,2)</f>
        <v>0</v>
      </c>
      <c r="K146" s="136"/>
      <c r="L146" s="28"/>
      <c r="M146" s="137" t="s">
        <v>1</v>
      </c>
      <c r="N146" s="138" t="s">
        <v>43</v>
      </c>
      <c r="P146" s="139">
        <f>O146*H146</f>
        <v>0</v>
      </c>
      <c r="Q146" s="139">
        <v>0.12249</v>
      </c>
      <c r="R146" s="139">
        <f>Q146*H146</f>
        <v>4.6546200000000004</v>
      </c>
      <c r="S146" s="139">
        <v>0</v>
      </c>
      <c r="T146" s="140">
        <f>S146*H146</f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>IF(N146="základná",J146,0)</f>
        <v>0</v>
      </c>
      <c r="BF146" s="142">
        <f>IF(N146="znížená",J146,0)</f>
        <v>0</v>
      </c>
      <c r="BG146" s="142">
        <f>IF(N146="zákl. prenesená",J146,0)</f>
        <v>0</v>
      </c>
      <c r="BH146" s="142">
        <f>IF(N146="zníž. prenesená",J146,0)</f>
        <v>0</v>
      </c>
      <c r="BI146" s="142">
        <f>IF(N146="nulová",J146,0)</f>
        <v>0</v>
      </c>
      <c r="BJ146" s="13" t="s">
        <v>155</v>
      </c>
      <c r="BK146" s="142">
        <f>ROUND(I146*H146,2)</f>
        <v>0</v>
      </c>
      <c r="BL146" s="13" t="s">
        <v>154</v>
      </c>
      <c r="BM146" s="141" t="s">
        <v>1483</v>
      </c>
    </row>
    <row r="147" spans="2:65" s="1" customFormat="1" ht="12" x14ac:dyDescent="0.2">
      <c r="B147" s="128"/>
      <c r="C147" s="143" t="s">
        <v>354</v>
      </c>
      <c r="D147" s="143" t="s">
        <v>175</v>
      </c>
      <c r="E147" s="144" t="s">
        <v>1484</v>
      </c>
      <c r="F147" s="145" t="s">
        <v>1485</v>
      </c>
      <c r="G147" s="146" t="s">
        <v>172</v>
      </c>
      <c r="H147" s="147">
        <v>43</v>
      </c>
      <c r="I147" s="148"/>
      <c r="J147" s="149">
        <f>ROUND(I147*H147,2)</f>
        <v>0</v>
      </c>
      <c r="K147" s="150"/>
      <c r="L147" s="151"/>
      <c r="M147" s="152" t="s">
        <v>1</v>
      </c>
      <c r="N147" s="153" t="s">
        <v>43</v>
      </c>
      <c r="P147" s="139">
        <f>O147*H147</f>
        <v>0</v>
      </c>
      <c r="Q147" s="139">
        <v>2.1299999999999999E-2</v>
      </c>
      <c r="R147" s="139">
        <f>Q147*H147</f>
        <v>0.91589999999999994</v>
      </c>
      <c r="S147" s="139">
        <v>0</v>
      </c>
      <c r="T147" s="140">
        <f>S147*H147</f>
        <v>0</v>
      </c>
      <c r="AR147" s="141" t="s">
        <v>178</v>
      </c>
      <c r="AT147" s="141" t="s">
        <v>175</v>
      </c>
      <c r="AU147" s="141" t="s">
        <v>155</v>
      </c>
      <c r="AY147" s="13" t="s">
        <v>148</v>
      </c>
      <c r="BE147" s="142">
        <f>IF(N147="základná",J147,0)</f>
        <v>0</v>
      </c>
      <c r="BF147" s="142">
        <f>IF(N147="znížená",J147,0)</f>
        <v>0</v>
      </c>
      <c r="BG147" s="142">
        <f>IF(N147="zákl. prenesená",J147,0)</f>
        <v>0</v>
      </c>
      <c r="BH147" s="142">
        <f>IF(N147="zníž. prenesená",J147,0)</f>
        <v>0</v>
      </c>
      <c r="BI147" s="142">
        <f>IF(N147="nulová",J147,0)</f>
        <v>0</v>
      </c>
      <c r="BJ147" s="13" t="s">
        <v>155</v>
      </c>
      <c r="BK147" s="142">
        <f>ROUND(I147*H147,2)</f>
        <v>0</v>
      </c>
      <c r="BL147" s="13" t="s">
        <v>154</v>
      </c>
      <c r="BM147" s="141" t="s">
        <v>1486</v>
      </c>
    </row>
    <row r="148" spans="2:65" s="11" customFormat="1" ht="22.75" customHeight="1" x14ac:dyDescent="0.25">
      <c r="B148" s="116"/>
      <c r="D148" s="117" t="s">
        <v>76</v>
      </c>
      <c r="E148" s="126" t="s">
        <v>180</v>
      </c>
      <c r="F148" s="126" t="s">
        <v>181</v>
      </c>
      <c r="I148" s="119"/>
      <c r="J148" s="127">
        <f>BK148</f>
        <v>0</v>
      </c>
      <c r="L148" s="116"/>
      <c r="M148" s="121"/>
      <c r="P148" s="122">
        <f>P149</f>
        <v>0</v>
      </c>
      <c r="R148" s="122">
        <f>R149</f>
        <v>0</v>
      </c>
      <c r="T148" s="123">
        <f>T149</f>
        <v>0</v>
      </c>
      <c r="AR148" s="117" t="s">
        <v>85</v>
      </c>
      <c r="AT148" s="124" t="s">
        <v>76</v>
      </c>
      <c r="AU148" s="124" t="s">
        <v>85</v>
      </c>
      <c r="AY148" s="117" t="s">
        <v>148</v>
      </c>
      <c r="BK148" s="125">
        <f>BK149</f>
        <v>0</v>
      </c>
    </row>
    <row r="149" spans="2:65" s="1" customFormat="1" ht="24.25" customHeight="1" x14ac:dyDescent="0.2">
      <c r="B149" s="128"/>
      <c r="C149" s="129" t="s">
        <v>7</v>
      </c>
      <c r="D149" s="129" t="s">
        <v>150</v>
      </c>
      <c r="E149" s="130" t="s">
        <v>1487</v>
      </c>
      <c r="F149" s="131" t="s">
        <v>1488</v>
      </c>
      <c r="G149" s="132" t="s">
        <v>167</v>
      </c>
      <c r="H149" s="133">
        <v>1592.3019999999999</v>
      </c>
      <c r="I149" s="134"/>
      <c r="J149" s="135">
        <f>ROUND(I149*H149,2)</f>
        <v>0</v>
      </c>
      <c r="K149" s="136"/>
      <c r="L149" s="28"/>
      <c r="M149" s="155" t="s">
        <v>1</v>
      </c>
      <c r="N149" s="156" t="s">
        <v>43</v>
      </c>
      <c r="O149" s="157"/>
      <c r="P149" s="158">
        <f>O149*H149</f>
        <v>0</v>
      </c>
      <c r="Q149" s="158">
        <v>0</v>
      </c>
      <c r="R149" s="158">
        <f>Q149*H149</f>
        <v>0</v>
      </c>
      <c r="S149" s="158">
        <v>0</v>
      </c>
      <c r="T149" s="159">
        <f>S149*H149</f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>IF(N149="základná",J149,0)</f>
        <v>0</v>
      </c>
      <c r="BF149" s="142">
        <f>IF(N149="znížená",J149,0)</f>
        <v>0</v>
      </c>
      <c r="BG149" s="142">
        <f>IF(N149="zákl. prenesená",J149,0)</f>
        <v>0</v>
      </c>
      <c r="BH149" s="142">
        <f>IF(N149="zníž. prenesená",J149,0)</f>
        <v>0</v>
      </c>
      <c r="BI149" s="142">
        <f>IF(N149="nulová",J149,0)</f>
        <v>0</v>
      </c>
      <c r="BJ149" s="13" t="s">
        <v>155</v>
      </c>
      <c r="BK149" s="142">
        <f>ROUND(I149*H149,2)</f>
        <v>0</v>
      </c>
      <c r="BL149" s="13" t="s">
        <v>154</v>
      </c>
      <c r="BM149" s="141" t="s">
        <v>1489</v>
      </c>
    </row>
    <row r="150" spans="2:65" s="1" customFormat="1" ht="7" customHeight="1" x14ac:dyDescent="0.2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autoFilter ref="C120:K149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31"/>
  <sheetViews>
    <sheetView showGridLines="0" topLeftCell="A113" workbookViewId="0">
      <selection activeCell="H128" sqref="H128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109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1490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ROUND(J118,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ROUND((SUM(BE118:BE130)),  2)</f>
        <v>0</v>
      </c>
      <c r="I33" s="87">
        <v>0.23</v>
      </c>
      <c r="J33" s="86">
        <f>ROUND(((SUM(BE118:BE130))*I33),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ROUND((SUM(BF118:BF130)),  2)</f>
        <v>0</v>
      </c>
      <c r="I34" s="87">
        <v>0.23</v>
      </c>
      <c r="J34" s="86">
        <f>ROUND(((SUM(BF118:BF130))*I34),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ROUND((SUM(BG118:BG130)),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ROUND((SUM(BH118:BH130)),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ROUND((SUM(BI118:BI130)),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SO13 - Herné prvky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J118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J119</f>
        <v>0</v>
      </c>
      <c r="L97" s="99"/>
    </row>
    <row r="98" spans="2:12" s="9" customFormat="1" ht="20.25" customHeight="1" x14ac:dyDescent="0.2">
      <c r="B98" s="103"/>
      <c r="D98" s="104" t="s">
        <v>1419</v>
      </c>
      <c r="E98" s="105"/>
      <c r="F98" s="105"/>
      <c r="G98" s="105"/>
      <c r="H98" s="105"/>
      <c r="I98" s="105"/>
      <c r="J98" s="106">
        <f>J120</f>
        <v>0</v>
      </c>
      <c r="L98" s="103"/>
    </row>
    <row r="99" spans="2:12" s="1" customFormat="1" ht="21.75" customHeight="1" x14ac:dyDescent="0.2">
      <c r="B99" s="28"/>
      <c r="L99" s="28"/>
    </row>
    <row r="100" spans="2:12" s="1" customFormat="1" ht="7" customHeight="1" x14ac:dyDescent="0.2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7" customHeight="1" x14ac:dyDescent="0.2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5" customHeight="1" x14ac:dyDescent="0.2">
      <c r="B105" s="28"/>
      <c r="C105" s="17" t="s">
        <v>134</v>
      </c>
      <c r="L105" s="28"/>
    </row>
    <row r="106" spans="2:12" s="1" customFormat="1" ht="7" customHeight="1" x14ac:dyDescent="0.2">
      <c r="B106" s="28"/>
      <c r="L106" s="28"/>
    </row>
    <row r="107" spans="2:12" s="1" customFormat="1" ht="12" customHeight="1" x14ac:dyDescent="0.2">
      <c r="B107" s="28"/>
      <c r="C107" s="23" t="s">
        <v>15</v>
      </c>
      <c r="L107" s="28"/>
    </row>
    <row r="108" spans="2:12" s="1" customFormat="1" ht="16.5" customHeight="1" x14ac:dyDescent="0.2">
      <c r="B108" s="28"/>
      <c r="E108" s="248" t="str">
        <f>E7</f>
        <v>Revitalizácia centra s ohľadom na zmenu klímy</v>
      </c>
      <c r="F108" s="249"/>
      <c r="G108" s="249"/>
      <c r="H108" s="249"/>
      <c r="L108" s="28"/>
    </row>
    <row r="109" spans="2:12" s="1" customFormat="1" ht="12" customHeight="1" x14ac:dyDescent="0.2">
      <c r="B109" s="28"/>
      <c r="C109" s="23" t="s">
        <v>117</v>
      </c>
      <c r="L109" s="28"/>
    </row>
    <row r="110" spans="2:12" s="1" customFormat="1" ht="16.5" customHeight="1" x14ac:dyDescent="0.2">
      <c r="B110" s="28"/>
      <c r="E110" s="246" t="str">
        <f>E9</f>
        <v>SO13 - Herné prvky</v>
      </c>
      <c r="F110" s="247"/>
      <c r="G110" s="247"/>
      <c r="H110" s="247"/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19</v>
      </c>
      <c r="F112" s="21" t="str">
        <f>F12</f>
        <v>k.ú.Kostolná pri Dunaji,p.č.56/1,2,57/1,2,66/1,2</v>
      </c>
      <c r="I112" s="23" t="s">
        <v>21</v>
      </c>
      <c r="J112" s="48">
        <f>IF(J12="","",J12)</f>
        <v>0</v>
      </c>
      <c r="L112" s="28"/>
    </row>
    <row r="113" spans="2:65" s="1" customFormat="1" ht="7" customHeight="1" x14ac:dyDescent="0.2">
      <c r="B113" s="28"/>
      <c r="L113" s="28"/>
    </row>
    <row r="114" spans="2:65" s="1" customFormat="1" ht="40" customHeight="1" x14ac:dyDescent="0.2">
      <c r="B114" s="28"/>
      <c r="C114" s="23" t="s">
        <v>22</v>
      </c>
      <c r="F114" s="21" t="str">
        <f>E15</f>
        <v>Obec Kostolná pri Dunaji,59, 903 01</v>
      </c>
      <c r="I114" s="23" t="s">
        <v>30</v>
      </c>
      <c r="J114" s="26" t="str">
        <f>E21</f>
        <v>Ing.arch Zuzana Kierulfová, Ing. Matej Orolín</v>
      </c>
      <c r="L114" s="28"/>
    </row>
    <row r="115" spans="2:65" s="1" customFormat="1" ht="15.25" customHeight="1" x14ac:dyDescent="0.2">
      <c r="B115" s="28"/>
      <c r="C115" s="23" t="s">
        <v>28</v>
      </c>
      <c r="F115" s="21" t="str">
        <f>IF(E18="","",E18)</f>
        <v>Vyplň údaj</v>
      </c>
      <c r="I115" s="23" t="s">
        <v>33</v>
      </c>
      <c r="J115" s="26" t="str">
        <f>E24</f>
        <v xml:space="preserve"> </v>
      </c>
      <c r="L115" s="28"/>
    </row>
    <row r="116" spans="2:65" s="1" customFormat="1" ht="10.5" customHeight="1" x14ac:dyDescent="0.2">
      <c r="B116" s="28"/>
      <c r="L116" s="28"/>
    </row>
    <row r="117" spans="2:65" s="10" customFormat="1" ht="29.25" customHeight="1" x14ac:dyDescent="0.2">
      <c r="B117" s="107"/>
      <c r="C117" s="108" t="s">
        <v>135</v>
      </c>
      <c r="D117" s="109" t="s">
        <v>62</v>
      </c>
      <c r="E117" s="109" t="s">
        <v>58</v>
      </c>
      <c r="F117" s="109" t="s">
        <v>59</v>
      </c>
      <c r="G117" s="109" t="s">
        <v>136</v>
      </c>
      <c r="H117" s="109" t="s">
        <v>137</v>
      </c>
      <c r="I117" s="109" t="s">
        <v>138</v>
      </c>
      <c r="J117" s="110" t="s">
        <v>121</v>
      </c>
      <c r="K117" s="111" t="s">
        <v>139</v>
      </c>
      <c r="L117" s="107"/>
      <c r="M117" s="55" t="s">
        <v>1</v>
      </c>
      <c r="N117" s="56" t="s">
        <v>41</v>
      </c>
      <c r="O117" s="56" t="s">
        <v>140</v>
      </c>
      <c r="P117" s="56" t="s">
        <v>141</v>
      </c>
      <c r="Q117" s="56" t="s">
        <v>142</v>
      </c>
      <c r="R117" s="56" t="s">
        <v>143</v>
      </c>
      <c r="S117" s="56" t="s">
        <v>144</v>
      </c>
      <c r="T117" s="57" t="s">
        <v>145</v>
      </c>
    </row>
    <row r="118" spans="2:65" s="1" customFormat="1" ht="22.75" customHeight="1" x14ac:dyDescent="0.35">
      <c r="B118" s="28"/>
      <c r="C118" s="60" t="s">
        <v>122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2.8068899999999997</v>
      </c>
      <c r="S118" s="49"/>
      <c r="T118" s="114">
        <f>T119</f>
        <v>0</v>
      </c>
      <c r="AT118" s="13" t="s">
        <v>76</v>
      </c>
      <c r="AU118" s="13" t="s">
        <v>123</v>
      </c>
      <c r="BK118" s="115">
        <f>BK119</f>
        <v>0</v>
      </c>
    </row>
    <row r="119" spans="2:65" s="11" customFormat="1" ht="26.25" customHeight="1" x14ac:dyDescent="0.35">
      <c r="B119" s="116"/>
      <c r="D119" s="117" t="s">
        <v>76</v>
      </c>
      <c r="E119" s="118" t="s">
        <v>146</v>
      </c>
      <c r="F119" s="118" t="s">
        <v>147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2.8068899999999997</v>
      </c>
      <c r="T119" s="123">
        <f>T120</f>
        <v>0</v>
      </c>
      <c r="AR119" s="117" t="s">
        <v>85</v>
      </c>
      <c r="AT119" s="124" t="s">
        <v>76</v>
      </c>
      <c r="AU119" s="124" t="s">
        <v>77</v>
      </c>
      <c r="AY119" s="117" t="s">
        <v>148</v>
      </c>
      <c r="BK119" s="125">
        <f>BK120</f>
        <v>0</v>
      </c>
    </row>
    <row r="120" spans="2:65" s="11" customFormat="1" ht="22.75" customHeight="1" x14ac:dyDescent="0.25">
      <c r="B120" s="116"/>
      <c r="D120" s="117" t="s">
        <v>76</v>
      </c>
      <c r="E120" s="126" t="s">
        <v>194</v>
      </c>
      <c r="F120" s="126" t="s">
        <v>1475</v>
      </c>
      <c r="I120" s="119"/>
      <c r="J120" s="127">
        <f>BK120</f>
        <v>0</v>
      </c>
      <c r="L120" s="116"/>
      <c r="M120" s="121"/>
      <c r="P120" s="122">
        <f>SUM(P121:P130)</f>
        <v>0</v>
      </c>
      <c r="R120" s="122">
        <f>SUM(R121:R130)</f>
        <v>2.8068899999999997</v>
      </c>
      <c r="T120" s="123">
        <f>SUM(T121:T130)</f>
        <v>0</v>
      </c>
      <c r="AR120" s="117" t="s">
        <v>85</v>
      </c>
      <c r="AT120" s="124" t="s">
        <v>76</v>
      </c>
      <c r="AU120" s="124" t="s">
        <v>85</v>
      </c>
      <c r="AY120" s="117" t="s">
        <v>148</v>
      </c>
      <c r="BK120" s="125">
        <f>SUM(BK121:BK130)</f>
        <v>0</v>
      </c>
    </row>
    <row r="121" spans="2:65" s="1" customFormat="1" ht="14.5" customHeight="1" x14ac:dyDescent="0.2">
      <c r="B121" s="128"/>
      <c r="C121" s="129" t="s">
        <v>85</v>
      </c>
      <c r="D121" s="129" t="s">
        <v>150</v>
      </c>
      <c r="E121" s="130" t="s">
        <v>1491</v>
      </c>
      <c r="F121" s="131" t="s">
        <v>1492</v>
      </c>
      <c r="G121" s="132" t="s">
        <v>172</v>
      </c>
      <c r="H121" s="133">
        <v>1</v>
      </c>
      <c r="I121" s="134"/>
      <c r="J121" s="135">
        <f t="shared" ref="J121:J130" si="0">ROUND(I121*H121,2)</f>
        <v>0</v>
      </c>
      <c r="K121" s="136"/>
      <c r="L121" s="28"/>
      <c r="M121" s="137" t="s">
        <v>1</v>
      </c>
      <c r="N121" s="138" t="s">
        <v>43</v>
      </c>
      <c r="P121" s="139">
        <f t="shared" ref="P121:P130" si="1">O121*H121</f>
        <v>0</v>
      </c>
      <c r="Q121" s="139">
        <v>0.13900000000000001</v>
      </c>
      <c r="R121" s="139">
        <f t="shared" ref="R121:R130" si="2">Q121*H121</f>
        <v>0.13900000000000001</v>
      </c>
      <c r="S121" s="139">
        <v>0</v>
      </c>
      <c r="T121" s="140">
        <f t="shared" ref="T121:T130" si="3">S121*H121</f>
        <v>0</v>
      </c>
      <c r="AR121" s="141" t="s">
        <v>154</v>
      </c>
      <c r="AT121" s="141" t="s">
        <v>150</v>
      </c>
      <c r="AU121" s="141" t="s">
        <v>155</v>
      </c>
      <c r="AY121" s="13" t="s">
        <v>148</v>
      </c>
      <c r="BE121" s="142">
        <f t="shared" ref="BE121:BE130" si="4">IF(N121="základná",J121,0)</f>
        <v>0</v>
      </c>
      <c r="BF121" s="142">
        <f t="shared" ref="BF121:BF130" si="5">IF(N121="znížená",J121,0)</f>
        <v>0</v>
      </c>
      <c r="BG121" s="142">
        <f t="shared" ref="BG121:BG130" si="6">IF(N121="zákl. prenesená",J121,0)</f>
        <v>0</v>
      </c>
      <c r="BH121" s="142">
        <f t="shared" ref="BH121:BH130" si="7">IF(N121="zníž. prenesená",J121,0)</f>
        <v>0</v>
      </c>
      <c r="BI121" s="142">
        <f t="shared" ref="BI121:BI130" si="8">IF(N121="nulová",J121,0)</f>
        <v>0</v>
      </c>
      <c r="BJ121" s="13" t="s">
        <v>155</v>
      </c>
      <c r="BK121" s="142">
        <f t="shared" ref="BK121:BK130" si="9">ROUND(I121*H121,2)</f>
        <v>0</v>
      </c>
      <c r="BL121" s="13" t="s">
        <v>154</v>
      </c>
      <c r="BM121" s="141" t="s">
        <v>1493</v>
      </c>
    </row>
    <row r="122" spans="2:65" s="1" customFormat="1" ht="63" customHeight="1" x14ac:dyDescent="0.2">
      <c r="B122" s="128"/>
      <c r="C122" s="143" t="s">
        <v>155</v>
      </c>
      <c r="D122" s="143" t="s">
        <v>175</v>
      </c>
      <c r="E122" s="144" t="s">
        <v>1494</v>
      </c>
      <c r="F122" s="145" t="s">
        <v>1495</v>
      </c>
      <c r="G122" s="146" t="s">
        <v>172</v>
      </c>
      <c r="H122" s="147">
        <v>0</v>
      </c>
      <c r="I122" s="148"/>
      <c r="J122" s="149">
        <f t="shared" si="0"/>
        <v>0</v>
      </c>
      <c r="K122" s="150"/>
      <c r="L122" s="151"/>
      <c r="M122" s="152" t="s">
        <v>1</v>
      </c>
      <c r="N122" s="153" t="s">
        <v>43</v>
      </c>
      <c r="P122" s="139">
        <f t="shared" si="1"/>
        <v>0</v>
      </c>
      <c r="Q122" s="139">
        <v>0.04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178</v>
      </c>
      <c r="AT122" s="141" t="s">
        <v>175</v>
      </c>
      <c r="AU122" s="141" t="s">
        <v>155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1496</v>
      </c>
    </row>
    <row r="123" spans="2:65" s="1" customFormat="1" ht="14.5" customHeight="1" x14ac:dyDescent="0.2">
      <c r="B123" s="128"/>
      <c r="C123" s="129" t="s">
        <v>161</v>
      </c>
      <c r="D123" s="129" t="s">
        <v>150</v>
      </c>
      <c r="E123" s="130" t="s">
        <v>1497</v>
      </c>
      <c r="F123" s="131" t="s">
        <v>1492</v>
      </c>
      <c r="G123" s="132" t="s">
        <v>172</v>
      </c>
      <c r="H123" s="133">
        <v>1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0.41019</v>
      </c>
      <c r="R123" s="139">
        <f t="shared" si="2"/>
        <v>0.41019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155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1498</v>
      </c>
    </row>
    <row r="124" spans="2:65" s="1" customFormat="1" ht="63" customHeight="1" x14ac:dyDescent="0.2">
      <c r="B124" s="128"/>
      <c r="C124" s="143" t="s">
        <v>154</v>
      </c>
      <c r="D124" s="143" t="s">
        <v>175</v>
      </c>
      <c r="E124" s="144" t="s">
        <v>1499</v>
      </c>
      <c r="F124" s="145" t="s">
        <v>1500</v>
      </c>
      <c r="G124" s="146" t="s">
        <v>172</v>
      </c>
      <c r="H124" s="147">
        <v>0</v>
      </c>
      <c r="I124" s="148"/>
      <c r="J124" s="149">
        <f t="shared" si="0"/>
        <v>0</v>
      </c>
      <c r="K124" s="150"/>
      <c r="L124" s="151"/>
      <c r="M124" s="152" t="s">
        <v>1</v>
      </c>
      <c r="N124" s="153" t="s">
        <v>43</v>
      </c>
      <c r="P124" s="139">
        <f t="shared" si="1"/>
        <v>0</v>
      </c>
      <c r="Q124" s="139">
        <v>7.4999999999999997E-2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178</v>
      </c>
      <c r="AT124" s="141" t="s">
        <v>175</v>
      </c>
      <c r="AU124" s="141" t="s">
        <v>155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1501</v>
      </c>
    </row>
    <row r="125" spans="2:65" s="1" customFormat="1" ht="14.5" customHeight="1" x14ac:dyDescent="0.2">
      <c r="B125" s="128"/>
      <c r="C125" s="129" t="s">
        <v>169</v>
      </c>
      <c r="D125" s="129" t="s">
        <v>150</v>
      </c>
      <c r="E125" s="130" t="s">
        <v>1502</v>
      </c>
      <c r="F125" s="131" t="s">
        <v>1492</v>
      </c>
      <c r="G125" s="132" t="s">
        <v>172</v>
      </c>
      <c r="H125" s="133">
        <v>2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0.97299000000000002</v>
      </c>
      <c r="R125" s="139">
        <f t="shared" si="2"/>
        <v>1.94598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1503</v>
      </c>
    </row>
    <row r="126" spans="2:65" s="1" customFormat="1" ht="37.75" customHeight="1" x14ac:dyDescent="0.2">
      <c r="B126" s="128"/>
      <c r="C126" s="143" t="s">
        <v>174</v>
      </c>
      <c r="D126" s="143" t="s">
        <v>175</v>
      </c>
      <c r="E126" s="144" t="s">
        <v>1504</v>
      </c>
      <c r="F126" s="145" t="s">
        <v>1505</v>
      </c>
      <c r="G126" s="146" t="s">
        <v>172</v>
      </c>
      <c r="H126" s="147">
        <v>0</v>
      </c>
      <c r="I126" s="148"/>
      <c r="J126" s="149">
        <f t="shared" si="0"/>
        <v>0</v>
      </c>
      <c r="K126" s="150"/>
      <c r="L126" s="151"/>
      <c r="M126" s="152" t="s">
        <v>1</v>
      </c>
      <c r="N126" s="153" t="s">
        <v>43</v>
      </c>
      <c r="P126" s="139">
        <f t="shared" si="1"/>
        <v>0</v>
      </c>
      <c r="Q126" s="139">
        <v>7.0000000000000007E-2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178</v>
      </c>
      <c r="AT126" s="141" t="s">
        <v>175</v>
      </c>
      <c r="AU126" s="141" t="s">
        <v>155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1506</v>
      </c>
    </row>
    <row r="127" spans="2:65" s="1" customFormat="1" ht="14.5" customHeight="1" x14ac:dyDescent="0.2">
      <c r="B127" s="128"/>
      <c r="C127" s="129" t="s">
        <v>182</v>
      </c>
      <c r="D127" s="129" t="s">
        <v>150</v>
      </c>
      <c r="E127" s="130" t="s">
        <v>1507</v>
      </c>
      <c r="F127" s="131" t="s">
        <v>1508</v>
      </c>
      <c r="G127" s="132" t="s">
        <v>225</v>
      </c>
      <c r="H127" s="133">
        <v>107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2.2200000000000002E-3</v>
      </c>
      <c r="R127" s="139">
        <f t="shared" si="2"/>
        <v>0.23754000000000003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1509</v>
      </c>
    </row>
    <row r="128" spans="2:65" s="1" customFormat="1" ht="14.5" customHeight="1" x14ac:dyDescent="0.2">
      <c r="B128" s="128"/>
      <c r="C128" s="129" t="s">
        <v>178</v>
      </c>
      <c r="D128" s="129" t="s">
        <v>150</v>
      </c>
      <c r="E128" s="130" t="s">
        <v>1510</v>
      </c>
      <c r="F128" s="131" t="s">
        <v>1511</v>
      </c>
      <c r="G128" s="132" t="s">
        <v>225</v>
      </c>
      <c r="H128" s="133">
        <v>28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2.2200000000000002E-3</v>
      </c>
      <c r="R128" s="139">
        <f t="shared" si="2"/>
        <v>6.2160000000000007E-2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155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1512</v>
      </c>
    </row>
    <row r="129" spans="2:65" s="1" customFormat="1" ht="14.5" customHeight="1" x14ac:dyDescent="0.2">
      <c r="B129" s="128"/>
      <c r="C129" s="129" t="s">
        <v>194</v>
      </c>
      <c r="D129" s="129" t="s">
        <v>150</v>
      </c>
      <c r="E129" s="130" t="s">
        <v>1513</v>
      </c>
      <c r="F129" s="131" t="s">
        <v>1514</v>
      </c>
      <c r="G129" s="132" t="s">
        <v>172</v>
      </c>
      <c r="H129" s="133">
        <v>1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6.0099999999999997E-3</v>
      </c>
      <c r="R129" s="139">
        <f t="shared" si="2"/>
        <v>6.0099999999999997E-3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1515</v>
      </c>
    </row>
    <row r="130" spans="2:65" s="1" customFormat="1" ht="14.5" customHeight="1" x14ac:dyDescent="0.2">
      <c r="B130" s="128"/>
      <c r="C130" s="129" t="s">
        <v>199</v>
      </c>
      <c r="D130" s="129" t="s">
        <v>150</v>
      </c>
      <c r="E130" s="130" t="s">
        <v>1516</v>
      </c>
      <c r="F130" s="131" t="s">
        <v>1517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55" t="s">
        <v>1</v>
      </c>
      <c r="N130" s="156" t="s">
        <v>43</v>
      </c>
      <c r="O130" s="157"/>
      <c r="P130" s="158">
        <f t="shared" si="1"/>
        <v>0</v>
      </c>
      <c r="Q130" s="158">
        <v>6.0099999999999997E-3</v>
      </c>
      <c r="R130" s="158">
        <f t="shared" si="2"/>
        <v>6.0099999999999997E-3</v>
      </c>
      <c r="S130" s="158">
        <v>0</v>
      </c>
      <c r="T130" s="159">
        <f t="shared" si="3"/>
        <v>0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1518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17:K130" xr:uid="{00000000-0009-0000-0000-000008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7"/>
  <sheetViews>
    <sheetView showGridLines="0" topLeftCell="A148" workbookViewId="0">
      <selection activeCell="AB166" sqref="AA166:AB167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112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1519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ROUND(J123,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ROUND((SUM(BE123:BE186)),  2)</f>
        <v>0</v>
      </c>
      <c r="I33" s="87">
        <v>0.23</v>
      </c>
      <c r="J33" s="86">
        <f>ROUND(((SUM(BE123:BE186))*I33),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ROUND((SUM(BF123:BF186)),  2)</f>
        <v>0</v>
      </c>
      <c r="I34" s="87">
        <v>0.23</v>
      </c>
      <c r="J34" s="86">
        <f>ROUND(((SUM(BF123:BF186))*I34),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ROUND((SUM(BG123:BG186)),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ROUND((SUM(BH123:BH186)),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ROUND((SUM(BI123:BI186)),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SO14 - Mobiliár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J123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J124</f>
        <v>0</v>
      </c>
      <c r="L97" s="99"/>
    </row>
    <row r="98" spans="2:12" s="9" customFormat="1" ht="20.25" customHeight="1" x14ac:dyDescent="0.2">
      <c r="B98" s="103"/>
      <c r="D98" s="104" t="s">
        <v>1520</v>
      </c>
      <c r="E98" s="105"/>
      <c r="F98" s="105"/>
      <c r="G98" s="105"/>
      <c r="H98" s="105"/>
      <c r="I98" s="105"/>
      <c r="J98" s="106">
        <f>J125</f>
        <v>0</v>
      </c>
      <c r="L98" s="103"/>
    </row>
    <row r="99" spans="2:12" s="9" customFormat="1" ht="20.25" customHeight="1" x14ac:dyDescent="0.2">
      <c r="B99" s="103"/>
      <c r="D99" s="104" t="s">
        <v>1419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8" customFormat="1" ht="25" customHeight="1" x14ac:dyDescent="0.2">
      <c r="B100" s="99"/>
      <c r="D100" s="100" t="s">
        <v>128</v>
      </c>
      <c r="E100" s="101"/>
      <c r="F100" s="101"/>
      <c r="G100" s="101"/>
      <c r="H100" s="101"/>
      <c r="I100" s="101"/>
      <c r="J100" s="102">
        <f>J173</f>
        <v>0</v>
      </c>
      <c r="L100" s="99"/>
    </row>
    <row r="101" spans="2:12" s="9" customFormat="1" ht="20.25" customHeight="1" x14ac:dyDescent="0.2">
      <c r="B101" s="103"/>
      <c r="D101" s="104" t="s">
        <v>129</v>
      </c>
      <c r="E101" s="105"/>
      <c r="F101" s="105"/>
      <c r="G101" s="105"/>
      <c r="H101" s="105"/>
      <c r="I101" s="105"/>
      <c r="J101" s="106">
        <f>J174</f>
        <v>0</v>
      </c>
      <c r="L101" s="103"/>
    </row>
    <row r="102" spans="2:12" s="9" customFormat="1" ht="20.25" customHeight="1" x14ac:dyDescent="0.2">
      <c r="B102" s="103"/>
      <c r="D102" s="104" t="s">
        <v>1521</v>
      </c>
      <c r="E102" s="105"/>
      <c r="F102" s="105"/>
      <c r="G102" s="105"/>
      <c r="H102" s="105"/>
      <c r="I102" s="105"/>
      <c r="J102" s="106">
        <f>J181</f>
        <v>0</v>
      </c>
      <c r="L102" s="103"/>
    </row>
    <row r="103" spans="2:12" s="9" customFormat="1" ht="20.25" customHeight="1" x14ac:dyDescent="0.2">
      <c r="B103" s="103"/>
      <c r="D103" s="104" t="s">
        <v>132</v>
      </c>
      <c r="E103" s="105"/>
      <c r="F103" s="105"/>
      <c r="G103" s="105"/>
      <c r="H103" s="105"/>
      <c r="I103" s="105"/>
      <c r="J103" s="106">
        <f>J185</f>
        <v>0</v>
      </c>
      <c r="L103" s="103"/>
    </row>
    <row r="104" spans="2:12" s="1" customFormat="1" ht="21.75" customHeight="1" x14ac:dyDescent="0.2">
      <c r="B104" s="28"/>
      <c r="L104" s="28"/>
    </row>
    <row r="105" spans="2:12" s="1" customFormat="1" ht="7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7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5" customHeight="1" x14ac:dyDescent="0.2">
      <c r="B110" s="28"/>
      <c r="C110" s="17" t="s">
        <v>134</v>
      </c>
      <c r="L110" s="28"/>
    </row>
    <row r="111" spans="2:12" s="1" customFormat="1" ht="7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16.5" customHeight="1" x14ac:dyDescent="0.2">
      <c r="B113" s="28"/>
      <c r="E113" s="248" t="str">
        <f>E7</f>
        <v>Revitalizácia centra s ohľadom na zmenu klímy</v>
      </c>
      <c r="F113" s="249"/>
      <c r="G113" s="249"/>
      <c r="H113" s="249"/>
      <c r="L113" s="28"/>
    </row>
    <row r="114" spans="2:65" s="1" customFormat="1" ht="12" customHeight="1" x14ac:dyDescent="0.2">
      <c r="B114" s="28"/>
      <c r="C114" s="23" t="s">
        <v>117</v>
      </c>
      <c r="L114" s="28"/>
    </row>
    <row r="115" spans="2:65" s="1" customFormat="1" ht="16.5" customHeight="1" x14ac:dyDescent="0.2">
      <c r="B115" s="28"/>
      <c r="E115" s="246" t="str">
        <f>E9</f>
        <v>SO14 - Mobiliár</v>
      </c>
      <c r="F115" s="247"/>
      <c r="G115" s="247"/>
      <c r="H115" s="247"/>
      <c r="L115" s="28"/>
    </row>
    <row r="116" spans="2:65" s="1" customFormat="1" ht="7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k.ú.Kostolná pri Dunaji,p.č.56/1,2,57/1,2,66/1,2</v>
      </c>
      <c r="I117" s="23" t="s">
        <v>21</v>
      </c>
      <c r="J117" s="48">
        <f>IF(J12="","",J12)</f>
        <v>0</v>
      </c>
      <c r="L117" s="28"/>
    </row>
    <row r="118" spans="2:65" s="1" customFormat="1" ht="7" customHeight="1" x14ac:dyDescent="0.2">
      <c r="B118" s="28"/>
      <c r="L118" s="28"/>
    </row>
    <row r="119" spans="2:65" s="1" customFormat="1" ht="40" customHeight="1" x14ac:dyDescent="0.2">
      <c r="B119" s="28"/>
      <c r="C119" s="23" t="s">
        <v>22</v>
      </c>
      <c r="F119" s="21" t="str">
        <f>E15</f>
        <v>Obec Kostolná pri Dunaji,59, 903 01</v>
      </c>
      <c r="I119" s="23" t="s">
        <v>30</v>
      </c>
      <c r="J119" s="26" t="str">
        <f>E21</f>
        <v>Ing.arch Zuzana Kierulfová, Ing. Matej Orolín</v>
      </c>
      <c r="L119" s="28"/>
    </row>
    <row r="120" spans="2:65" s="1" customFormat="1" ht="15.25" customHeight="1" x14ac:dyDescent="0.2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5" customHeight="1" x14ac:dyDescent="0.2">
      <c r="B121" s="28"/>
      <c r="L121" s="28"/>
    </row>
    <row r="122" spans="2:65" s="10" customFormat="1" ht="29.25" customHeight="1" x14ac:dyDescent="0.2">
      <c r="B122" s="107"/>
      <c r="C122" s="108" t="s">
        <v>135</v>
      </c>
      <c r="D122" s="109" t="s">
        <v>62</v>
      </c>
      <c r="E122" s="109" t="s">
        <v>58</v>
      </c>
      <c r="F122" s="109" t="s">
        <v>59</v>
      </c>
      <c r="G122" s="109" t="s">
        <v>136</v>
      </c>
      <c r="H122" s="109" t="s">
        <v>137</v>
      </c>
      <c r="I122" s="109" t="s">
        <v>138</v>
      </c>
      <c r="J122" s="110" t="s">
        <v>121</v>
      </c>
      <c r="K122" s="111" t="s">
        <v>139</v>
      </c>
      <c r="L122" s="107"/>
      <c r="M122" s="55" t="s">
        <v>1</v>
      </c>
      <c r="N122" s="56" t="s">
        <v>41</v>
      </c>
      <c r="O122" s="56" t="s">
        <v>140</v>
      </c>
      <c r="P122" s="56" t="s">
        <v>141</v>
      </c>
      <c r="Q122" s="56" t="s">
        <v>142</v>
      </c>
      <c r="R122" s="56" t="s">
        <v>143</v>
      </c>
      <c r="S122" s="56" t="s">
        <v>144</v>
      </c>
      <c r="T122" s="57" t="s">
        <v>145</v>
      </c>
    </row>
    <row r="123" spans="2:65" s="1" customFormat="1" ht="22.75" customHeight="1" x14ac:dyDescent="0.35">
      <c r="B123" s="28"/>
      <c r="C123" s="60" t="s">
        <v>122</v>
      </c>
      <c r="J123" s="112">
        <f>BK123</f>
        <v>0</v>
      </c>
      <c r="L123" s="28"/>
      <c r="M123" s="58"/>
      <c r="N123" s="49"/>
      <c r="O123" s="49"/>
      <c r="P123" s="113">
        <f>P124+P173</f>
        <v>0</v>
      </c>
      <c r="Q123" s="49"/>
      <c r="R123" s="113">
        <f>R124+R173</f>
        <v>6.5344184399999996</v>
      </c>
      <c r="S123" s="49"/>
      <c r="T123" s="114">
        <f>T124+T173</f>
        <v>0</v>
      </c>
      <c r="AT123" s="13" t="s">
        <v>76</v>
      </c>
      <c r="AU123" s="13" t="s">
        <v>123</v>
      </c>
      <c r="BK123" s="115">
        <f>BK124+BK173</f>
        <v>0</v>
      </c>
    </row>
    <row r="124" spans="2:65" s="11" customFormat="1" ht="26.25" customHeight="1" x14ac:dyDescent="0.35">
      <c r="B124" s="116"/>
      <c r="D124" s="117" t="s">
        <v>76</v>
      </c>
      <c r="E124" s="118" t="s">
        <v>146</v>
      </c>
      <c r="F124" s="118" t="s">
        <v>147</v>
      </c>
      <c r="I124" s="119"/>
      <c r="J124" s="120">
        <f>BK124</f>
        <v>0</v>
      </c>
      <c r="L124" s="116"/>
      <c r="M124" s="121"/>
      <c r="P124" s="122">
        <f>P125+P130</f>
        <v>0</v>
      </c>
      <c r="R124" s="122">
        <f>R125+R130</f>
        <v>6.0313549999999996</v>
      </c>
      <c r="T124" s="123">
        <f>T125+T130</f>
        <v>0</v>
      </c>
      <c r="AR124" s="117" t="s">
        <v>85</v>
      </c>
      <c r="AT124" s="124" t="s">
        <v>76</v>
      </c>
      <c r="AU124" s="124" t="s">
        <v>77</v>
      </c>
      <c r="AY124" s="117" t="s">
        <v>148</v>
      </c>
      <c r="BK124" s="125">
        <f>BK125+BK130</f>
        <v>0</v>
      </c>
    </row>
    <row r="125" spans="2:65" s="11" customFormat="1" ht="22.75" customHeight="1" x14ac:dyDescent="0.25">
      <c r="B125" s="116"/>
      <c r="D125" s="117" t="s">
        <v>76</v>
      </c>
      <c r="E125" s="126" t="s">
        <v>161</v>
      </c>
      <c r="F125" s="126" t="s">
        <v>1522</v>
      </c>
      <c r="I125" s="119"/>
      <c r="J125" s="127">
        <f>BK125</f>
        <v>0</v>
      </c>
      <c r="L125" s="116"/>
      <c r="M125" s="121"/>
      <c r="P125" s="122">
        <f>SUM(P126:P129)</f>
        <v>0</v>
      </c>
      <c r="R125" s="122">
        <f>SUM(R126:R129)</f>
        <v>3.446145</v>
      </c>
      <c r="T125" s="123">
        <f>SUM(T126:T129)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SUM(BK126:BK129)</f>
        <v>0</v>
      </c>
    </row>
    <row r="126" spans="2:65" s="1" customFormat="1" ht="37.75" customHeight="1" x14ac:dyDescent="0.2">
      <c r="B126" s="128"/>
      <c r="C126" s="129" t="s">
        <v>85</v>
      </c>
      <c r="D126" s="129" t="s">
        <v>150</v>
      </c>
      <c r="E126" s="130" t="s">
        <v>1523</v>
      </c>
      <c r="F126" s="131" t="s">
        <v>1524</v>
      </c>
      <c r="G126" s="132" t="s">
        <v>153</v>
      </c>
      <c r="H126" s="133">
        <v>1.5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0.41921000000000003</v>
      </c>
      <c r="R126" s="139">
        <f>Q126*H126</f>
        <v>0.62881500000000001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1525</v>
      </c>
    </row>
    <row r="127" spans="2:65" s="1" customFormat="1" ht="14.5" customHeight="1" x14ac:dyDescent="0.2">
      <c r="B127" s="128"/>
      <c r="C127" s="143" t="s">
        <v>155</v>
      </c>
      <c r="D127" s="143" t="s">
        <v>175</v>
      </c>
      <c r="E127" s="144" t="s">
        <v>1526</v>
      </c>
      <c r="F127" s="145" t="s">
        <v>1527</v>
      </c>
      <c r="G127" s="146" t="s">
        <v>172</v>
      </c>
      <c r="H127" s="147">
        <v>650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4.1999999999999997E-3</v>
      </c>
      <c r="R127" s="139">
        <f>Q127*H127</f>
        <v>2.73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1528</v>
      </c>
    </row>
    <row r="128" spans="2:65" s="1" customFormat="1" ht="24.25" customHeight="1" x14ac:dyDescent="0.2">
      <c r="B128" s="128"/>
      <c r="C128" s="129" t="s">
        <v>161</v>
      </c>
      <c r="D128" s="129" t="s">
        <v>150</v>
      </c>
      <c r="E128" s="130" t="s">
        <v>1529</v>
      </c>
      <c r="F128" s="131" t="s">
        <v>1530</v>
      </c>
      <c r="G128" s="132" t="s">
        <v>172</v>
      </c>
      <c r="H128" s="133">
        <v>1</v>
      </c>
      <c r="I128" s="134"/>
      <c r="J128" s="135">
        <f>ROUND(I128*H128,2)</f>
        <v>0</v>
      </c>
      <c r="K128" s="136"/>
      <c r="L128" s="28"/>
      <c r="M128" s="137" t="s">
        <v>1</v>
      </c>
      <c r="N128" s="138" t="s">
        <v>43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40">
        <f>S128*H128</f>
        <v>0</v>
      </c>
      <c r="AR128" s="141" t="s">
        <v>192</v>
      </c>
      <c r="AT128" s="141" t="s">
        <v>150</v>
      </c>
      <c r="AU128" s="141" t="s">
        <v>155</v>
      </c>
      <c r="AY128" s="13" t="s">
        <v>148</v>
      </c>
      <c r="BE128" s="142">
        <f>IF(N128="základná",J128,0)</f>
        <v>0</v>
      </c>
      <c r="BF128" s="142">
        <f>IF(N128="znížená",J128,0)</f>
        <v>0</v>
      </c>
      <c r="BG128" s="142">
        <f>IF(N128="zákl. prenesená",J128,0)</f>
        <v>0</v>
      </c>
      <c r="BH128" s="142">
        <f>IF(N128="zníž. prenesená",J128,0)</f>
        <v>0</v>
      </c>
      <c r="BI128" s="142">
        <f>IF(N128="nulová",J128,0)</f>
        <v>0</v>
      </c>
      <c r="BJ128" s="13" t="s">
        <v>155</v>
      </c>
      <c r="BK128" s="142">
        <f>ROUND(I128*H128,2)</f>
        <v>0</v>
      </c>
      <c r="BL128" s="13" t="s">
        <v>192</v>
      </c>
      <c r="BM128" s="141" t="s">
        <v>1531</v>
      </c>
    </row>
    <row r="129" spans="2:65" s="1" customFormat="1" ht="37.75" customHeight="1" x14ac:dyDescent="0.2">
      <c r="B129" s="128"/>
      <c r="C129" s="129" t="s">
        <v>154</v>
      </c>
      <c r="D129" s="129" t="s">
        <v>150</v>
      </c>
      <c r="E129" s="130" t="s">
        <v>1532</v>
      </c>
      <c r="F129" s="131" t="s">
        <v>1533</v>
      </c>
      <c r="G129" s="132" t="s">
        <v>172</v>
      </c>
      <c r="H129" s="133">
        <v>1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8.7330000000000005E-2</v>
      </c>
      <c r="R129" s="139">
        <f>Q129*H129</f>
        <v>8.7330000000000005E-2</v>
      </c>
      <c r="S129" s="139">
        <v>0</v>
      </c>
      <c r="T129" s="140">
        <f>S129*H129</f>
        <v>0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1534</v>
      </c>
    </row>
    <row r="130" spans="2:65" s="11" customFormat="1" ht="22.75" customHeight="1" x14ac:dyDescent="0.25">
      <c r="B130" s="116"/>
      <c r="D130" s="117" t="s">
        <v>76</v>
      </c>
      <c r="E130" s="126" t="s">
        <v>194</v>
      </c>
      <c r="F130" s="126" t="s">
        <v>1475</v>
      </c>
      <c r="I130" s="119"/>
      <c r="J130" s="127">
        <f>BK130</f>
        <v>0</v>
      </c>
      <c r="L130" s="116"/>
      <c r="M130" s="121"/>
      <c r="P130" s="122">
        <f>SUM(P131:P172)</f>
        <v>0</v>
      </c>
      <c r="R130" s="122">
        <f>SUM(R131:R172)</f>
        <v>2.5852099999999996</v>
      </c>
      <c r="T130" s="123">
        <f>SUM(T131:T172)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SUM(BK131:BK172)</f>
        <v>0</v>
      </c>
    </row>
    <row r="131" spans="2:65" s="1" customFormat="1" ht="14.5" customHeight="1" x14ac:dyDescent="0.2">
      <c r="B131" s="128"/>
      <c r="C131" s="129" t="s">
        <v>169</v>
      </c>
      <c r="D131" s="129" t="s">
        <v>150</v>
      </c>
      <c r="E131" s="130" t="s">
        <v>1535</v>
      </c>
      <c r="F131" s="131" t="s">
        <v>1536</v>
      </c>
      <c r="G131" s="132" t="s">
        <v>172</v>
      </c>
      <c r="H131" s="133">
        <v>2</v>
      </c>
      <c r="I131" s="134"/>
      <c r="J131" s="135">
        <f t="shared" ref="J131:J172" si="0">ROUND(I131*H131,2)</f>
        <v>0</v>
      </c>
      <c r="K131" s="136"/>
      <c r="L131" s="28"/>
      <c r="M131" s="137" t="s">
        <v>1</v>
      </c>
      <c r="N131" s="138" t="s">
        <v>43</v>
      </c>
      <c r="P131" s="139">
        <f t="shared" ref="P131:P172" si="1">O131*H131</f>
        <v>0</v>
      </c>
      <c r="Q131" s="139">
        <v>0.20089000000000001</v>
      </c>
      <c r="R131" s="139">
        <f t="shared" ref="R131:R172" si="2">Q131*H131</f>
        <v>0.40178000000000003</v>
      </c>
      <c r="S131" s="139">
        <v>0</v>
      </c>
      <c r="T131" s="140">
        <f t="shared" ref="T131:T172" si="3"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 t="shared" ref="BE131:BE172" si="4">IF(N131="základná",J131,0)</f>
        <v>0</v>
      </c>
      <c r="BF131" s="142">
        <f t="shared" ref="BF131:BF172" si="5">IF(N131="znížená",J131,0)</f>
        <v>0</v>
      </c>
      <c r="BG131" s="142">
        <f t="shared" ref="BG131:BG172" si="6">IF(N131="zákl. prenesená",J131,0)</f>
        <v>0</v>
      </c>
      <c r="BH131" s="142">
        <f t="shared" ref="BH131:BH172" si="7">IF(N131="zníž. prenesená",J131,0)</f>
        <v>0</v>
      </c>
      <c r="BI131" s="142">
        <f t="shared" ref="BI131:BI172" si="8">IF(N131="nulová",J131,0)</f>
        <v>0</v>
      </c>
      <c r="BJ131" s="13" t="s">
        <v>155</v>
      </c>
      <c r="BK131" s="142">
        <f t="shared" ref="BK131:BK172" si="9">ROUND(I131*H131,2)</f>
        <v>0</v>
      </c>
      <c r="BL131" s="13" t="s">
        <v>154</v>
      </c>
      <c r="BM131" s="141" t="s">
        <v>1537</v>
      </c>
    </row>
    <row r="132" spans="2:65" s="1" customFormat="1" ht="49" customHeight="1" x14ac:dyDescent="0.2">
      <c r="B132" s="128"/>
      <c r="C132" s="143" t="s">
        <v>174</v>
      </c>
      <c r="D132" s="143" t="s">
        <v>175</v>
      </c>
      <c r="E132" s="144" t="s">
        <v>1538</v>
      </c>
      <c r="F132" s="145" t="s">
        <v>1539</v>
      </c>
      <c r="G132" s="146" t="s">
        <v>172</v>
      </c>
      <c r="H132" s="147"/>
      <c r="I132" s="148"/>
      <c r="J132" s="149">
        <f t="shared" si="0"/>
        <v>0</v>
      </c>
      <c r="K132" s="150"/>
      <c r="L132" s="151"/>
      <c r="M132" s="152" t="s">
        <v>1</v>
      </c>
      <c r="N132" s="153" t="s">
        <v>43</v>
      </c>
      <c r="P132" s="139">
        <f t="shared" si="1"/>
        <v>0</v>
      </c>
      <c r="Q132" s="139">
        <v>0.02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178</v>
      </c>
      <c r="AT132" s="141" t="s">
        <v>175</v>
      </c>
      <c r="AU132" s="141" t="s">
        <v>155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1540</v>
      </c>
    </row>
    <row r="133" spans="2:65" s="1" customFormat="1" ht="14.5" customHeight="1" x14ac:dyDescent="0.2">
      <c r="B133" s="128"/>
      <c r="C133" s="129" t="s">
        <v>182</v>
      </c>
      <c r="D133" s="129" t="s">
        <v>150</v>
      </c>
      <c r="E133" s="130" t="s">
        <v>1510</v>
      </c>
      <c r="F133" s="131" t="s">
        <v>1492</v>
      </c>
      <c r="G133" s="132" t="s">
        <v>172</v>
      </c>
      <c r="H133" s="133">
        <v>2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2.2200000000000002E-3</v>
      </c>
      <c r="R133" s="139">
        <f t="shared" si="2"/>
        <v>4.4400000000000004E-3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1541</v>
      </c>
    </row>
    <row r="134" spans="2:65" s="1" customFormat="1" ht="49" customHeight="1" x14ac:dyDescent="0.2">
      <c r="B134" s="128"/>
      <c r="C134" s="143" t="s">
        <v>178</v>
      </c>
      <c r="D134" s="143" t="s">
        <v>175</v>
      </c>
      <c r="E134" s="144" t="s">
        <v>1542</v>
      </c>
      <c r="F134" s="145" t="s">
        <v>1543</v>
      </c>
      <c r="G134" s="146" t="s">
        <v>172</v>
      </c>
      <c r="H134" s="147"/>
      <c r="I134" s="148"/>
      <c r="J134" s="149">
        <f t="shared" si="0"/>
        <v>0</v>
      </c>
      <c r="K134" s="150"/>
      <c r="L134" s="151"/>
      <c r="M134" s="152" t="s">
        <v>1</v>
      </c>
      <c r="N134" s="153" t="s">
        <v>43</v>
      </c>
      <c r="P134" s="139">
        <f t="shared" si="1"/>
        <v>0</v>
      </c>
      <c r="Q134" s="139">
        <v>2.3E-2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178</v>
      </c>
      <c r="AT134" s="141" t="s">
        <v>175</v>
      </c>
      <c r="AU134" s="141" t="s">
        <v>155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1544</v>
      </c>
    </row>
    <row r="135" spans="2:65" s="1" customFormat="1" ht="14.5" customHeight="1" x14ac:dyDescent="0.2">
      <c r="B135" s="128"/>
      <c r="C135" s="129" t="s">
        <v>194</v>
      </c>
      <c r="D135" s="129" t="s">
        <v>150</v>
      </c>
      <c r="E135" s="130" t="s">
        <v>1545</v>
      </c>
      <c r="F135" s="131" t="s">
        <v>1492</v>
      </c>
      <c r="G135" s="132" t="s">
        <v>172</v>
      </c>
      <c r="H135" s="133">
        <v>1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2.2630000000000001E-2</v>
      </c>
      <c r="R135" s="139">
        <f t="shared" si="2"/>
        <v>2.2630000000000001E-2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155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1546</v>
      </c>
    </row>
    <row r="136" spans="2:65" s="1" customFormat="1" ht="49" customHeight="1" x14ac:dyDescent="0.2">
      <c r="B136" s="128"/>
      <c r="C136" s="143" t="s">
        <v>199</v>
      </c>
      <c r="D136" s="143" t="s">
        <v>175</v>
      </c>
      <c r="E136" s="144" t="s">
        <v>1547</v>
      </c>
      <c r="F136" s="145" t="s">
        <v>1548</v>
      </c>
      <c r="G136" s="146" t="s">
        <v>172</v>
      </c>
      <c r="H136" s="147"/>
      <c r="I136" s="148"/>
      <c r="J136" s="149">
        <f t="shared" si="0"/>
        <v>0</v>
      </c>
      <c r="K136" s="150"/>
      <c r="L136" s="151"/>
      <c r="M136" s="152" t="s">
        <v>1</v>
      </c>
      <c r="N136" s="153" t="s">
        <v>43</v>
      </c>
      <c r="P136" s="139">
        <f t="shared" si="1"/>
        <v>0</v>
      </c>
      <c r="Q136" s="139">
        <v>2.3E-2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178</v>
      </c>
      <c r="AT136" s="141" t="s">
        <v>175</v>
      </c>
      <c r="AU136" s="141" t="s">
        <v>155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1549</v>
      </c>
    </row>
    <row r="137" spans="2:65" s="1" customFormat="1" ht="14.5" customHeight="1" x14ac:dyDescent="0.2">
      <c r="B137" s="128"/>
      <c r="C137" s="129" t="s">
        <v>204</v>
      </c>
      <c r="D137" s="129" t="s">
        <v>150</v>
      </c>
      <c r="E137" s="130" t="s">
        <v>1550</v>
      </c>
      <c r="F137" s="131" t="s">
        <v>1492</v>
      </c>
      <c r="G137" s="132" t="s">
        <v>172</v>
      </c>
      <c r="H137" s="133">
        <v>2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2.2630000000000001E-2</v>
      </c>
      <c r="R137" s="139">
        <f t="shared" si="2"/>
        <v>4.5260000000000002E-2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1551</v>
      </c>
    </row>
    <row r="138" spans="2:65" s="1" customFormat="1" ht="37.75" customHeight="1" x14ac:dyDescent="0.2">
      <c r="B138" s="128"/>
      <c r="C138" s="143" t="s">
        <v>208</v>
      </c>
      <c r="D138" s="143" t="s">
        <v>175</v>
      </c>
      <c r="E138" s="144" t="s">
        <v>1552</v>
      </c>
      <c r="F138" s="145" t="s">
        <v>1553</v>
      </c>
      <c r="G138" s="146" t="s">
        <v>172</v>
      </c>
      <c r="H138" s="147"/>
      <c r="I138" s="148"/>
      <c r="J138" s="149">
        <f t="shared" si="0"/>
        <v>0</v>
      </c>
      <c r="K138" s="150"/>
      <c r="L138" s="151"/>
      <c r="M138" s="152" t="s">
        <v>1</v>
      </c>
      <c r="N138" s="153" t="s">
        <v>43</v>
      </c>
      <c r="P138" s="139">
        <f t="shared" si="1"/>
        <v>0</v>
      </c>
      <c r="Q138" s="139">
        <v>2.3E-2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178</v>
      </c>
      <c r="AT138" s="141" t="s">
        <v>175</v>
      </c>
      <c r="AU138" s="141" t="s">
        <v>155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1554</v>
      </c>
    </row>
    <row r="139" spans="2:65" s="1" customFormat="1" ht="14.5" customHeight="1" x14ac:dyDescent="0.2">
      <c r="B139" s="128"/>
      <c r="C139" s="129" t="s">
        <v>212</v>
      </c>
      <c r="D139" s="129" t="s">
        <v>150</v>
      </c>
      <c r="E139" s="130" t="s">
        <v>1555</v>
      </c>
      <c r="F139" s="131" t="s">
        <v>1536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0.20089000000000001</v>
      </c>
      <c r="R139" s="139">
        <f t="shared" si="2"/>
        <v>0.80356000000000005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155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1556</v>
      </c>
    </row>
    <row r="140" spans="2:65" s="1" customFormat="1" ht="49" customHeight="1" x14ac:dyDescent="0.2">
      <c r="B140" s="128"/>
      <c r="C140" s="143" t="s">
        <v>216</v>
      </c>
      <c r="D140" s="143" t="s">
        <v>175</v>
      </c>
      <c r="E140" s="144" t="s">
        <v>1557</v>
      </c>
      <c r="F140" s="145" t="s">
        <v>1539</v>
      </c>
      <c r="G140" s="146" t="s">
        <v>172</v>
      </c>
      <c r="H140" s="147"/>
      <c r="I140" s="148"/>
      <c r="J140" s="149">
        <f t="shared" si="0"/>
        <v>0</v>
      </c>
      <c r="K140" s="150"/>
      <c r="L140" s="151"/>
      <c r="M140" s="152" t="s">
        <v>1</v>
      </c>
      <c r="N140" s="153" t="s">
        <v>43</v>
      </c>
      <c r="P140" s="139">
        <f t="shared" si="1"/>
        <v>0</v>
      </c>
      <c r="Q140" s="139">
        <v>0.02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178</v>
      </c>
      <c r="AT140" s="141" t="s">
        <v>175</v>
      </c>
      <c r="AU140" s="141" t="s">
        <v>155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1558</v>
      </c>
    </row>
    <row r="141" spans="2:65" s="1" customFormat="1" ht="14.5" customHeight="1" x14ac:dyDescent="0.2">
      <c r="B141" s="128"/>
      <c r="C141" s="129" t="s">
        <v>218</v>
      </c>
      <c r="D141" s="129" t="s">
        <v>150</v>
      </c>
      <c r="E141" s="130" t="s">
        <v>1559</v>
      </c>
      <c r="F141" s="131" t="s">
        <v>1492</v>
      </c>
      <c r="G141" s="132" t="s">
        <v>172</v>
      </c>
      <c r="H141" s="133">
        <v>4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2.2630000000000001E-2</v>
      </c>
      <c r="R141" s="139">
        <f t="shared" si="2"/>
        <v>9.0520000000000003E-2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1560</v>
      </c>
    </row>
    <row r="142" spans="2:65" s="1" customFormat="1" ht="49" customHeight="1" x14ac:dyDescent="0.2">
      <c r="B142" s="128"/>
      <c r="C142" s="143" t="s">
        <v>192</v>
      </c>
      <c r="D142" s="143" t="s">
        <v>175</v>
      </c>
      <c r="E142" s="144" t="s">
        <v>1561</v>
      </c>
      <c r="F142" s="145" t="s">
        <v>1562</v>
      </c>
      <c r="G142" s="146" t="s">
        <v>172</v>
      </c>
      <c r="H142" s="147"/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2.3E-2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178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1563</v>
      </c>
    </row>
    <row r="143" spans="2:65" s="1" customFormat="1" ht="14.5" customHeight="1" x14ac:dyDescent="0.2">
      <c r="B143" s="128"/>
      <c r="C143" s="129" t="s">
        <v>334</v>
      </c>
      <c r="D143" s="129" t="s">
        <v>150</v>
      </c>
      <c r="E143" s="130" t="s">
        <v>1564</v>
      </c>
      <c r="F143" s="131" t="s">
        <v>1492</v>
      </c>
      <c r="G143" s="132" t="s">
        <v>172</v>
      </c>
      <c r="H143" s="133">
        <v>4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2.2630000000000001E-2</v>
      </c>
      <c r="R143" s="139">
        <f t="shared" si="2"/>
        <v>9.0520000000000003E-2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1565</v>
      </c>
    </row>
    <row r="144" spans="2:65" s="1" customFormat="1" ht="37.75" customHeight="1" x14ac:dyDescent="0.2">
      <c r="B144" s="128"/>
      <c r="C144" s="143" t="s">
        <v>338</v>
      </c>
      <c r="D144" s="143" t="s">
        <v>175</v>
      </c>
      <c r="E144" s="144" t="s">
        <v>1566</v>
      </c>
      <c r="F144" s="145" t="s">
        <v>1553</v>
      </c>
      <c r="G144" s="146" t="s">
        <v>172</v>
      </c>
      <c r="H144" s="147"/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2.3E-2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178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1567</v>
      </c>
    </row>
    <row r="145" spans="2:65" s="1" customFormat="1" ht="14.5" customHeight="1" x14ac:dyDescent="0.2">
      <c r="B145" s="128"/>
      <c r="C145" s="129" t="s">
        <v>342</v>
      </c>
      <c r="D145" s="129" t="s">
        <v>150</v>
      </c>
      <c r="E145" s="130" t="s">
        <v>1568</v>
      </c>
      <c r="F145" s="131" t="s">
        <v>1492</v>
      </c>
      <c r="G145" s="132" t="s">
        <v>172</v>
      </c>
      <c r="H145" s="133">
        <v>14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2.2630000000000001E-2</v>
      </c>
      <c r="R145" s="139">
        <f t="shared" si="2"/>
        <v>0.31681999999999999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1569</v>
      </c>
    </row>
    <row r="146" spans="2:65" s="1" customFormat="1" ht="49" customHeight="1" x14ac:dyDescent="0.2">
      <c r="B146" s="128"/>
      <c r="C146" s="143" t="s">
        <v>346</v>
      </c>
      <c r="D146" s="143" t="s">
        <v>175</v>
      </c>
      <c r="E146" s="144" t="s">
        <v>1570</v>
      </c>
      <c r="F146" s="145" t="s">
        <v>1571</v>
      </c>
      <c r="G146" s="146" t="s">
        <v>172</v>
      </c>
      <c r="H146" s="147"/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2.3E-2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178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1572</v>
      </c>
    </row>
    <row r="147" spans="2:65" s="1" customFormat="1" ht="14.5" customHeight="1" x14ac:dyDescent="0.2">
      <c r="B147" s="128"/>
      <c r="C147" s="129" t="s">
        <v>350</v>
      </c>
      <c r="D147" s="129" t="s">
        <v>150</v>
      </c>
      <c r="E147" s="130" t="s">
        <v>1573</v>
      </c>
      <c r="F147" s="131" t="s">
        <v>1492</v>
      </c>
      <c r="G147" s="132" t="s">
        <v>172</v>
      </c>
      <c r="H147" s="133">
        <v>5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2.2630000000000001E-2</v>
      </c>
      <c r="R147" s="139">
        <f t="shared" si="2"/>
        <v>0.11315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1574</v>
      </c>
    </row>
    <row r="148" spans="2:65" s="1" customFormat="1" ht="49" customHeight="1" x14ac:dyDescent="0.2">
      <c r="B148" s="128"/>
      <c r="C148" s="143" t="s">
        <v>354</v>
      </c>
      <c r="D148" s="143" t="s">
        <v>175</v>
      </c>
      <c r="E148" s="144" t="s">
        <v>1575</v>
      </c>
      <c r="F148" s="145" t="s">
        <v>1576</v>
      </c>
      <c r="G148" s="146" t="s">
        <v>172</v>
      </c>
      <c r="H148" s="147"/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2.3E-2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178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1577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1578</v>
      </c>
      <c r="F149" s="131" t="s">
        <v>1492</v>
      </c>
      <c r="G149" s="132" t="s">
        <v>172</v>
      </c>
      <c r="H149" s="133">
        <v>10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2.2630000000000001E-2</v>
      </c>
      <c r="R149" s="139">
        <f t="shared" si="2"/>
        <v>0.2263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1579</v>
      </c>
    </row>
    <row r="150" spans="2:65" s="1" customFormat="1" ht="49" customHeight="1" x14ac:dyDescent="0.2">
      <c r="B150" s="128"/>
      <c r="C150" s="143" t="s">
        <v>551</v>
      </c>
      <c r="D150" s="143" t="s">
        <v>175</v>
      </c>
      <c r="E150" s="144" t="s">
        <v>1580</v>
      </c>
      <c r="F150" s="145" t="s">
        <v>1581</v>
      </c>
      <c r="G150" s="146" t="s">
        <v>172</v>
      </c>
      <c r="H150" s="147"/>
      <c r="I150" s="148"/>
      <c r="J150" s="149">
        <f t="shared" si="0"/>
        <v>0</v>
      </c>
      <c r="K150" s="150"/>
      <c r="L150" s="151"/>
      <c r="M150" s="152" t="s">
        <v>1</v>
      </c>
      <c r="N150" s="153" t="s">
        <v>43</v>
      </c>
      <c r="P150" s="139">
        <f t="shared" si="1"/>
        <v>0</v>
      </c>
      <c r="Q150" s="139">
        <v>2.3E-2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178</v>
      </c>
      <c r="AT150" s="141" t="s">
        <v>175</v>
      </c>
      <c r="AU150" s="141" t="s">
        <v>155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1582</v>
      </c>
    </row>
    <row r="151" spans="2:65" s="1" customFormat="1" ht="14.5" customHeight="1" x14ac:dyDescent="0.2">
      <c r="B151" s="128"/>
      <c r="C151" s="129" t="s">
        <v>553</v>
      </c>
      <c r="D151" s="129" t="s">
        <v>150</v>
      </c>
      <c r="E151" s="130" t="s">
        <v>1583</v>
      </c>
      <c r="F151" s="131" t="s">
        <v>1584</v>
      </c>
      <c r="G151" s="132" t="s">
        <v>172</v>
      </c>
      <c r="H151" s="133">
        <v>3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2.2630000000000001E-2</v>
      </c>
      <c r="R151" s="139">
        <f t="shared" si="2"/>
        <v>6.7890000000000006E-2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1585</v>
      </c>
    </row>
    <row r="152" spans="2:65" s="1" customFormat="1" ht="49" customHeight="1" x14ac:dyDescent="0.2">
      <c r="B152" s="128"/>
      <c r="C152" s="143" t="s">
        <v>555</v>
      </c>
      <c r="D152" s="143" t="s">
        <v>175</v>
      </c>
      <c r="E152" s="144" t="s">
        <v>1586</v>
      </c>
      <c r="F152" s="145" t="s">
        <v>1587</v>
      </c>
      <c r="G152" s="146" t="s">
        <v>172</v>
      </c>
      <c r="H152" s="147"/>
      <c r="I152" s="148"/>
      <c r="J152" s="149">
        <f t="shared" si="0"/>
        <v>0</v>
      </c>
      <c r="K152" s="150"/>
      <c r="L152" s="151"/>
      <c r="M152" s="152" t="s">
        <v>1</v>
      </c>
      <c r="N152" s="153" t="s">
        <v>43</v>
      </c>
      <c r="P152" s="139">
        <f t="shared" si="1"/>
        <v>0</v>
      </c>
      <c r="Q152" s="139">
        <v>2.3E-2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178</v>
      </c>
      <c r="AT152" s="141" t="s">
        <v>175</v>
      </c>
      <c r="AU152" s="141" t="s">
        <v>155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1588</v>
      </c>
    </row>
    <row r="153" spans="2:65" s="1" customFormat="1" ht="14.5" customHeight="1" x14ac:dyDescent="0.2">
      <c r="B153" s="128"/>
      <c r="C153" s="129" t="s">
        <v>472</v>
      </c>
      <c r="D153" s="129" t="s">
        <v>150</v>
      </c>
      <c r="E153" s="130" t="s">
        <v>1589</v>
      </c>
      <c r="F153" s="131" t="s">
        <v>1584</v>
      </c>
      <c r="G153" s="132" t="s">
        <v>172</v>
      </c>
      <c r="H153" s="133">
        <v>3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2.2630000000000001E-2</v>
      </c>
      <c r="R153" s="139">
        <f t="shared" si="2"/>
        <v>6.7890000000000006E-2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1590</v>
      </c>
    </row>
    <row r="154" spans="2:65" s="1" customFormat="1" ht="49" customHeight="1" x14ac:dyDescent="0.2">
      <c r="B154" s="128"/>
      <c r="C154" s="143" t="s">
        <v>558</v>
      </c>
      <c r="D154" s="143" t="s">
        <v>175</v>
      </c>
      <c r="E154" s="144" t="s">
        <v>1591</v>
      </c>
      <c r="F154" s="145" t="s">
        <v>1592</v>
      </c>
      <c r="G154" s="146" t="s">
        <v>172</v>
      </c>
      <c r="H154" s="147"/>
      <c r="I154" s="148"/>
      <c r="J154" s="149">
        <f t="shared" si="0"/>
        <v>0</v>
      </c>
      <c r="K154" s="150"/>
      <c r="L154" s="151"/>
      <c r="M154" s="152" t="s">
        <v>1</v>
      </c>
      <c r="N154" s="153" t="s">
        <v>43</v>
      </c>
      <c r="P154" s="139">
        <f t="shared" si="1"/>
        <v>0</v>
      </c>
      <c r="Q154" s="139">
        <v>2.3E-2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178</v>
      </c>
      <c r="AT154" s="141" t="s">
        <v>175</v>
      </c>
      <c r="AU154" s="141" t="s">
        <v>155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1593</v>
      </c>
    </row>
    <row r="155" spans="2:65" s="1" customFormat="1" ht="14.5" customHeight="1" x14ac:dyDescent="0.2">
      <c r="B155" s="128"/>
      <c r="C155" s="129" t="s">
        <v>560</v>
      </c>
      <c r="D155" s="129" t="s">
        <v>150</v>
      </c>
      <c r="E155" s="130" t="s">
        <v>1594</v>
      </c>
      <c r="F155" s="131" t="s">
        <v>1584</v>
      </c>
      <c r="G155" s="132" t="s">
        <v>172</v>
      </c>
      <c r="H155" s="133">
        <v>1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2.2630000000000001E-2</v>
      </c>
      <c r="R155" s="139">
        <f t="shared" si="2"/>
        <v>2.2630000000000001E-2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155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1595</v>
      </c>
    </row>
    <row r="156" spans="2:65" s="1" customFormat="1" ht="49" customHeight="1" x14ac:dyDescent="0.2">
      <c r="B156" s="128"/>
      <c r="C156" s="143" t="s">
        <v>562</v>
      </c>
      <c r="D156" s="143" t="s">
        <v>175</v>
      </c>
      <c r="E156" s="144" t="s">
        <v>1596</v>
      </c>
      <c r="F156" s="145" t="s">
        <v>1597</v>
      </c>
      <c r="G156" s="146" t="s">
        <v>172</v>
      </c>
      <c r="H156" s="147"/>
      <c r="I156" s="148"/>
      <c r="J156" s="149">
        <f t="shared" si="0"/>
        <v>0</v>
      </c>
      <c r="K156" s="150"/>
      <c r="L156" s="151"/>
      <c r="M156" s="152" t="s">
        <v>1</v>
      </c>
      <c r="N156" s="153" t="s">
        <v>43</v>
      </c>
      <c r="P156" s="139">
        <f t="shared" si="1"/>
        <v>0</v>
      </c>
      <c r="Q156" s="139">
        <v>2.3E-2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178</v>
      </c>
      <c r="AT156" s="141" t="s">
        <v>175</v>
      </c>
      <c r="AU156" s="141" t="s">
        <v>155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1598</v>
      </c>
    </row>
    <row r="157" spans="2:65" s="1" customFormat="1" ht="14.5" customHeight="1" x14ac:dyDescent="0.2">
      <c r="B157" s="128"/>
      <c r="C157" s="129" t="s">
        <v>592</v>
      </c>
      <c r="D157" s="129" t="s">
        <v>150</v>
      </c>
      <c r="E157" s="130" t="s">
        <v>1599</v>
      </c>
      <c r="F157" s="131" t="s">
        <v>1584</v>
      </c>
      <c r="G157" s="132" t="s">
        <v>172</v>
      </c>
      <c r="H157" s="133">
        <v>1</v>
      </c>
      <c r="I157" s="134"/>
      <c r="J157" s="135">
        <f t="shared" si="0"/>
        <v>0</v>
      </c>
      <c r="K157" s="136"/>
      <c r="L157" s="28"/>
      <c r="M157" s="137" t="s">
        <v>1</v>
      </c>
      <c r="N157" s="138" t="s">
        <v>43</v>
      </c>
      <c r="P157" s="139">
        <f t="shared" si="1"/>
        <v>0</v>
      </c>
      <c r="Q157" s="139">
        <v>2.2630000000000001E-2</v>
      </c>
      <c r="R157" s="139">
        <f t="shared" si="2"/>
        <v>2.2630000000000001E-2</v>
      </c>
      <c r="S157" s="139">
        <v>0</v>
      </c>
      <c r="T157" s="140">
        <f t="shared" si="3"/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 t="shared" si="4"/>
        <v>0</v>
      </c>
      <c r="BF157" s="142">
        <f t="shared" si="5"/>
        <v>0</v>
      </c>
      <c r="BG157" s="142">
        <f t="shared" si="6"/>
        <v>0</v>
      </c>
      <c r="BH157" s="142">
        <f t="shared" si="7"/>
        <v>0</v>
      </c>
      <c r="BI157" s="142">
        <f t="shared" si="8"/>
        <v>0</v>
      </c>
      <c r="BJ157" s="13" t="s">
        <v>155</v>
      </c>
      <c r="BK157" s="142">
        <f t="shared" si="9"/>
        <v>0</v>
      </c>
      <c r="BL157" s="13" t="s">
        <v>154</v>
      </c>
      <c r="BM157" s="141" t="s">
        <v>1600</v>
      </c>
    </row>
    <row r="158" spans="2:65" s="1" customFormat="1" ht="49" customHeight="1" x14ac:dyDescent="0.2">
      <c r="B158" s="128"/>
      <c r="C158" s="143" t="s">
        <v>202</v>
      </c>
      <c r="D158" s="143" t="s">
        <v>175</v>
      </c>
      <c r="E158" s="144" t="s">
        <v>1601</v>
      </c>
      <c r="F158" s="145" t="s">
        <v>1602</v>
      </c>
      <c r="G158" s="146" t="s">
        <v>172</v>
      </c>
      <c r="H158" s="147"/>
      <c r="I158" s="148"/>
      <c r="J158" s="149">
        <f t="shared" si="0"/>
        <v>0</v>
      </c>
      <c r="K158" s="150"/>
      <c r="L158" s="151"/>
      <c r="M158" s="152" t="s">
        <v>1</v>
      </c>
      <c r="N158" s="153" t="s">
        <v>43</v>
      </c>
      <c r="P158" s="139">
        <f t="shared" si="1"/>
        <v>0</v>
      </c>
      <c r="Q158" s="139">
        <v>2.3E-2</v>
      </c>
      <c r="R158" s="139">
        <f t="shared" si="2"/>
        <v>0</v>
      </c>
      <c r="S158" s="139">
        <v>0</v>
      </c>
      <c r="T158" s="140">
        <f t="shared" si="3"/>
        <v>0</v>
      </c>
      <c r="AR158" s="141" t="s">
        <v>178</v>
      </c>
      <c r="AT158" s="141" t="s">
        <v>175</v>
      </c>
      <c r="AU158" s="141" t="s">
        <v>155</v>
      </c>
      <c r="AY158" s="13" t="s">
        <v>148</v>
      </c>
      <c r="BE158" s="142">
        <f t="shared" si="4"/>
        <v>0</v>
      </c>
      <c r="BF158" s="142">
        <f t="shared" si="5"/>
        <v>0</v>
      </c>
      <c r="BG158" s="142">
        <f t="shared" si="6"/>
        <v>0</v>
      </c>
      <c r="BH158" s="142">
        <f t="shared" si="7"/>
        <v>0</v>
      </c>
      <c r="BI158" s="142">
        <f t="shared" si="8"/>
        <v>0</v>
      </c>
      <c r="BJ158" s="13" t="s">
        <v>155</v>
      </c>
      <c r="BK158" s="142">
        <f t="shared" si="9"/>
        <v>0</v>
      </c>
      <c r="BL158" s="13" t="s">
        <v>154</v>
      </c>
      <c r="BM158" s="141" t="s">
        <v>1603</v>
      </c>
    </row>
    <row r="159" spans="2:65" s="1" customFormat="1" ht="14.5" customHeight="1" x14ac:dyDescent="0.2">
      <c r="B159" s="128"/>
      <c r="C159" s="129" t="s">
        <v>593</v>
      </c>
      <c r="D159" s="129" t="s">
        <v>150</v>
      </c>
      <c r="E159" s="130" t="s">
        <v>1604</v>
      </c>
      <c r="F159" s="131" t="s">
        <v>1584</v>
      </c>
      <c r="G159" s="132" t="s">
        <v>172</v>
      </c>
      <c r="H159" s="133">
        <v>1</v>
      </c>
      <c r="I159" s="134"/>
      <c r="J159" s="135">
        <f t="shared" si="0"/>
        <v>0</v>
      </c>
      <c r="K159" s="136"/>
      <c r="L159" s="28"/>
      <c r="M159" s="137" t="s">
        <v>1</v>
      </c>
      <c r="N159" s="138" t="s">
        <v>43</v>
      </c>
      <c r="P159" s="139">
        <f t="shared" si="1"/>
        <v>0</v>
      </c>
      <c r="Q159" s="139">
        <v>2.2630000000000001E-2</v>
      </c>
      <c r="R159" s="139">
        <f t="shared" si="2"/>
        <v>2.2630000000000001E-2</v>
      </c>
      <c r="S159" s="139">
        <v>0</v>
      </c>
      <c r="T159" s="140">
        <f t="shared" si="3"/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 t="shared" si="4"/>
        <v>0</v>
      </c>
      <c r="BF159" s="142">
        <f t="shared" si="5"/>
        <v>0</v>
      </c>
      <c r="BG159" s="142">
        <f t="shared" si="6"/>
        <v>0</v>
      </c>
      <c r="BH159" s="142">
        <f t="shared" si="7"/>
        <v>0</v>
      </c>
      <c r="BI159" s="142">
        <f t="shared" si="8"/>
        <v>0</v>
      </c>
      <c r="BJ159" s="13" t="s">
        <v>155</v>
      </c>
      <c r="BK159" s="142">
        <f t="shared" si="9"/>
        <v>0</v>
      </c>
      <c r="BL159" s="13" t="s">
        <v>154</v>
      </c>
      <c r="BM159" s="141" t="s">
        <v>1605</v>
      </c>
    </row>
    <row r="160" spans="2:65" s="1" customFormat="1" ht="49" customHeight="1" x14ac:dyDescent="0.2">
      <c r="B160" s="128"/>
      <c r="C160" s="143" t="s">
        <v>594</v>
      </c>
      <c r="D160" s="143" t="s">
        <v>175</v>
      </c>
      <c r="E160" s="144" t="s">
        <v>1606</v>
      </c>
      <c r="F160" s="145" t="s">
        <v>1607</v>
      </c>
      <c r="G160" s="146" t="s">
        <v>172</v>
      </c>
      <c r="H160" s="147"/>
      <c r="I160" s="148"/>
      <c r="J160" s="149">
        <f t="shared" si="0"/>
        <v>0</v>
      </c>
      <c r="K160" s="150"/>
      <c r="L160" s="151"/>
      <c r="M160" s="152" t="s">
        <v>1</v>
      </c>
      <c r="N160" s="153" t="s">
        <v>43</v>
      </c>
      <c r="P160" s="139">
        <f t="shared" si="1"/>
        <v>0</v>
      </c>
      <c r="Q160" s="139">
        <v>2.3E-2</v>
      </c>
      <c r="R160" s="139">
        <f t="shared" si="2"/>
        <v>0</v>
      </c>
      <c r="S160" s="139">
        <v>0</v>
      </c>
      <c r="T160" s="140">
        <f t="shared" si="3"/>
        <v>0</v>
      </c>
      <c r="AR160" s="141" t="s">
        <v>178</v>
      </c>
      <c r="AT160" s="141" t="s">
        <v>175</v>
      </c>
      <c r="AU160" s="141" t="s">
        <v>155</v>
      </c>
      <c r="AY160" s="13" t="s">
        <v>148</v>
      </c>
      <c r="BE160" s="142">
        <f t="shared" si="4"/>
        <v>0</v>
      </c>
      <c r="BF160" s="142">
        <f t="shared" si="5"/>
        <v>0</v>
      </c>
      <c r="BG160" s="142">
        <f t="shared" si="6"/>
        <v>0</v>
      </c>
      <c r="BH160" s="142">
        <f t="shared" si="7"/>
        <v>0</v>
      </c>
      <c r="BI160" s="142">
        <f t="shared" si="8"/>
        <v>0</v>
      </c>
      <c r="BJ160" s="13" t="s">
        <v>155</v>
      </c>
      <c r="BK160" s="142">
        <f t="shared" si="9"/>
        <v>0</v>
      </c>
      <c r="BL160" s="13" t="s">
        <v>154</v>
      </c>
      <c r="BM160" s="141" t="s">
        <v>1608</v>
      </c>
    </row>
    <row r="161" spans="2:65" s="1" customFormat="1" ht="14.5" customHeight="1" x14ac:dyDescent="0.2">
      <c r="B161" s="128"/>
      <c r="C161" s="129" t="s">
        <v>376</v>
      </c>
      <c r="D161" s="129" t="s">
        <v>150</v>
      </c>
      <c r="E161" s="130" t="s">
        <v>1609</v>
      </c>
      <c r="F161" s="131" t="s">
        <v>1584</v>
      </c>
      <c r="G161" s="132" t="s">
        <v>172</v>
      </c>
      <c r="H161" s="133">
        <v>1</v>
      </c>
      <c r="I161" s="134"/>
      <c r="J161" s="135">
        <f t="shared" si="0"/>
        <v>0</v>
      </c>
      <c r="K161" s="136"/>
      <c r="L161" s="28"/>
      <c r="M161" s="137" t="s">
        <v>1</v>
      </c>
      <c r="N161" s="138" t="s">
        <v>43</v>
      </c>
      <c r="P161" s="139">
        <f t="shared" si="1"/>
        <v>0</v>
      </c>
      <c r="Q161" s="139">
        <v>2.2630000000000001E-2</v>
      </c>
      <c r="R161" s="139">
        <f t="shared" si="2"/>
        <v>2.2630000000000001E-2</v>
      </c>
      <c r="S161" s="139">
        <v>0</v>
      </c>
      <c r="T161" s="140">
        <f t="shared" si="3"/>
        <v>0</v>
      </c>
      <c r="AR161" s="141" t="s">
        <v>154</v>
      </c>
      <c r="AT161" s="141" t="s">
        <v>150</v>
      </c>
      <c r="AU161" s="141" t="s">
        <v>155</v>
      </c>
      <c r="AY161" s="13" t="s">
        <v>148</v>
      </c>
      <c r="BE161" s="142">
        <f t="shared" si="4"/>
        <v>0</v>
      </c>
      <c r="BF161" s="142">
        <f t="shared" si="5"/>
        <v>0</v>
      </c>
      <c r="BG161" s="142">
        <f t="shared" si="6"/>
        <v>0</v>
      </c>
      <c r="BH161" s="142">
        <f t="shared" si="7"/>
        <v>0</v>
      </c>
      <c r="BI161" s="142">
        <f t="shared" si="8"/>
        <v>0</v>
      </c>
      <c r="BJ161" s="13" t="s">
        <v>155</v>
      </c>
      <c r="BK161" s="142">
        <f t="shared" si="9"/>
        <v>0</v>
      </c>
      <c r="BL161" s="13" t="s">
        <v>154</v>
      </c>
      <c r="BM161" s="141" t="s">
        <v>1610</v>
      </c>
    </row>
    <row r="162" spans="2:65" s="1" customFormat="1" ht="63" customHeight="1" x14ac:dyDescent="0.2">
      <c r="B162" s="128"/>
      <c r="C162" s="143" t="s">
        <v>380</v>
      </c>
      <c r="D162" s="143" t="s">
        <v>175</v>
      </c>
      <c r="E162" s="144" t="s">
        <v>1611</v>
      </c>
      <c r="F162" s="145" t="s">
        <v>1612</v>
      </c>
      <c r="G162" s="146" t="s">
        <v>172</v>
      </c>
      <c r="H162" s="147"/>
      <c r="I162" s="148"/>
      <c r="J162" s="149">
        <f t="shared" si="0"/>
        <v>0</v>
      </c>
      <c r="K162" s="150"/>
      <c r="L162" s="151"/>
      <c r="M162" s="152" t="s">
        <v>1</v>
      </c>
      <c r="N162" s="153" t="s">
        <v>43</v>
      </c>
      <c r="P162" s="139">
        <f t="shared" si="1"/>
        <v>0</v>
      </c>
      <c r="Q162" s="139">
        <v>2.3E-2</v>
      </c>
      <c r="R162" s="139">
        <f t="shared" si="2"/>
        <v>0</v>
      </c>
      <c r="S162" s="139">
        <v>0</v>
      </c>
      <c r="T162" s="140">
        <f t="shared" si="3"/>
        <v>0</v>
      </c>
      <c r="AR162" s="141" t="s">
        <v>178</v>
      </c>
      <c r="AT162" s="141" t="s">
        <v>175</v>
      </c>
      <c r="AU162" s="141" t="s">
        <v>155</v>
      </c>
      <c r="AY162" s="13" t="s">
        <v>148</v>
      </c>
      <c r="BE162" s="142">
        <f t="shared" si="4"/>
        <v>0</v>
      </c>
      <c r="BF162" s="142">
        <f t="shared" si="5"/>
        <v>0</v>
      </c>
      <c r="BG162" s="142">
        <f t="shared" si="6"/>
        <v>0</v>
      </c>
      <c r="BH162" s="142">
        <f t="shared" si="7"/>
        <v>0</v>
      </c>
      <c r="BI162" s="142">
        <f t="shared" si="8"/>
        <v>0</v>
      </c>
      <c r="BJ162" s="13" t="s">
        <v>155</v>
      </c>
      <c r="BK162" s="142">
        <f t="shared" si="9"/>
        <v>0</v>
      </c>
      <c r="BL162" s="13" t="s">
        <v>154</v>
      </c>
      <c r="BM162" s="141" t="s">
        <v>1613</v>
      </c>
    </row>
    <row r="163" spans="2:65" s="1" customFormat="1" ht="14.5" customHeight="1" x14ac:dyDescent="0.2">
      <c r="B163" s="128"/>
      <c r="C163" s="129" t="s">
        <v>383</v>
      </c>
      <c r="D163" s="129" t="s">
        <v>150</v>
      </c>
      <c r="E163" s="130" t="s">
        <v>1614</v>
      </c>
      <c r="F163" s="131" t="s">
        <v>1584</v>
      </c>
      <c r="G163" s="132" t="s">
        <v>172</v>
      </c>
      <c r="H163" s="133">
        <v>1</v>
      </c>
      <c r="I163" s="134"/>
      <c r="J163" s="135">
        <f t="shared" si="0"/>
        <v>0</v>
      </c>
      <c r="K163" s="136"/>
      <c r="L163" s="28"/>
      <c r="M163" s="137" t="s">
        <v>1</v>
      </c>
      <c r="N163" s="138" t="s">
        <v>43</v>
      </c>
      <c r="P163" s="139">
        <f t="shared" si="1"/>
        <v>0</v>
      </c>
      <c r="Q163" s="139">
        <v>2.2630000000000001E-2</v>
      </c>
      <c r="R163" s="139">
        <f t="shared" si="2"/>
        <v>2.2630000000000001E-2</v>
      </c>
      <c r="S163" s="139">
        <v>0</v>
      </c>
      <c r="T163" s="140">
        <f t="shared" si="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4"/>
        <v>0</v>
      </c>
      <c r="BF163" s="142">
        <f t="shared" si="5"/>
        <v>0</v>
      </c>
      <c r="BG163" s="142">
        <f t="shared" si="6"/>
        <v>0</v>
      </c>
      <c r="BH163" s="142">
        <f t="shared" si="7"/>
        <v>0</v>
      </c>
      <c r="BI163" s="142">
        <f t="shared" si="8"/>
        <v>0</v>
      </c>
      <c r="BJ163" s="13" t="s">
        <v>155</v>
      </c>
      <c r="BK163" s="142">
        <f t="shared" si="9"/>
        <v>0</v>
      </c>
      <c r="BL163" s="13" t="s">
        <v>154</v>
      </c>
      <c r="BM163" s="141" t="s">
        <v>1615</v>
      </c>
    </row>
    <row r="164" spans="2:65" s="1" customFormat="1" ht="49" customHeight="1" x14ac:dyDescent="0.2">
      <c r="B164" s="128"/>
      <c r="C164" s="143" t="s">
        <v>386</v>
      </c>
      <c r="D164" s="143" t="s">
        <v>175</v>
      </c>
      <c r="E164" s="144" t="s">
        <v>1616</v>
      </c>
      <c r="F164" s="145" t="s">
        <v>1617</v>
      </c>
      <c r="G164" s="146" t="s">
        <v>172</v>
      </c>
      <c r="H164" s="147"/>
      <c r="I164" s="148"/>
      <c r="J164" s="149">
        <f t="shared" si="0"/>
        <v>0</v>
      </c>
      <c r="K164" s="150"/>
      <c r="L164" s="151"/>
      <c r="M164" s="152" t="s">
        <v>1</v>
      </c>
      <c r="N164" s="153" t="s">
        <v>43</v>
      </c>
      <c r="P164" s="139">
        <f t="shared" si="1"/>
        <v>0</v>
      </c>
      <c r="Q164" s="139">
        <v>2.3E-2</v>
      </c>
      <c r="R164" s="139">
        <f t="shared" si="2"/>
        <v>0</v>
      </c>
      <c r="S164" s="139">
        <v>0</v>
      </c>
      <c r="T164" s="140">
        <f t="shared" si="3"/>
        <v>0</v>
      </c>
      <c r="AR164" s="141" t="s">
        <v>178</v>
      </c>
      <c r="AT164" s="141" t="s">
        <v>175</v>
      </c>
      <c r="AU164" s="141" t="s">
        <v>155</v>
      </c>
      <c r="AY164" s="13" t="s">
        <v>148</v>
      </c>
      <c r="BE164" s="142">
        <f t="shared" si="4"/>
        <v>0</v>
      </c>
      <c r="BF164" s="142">
        <f t="shared" si="5"/>
        <v>0</v>
      </c>
      <c r="BG164" s="142">
        <f t="shared" si="6"/>
        <v>0</v>
      </c>
      <c r="BH164" s="142">
        <f t="shared" si="7"/>
        <v>0</v>
      </c>
      <c r="BI164" s="142">
        <f t="shared" si="8"/>
        <v>0</v>
      </c>
      <c r="BJ164" s="13" t="s">
        <v>155</v>
      </c>
      <c r="BK164" s="142">
        <f t="shared" si="9"/>
        <v>0</v>
      </c>
      <c r="BL164" s="13" t="s">
        <v>154</v>
      </c>
      <c r="BM164" s="141" t="s">
        <v>1618</v>
      </c>
    </row>
    <row r="165" spans="2:65" s="1" customFormat="1" ht="14.5" customHeight="1" x14ac:dyDescent="0.2">
      <c r="B165" s="128"/>
      <c r="C165" s="129" t="s">
        <v>389</v>
      </c>
      <c r="D165" s="129" t="s">
        <v>150</v>
      </c>
      <c r="E165" s="130" t="s">
        <v>1619</v>
      </c>
      <c r="F165" s="131" t="s">
        <v>1584</v>
      </c>
      <c r="G165" s="132" t="s">
        <v>172</v>
      </c>
      <c r="H165" s="133">
        <v>1</v>
      </c>
      <c r="I165" s="134"/>
      <c r="J165" s="135">
        <f t="shared" si="0"/>
        <v>0</v>
      </c>
      <c r="K165" s="136"/>
      <c r="L165" s="28"/>
      <c r="M165" s="137" t="s">
        <v>1</v>
      </c>
      <c r="N165" s="138" t="s">
        <v>43</v>
      </c>
      <c r="P165" s="139">
        <f t="shared" si="1"/>
        <v>0</v>
      </c>
      <c r="Q165" s="139">
        <v>2.2630000000000001E-2</v>
      </c>
      <c r="R165" s="139">
        <f t="shared" si="2"/>
        <v>2.2630000000000001E-2</v>
      </c>
      <c r="S165" s="139">
        <v>0</v>
      </c>
      <c r="T165" s="140">
        <f t="shared" si="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4"/>
        <v>0</v>
      </c>
      <c r="BF165" s="142">
        <f t="shared" si="5"/>
        <v>0</v>
      </c>
      <c r="BG165" s="142">
        <f t="shared" si="6"/>
        <v>0</v>
      </c>
      <c r="BH165" s="142">
        <f t="shared" si="7"/>
        <v>0</v>
      </c>
      <c r="BI165" s="142">
        <f t="shared" si="8"/>
        <v>0</v>
      </c>
      <c r="BJ165" s="13" t="s">
        <v>155</v>
      </c>
      <c r="BK165" s="142">
        <f t="shared" si="9"/>
        <v>0</v>
      </c>
      <c r="BL165" s="13" t="s">
        <v>154</v>
      </c>
      <c r="BM165" s="141" t="s">
        <v>1620</v>
      </c>
    </row>
    <row r="166" spans="2:65" s="1" customFormat="1" ht="49" customHeight="1" x14ac:dyDescent="0.2">
      <c r="B166" s="128"/>
      <c r="C166" s="143" t="s">
        <v>392</v>
      </c>
      <c r="D166" s="143" t="s">
        <v>175</v>
      </c>
      <c r="E166" s="144" t="s">
        <v>1621</v>
      </c>
      <c r="F166" s="145" t="s">
        <v>1622</v>
      </c>
      <c r="G166" s="146" t="s">
        <v>172</v>
      </c>
      <c r="H166" s="147"/>
      <c r="I166" s="148"/>
      <c r="J166" s="149">
        <f t="shared" si="0"/>
        <v>0</v>
      </c>
      <c r="K166" s="150"/>
      <c r="L166" s="151"/>
      <c r="M166" s="152" t="s">
        <v>1</v>
      </c>
      <c r="N166" s="153" t="s">
        <v>43</v>
      </c>
      <c r="P166" s="139">
        <f t="shared" si="1"/>
        <v>0</v>
      </c>
      <c r="Q166" s="139">
        <v>2.3E-2</v>
      </c>
      <c r="R166" s="139">
        <f t="shared" si="2"/>
        <v>0</v>
      </c>
      <c r="S166" s="139">
        <v>0</v>
      </c>
      <c r="T166" s="140">
        <f t="shared" si="3"/>
        <v>0</v>
      </c>
      <c r="AR166" s="141" t="s">
        <v>178</v>
      </c>
      <c r="AT166" s="141" t="s">
        <v>175</v>
      </c>
      <c r="AU166" s="141" t="s">
        <v>155</v>
      </c>
      <c r="AY166" s="13" t="s">
        <v>148</v>
      </c>
      <c r="BE166" s="142">
        <f t="shared" si="4"/>
        <v>0</v>
      </c>
      <c r="BF166" s="142">
        <f t="shared" si="5"/>
        <v>0</v>
      </c>
      <c r="BG166" s="142">
        <f t="shared" si="6"/>
        <v>0</v>
      </c>
      <c r="BH166" s="142">
        <f t="shared" si="7"/>
        <v>0</v>
      </c>
      <c r="BI166" s="142">
        <f t="shared" si="8"/>
        <v>0</v>
      </c>
      <c r="BJ166" s="13" t="s">
        <v>155</v>
      </c>
      <c r="BK166" s="142">
        <f t="shared" si="9"/>
        <v>0</v>
      </c>
      <c r="BL166" s="13" t="s">
        <v>154</v>
      </c>
      <c r="BM166" s="141" t="s">
        <v>1623</v>
      </c>
    </row>
    <row r="167" spans="2:65" s="1" customFormat="1" ht="14.5" customHeight="1" x14ac:dyDescent="0.2">
      <c r="B167" s="128"/>
      <c r="C167" s="129" t="s">
        <v>396</v>
      </c>
      <c r="D167" s="129" t="s">
        <v>150</v>
      </c>
      <c r="E167" s="130" t="s">
        <v>1624</v>
      </c>
      <c r="F167" s="131" t="s">
        <v>1625</v>
      </c>
      <c r="G167" s="132" t="s">
        <v>172</v>
      </c>
      <c r="H167" s="133">
        <v>8</v>
      </c>
      <c r="I167" s="134"/>
      <c r="J167" s="135">
        <f t="shared" si="0"/>
        <v>0</v>
      </c>
      <c r="K167" s="136"/>
      <c r="L167" s="28"/>
      <c r="M167" s="137" t="s">
        <v>1</v>
      </c>
      <c r="N167" s="138" t="s">
        <v>43</v>
      </c>
      <c r="P167" s="139">
        <f t="shared" si="1"/>
        <v>0</v>
      </c>
      <c r="Q167" s="139">
        <v>2.2630000000000001E-2</v>
      </c>
      <c r="R167" s="139">
        <f t="shared" si="2"/>
        <v>0.18104000000000001</v>
      </c>
      <c r="S167" s="139">
        <v>0</v>
      </c>
      <c r="T167" s="140">
        <f t="shared" si="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4"/>
        <v>0</v>
      </c>
      <c r="BF167" s="142">
        <f t="shared" si="5"/>
        <v>0</v>
      </c>
      <c r="BG167" s="142">
        <f t="shared" si="6"/>
        <v>0</v>
      </c>
      <c r="BH167" s="142">
        <f t="shared" si="7"/>
        <v>0</v>
      </c>
      <c r="BI167" s="142">
        <f t="shared" si="8"/>
        <v>0</v>
      </c>
      <c r="BJ167" s="13" t="s">
        <v>155</v>
      </c>
      <c r="BK167" s="142">
        <f t="shared" si="9"/>
        <v>0</v>
      </c>
      <c r="BL167" s="13" t="s">
        <v>154</v>
      </c>
      <c r="BM167" s="141" t="s">
        <v>1626</v>
      </c>
    </row>
    <row r="168" spans="2:65" s="1" customFormat="1" ht="37.75" customHeight="1" x14ac:dyDescent="0.2">
      <c r="B168" s="128"/>
      <c r="C168" s="143" t="s">
        <v>400</v>
      </c>
      <c r="D168" s="143" t="s">
        <v>175</v>
      </c>
      <c r="E168" s="144" t="s">
        <v>1627</v>
      </c>
      <c r="F168" s="145" t="s">
        <v>1628</v>
      </c>
      <c r="G168" s="146" t="s">
        <v>172</v>
      </c>
      <c r="H168" s="147"/>
      <c r="I168" s="148"/>
      <c r="J168" s="149">
        <f t="shared" si="0"/>
        <v>0</v>
      </c>
      <c r="K168" s="150"/>
      <c r="L168" s="151"/>
      <c r="M168" s="152" t="s">
        <v>1</v>
      </c>
      <c r="N168" s="153" t="s">
        <v>43</v>
      </c>
      <c r="P168" s="139">
        <f t="shared" si="1"/>
        <v>0</v>
      </c>
      <c r="Q168" s="139">
        <v>2.3E-2</v>
      </c>
      <c r="R168" s="139">
        <f t="shared" si="2"/>
        <v>0</v>
      </c>
      <c r="S168" s="139">
        <v>0</v>
      </c>
      <c r="T168" s="140">
        <f t="shared" si="3"/>
        <v>0</v>
      </c>
      <c r="AR168" s="141" t="s">
        <v>178</v>
      </c>
      <c r="AT168" s="141" t="s">
        <v>175</v>
      </c>
      <c r="AU168" s="141" t="s">
        <v>155</v>
      </c>
      <c r="AY168" s="13" t="s">
        <v>148</v>
      </c>
      <c r="BE168" s="142">
        <f t="shared" si="4"/>
        <v>0</v>
      </c>
      <c r="BF168" s="142">
        <f t="shared" si="5"/>
        <v>0</v>
      </c>
      <c r="BG168" s="142">
        <f t="shared" si="6"/>
        <v>0</v>
      </c>
      <c r="BH168" s="142">
        <f t="shared" si="7"/>
        <v>0</v>
      </c>
      <c r="BI168" s="142">
        <f t="shared" si="8"/>
        <v>0</v>
      </c>
      <c r="BJ168" s="13" t="s">
        <v>155</v>
      </c>
      <c r="BK168" s="142">
        <f t="shared" si="9"/>
        <v>0</v>
      </c>
      <c r="BL168" s="13" t="s">
        <v>154</v>
      </c>
      <c r="BM168" s="141" t="s">
        <v>1629</v>
      </c>
    </row>
    <row r="169" spans="2:65" s="1" customFormat="1" ht="24.25" customHeight="1" x14ac:dyDescent="0.2">
      <c r="B169" s="128"/>
      <c r="C169" s="129" t="s">
        <v>403</v>
      </c>
      <c r="D169" s="129" t="s">
        <v>150</v>
      </c>
      <c r="E169" s="130" t="s">
        <v>1630</v>
      </c>
      <c r="F169" s="131" t="s">
        <v>1631</v>
      </c>
      <c r="G169" s="132" t="s">
        <v>172</v>
      </c>
      <c r="H169" s="133">
        <v>11</v>
      </c>
      <c r="I169" s="134"/>
      <c r="J169" s="135">
        <f t="shared" si="0"/>
        <v>0</v>
      </c>
      <c r="K169" s="136"/>
      <c r="L169" s="28"/>
      <c r="M169" s="137" t="s">
        <v>1</v>
      </c>
      <c r="N169" s="138" t="s">
        <v>43</v>
      </c>
      <c r="P169" s="139">
        <f t="shared" si="1"/>
        <v>0</v>
      </c>
      <c r="Q169" s="139">
        <v>5.1000000000000004E-4</v>
      </c>
      <c r="R169" s="139">
        <f t="shared" si="2"/>
        <v>5.6100000000000004E-3</v>
      </c>
      <c r="S169" s="139">
        <v>0</v>
      </c>
      <c r="T169" s="140">
        <f t="shared" si="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4"/>
        <v>0</v>
      </c>
      <c r="BF169" s="142">
        <f t="shared" si="5"/>
        <v>0</v>
      </c>
      <c r="BG169" s="142">
        <f t="shared" si="6"/>
        <v>0</v>
      </c>
      <c r="BH169" s="142">
        <f t="shared" si="7"/>
        <v>0</v>
      </c>
      <c r="BI169" s="142">
        <f t="shared" si="8"/>
        <v>0</v>
      </c>
      <c r="BJ169" s="13" t="s">
        <v>155</v>
      </c>
      <c r="BK169" s="142">
        <f t="shared" si="9"/>
        <v>0</v>
      </c>
      <c r="BL169" s="13" t="s">
        <v>154</v>
      </c>
      <c r="BM169" s="141" t="s">
        <v>1632</v>
      </c>
    </row>
    <row r="170" spans="2:65" s="1" customFormat="1" ht="63" customHeight="1" x14ac:dyDescent="0.2">
      <c r="B170" s="128"/>
      <c r="C170" s="143" t="s">
        <v>406</v>
      </c>
      <c r="D170" s="143" t="s">
        <v>175</v>
      </c>
      <c r="E170" s="144" t="s">
        <v>1633</v>
      </c>
      <c r="F170" s="145" t="s">
        <v>1634</v>
      </c>
      <c r="G170" s="146" t="s">
        <v>172</v>
      </c>
      <c r="H170" s="147"/>
      <c r="I170" s="148"/>
      <c r="J170" s="149">
        <f t="shared" si="0"/>
        <v>0</v>
      </c>
      <c r="K170" s="150"/>
      <c r="L170" s="151"/>
      <c r="M170" s="152" t="s">
        <v>1</v>
      </c>
      <c r="N170" s="153" t="s">
        <v>43</v>
      </c>
      <c r="P170" s="139">
        <f t="shared" si="1"/>
        <v>0</v>
      </c>
      <c r="Q170" s="139">
        <v>2.3E-2</v>
      </c>
      <c r="R170" s="139">
        <f t="shared" si="2"/>
        <v>0</v>
      </c>
      <c r="S170" s="139">
        <v>0</v>
      </c>
      <c r="T170" s="140">
        <f t="shared" si="3"/>
        <v>0</v>
      </c>
      <c r="AR170" s="141" t="s">
        <v>178</v>
      </c>
      <c r="AT170" s="141" t="s">
        <v>175</v>
      </c>
      <c r="AU170" s="141" t="s">
        <v>155</v>
      </c>
      <c r="AY170" s="13" t="s">
        <v>148</v>
      </c>
      <c r="BE170" s="142">
        <f t="shared" si="4"/>
        <v>0</v>
      </c>
      <c r="BF170" s="142">
        <f t="shared" si="5"/>
        <v>0</v>
      </c>
      <c r="BG170" s="142">
        <f t="shared" si="6"/>
        <v>0</v>
      </c>
      <c r="BH170" s="142">
        <f t="shared" si="7"/>
        <v>0</v>
      </c>
      <c r="BI170" s="142">
        <f t="shared" si="8"/>
        <v>0</v>
      </c>
      <c r="BJ170" s="13" t="s">
        <v>155</v>
      </c>
      <c r="BK170" s="142">
        <f t="shared" si="9"/>
        <v>0</v>
      </c>
      <c r="BL170" s="13" t="s">
        <v>154</v>
      </c>
      <c r="BM170" s="141" t="s">
        <v>1635</v>
      </c>
    </row>
    <row r="171" spans="2:65" s="1" customFormat="1" ht="14.5" customHeight="1" x14ac:dyDescent="0.2">
      <c r="B171" s="128"/>
      <c r="C171" s="129" t="s">
        <v>409</v>
      </c>
      <c r="D171" s="129" t="s">
        <v>150</v>
      </c>
      <c r="E171" s="130" t="s">
        <v>1513</v>
      </c>
      <c r="F171" s="131" t="s">
        <v>1514</v>
      </c>
      <c r="G171" s="132" t="s">
        <v>172</v>
      </c>
      <c r="H171" s="133">
        <v>1</v>
      </c>
      <c r="I171" s="134"/>
      <c r="J171" s="135">
        <f t="shared" si="0"/>
        <v>0</v>
      </c>
      <c r="K171" s="136"/>
      <c r="L171" s="28"/>
      <c r="M171" s="137" t="s">
        <v>1</v>
      </c>
      <c r="N171" s="138" t="s">
        <v>43</v>
      </c>
      <c r="P171" s="139">
        <f t="shared" si="1"/>
        <v>0</v>
      </c>
      <c r="Q171" s="139">
        <v>6.0099999999999997E-3</v>
      </c>
      <c r="R171" s="139">
        <f t="shared" si="2"/>
        <v>6.0099999999999997E-3</v>
      </c>
      <c r="S171" s="139">
        <v>0</v>
      </c>
      <c r="T171" s="140">
        <f t="shared" si="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4"/>
        <v>0</v>
      </c>
      <c r="BF171" s="142">
        <f t="shared" si="5"/>
        <v>0</v>
      </c>
      <c r="BG171" s="142">
        <f t="shared" si="6"/>
        <v>0</v>
      </c>
      <c r="BH171" s="142">
        <f t="shared" si="7"/>
        <v>0</v>
      </c>
      <c r="BI171" s="142">
        <f t="shared" si="8"/>
        <v>0</v>
      </c>
      <c r="BJ171" s="13" t="s">
        <v>155</v>
      </c>
      <c r="BK171" s="142">
        <f t="shared" si="9"/>
        <v>0</v>
      </c>
      <c r="BL171" s="13" t="s">
        <v>154</v>
      </c>
      <c r="BM171" s="141" t="s">
        <v>1636</v>
      </c>
    </row>
    <row r="172" spans="2:65" s="1" customFormat="1" ht="14.5" customHeight="1" x14ac:dyDescent="0.2">
      <c r="B172" s="128"/>
      <c r="C172" s="129" t="s">
        <v>411</v>
      </c>
      <c r="D172" s="129" t="s">
        <v>150</v>
      </c>
      <c r="E172" s="130" t="s">
        <v>1516</v>
      </c>
      <c r="F172" s="131" t="s">
        <v>1517</v>
      </c>
      <c r="G172" s="132" t="s">
        <v>172</v>
      </c>
      <c r="H172" s="133">
        <v>1</v>
      </c>
      <c r="I172" s="134"/>
      <c r="J172" s="135">
        <f t="shared" si="0"/>
        <v>0</v>
      </c>
      <c r="K172" s="136"/>
      <c r="L172" s="28"/>
      <c r="M172" s="137" t="s">
        <v>1</v>
      </c>
      <c r="N172" s="138" t="s">
        <v>43</v>
      </c>
      <c r="P172" s="139">
        <f t="shared" si="1"/>
        <v>0</v>
      </c>
      <c r="Q172" s="139">
        <v>6.0099999999999997E-3</v>
      </c>
      <c r="R172" s="139">
        <f t="shared" si="2"/>
        <v>6.0099999999999997E-3</v>
      </c>
      <c r="S172" s="139">
        <v>0</v>
      </c>
      <c r="T172" s="140">
        <f t="shared" si="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4"/>
        <v>0</v>
      </c>
      <c r="BF172" s="142">
        <f t="shared" si="5"/>
        <v>0</v>
      </c>
      <c r="BG172" s="142">
        <f t="shared" si="6"/>
        <v>0</v>
      </c>
      <c r="BH172" s="142">
        <f t="shared" si="7"/>
        <v>0</v>
      </c>
      <c r="BI172" s="142">
        <f t="shared" si="8"/>
        <v>0</v>
      </c>
      <c r="BJ172" s="13" t="s">
        <v>155</v>
      </c>
      <c r="BK172" s="142">
        <f t="shared" si="9"/>
        <v>0</v>
      </c>
      <c r="BL172" s="13" t="s">
        <v>154</v>
      </c>
      <c r="BM172" s="141" t="s">
        <v>1637</v>
      </c>
    </row>
    <row r="173" spans="2:65" s="11" customFormat="1" ht="26.25" customHeight="1" x14ac:dyDescent="0.35">
      <c r="B173" s="116"/>
      <c r="D173" s="117" t="s">
        <v>76</v>
      </c>
      <c r="E173" s="118" t="s">
        <v>186</v>
      </c>
      <c r="F173" s="118" t="s">
        <v>187</v>
      </c>
      <c r="I173" s="119"/>
      <c r="J173" s="120">
        <f>BK173</f>
        <v>0</v>
      </c>
      <c r="L173" s="116"/>
      <c r="M173" s="121"/>
      <c r="P173" s="122">
        <f>P174+P181+P185</f>
        <v>0</v>
      </c>
      <c r="R173" s="122">
        <f>R174+R181+R185</f>
        <v>0.50306344000000003</v>
      </c>
      <c r="T173" s="123">
        <f>T174+T181+T185</f>
        <v>0</v>
      </c>
      <c r="AR173" s="117" t="s">
        <v>155</v>
      </c>
      <c r="AT173" s="124" t="s">
        <v>76</v>
      </c>
      <c r="AU173" s="124" t="s">
        <v>77</v>
      </c>
      <c r="AY173" s="117" t="s">
        <v>148</v>
      </c>
      <c r="BK173" s="125">
        <f>BK174+BK181+BK185</f>
        <v>0</v>
      </c>
    </row>
    <row r="174" spans="2:65" s="11" customFormat="1" ht="22.75" customHeight="1" x14ac:dyDescent="0.25">
      <c r="B174" s="116"/>
      <c r="D174" s="117" t="s">
        <v>76</v>
      </c>
      <c r="E174" s="126" t="s">
        <v>188</v>
      </c>
      <c r="F174" s="126" t="s">
        <v>189</v>
      </c>
      <c r="I174" s="119"/>
      <c r="J174" s="127">
        <f>BK174</f>
        <v>0</v>
      </c>
      <c r="L174" s="116"/>
      <c r="M174" s="121"/>
      <c r="P174" s="122">
        <f>SUM(P175:P180)</f>
        <v>0</v>
      </c>
      <c r="R174" s="122">
        <f>SUM(R175:R180)</f>
        <v>0.47698344000000004</v>
      </c>
      <c r="T174" s="123">
        <f>SUM(T175:T180)</f>
        <v>0</v>
      </c>
      <c r="AR174" s="117" t="s">
        <v>155</v>
      </c>
      <c r="AT174" s="124" t="s">
        <v>76</v>
      </c>
      <c r="AU174" s="124" t="s">
        <v>85</v>
      </c>
      <c r="AY174" s="117" t="s">
        <v>148</v>
      </c>
      <c r="BK174" s="125">
        <f>SUM(BK175:BK180)</f>
        <v>0</v>
      </c>
    </row>
    <row r="175" spans="2:65" s="1" customFormat="1" ht="24.25" customHeight="1" x14ac:dyDescent="0.2">
      <c r="B175" s="128"/>
      <c r="C175" s="129" t="s">
        <v>413</v>
      </c>
      <c r="D175" s="129" t="s">
        <v>150</v>
      </c>
      <c r="E175" s="130" t="s">
        <v>1638</v>
      </c>
      <c r="F175" s="131" t="s">
        <v>1639</v>
      </c>
      <c r="G175" s="132" t="s">
        <v>197</v>
      </c>
      <c r="H175" s="133">
        <v>21.948</v>
      </c>
      <c r="I175" s="134"/>
      <c r="J175" s="135">
        <f t="shared" ref="J175:J180" si="10">ROUND(I175*H175,2)</f>
        <v>0</v>
      </c>
      <c r="K175" s="136"/>
      <c r="L175" s="28"/>
      <c r="M175" s="137" t="s">
        <v>1</v>
      </c>
      <c r="N175" s="138" t="s">
        <v>43</v>
      </c>
      <c r="P175" s="139">
        <f t="shared" ref="P175:P180" si="11">O175*H175</f>
        <v>0</v>
      </c>
      <c r="Q175" s="139">
        <v>2.7999999999999998E-4</v>
      </c>
      <c r="R175" s="139">
        <f t="shared" ref="R175:R180" si="12">Q175*H175</f>
        <v>6.1454399999999994E-3</v>
      </c>
      <c r="S175" s="139">
        <v>0</v>
      </c>
      <c r="T175" s="140">
        <f t="shared" ref="T175:T180" si="13">S175*H175</f>
        <v>0</v>
      </c>
      <c r="AR175" s="141" t="s">
        <v>192</v>
      </c>
      <c r="AT175" s="141" t="s">
        <v>150</v>
      </c>
      <c r="AU175" s="141" t="s">
        <v>155</v>
      </c>
      <c r="AY175" s="13" t="s">
        <v>148</v>
      </c>
      <c r="BE175" s="142">
        <f t="shared" ref="BE175:BE180" si="14">IF(N175="základná",J175,0)</f>
        <v>0</v>
      </c>
      <c r="BF175" s="142">
        <f t="shared" ref="BF175:BF180" si="15">IF(N175="znížená",J175,0)</f>
        <v>0</v>
      </c>
      <c r="BG175" s="142">
        <f t="shared" ref="BG175:BG180" si="16">IF(N175="zákl. prenesená",J175,0)</f>
        <v>0</v>
      </c>
      <c r="BH175" s="142">
        <f t="shared" ref="BH175:BH180" si="17">IF(N175="zníž. prenesená",J175,0)</f>
        <v>0</v>
      </c>
      <c r="BI175" s="142">
        <f t="shared" ref="BI175:BI180" si="18">IF(N175="nulová",J175,0)</f>
        <v>0</v>
      </c>
      <c r="BJ175" s="13" t="s">
        <v>155</v>
      </c>
      <c r="BK175" s="142">
        <f t="shared" ref="BK175:BK180" si="19">ROUND(I175*H175,2)</f>
        <v>0</v>
      </c>
      <c r="BL175" s="13" t="s">
        <v>192</v>
      </c>
      <c r="BM175" s="141" t="s">
        <v>1640</v>
      </c>
    </row>
    <row r="176" spans="2:65" s="1" customFormat="1" ht="24.25" customHeight="1" x14ac:dyDescent="0.2">
      <c r="B176" s="128"/>
      <c r="C176" s="129" t="s">
        <v>416</v>
      </c>
      <c r="D176" s="129" t="s">
        <v>150</v>
      </c>
      <c r="E176" s="130" t="s">
        <v>1641</v>
      </c>
      <c r="F176" s="131" t="s">
        <v>1642</v>
      </c>
      <c r="G176" s="132" t="s">
        <v>153</v>
      </c>
      <c r="H176" s="133">
        <v>3</v>
      </c>
      <c r="I176" s="134"/>
      <c r="J176" s="135">
        <f t="shared" si="10"/>
        <v>0</v>
      </c>
      <c r="K176" s="136"/>
      <c r="L176" s="28"/>
      <c r="M176" s="137" t="s">
        <v>1</v>
      </c>
      <c r="N176" s="138" t="s">
        <v>43</v>
      </c>
      <c r="P176" s="139">
        <f t="shared" si="11"/>
        <v>0</v>
      </c>
      <c r="Q176" s="139">
        <v>1.3690000000000001E-2</v>
      </c>
      <c r="R176" s="139">
        <f t="shared" si="12"/>
        <v>4.1070000000000002E-2</v>
      </c>
      <c r="S176" s="139">
        <v>0</v>
      </c>
      <c r="T176" s="140">
        <f t="shared" si="13"/>
        <v>0</v>
      </c>
      <c r="AR176" s="141" t="s">
        <v>192</v>
      </c>
      <c r="AT176" s="141" t="s">
        <v>150</v>
      </c>
      <c r="AU176" s="141" t="s">
        <v>155</v>
      </c>
      <c r="AY176" s="13" t="s">
        <v>148</v>
      </c>
      <c r="BE176" s="142">
        <f t="shared" si="14"/>
        <v>0</v>
      </c>
      <c r="BF176" s="142">
        <f t="shared" si="15"/>
        <v>0</v>
      </c>
      <c r="BG176" s="142">
        <f t="shared" si="16"/>
        <v>0</v>
      </c>
      <c r="BH176" s="142">
        <f t="shared" si="17"/>
        <v>0</v>
      </c>
      <c r="BI176" s="142">
        <f t="shared" si="18"/>
        <v>0</v>
      </c>
      <c r="BJ176" s="13" t="s">
        <v>155</v>
      </c>
      <c r="BK176" s="142">
        <f t="shared" si="19"/>
        <v>0</v>
      </c>
      <c r="BL176" s="13" t="s">
        <v>192</v>
      </c>
      <c r="BM176" s="141" t="s">
        <v>1643</v>
      </c>
    </row>
    <row r="177" spans="2:65" s="1" customFormat="1" ht="24.25" customHeight="1" x14ac:dyDescent="0.2">
      <c r="B177" s="128"/>
      <c r="C177" s="129" t="s">
        <v>418</v>
      </c>
      <c r="D177" s="129" t="s">
        <v>150</v>
      </c>
      <c r="E177" s="130" t="s">
        <v>1644</v>
      </c>
      <c r="F177" s="131" t="s">
        <v>1645</v>
      </c>
      <c r="G177" s="132" t="s">
        <v>197</v>
      </c>
      <c r="H177" s="133">
        <v>21.948</v>
      </c>
      <c r="I177" s="134"/>
      <c r="J177" s="135">
        <f t="shared" si="10"/>
        <v>0</v>
      </c>
      <c r="K177" s="136"/>
      <c r="L177" s="28"/>
      <c r="M177" s="137" t="s">
        <v>1</v>
      </c>
      <c r="N177" s="138" t="s">
        <v>43</v>
      </c>
      <c r="P177" s="139">
        <f t="shared" si="11"/>
        <v>0</v>
      </c>
      <c r="Q177" s="139">
        <v>0</v>
      </c>
      <c r="R177" s="139">
        <f t="shared" si="12"/>
        <v>0</v>
      </c>
      <c r="S177" s="139">
        <v>0</v>
      </c>
      <c r="T177" s="140">
        <f t="shared" si="13"/>
        <v>0</v>
      </c>
      <c r="AR177" s="141" t="s">
        <v>192</v>
      </c>
      <c r="AT177" s="141" t="s">
        <v>150</v>
      </c>
      <c r="AU177" s="141" t="s">
        <v>155</v>
      </c>
      <c r="AY177" s="13" t="s">
        <v>148</v>
      </c>
      <c r="BE177" s="142">
        <f t="shared" si="14"/>
        <v>0</v>
      </c>
      <c r="BF177" s="142">
        <f t="shared" si="15"/>
        <v>0</v>
      </c>
      <c r="BG177" s="142">
        <f t="shared" si="16"/>
        <v>0</v>
      </c>
      <c r="BH177" s="142">
        <f t="shared" si="17"/>
        <v>0</v>
      </c>
      <c r="BI177" s="142">
        <f t="shared" si="18"/>
        <v>0</v>
      </c>
      <c r="BJ177" s="13" t="s">
        <v>155</v>
      </c>
      <c r="BK177" s="142">
        <f t="shared" si="19"/>
        <v>0</v>
      </c>
      <c r="BL177" s="13" t="s">
        <v>192</v>
      </c>
      <c r="BM177" s="141" t="s">
        <v>1646</v>
      </c>
    </row>
    <row r="178" spans="2:65" s="1" customFormat="1" ht="24.25" customHeight="1" x14ac:dyDescent="0.2">
      <c r="B178" s="128"/>
      <c r="C178" s="129" t="s">
        <v>420</v>
      </c>
      <c r="D178" s="129" t="s">
        <v>150</v>
      </c>
      <c r="E178" s="130" t="s">
        <v>1647</v>
      </c>
      <c r="F178" s="131" t="s">
        <v>1648</v>
      </c>
      <c r="G178" s="132" t="s">
        <v>197</v>
      </c>
      <c r="H178" s="133">
        <v>21.948</v>
      </c>
      <c r="I178" s="134"/>
      <c r="J178" s="135">
        <f t="shared" si="10"/>
        <v>0</v>
      </c>
      <c r="K178" s="136"/>
      <c r="L178" s="28"/>
      <c r="M178" s="137" t="s">
        <v>1</v>
      </c>
      <c r="N178" s="138" t="s">
        <v>43</v>
      </c>
      <c r="P178" s="139">
        <f t="shared" si="11"/>
        <v>0</v>
      </c>
      <c r="Q178" s="139">
        <v>0</v>
      </c>
      <c r="R178" s="139">
        <f t="shared" si="12"/>
        <v>0</v>
      </c>
      <c r="S178" s="139">
        <v>0</v>
      </c>
      <c r="T178" s="140">
        <f t="shared" si="13"/>
        <v>0</v>
      </c>
      <c r="AR178" s="141" t="s">
        <v>192</v>
      </c>
      <c r="AT178" s="141" t="s">
        <v>150</v>
      </c>
      <c r="AU178" s="141" t="s">
        <v>155</v>
      </c>
      <c r="AY178" s="13" t="s">
        <v>148</v>
      </c>
      <c r="BE178" s="142">
        <f t="shared" si="14"/>
        <v>0</v>
      </c>
      <c r="BF178" s="142">
        <f t="shared" si="15"/>
        <v>0</v>
      </c>
      <c r="BG178" s="142">
        <f t="shared" si="16"/>
        <v>0</v>
      </c>
      <c r="BH178" s="142">
        <f t="shared" si="17"/>
        <v>0</v>
      </c>
      <c r="BI178" s="142">
        <f t="shared" si="18"/>
        <v>0</v>
      </c>
      <c r="BJ178" s="13" t="s">
        <v>155</v>
      </c>
      <c r="BK178" s="142">
        <f t="shared" si="19"/>
        <v>0</v>
      </c>
      <c r="BL178" s="13" t="s">
        <v>192</v>
      </c>
      <c r="BM178" s="141" t="s">
        <v>1649</v>
      </c>
    </row>
    <row r="179" spans="2:65" s="1" customFormat="1" ht="24.25" customHeight="1" x14ac:dyDescent="0.2">
      <c r="B179" s="128"/>
      <c r="C179" s="129" t="s">
        <v>422</v>
      </c>
      <c r="D179" s="129" t="s">
        <v>150</v>
      </c>
      <c r="E179" s="130" t="s">
        <v>223</v>
      </c>
      <c r="F179" s="131" t="s">
        <v>224</v>
      </c>
      <c r="G179" s="132" t="s">
        <v>225</v>
      </c>
      <c r="H179" s="133">
        <v>7.2</v>
      </c>
      <c r="I179" s="134"/>
      <c r="J179" s="135">
        <f t="shared" si="10"/>
        <v>0</v>
      </c>
      <c r="K179" s="136"/>
      <c r="L179" s="28"/>
      <c r="M179" s="137" t="s">
        <v>1</v>
      </c>
      <c r="N179" s="138" t="s">
        <v>43</v>
      </c>
      <c r="P179" s="139">
        <f t="shared" si="11"/>
        <v>0</v>
      </c>
      <c r="Q179" s="139">
        <v>2.504E-2</v>
      </c>
      <c r="R179" s="139">
        <f t="shared" si="12"/>
        <v>0.180288</v>
      </c>
      <c r="S179" s="139">
        <v>0</v>
      </c>
      <c r="T179" s="140">
        <f t="shared" si="13"/>
        <v>0</v>
      </c>
      <c r="AR179" s="141" t="s">
        <v>192</v>
      </c>
      <c r="AT179" s="141" t="s">
        <v>150</v>
      </c>
      <c r="AU179" s="141" t="s">
        <v>155</v>
      </c>
      <c r="AY179" s="13" t="s">
        <v>148</v>
      </c>
      <c r="BE179" s="142">
        <f t="shared" si="14"/>
        <v>0</v>
      </c>
      <c r="BF179" s="142">
        <f t="shared" si="15"/>
        <v>0</v>
      </c>
      <c r="BG179" s="142">
        <f t="shared" si="16"/>
        <v>0</v>
      </c>
      <c r="BH179" s="142">
        <f t="shared" si="17"/>
        <v>0</v>
      </c>
      <c r="BI179" s="142">
        <f t="shared" si="18"/>
        <v>0</v>
      </c>
      <c r="BJ179" s="13" t="s">
        <v>155</v>
      </c>
      <c r="BK179" s="142">
        <f t="shared" si="19"/>
        <v>0</v>
      </c>
      <c r="BL179" s="13" t="s">
        <v>192</v>
      </c>
      <c r="BM179" s="141" t="s">
        <v>226</v>
      </c>
    </row>
    <row r="180" spans="2:65" s="1" customFormat="1" ht="37.75" customHeight="1" x14ac:dyDescent="0.2">
      <c r="B180" s="128"/>
      <c r="C180" s="143" t="s">
        <v>424</v>
      </c>
      <c r="D180" s="143" t="s">
        <v>175</v>
      </c>
      <c r="E180" s="245" t="s">
        <v>1688</v>
      </c>
      <c r="F180" s="145" t="s">
        <v>1650</v>
      </c>
      <c r="G180" s="146" t="s">
        <v>225</v>
      </c>
      <c r="H180" s="147">
        <v>7.56</v>
      </c>
      <c r="I180" s="148"/>
      <c r="J180" s="149">
        <f t="shared" si="10"/>
        <v>0</v>
      </c>
      <c r="K180" s="150"/>
      <c r="L180" s="151"/>
      <c r="M180" s="152" t="s">
        <v>1</v>
      </c>
      <c r="N180" s="153" t="s">
        <v>43</v>
      </c>
      <c r="P180" s="139">
        <f t="shared" si="11"/>
        <v>0</v>
      </c>
      <c r="Q180" s="139">
        <v>3.3000000000000002E-2</v>
      </c>
      <c r="R180" s="139">
        <f t="shared" si="12"/>
        <v>0.24948000000000001</v>
      </c>
      <c r="S180" s="139">
        <v>0</v>
      </c>
      <c r="T180" s="140">
        <f t="shared" si="13"/>
        <v>0</v>
      </c>
      <c r="AR180" s="141" t="s">
        <v>202</v>
      </c>
      <c r="AT180" s="141" t="s">
        <v>175</v>
      </c>
      <c r="AU180" s="141" t="s">
        <v>155</v>
      </c>
      <c r="AY180" s="13" t="s">
        <v>148</v>
      </c>
      <c r="BE180" s="142">
        <f t="shared" si="14"/>
        <v>0</v>
      </c>
      <c r="BF180" s="142">
        <f t="shared" si="15"/>
        <v>0</v>
      </c>
      <c r="BG180" s="142">
        <f t="shared" si="16"/>
        <v>0</v>
      </c>
      <c r="BH180" s="142">
        <f t="shared" si="17"/>
        <v>0</v>
      </c>
      <c r="BI180" s="142">
        <f t="shared" si="18"/>
        <v>0</v>
      </c>
      <c r="BJ180" s="13" t="s">
        <v>155</v>
      </c>
      <c r="BK180" s="142">
        <f t="shared" si="19"/>
        <v>0</v>
      </c>
      <c r="BL180" s="13" t="s">
        <v>192</v>
      </c>
      <c r="BM180" s="141" t="s">
        <v>228</v>
      </c>
    </row>
    <row r="181" spans="2:65" s="11" customFormat="1" ht="22.75" customHeight="1" x14ac:dyDescent="0.25">
      <c r="B181" s="116"/>
      <c r="D181" s="117" t="s">
        <v>76</v>
      </c>
      <c r="E181" s="126" t="s">
        <v>1651</v>
      </c>
      <c r="F181" s="126" t="s">
        <v>1652</v>
      </c>
      <c r="I181" s="119"/>
      <c r="J181" s="127">
        <f>BK181</f>
        <v>0</v>
      </c>
      <c r="L181" s="116"/>
      <c r="M181" s="121"/>
      <c r="P181" s="122">
        <f>SUM(P182:P184)</f>
        <v>0</v>
      </c>
      <c r="R181" s="122">
        <f>SUM(R182:R184)</f>
        <v>2.41E-2</v>
      </c>
      <c r="T181" s="123">
        <f>SUM(T182:T184)</f>
        <v>0</v>
      </c>
      <c r="AR181" s="117" t="s">
        <v>155</v>
      </c>
      <c r="AT181" s="124" t="s">
        <v>76</v>
      </c>
      <c r="AU181" s="124" t="s">
        <v>85</v>
      </c>
      <c r="AY181" s="117" t="s">
        <v>148</v>
      </c>
      <c r="BK181" s="125">
        <f>SUM(BK182:BK184)</f>
        <v>0</v>
      </c>
    </row>
    <row r="182" spans="2:65" s="1" customFormat="1" ht="46" x14ac:dyDescent="0.2">
      <c r="B182" s="128"/>
      <c r="C182" s="129" t="s">
        <v>426</v>
      </c>
      <c r="D182" s="129" t="s">
        <v>150</v>
      </c>
      <c r="E182" s="130" t="s">
        <v>1653</v>
      </c>
      <c r="F182" s="243" t="s">
        <v>1687</v>
      </c>
      <c r="G182" s="132" t="s">
        <v>172</v>
      </c>
      <c r="H182" s="244">
        <v>2</v>
      </c>
      <c r="I182" s="134"/>
      <c r="J182" s="135">
        <f>ROUND(I182*H182,2)</f>
        <v>0</v>
      </c>
      <c r="K182" s="136"/>
      <c r="L182" s="28"/>
      <c r="M182" s="137" t="s">
        <v>1</v>
      </c>
      <c r="N182" s="138" t="s">
        <v>43</v>
      </c>
      <c r="P182" s="139">
        <f>O182*H182</f>
        <v>0</v>
      </c>
      <c r="Q182" s="139">
        <v>5.0000000000000002E-5</v>
      </c>
      <c r="R182" s="139">
        <f>Q182*H182</f>
        <v>1E-4</v>
      </c>
      <c r="S182" s="139">
        <v>0</v>
      </c>
      <c r="T182" s="140">
        <f>S182*H182</f>
        <v>0</v>
      </c>
      <c r="AR182" s="141" t="s">
        <v>192</v>
      </c>
      <c r="AT182" s="141" t="s">
        <v>150</v>
      </c>
      <c r="AU182" s="141" t="s">
        <v>155</v>
      </c>
      <c r="AY182" s="13" t="s">
        <v>148</v>
      </c>
      <c r="BE182" s="142">
        <f>IF(N182="základná",J182,0)</f>
        <v>0</v>
      </c>
      <c r="BF182" s="142">
        <f>IF(N182="znížená",J182,0)</f>
        <v>0</v>
      </c>
      <c r="BG182" s="142">
        <f>IF(N182="zákl. prenesená",J182,0)</f>
        <v>0</v>
      </c>
      <c r="BH182" s="142">
        <f>IF(N182="zníž. prenesená",J182,0)</f>
        <v>0</v>
      </c>
      <c r="BI182" s="142">
        <f>IF(N182="nulová",J182,0)</f>
        <v>0</v>
      </c>
      <c r="BJ182" s="13" t="s">
        <v>155</v>
      </c>
      <c r="BK182" s="142">
        <f>ROUND(I182*H182,2)</f>
        <v>0</v>
      </c>
      <c r="BL182" s="13" t="s">
        <v>192</v>
      </c>
      <c r="BM182" s="141" t="s">
        <v>1654</v>
      </c>
    </row>
    <row r="183" spans="2:65" s="1" customFormat="1" ht="37.75" customHeight="1" x14ac:dyDescent="0.2">
      <c r="B183" s="128"/>
      <c r="C183" s="129" t="s">
        <v>429</v>
      </c>
      <c r="D183" s="129" t="s">
        <v>150</v>
      </c>
      <c r="E183" s="130" t="s">
        <v>1655</v>
      </c>
      <c r="F183" s="243" t="s">
        <v>1690</v>
      </c>
      <c r="G183" s="132" t="s">
        <v>1004</v>
      </c>
      <c r="H183" s="133">
        <v>675</v>
      </c>
      <c r="I183" s="134"/>
      <c r="J183" s="135">
        <f>ROUND(I183*H183,2)</f>
        <v>0</v>
      </c>
      <c r="K183" s="136"/>
      <c r="L183" s="28"/>
      <c r="M183" s="137" t="s">
        <v>1</v>
      </c>
      <c r="N183" s="138" t="s">
        <v>43</v>
      </c>
      <c r="P183" s="139">
        <f>O183*H183</f>
        <v>0</v>
      </c>
      <c r="Q183" s="139">
        <v>0</v>
      </c>
      <c r="R183" s="139">
        <f>Q183*H183</f>
        <v>0</v>
      </c>
      <c r="S183" s="139">
        <v>0</v>
      </c>
      <c r="T183" s="140">
        <f>S183*H183</f>
        <v>0</v>
      </c>
      <c r="AR183" s="141" t="s">
        <v>192</v>
      </c>
      <c r="AT183" s="141" t="s">
        <v>150</v>
      </c>
      <c r="AU183" s="141" t="s">
        <v>155</v>
      </c>
      <c r="AY183" s="13" t="s">
        <v>148</v>
      </c>
      <c r="BE183" s="142">
        <f>IF(N183="základná",J183,0)</f>
        <v>0</v>
      </c>
      <c r="BF183" s="142">
        <f>IF(N183="znížená",J183,0)</f>
        <v>0</v>
      </c>
      <c r="BG183" s="142">
        <f>IF(N183="zákl. prenesená",J183,0)</f>
        <v>0</v>
      </c>
      <c r="BH183" s="142">
        <f>IF(N183="zníž. prenesená",J183,0)</f>
        <v>0</v>
      </c>
      <c r="BI183" s="142">
        <f>IF(N183="nulová",J183,0)</f>
        <v>0</v>
      </c>
      <c r="BJ183" s="13" t="s">
        <v>155</v>
      </c>
      <c r="BK183" s="142">
        <f>ROUND(I183*H183,2)</f>
        <v>0</v>
      </c>
      <c r="BL183" s="13" t="s">
        <v>192</v>
      </c>
      <c r="BM183" s="141" t="s">
        <v>1656</v>
      </c>
    </row>
    <row r="184" spans="2:65" s="1" customFormat="1" ht="14.5" customHeight="1" x14ac:dyDescent="0.2">
      <c r="B184" s="128"/>
      <c r="C184" s="143" t="s">
        <v>432</v>
      </c>
      <c r="D184" s="143" t="s">
        <v>175</v>
      </c>
      <c r="E184" s="144" t="s">
        <v>1657</v>
      </c>
      <c r="F184" s="145" t="s">
        <v>1658</v>
      </c>
      <c r="G184" s="146" t="s">
        <v>172</v>
      </c>
      <c r="H184" s="147">
        <v>1</v>
      </c>
      <c r="I184" s="148"/>
      <c r="J184" s="149">
        <f>ROUND(I184*H184,2)</f>
        <v>0</v>
      </c>
      <c r="K184" s="150"/>
      <c r="L184" s="151"/>
      <c r="M184" s="152" t="s">
        <v>1</v>
      </c>
      <c r="N184" s="153" t="s">
        <v>43</v>
      </c>
      <c r="P184" s="139">
        <f>O184*H184</f>
        <v>0</v>
      </c>
      <c r="Q184" s="139">
        <v>2.4E-2</v>
      </c>
      <c r="R184" s="139">
        <f>Q184*H184</f>
        <v>2.4E-2</v>
      </c>
      <c r="S184" s="139">
        <v>0</v>
      </c>
      <c r="T184" s="140">
        <f>S184*H184</f>
        <v>0</v>
      </c>
      <c r="AR184" s="141" t="s">
        <v>202</v>
      </c>
      <c r="AT184" s="141" t="s">
        <v>175</v>
      </c>
      <c r="AU184" s="141" t="s">
        <v>155</v>
      </c>
      <c r="AY184" s="13" t="s">
        <v>148</v>
      </c>
      <c r="BE184" s="142">
        <f>IF(N184="základná",J184,0)</f>
        <v>0</v>
      </c>
      <c r="BF184" s="142">
        <f>IF(N184="znížená",J184,0)</f>
        <v>0</v>
      </c>
      <c r="BG184" s="142">
        <f>IF(N184="zákl. prenesená",J184,0)</f>
        <v>0</v>
      </c>
      <c r="BH184" s="142">
        <f>IF(N184="zníž. prenesená",J184,0)</f>
        <v>0</v>
      </c>
      <c r="BI184" s="142">
        <f>IF(N184="nulová",J184,0)</f>
        <v>0</v>
      </c>
      <c r="BJ184" s="13" t="s">
        <v>155</v>
      </c>
      <c r="BK184" s="142">
        <f>ROUND(I184*H184,2)</f>
        <v>0</v>
      </c>
      <c r="BL184" s="13" t="s">
        <v>192</v>
      </c>
      <c r="BM184" s="141" t="s">
        <v>1659</v>
      </c>
    </row>
    <row r="185" spans="2:65" s="11" customFormat="1" ht="22.75" customHeight="1" x14ac:dyDescent="0.25">
      <c r="B185" s="116"/>
      <c r="D185" s="117" t="s">
        <v>76</v>
      </c>
      <c r="E185" s="126" t="s">
        <v>263</v>
      </c>
      <c r="F185" s="126" t="s">
        <v>264</v>
      </c>
      <c r="I185" s="119"/>
      <c r="J185" s="127">
        <f>BK185</f>
        <v>0</v>
      </c>
      <c r="L185" s="116"/>
      <c r="M185" s="121"/>
      <c r="P185" s="122">
        <f>P186</f>
        <v>0</v>
      </c>
      <c r="R185" s="122">
        <f>R186</f>
        <v>1.98E-3</v>
      </c>
      <c r="T185" s="123">
        <f>T186</f>
        <v>0</v>
      </c>
      <c r="AR185" s="117" t="s">
        <v>155</v>
      </c>
      <c r="AT185" s="124" t="s">
        <v>76</v>
      </c>
      <c r="AU185" s="124" t="s">
        <v>85</v>
      </c>
      <c r="AY185" s="117" t="s">
        <v>148</v>
      </c>
      <c r="BK185" s="125">
        <f>BK186</f>
        <v>0</v>
      </c>
    </row>
    <row r="186" spans="2:65" s="1" customFormat="1" ht="37.75" customHeight="1" x14ac:dyDescent="0.2">
      <c r="B186" s="128"/>
      <c r="C186" s="129" t="s">
        <v>434</v>
      </c>
      <c r="D186" s="129" t="s">
        <v>150</v>
      </c>
      <c r="E186" s="130" t="s">
        <v>1660</v>
      </c>
      <c r="F186" s="131" t="s">
        <v>1661</v>
      </c>
      <c r="G186" s="132" t="s">
        <v>225</v>
      </c>
      <c r="H186" s="133">
        <v>22</v>
      </c>
      <c r="I186" s="134"/>
      <c r="J186" s="135">
        <f>ROUND(I186*H186,2)</f>
        <v>0</v>
      </c>
      <c r="K186" s="136"/>
      <c r="L186" s="28"/>
      <c r="M186" s="155" t="s">
        <v>1</v>
      </c>
      <c r="N186" s="156" t="s">
        <v>43</v>
      </c>
      <c r="O186" s="157"/>
      <c r="P186" s="158">
        <f>O186*H186</f>
        <v>0</v>
      </c>
      <c r="Q186" s="158">
        <v>9.0000000000000006E-5</v>
      </c>
      <c r="R186" s="158">
        <f>Q186*H186</f>
        <v>1.98E-3</v>
      </c>
      <c r="S186" s="158">
        <v>0</v>
      </c>
      <c r="T186" s="159">
        <f>S186*H186</f>
        <v>0</v>
      </c>
      <c r="AR186" s="141" t="s">
        <v>192</v>
      </c>
      <c r="AT186" s="141" t="s">
        <v>150</v>
      </c>
      <c r="AU186" s="141" t="s">
        <v>155</v>
      </c>
      <c r="AY186" s="13" t="s">
        <v>148</v>
      </c>
      <c r="BE186" s="142">
        <f>IF(N186="základná",J186,0)</f>
        <v>0</v>
      </c>
      <c r="BF186" s="142">
        <f>IF(N186="znížená",J186,0)</f>
        <v>0</v>
      </c>
      <c r="BG186" s="142">
        <f>IF(N186="zákl. prenesená",J186,0)</f>
        <v>0</v>
      </c>
      <c r="BH186" s="142">
        <f>IF(N186="zníž. prenesená",J186,0)</f>
        <v>0</v>
      </c>
      <c r="BI186" s="142">
        <f>IF(N186="nulová",J186,0)</f>
        <v>0</v>
      </c>
      <c r="BJ186" s="13" t="s">
        <v>155</v>
      </c>
      <c r="BK186" s="142">
        <f>ROUND(I186*H186,2)</f>
        <v>0</v>
      </c>
      <c r="BL186" s="13" t="s">
        <v>192</v>
      </c>
      <c r="BM186" s="141" t="s">
        <v>1662</v>
      </c>
    </row>
    <row r="187" spans="2:65" s="1" customFormat="1" ht="7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8"/>
    </row>
  </sheetData>
  <autoFilter ref="C122:K186" xr:uid="{00000000-0009-0000-0000-000009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36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115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1663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ROUND(J122,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ROUND((SUM(BE122:BE135)),  2)</f>
        <v>0</v>
      </c>
      <c r="I33" s="87">
        <v>0.23</v>
      </c>
      <c r="J33" s="86">
        <f>ROUND(((SUM(BE122:BE135))*I33),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ROUND((SUM(BF122:BF135)),  2)</f>
        <v>0</v>
      </c>
      <c r="I34" s="87">
        <v>0.23</v>
      </c>
      <c r="J34" s="86">
        <f>ROUND(((SUM(BF122:BF135))*I34),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ROUND((SUM(BG122:BG135)),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ROUND((SUM(BH122:BH135)),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ROUND((SUM(BI122:BI135)),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SO15 - Oplotenie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J122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J123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J124</f>
        <v>0</v>
      </c>
      <c r="L98" s="103"/>
    </row>
    <row r="99" spans="2:12" s="9" customFormat="1" ht="20.25" customHeight="1" x14ac:dyDescent="0.2">
      <c r="B99" s="103"/>
      <c r="D99" s="104" t="s">
        <v>1664</v>
      </c>
      <c r="E99" s="105"/>
      <c r="F99" s="105"/>
      <c r="G99" s="105"/>
      <c r="H99" s="105"/>
      <c r="I99" s="105"/>
      <c r="J99" s="106">
        <f>J126</f>
        <v>0</v>
      </c>
      <c r="L99" s="103"/>
    </row>
    <row r="100" spans="2:12" s="9" customFormat="1" ht="20.25" customHeight="1" x14ac:dyDescent="0.2">
      <c r="B100" s="103"/>
      <c r="D100" s="104" t="s">
        <v>1419</v>
      </c>
      <c r="E100" s="105"/>
      <c r="F100" s="105"/>
      <c r="G100" s="105"/>
      <c r="H100" s="105"/>
      <c r="I100" s="105"/>
      <c r="J100" s="106">
        <f>J128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J132</f>
        <v>0</v>
      </c>
      <c r="L101" s="99"/>
    </row>
    <row r="102" spans="2:12" s="9" customFormat="1" ht="20.25" customHeight="1" x14ac:dyDescent="0.2">
      <c r="B102" s="103"/>
      <c r="D102" s="104" t="s">
        <v>1521</v>
      </c>
      <c r="E102" s="105"/>
      <c r="F102" s="105"/>
      <c r="G102" s="105"/>
      <c r="H102" s="105"/>
      <c r="I102" s="105"/>
      <c r="J102" s="106">
        <f>J133</f>
        <v>0</v>
      </c>
      <c r="L102" s="103"/>
    </row>
    <row r="103" spans="2:12" s="1" customFormat="1" ht="21.75" customHeight="1" x14ac:dyDescent="0.2">
      <c r="B103" s="28"/>
      <c r="L103" s="28"/>
    </row>
    <row r="104" spans="2:12" s="1" customFormat="1" ht="7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7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5" customHeight="1" x14ac:dyDescent="0.2">
      <c r="B109" s="28"/>
      <c r="C109" s="17" t="s">
        <v>134</v>
      </c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15</v>
      </c>
      <c r="L111" s="28"/>
    </row>
    <row r="112" spans="2:12" s="1" customFormat="1" ht="16.5" customHeight="1" x14ac:dyDescent="0.2">
      <c r="B112" s="28"/>
      <c r="E112" s="248" t="str">
        <f>E7</f>
        <v>Revitalizácia centra s ohľadom na zmenu klímy</v>
      </c>
      <c r="F112" s="249"/>
      <c r="G112" s="249"/>
      <c r="H112" s="249"/>
      <c r="L112" s="28"/>
    </row>
    <row r="113" spans="2:65" s="1" customFormat="1" ht="12" customHeight="1" x14ac:dyDescent="0.2">
      <c r="B113" s="28"/>
      <c r="C113" s="23" t="s">
        <v>117</v>
      </c>
      <c r="L113" s="28"/>
    </row>
    <row r="114" spans="2:65" s="1" customFormat="1" ht="16.5" customHeight="1" x14ac:dyDescent="0.2">
      <c r="B114" s="28"/>
      <c r="E114" s="246" t="str">
        <f>E9</f>
        <v>SO15 - Oplotenie</v>
      </c>
      <c r="F114" s="247"/>
      <c r="G114" s="247"/>
      <c r="H114" s="247"/>
      <c r="L114" s="28"/>
    </row>
    <row r="115" spans="2:65" s="1" customFormat="1" ht="7" customHeight="1" x14ac:dyDescent="0.2">
      <c r="B115" s="28"/>
      <c r="L115" s="28"/>
    </row>
    <row r="116" spans="2:65" s="1" customFormat="1" ht="12" customHeight="1" x14ac:dyDescent="0.2">
      <c r="B116" s="28"/>
      <c r="C116" s="23" t="s">
        <v>19</v>
      </c>
      <c r="F116" s="21" t="str">
        <f>F12</f>
        <v>k.ú.Kostolná pri Dunaji,p.č.56/1,2,57/1,2,66/1,2</v>
      </c>
      <c r="I116" s="23" t="s">
        <v>21</v>
      </c>
      <c r="J116" s="48">
        <f>IF(J12="","",J12)</f>
        <v>0</v>
      </c>
      <c r="L116" s="28"/>
    </row>
    <row r="117" spans="2:65" s="1" customFormat="1" ht="7" customHeight="1" x14ac:dyDescent="0.2">
      <c r="B117" s="28"/>
      <c r="L117" s="28"/>
    </row>
    <row r="118" spans="2:65" s="1" customFormat="1" ht="40" customHeight="1" x14ac:dyDescent="0.2">
      <c r="B118" s="28"/>
      <c r="C118" s="23" t="s">
        <v>22</v>
      </c>
      <c r="F118" s="21" t="str">
        <f>E15</f>
        <v>Obec Kostolná pri Dunaji,59, 903 01</v>
      </c>
      <c r="I118" s="23" t="s">
        <v>30</v>
      </c>
      <c r="J118" s="26" t="str">
        <f>E21</f>
        <v>Ing.arch Zuzana Kierulfová, Ing. Matej Orolín</v>
      </c>
      <c r="L118" s="28"/>
    </row>
    <row r="119" spans="2:65" s="1" customFormat="1" ht="15.25" customHeight="1" x14ac:dyDescent="0.2">
      <c r="B119" s="28"/>
      <c r="C119" s="23" t="s">
        <v>28</v>
      </c>
      <c r="F119" s="21" t="str">
        <f>IF(E18="","",E18)</f>
        <v>Vyplň údaj</v>
      </c>
      <c r="I119" s="23" t="s">
        <v>33</v>
      </c>
      <c r="J119" s="26" t="str">
        <f>E24</f>
        <v xml:space="preserve"> </v>
      </c>
      <c r="L119" s="28"/>
    </row>
    <row r="120" spans="2:65" s="1" customFormat="1" ht="10.5" customHeight="1" x14ac:dyDescent="0.2">
      <c r="B120" s="28"/>
      <c r="L120" s="28"/>
    </row>
    <row r="121" spans="2:65" s="10" customFormat="1" ht="29.25" customHeight="1" x14ac:dyDescent="0.2">
      <c r="B121" s="107"/>
      <c r="C121" s="108" t="s">
        <v>135</v>
      </c>
      <c r="D121" s="109" t="s">
        <v>62</v>
      </c>
      <c r="E121" s="109" t="s">
        <v>58</v>
      </c>
      <c r="F121" s="109" t="s">
        <v>59</v>
      </c>
      <c r="G121" s="109" t="s">
        <v>136</v>
      </c>
      <c r="H121" s="109" t="s">
        <v>137</v>
      </c>
      <c r="I121" s="109" t="s">
        <v>138</v>
      </c>
      <c r="J121" s="110" t="s">
        <v>121</v>
      </c>
      <c r="K121" s="111" t="s">
        <v>139</v>
      </c>
      <c r="L121" s="107"/>
      <c r="M121" s="55" t="s">
        <v>1</v>
      </c>
      <c r="N121" s="56" t="s">
        <v>41</v>
      </c>
      <c r="O121" s="56" t="s">
        <v>140</v>
      </c>
      <c r="P121" s="56" t="s">
        <v>141</v>
      </c>
      <c r="Q121" s="56" t="s">
        <v>142</v>
      </c>
      <c r="R121" s="56" t="s">
        <v>143</v>
      </c>
      <c r="S121" s="56" t="s">
        <v>144</v>
      </c>
      <c r="T121" s="57" t="s">
        <v>145</v>
      </c>
    </row>
    <row r="122" spans="2:65" s="1" customFormat="1" ht="22.75" customHeight="1" x14ac:dyDescent="0.35">
      <c r="B122" s="28"/>
      <c r="C122" s="60" t="s">
        <v>122</v>
      </c>
      <c r="J122" s="112">
        <f>BK122</f>
        <v>0</v>
      </c>
      <c r="L122" s="28"/>
      <c r="M122" s="58"/>
      <c r="N122" s="49"/>
      <c r="O122" s="49"/>
      <c r="P122" s="113">
        <f>P123+P132</f>
        <v>0</v>
      </c>
      <c r="Q122" s="49"/>
      <c r="R122" s="113">
        <f>R123+R132</f>
        <v>3.4681019999999996</v>
      </c>
      <c r="S122" s="49"/>
      <c r="T122" s="114">
        <f>T123+T132</f>
        <v>2.6991000000000001</v>
      </c>
      <c r="AT122" s="13" t="s">
        <v>76</v>
      </c>
      <c r="AU122" s="13" t="s">
        <v>123</v>
      </c>
      <c r="BK122" s="115">
        <f>BK123+BK132</f>
        <v>0</v>
      </c>
    </row>
    <row r="123" spans="2:65" s="11" customFormat="1" ht="26.25" customHeight="1" x14ac:dyDescent="0.35">
      <c r="B123" s="116"/>
      <c r="D123" s="117" t="s">
        <v>76</v>
      </c>
      <c r="E123" s="118" t="s">
        <v>146</v>
      </c>
      <c r="F123" s="118" t="s">
        <v>147</v>
      </c>
      <c r="I123" s="119"/>
      <c r="J123" s="120">
        <f>BK123</f>
        <v>0</v>
      </c>
      <c r="L123" s="116"/>
      <c r="M123" s="121"/>
      <c r="P123" s="122">
        <f>P124+P126+P128</f>
        <v>0</v>
      </c>
      <c r="R123" s="122">
        <f>R124+R126+R128</f>
        <v>0.61265199999999986</v>
      </c>
      <c r="T123" s="123">
        <f>T124+T126+T128</f>
        <v>2.6991000000000001</v>
      </c>
      <c r="AR123" s="117" t="s">
        <v>85</v>
      </c>
      <c r="AT123" s="124" t="s">
        <v>76</v>
      </c>
      <c r="AU123" s="124" t="s">
        <v>77</v>
      </c>
      <c r="AY123" s="117" t="s">
        <v>148</v>
      </c>
      <c r="BK123" s="125">
        <f>BK124+BK126+BK128</f>
        <v>0</v>
      </c>
    </row>
    <row r="124" spans="2:65" s="11" customFormat="1" ht="22.75" customHeight="1" x14ac:dyDescent="0.25">
      <c r="B124" s="116"/>
      <c r="D124" s="117" t="s">
        <v>76</v>
      </c>
      <c r="E124" s="126" t="s">
        <v>85</v>
      </c>
      <c r="F124" s="126" t="s">
        <v>149</v>
      </c>
      <c r="I124" s="119"/>
      <c r="J124" s="127">
        <f>BK124</f>
        <v>0</v>
      </c>
      <c r="L124" s="116"/>
      <c r="M124" s="121"/>
      <c r="P124" s="122">
        <f>P125</f>
        <v>0</v>
      </c>
      <c r="R124" s="122">
        <f>R125</f>
        <v>0</v>
      </c>
      <c r="T124" s="123">
        <f>T125</f>
        <v>0</v>
      </c>
      <c r="AR124" s="117" t="s">
        <v>85</v>
      </c>
      <c r="AT124" s="124" t="s">
        <v>76</v>
      </c>
      <c r="AU124" s="124" t="s">
        <v>85</v>
      </c>
      <c r="AY124" s="117" t="s">
        <v>148</v>
      </c>
      <c r="BK124" s="125">
        <f>BK125</f>
        <v>0</v>
      </c>
    </row>
    <row r="125" spans="2:65" s="1" customFormat="1" ht="37.75" customHeight="1" x14ac:dyDescent="0.2">
      <c r="B125" s="128"/>
      <c r="C125" s="129" t="s">
        <v>85</v>
      </c>
      <c r="D125" s="129" t="s">
        <v>150</v>
      </c>
      <c r="E125" s="130" t="s">
        <v>1665</v>
      </c>
      <c r="F125" s="131" t="s">
        <v>1666</v>
      </c>
      <c r="G125" s="132" t="s">
        <v>153</v>
      </c>
      <c r="H125" s="133">
        <v>29.7</v>
      </c>
      <c r="I125" s="134"/>
      <c r="J125" s="135">
        <f>ROUND(I125*H125,2)</f>
        <v>0</v>
      </c>
      <c r="K125" s="136"/>
      <c r="L125" s="28"/>
      <c r="M125" s="137" t="s">
        <v>1</v>
      </c>
      <c r="N125" s="138" t="s">
        <v>43</v>
      </c>
      <c r="P125" s="139">
        <f>O125*H125</f>
        <v>0</v>
      </c>
      <c r="Q125" s="139">
        <v>0</v>
      </c>
      <c r="R125" s="139">
        <f>Q125*H125</f>
        <v>0</v>
      </c>
      <c r="S125" s="139">
        <v>0</v>
      </c>
      <c r="T125" s="140">
        <f>S125*H125</f>
        <v>0</v>
      </c>
      <c r="AR125" s="141" t="s">
        <v>154</v>
      </c>
      <c r="AT125" s="141" t="s">
        <v>150</v>
      </c>
      <c r="AU125" s="141" t="s">
        <v>155</v>
      </c>
      <c r="AY125" s="13" t="s">
        <v>148</v>
      </c>
      <c r="BE125" s="142">
        <f>IF(N125="základná",J125,0)</f>
        <v>0</v>
      </c>
      <c r="BF125" s="142">
        <f>IF(N125="znížená",J125,0)</f>
        <v>0</v>
      </c>
      <c r="BG125" s="142">
        <f>IF(N125="zákl. prenesená",J125,0)</f>
        <v>0</v>
      </c>
      <c r="BH125" s="142">
        <f>IF(N125="zníž. prenesená",J125,0)</f>
        <v>0</v>
      </c>
      <c r="BI125" s="142">
        <f>IF(N125="nulová",J125,0)</f>
        <v>0</v>
      </c>
      <c r="BJ125" s="13" t="s">
        <v>155</v>
      </c>
      <c r="BK125" s="142">
        <f>ROUND(I125*H125,2)</f>
        <v>0</v>
      </c>
      <c r="BL125" s="13" t="s">
        <v>154</v>
      </c>
      <c r="BM125" s="141" t="s">
        <v>1667</v>
      </c>
    </row>
    <row r="126" spans="2:65" s="11" customFormat="1" ht="22.75" customHeight="1" x14ac:dyDescent="0.25">
      <c r="B126" s="116"/>
      <c r="D126" s="117" t="s">
        <v>76</v>
      </c>
      <c r="E126" s="126" t="s">
        <v>174</v>
      </c>
      <c r="F126" s="126" t="s">
        <v>1668</v>
      </c>
      <c r="I126" s="119"/>
      <c r="J126" s="127">
        <f>BK126</f>
        <v>0</v>
      </c>
      <c r="L126" s="116"/>
      <c r="M126" s="121"/>
      <c r="P126" s="122">
        <f>P127</f>
        <v>0</v>
      </c>
      <c r="R126" s="122">
        <f>R127</f>
        <v>0.61265199999999986</v>
      </c>
      <c r="T126" s="123">
        <f>T127</f>
        <v>0</v>
      </c>
      <c r="AR126" s="117" t="s">
        <v>85</v>
      </c>
      <c r="AT126" s="124" t="s">
        <v>76</v>
      </c>
      <c r="AU126" s="124" t="s">
        <v>85</v>
      </c>
      <c r="AY126" s="117" t="s">
        <v>148</v>
      </c>
      <c r="BK126" s="125">
        <f>BK127</f>
        <v>0</v>
      </c>
    </row>
    <row r="127" spans="2:65" s="1" customFormat="1" ht="37.75" customHeight="1" x14ac:dyDescent="0.2">
      <c r="B127" s="128"/>
      <c r="C127" s="129" t="s">
        <v>155</v>
      </c>
      <c r="D127" s="129" t="s">
        <v>150</v>
      </c>
      <c r="E127" s="130" t="s">
        <v>1669</v>
      </c>
      <c r="F127" s="131" t="s">
        <v>1670</v>
      </c>
      <c r="G127" s="132" t="s">
        <v>225</v>
      </c>
      <c r="H127" s="133">
        <v>38.799999999999997</v>
      </c>
      <c r="I127" s="134"/>
      <c r="J127" s="135">
        <f>ROUND(I127*H127,2)</f>
        <v>0</v>
      </c>
      <c r="K127" s="136"/>
      <c r="L127" s="28"/>
      <c r="M127" s="137" t="s">
        <v>1</v>
      </c>
      <c r="N127" s="138" t="s">
        <v>43</v>
      </c>
      <c r="P127" s="139">
        <f>O127*H127</f>
        <v>0</v>
      </c>
      <c r="Q127" s="139">
        <v>1.5789999999999998E-2</v>
      </c>
      <c r="R127" s="139">
        <f>Q127*H127</f>
        <v>0.61265199999999986</v>
      </c>
      <c r="S127" s="139">
        <v>0</v>
      </c>
      <c r="T127" s="140">
        <f>S127*H127</f>
        <v>0</v>
      </c>
      <c r="AR127" s="141" t="s">
        <v>154</v>
      </c>
      <c r="AT127" s="141" t="s">
        <v>150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1671</v>
      </c>
    </row>
    <row r="128" spans="2:65" s="11" customFormat="1" ht="22.75" customHeight="1" x14ac:dyDescent="0.25">
      <c r="B128" s="116"/>
      <c r="D128" s="117" t="s">
        <v>76</v>
      </c>
      <c r="E128" s="126" t="s">
        <v>194</v>
      </c>
      <c r="F128" s="126" t="s">
        <v>1475</v>
      </c>
      <c r="I128" s="119"/>
      <c r="J128" s="127">
        <f>BK128</f>
        <v>0</v>
      </c>
      <c r="L128" s="116"/>
      <c r="M128" s="121"/>
      <c r="P128" s="122">
        <f>SUM(P129:P131)</f>
        <v>0</v>
      </c>
      <c r="R128" s="122">
        <f>SUM(R129:R131)</f>
        <v>0</v>
      </c>
      <c r="T128" s="123">
        <f>SUM(T129:T131)</f>
        <v>2.6991000000000001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SUM(BK129:BK131)</f>
        <v>0</v>
      </c>
    </row>
    <row r="129" spans="2:65" s="1" customFormat="1" ht="24.25" customHeight="1" x14ac:dyDescent="0.2">
      <c r="B129" s="128"/>
      <c r="C129" s="129" t="s">
        <v>161</v>
      </c>
      <c r="D129" s="129" t="s">
        <v>150</v>
      </c>
      <c r="E129" s="130" t="s">
        <v>1672</v>
      </c>
      <c r="F129" s="131" t="s">
        <v>1673</v>
      </c>
      <c r="G129" s="132" t="s">
        <v>197</v>
      </c>
      <c r="H129" s="133">
        <v>74.900000000000006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8.9999999999999993E-3</v>
      </c>
      <c r="T129" s="140">
        <f>S129*H129</f>
        <v>0.67410000000000003</v>
      </c>
      <c r="AR129" s="141" t="s">
        <v>192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192</v>
      </c>
      <c r="BM129" s="141" t="s">
        <v>1674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1675</v>
      </c>
      <c r="F130" s="131" t="s">
        <v>1676</v>
      </c>
      <c r="G130" s="132" t="s">
        <v>197</v>
      </c>
      <c r="H130" s="133">
        <v>202.5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43</v>
      </c>
      <c r="P130" s="139">
        <f>O130*H130</f>
        <v>0</v>
      </c>
      <c r="Q130" s="139">
        <v>0</v>
      </c>
      <c r="R130" s="139">
        <f>Q130*H130</f>
        <v>0</v>
      </c>
      <c r="S130" s="139">
        <v>0.01</v>
      </c>
      <c r="T130" s="140">
        <f>S130*H130</f>
        <v>2.0249999999999999</v>
      </c>
      <c r="AR130" s="141" t="s">
        <v>154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154</v>
      </c>
      <c r="BM130" s="141" t="s">
        <v>1677</v>
      </c>
    </row>
    <row r="131" spans="2:65" s="1" customFormat="1" ht="24.25" customHeight="1" x14ac:dyDescent="0.2">
      <c r="B131" s="128"/>
      <c r="C131" s="129" t="s">
        <v>169</v>
      </c>
      <c r="D131" s="129" t="s">
        <v>150</v>
      </c>
      <c r="E131" s="130" t="s">
        <v>1678</v>
      </c>
      <c r="F131" s="131" t="s">
        <v>1679</v>
      </c>
      <c r="G131" s="132" t="s">
        <v>197</v>
      </c>
      <c r="H131" s="133">
        <v>134.30000000000001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1680</v>
      </c>
    </row>
    <row r="132" spans="2:65" s="11" customFormat="1" ht="26.25" customHeight="1" x14ac:dyDescent="0.35">
      <c r="B132" s="116"/>
      <c r="D132" s="117" t="s">
        <v>76</v>
      </c>
      <c r="E132" s="118" t="s">
        <v>186</v>
      </c>
      <c r="F132" s="118" t="s">
        <v>187</v>
      </c>
      <c r="I132" s="119"/>
      <c r="J132" s="120">
        <f>BK132</f>
        <v>0</v>
      </c>
      <c r="L132" s="116"/>
      <c r="M132" s="121"/>
      <c r="P132" s="122">
        <f>P133</f>
        <v>0</v>
      </c>
      <c r="R132" s="122">
        <f>R133</f>
        <v>2.8554499999999998</v>
      </c>
      <c r="T132" s="123">
        <f>T133</f>
        <v>0</v>
      </c>
      <c r="AR132" s="117" t="s">
        <v>155</v>
      </c>
      <c r="AT132" s="124" t="s">
        <v>76</v>
      </c>
      <c r="AU132" s="124" t="s">
        <v>77</v>
      </c>
      <c r="AY132" s="117" t="s">
        <v>148</v>
      </c>
      <c r="BK132" s="125">
        <f>BK133</f>
        <v>0</v>
      </c>
    </row>
    <row r="133" spans="2:65" s="11" customFormat="1" ht="22.75" customHeight="1" x14ac:dyDescent="0.25">
      <c r="B133" s="116"/>
      <c r="D133" s="117" t="s">
        <v>76</v>
      </c>
      <c r="E133" s="126" t="s">
        <v>1651</v>
      </c>
      <c r="F133" s="126" t="s">
        <v>1652</v>
      </c>
      <c r="I133" s="119"/>
      <c r="J133" s="127">
        <f>BK133</f>
        <v>0</v>
      </c>
      <c r="L133" s="116"/>
      <c r="M133" s="121"/>
      <c r="P133" s="122">
        <f>SUM(P134:P135)</f>
        <v>0</v>
      </c>
      <c r="R133" s="122">
        <f>SUM(R134:R135)</f>
        <v>2.8554499999999998</v>
      </c>
      <c r="T133" s="123">
        <f>SUM(T134:T135)</f>
        <v>0</v>
      </c>
      <c r="AR133" s="117" t="s">
        <v>155</v>
      </c>
      <c r="AT133" s="124" t="s">
        <v>76</v>
      </c>
      <c r="AU133" s="124" t="s">
        <v>85</v>
      </c>
      <c r="AY133" s="117" t="s">
        <v>148</v>
      </c>
      <c r="BK133" s="125">
        <f>SUM(BK134:BK135)</f>
        <v>0</v>
      </c>
    </row>
    <row r="134" spans="2:65" s="1" customFormat="1" ht="24.25" customHeight="1" x14ac:dyDescent="0.2">
      <c r="B134" s="128"/>
      <c r="C134" s="129" t="s">
        <v>174</v>
      </c>
      <c r="D134" s="129" t="s">
        <v>150</v>
      </c>
      <c r="E134" s="130" t="s">
        <v>1681</v>
      </c>
      <c r="F134" s="131" t="s">
        <v>1682</v>
      </c>
      <c r="G134" s="132" t="s">
        <v>197</v>
      </c>
      <c r="H134" s="133">
        <v>95.4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0</v>
      </c>
      <c r="R134" s="139">
        <f>Q134*H134</f>
        <v>0</v>
      </c>
      <c r="S134" s="139">
        <v>0</v>
      </c>
      <c r="T134" s="140">
        <f>S134*H134</f>
        <v>0</v>
      </c>
      <c r="AR134" s="141" t="s">
        <v>192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192</v>
      </c>
      <c r="BM134" s="141" t="s">
        <v>1683</v>
      </c>
    </row>
    <row r="135" spans="2:65" s="1" customFormat="1" ht="37.75" customHeight="1" x14ac:dyDescent="0.2">
      <c r="B135" s="128"/>
      <c r="C135" s="143" t="s">
        <v>182</v>
      </c>
      <c r="D135" s="143" t="s">
        <v>175</v>
      </c>
      <c r="E135" s="144" t="s">
        <v>1684</v>
      </c>
      <c r="F135" s="145" t="s">
        <v>1685</v>
      </c>
      <c r="G135" s="146" t="s">
        <v>197</v>
      </c>
      <c r="H135" s="147">
        <v>95.5</v>
      </c>
      <c r="I135" s="148"/>
      <c r="J135" s="149">
        <f>ROUND(I135*H135,2)</f>
        <v>0</v>
      </c>
      <c r="K135" s="150"/>
      <c r="L135" s="151"/>
      <c r="M135" s="160" t="s">
        <v>1</v>
      </c>
      <c r="N135" s="161" t="s">
        <v>43</v>
      </c>
      <c r="O135" s="157"/>
      <c r="P135" s="158">
        <f>O135*H135</f>
        <v>0</v>
      </c>
      <c r="Q135" s="158">
        <v>2.9899999999999999E-2</v>
      </c>
      <c r="R135" s="158">
        <f>Q135*H135</f>
        <v>2.8554499999999998</v>
      </c>
      <c r="S135" s="158">
        <v>0</v>
      </c>
      <c r="T135" s="159">
        <f>S135*H135</f>
        <v>0</v>
      </c>
      <c r="AR135" s="141" t="s">
        <v>202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192</v>
      </c>
      <c r="BM135" s="141" t="s">
        <v>1686</v>
      </c>
    </row>
    <row r="136" spans="2:65" s="1" customFormat="1" ht="7" customHeight="1" x14ac:dyDescent="0.2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28"/>
    </row>
  </sheetData>
  <autoFilter ref="C121:K135" xr:uid="{00000000-0009-0000-0000-00000A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7"/>
  <sheetViews>
    <sheetView showGridLines="0" tabSelected="1" topLeftCell="A54" workbookViewId="0">
      <selection activeCell="E149" sqref="E149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86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118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ROUND((SUM(BE126:BE166)),  2)</f>
        <v>0</v>
      </c>
      <c r="I33" s="87">
        <v>0.23</v>
      </c>
      <c r="J33" s="86">
        <f>ROUND(((SUM(BE126:BE166))*I33),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ROUND((SUM(BF126:BF166)),  2)</f>
        <v>0</v>
      </c>
      <c r="I34" s="87">
        <v>0.23</v>
      </c>
      <c r="J34" s="86">
        <f>ROUND(((SUM(BF126:BF166))*I34),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SO03 - Multifunkčný prístrešok s pódiom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25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25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25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25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25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J155</f>
        <v>0</v>
      </c>
      <c r="L104" s="103"/>
    </row>
    <row r="105" spans="2:12" s="9" customFormat="1" ht="20.25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J162</f>
        <v>0</v>
      </c>
      <c r="L105" s="103"/>
    </row>
    <row r="106" spans="2:12" s="9" customFormat="1" ht="20.25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J165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48" t="str">
        <f>E7</f>
        <v>Revitalizácia centra s ohľadom na zmenu klímy</v>
      </c>
      <c r="F116" s="249"/>
      <c r="G116" s="249"/>
      <c r="H116" s="249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46" t="str">
        <f>E9</f>
        <v>SO03 - Multifunkčný prístrešok s pódiom</v>
      </c>
      <c r="F118" s="247"/>
      <c r="G118" s="247"/>
      <c r="H118" s="247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5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BK126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18.681595869999999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2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BK127</f>
        <v>0</v>
      </c>
      <c r="L127" s="116"/>
      <c r="M127" s="121"/>
      <c r="P127" s="122">
        <f>P128+P130+P136</f>
        <v>0</v>
      </c>
      <c r="R127" s="122">
        <f>R128+R130+R136</f>
        <v>10.990313519999997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23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4.3739999999999997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156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10.990313519999997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0.48599999999999999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1.0060199999999999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160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4.3739999999999997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9.6889786199999985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164</v>
      </c>
    </row>
    <row r="133" spans="2:65" s="1" customFormat="1" ht="11.5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0.26200000000000001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0.2669649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168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9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2.2500000000000003E-3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173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9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2.6099999999999998E-2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179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10.99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185</v>
      </c>
    </row>
    <row r="138" spans="2:65" s="11" customFormat="1" ht="26.2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BK138</f>
        <v>0</v>
      </c>
      <c r="L138" s="116"/>
      <c r="M138" s="121"/>
      <c r="P138" s="122">
        <f>P139+P150+P155+P162+P165</f>
        <v>0</v>
      </c>
      <c r="R138" s="122">
        <f>R139+R150+R155+R162+R165</f>
        <v>7.6912823500000007</v>
      </c>
      <c r="T138" s="123">
        <f>T139+T150+T155+T162+T165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BK139+BK150+BK155+BK162+BK165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BK139</f>
        <v>0</v>
      </c>
      <c r="L139" s="116"/>
      <c r="M139" s="121"/>
      <c r="P139" s="122">
        <f>SUM(P140:P147)</f>
        <v>0</v>
      </c>
      <c r="R139" s="122">
        <f>SUM(R140:R147)</f>
        <v>3.8065813200000003</v>
      </c>
      <c r="T139" s="123">
        <f>SUM(T140:T147)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SUM(BK140:BK147)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250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193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256.08199999999999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6.6581319999999999E-2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198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5.6269999999999998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3.0948500000000001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203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205</v>
      </c>
      <c r="F143" s="131" t="s">
        <v>206</v>
      </c>
      <c r="G143" s="132" t="s">
        <v>197</v>
      </c>
      <c r="H143" s="133">
        <v>117.18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207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209</v>
      </c>
      <c r="F144" s="145" t="s">
        <v>210</v>
      </c>
      <c r="G144" s="146" t="s">
        <v>153</v>
      </c>
      <c r="H144" s="147">
        <v>0.59099999999999997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0.32505000000000001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211</v>
      </c>
    </row>
    <row r="145" spans="2:65" s="1" customFormat="1" ht="14.5" customHeight="1" x14ac:dyDescent="0.2">
      <c r="B145" s="128"/>
      <c r="C145" s="129" t="s">
        <v>212</v>
      </c>
      <c r="D145" s="129" t="s">
        <v>150</v>
      </c>
      <c r="E145" s="130" t="s">
        <v>213</v>
      </c>
      <c r="F145" s="131" t="s">
        <v>214</v>
      </c>
      <c r="G145" s="132" t="s">
        <v>197</v>
      </c>
      <c r="H145" s="133">
        <v>115.5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215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0.58199999999999996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0.3201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217</v>
      </c>
    </row>
    <row r="147" spans="2:65" s="1" customFormat="1" ht="24.25" customHeight="1" x14ac:dyDescent="0.2">
      <c r="B147" s="128"/>
      <c r="C147" s="129" t="s">
        <v>218</v>
      </c>
      <c r="D147" s="129" t="s">
        <v>150</v>
      </c>
      <c r="E147" s="130" t="s">
        <v>219</v>
      </c>
      <c r="F147" s="131" t="s">
        <v>220</v>
      </c>
      <c r="G147" s="132" t="s">
        <v>221</v>
      </c>
      <c r="H147" s="154"/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222</v>
      </c>
    </row>
    <row r="148" spans="2:65" s="1" customFormat="1" ht="24.25" customHeight="1" x14ac:dyDescent="0.2">
      <c r="B148" s="128"/>
      <c r="C148" s="129">
        <v>16</v>
      </c>
      <c r="D148" s="129" t="s">
        <v>150</v>
      </c>
      <c r="E148" s="130" t="s">
        <v>223</v>
      </c>
      <c r="F148" s="131" t="s">
        <v>224</v>
      </c>
      <c r="G148" s="132" t="s">
        <v>225</v>
      </c>
      <c r="H148" s="133">
        <v>69.41</v>
      </c>
      <c r="I148" s="134"/>
      <c r="J148" s="135">
        <f t="shared" si="0"/>
        <v>0</v>
      </c>
      <c r="K148" s="136"/>
      <c r="L148" s="28"/>
      <c r="M148" s="162" t="s">
        <v>1</v>
      </c>
      <c r="N148" s="138" t="s">
        <v>43</v>
      </c>
      <c r="O148" s="139">
        <v>0.83299999999999996</v>
      </c>
      <c r="P148" s="139">
        <f t="shared" si="1"/>
        <v>57.818529999999996</v>
      </c>
      <c r="Q148" s="139">
        <v>2.504E-2</v>
      </c>
      <c r="R148" s="139">
        <f t="shared" si="2"/>
        <v>1.7380263999999999</v>
      </c>
      <c r="S148" s="139">
        <v>0</v>
      </c>
      <c r="T148" s="140">
        <f t="shared" si="3"/>
        <v>0</v>
      </c>
      <c r="AR148" s="141" t="s">
        <v>192</v>
      </c>
      <c r="AT148" s="141" t="s">
        <v>150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226</v>
      </c>
    </row>
    <row r="149" spans="2:65" s="1" customFormat="1" ht="24.25" customHeight="1" x14ac:dyDescent="0.2">
      <c r="B149" s="128"/>
      <c r="C149" s="143">
        <v>17</v>
      </c>
      <c r="D149" s="143" t="s">
        <v>175</v>
      </c>
      <c r="E149" s="245" t="s">
        <v>1689</v>
      </c>
      <c r="F149" s="145" t="s">
        <v>227</v>
      </c>
      <c r="G149" s="146" t="s">
        <v>225</v>
      </c>
      <c r="H149" s="147">
        <v>69.41</v>
      </c>
      <c r="I149" s="134"/>
      <c r="J149" s="149">
        <f t="shared" si="0"/>
        <v>0</v>
      </c>
      <c r="K149" s="150"/>
      <c r="L149" s="151"/>
      <c r="M149" s="163" t="s">
        <v>1</v>
      </c>
      <c r="N149" s="153" t="s">
        <v>43</v>
      </c>
      <c r="O149" s="139">
        <v>0</v>
      </c>
      <c r="P149" s="139">
        <f t="shared" si="1"/>
        <v>0</v>
      </c>
      <c r="Q149" s="139">
        <v>3.3000000000000002E-2</v>
      </c>
      <c r="R149" s="139">
        <f t="shared" si="2"/>
        <v>2.29053</v>
      </c>
      <c r="S149" s="139">
        <v>0</v>
      </c>
      <c r="T149" s="140">
        <f t="shared" si="3"/>
        <v>0</v>
      </c>
      <c r="AR149" s="141" t="s">
        <v>202</v>
      </c>
      <c r="AT149" s="141" t="s">
        <v>175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228</v>
      </c>
    </row>
    <row r="150" spans="2:65" s="11" customFormat="1" ht="37.75" customHeight="1" x14ac:dyDescent="0.25">
      <c r="B150" s="116"/>
      <c r="D150" s="117" t="s">
        <v>76</v>
      </c>
      <c r="E150" s="126" t="s">
        <v>229</v>
      </c>
      <c r="F150" s="126" t="s">
        <v>230</v>
      </c>
      <c r="I150" s="119"/>
      <c r="J150" s="127">
        <f>BK150</f>
        <v>0</v>
      </c>
      <c r="L150" s="116"/>
      <c r="M150" s="121"/>
      <c r="P150" s="122">
        <f>SUM(P151:P154)</f>
        <v>0</v>
      </c>
      <c r="R150" s="122">
        <f>SUM(R151:R154)</f>
        <v>6.3838199999999998E-2</v>
      </c>
      <c r="T150" s="123">
        <f>SUM(T151:T154)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SUM(BK151:BK154)</f>
        <v>0</v>
      </c>
    </row>
    <row r="151" spans="2:65" s="1" customFormat="1" ht="37.75" customHeight="1" x14ac:dyDescent="0.2">
      <c r="B151" s="128"/>
      <c r="C151" s="129">
        <v>18</v>
      </c>
      <c r="D151" s="129" t="s">
        <v>150</v>
      </c>
      <c r="E151" s="130" t="s">
        <v>231</v>
      </c>
      <c r="F151" s="131" t="s">
        <v>232</v>
      </c>
      <c r="G151" s="132" t="s">
        <v>197</v>
      </c>
      <c r="H151" s="133">
        <v>16.739999999999998</v>
      </c>
      <c r="I151" s="134"/>
      <c r="J151" s="135">
        <f>ROUND(I151*H151,2)</f>
        <v>0</v>
      </c>
      <c r="K151" s="136"/>
      <c r="L151" s="28"/>
      <c r="M151" s="137" t="s">
        <v>1</v>
      </c>
      <c r="N151" s="138" t="s">
        <v>43</v>
      </c>
      <c r="P151" s="139">
        <f>O151*H151</f>
        <v>0</v>
      </c>
      <c r="Q151" s="139">
        <v>2.0699999999999998E-3</v>
      </c>
      <c r="R151" s="139">
        <f>Q151*H151</f>
        <v>3.4651799999999996E-2</v>
      </c>
      <c r="S151" s="139">
        <v>0</v>
      </c>
      <c r="T151" s="140">
        <f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>IF(N151="základná",J151,0)</f>
        <v>0</v>
      </c>
      <c r="BF151" s="142">
        <f>IF(N151="znížená",J151,0)</f>
        <v>0</v>
      </c>
      <c r="BG151" s="142">
        <f>IF(N151="zákl. prenesená",J151,0)</f>
        <v>0</v>
      </c>
      <c r="BH151" s="142">
        <f>IF(N151="zníž. prenesená",J151,0)</f>
        <v>0</v>
      </c>
      <c r="BI151" s="142">
        <f>IF(N151="nulová",J151,0)</f>
        <v>0</v>
      </c>
      <c r="BJ151" s="13" t="s">
        <v>155</v>
      </c>
      <c r="BK151" s="142">
        <f>ROUND(I151*H151,2)</f>
        <v>0</v>
      </c>
      <c r="BL151" s="13" t="s">
        <v>192</v>
      </c>
      <c r="BM151" s="141" t="s">
        <v>233</v>
      </c>
    </row>
    <row r="152" spans="2:65" s="1" customFormat="1" ht="24.25" customHeight="1" x14ac:dyDescent="0.2">
      <c r="B152" s="128"/>
      <c r="C152" s="129">
        <v>19</v>
      </c>
      <c r="D152" s="129" t="s">
        <v>150</v>
      </c>
      <c r="E152" s="130" t="s">
        <v>234</v>
      </c>
      <c r="F152" s="131" t="s">
        <v>235</v>
      </c>
      <c r="G152" s="132" t="s">
        <v>172</v>
      </c>
      <c r="H152" s="133">
        <v>4</v>
      </c>
      <c r="I152" s="134"/>
      <c r="J152" s="135">
        <f>ROUND(I152*H152,2)</f>
        <v>0</v>
      </c>
      <c r="K152" s="136"/>
      <c r="L152" s="28"/>
      <c r="M152" s="137" t="s">
        <v>1</v>
      </c>
      <c r="N152" s="138" t="s">
        <v>43</v>
      </c>
      <c r="P152" s="139">
        <f>O152*H152</f>
        <v>0</v>
      </c>
      <c r="Q152" s="139">
        <v>1.58E-3</v>
      </c>
      <c r="R152" s="139">
        <f>Q152*H152</f>
        <v>6.3200000000000001E-3</v>
      </c>
      <c r="S152" s="139">
        <v>0</v>
      </c>
      <c r="T152" s="140">
        <f>S152*H152</f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>IF(N152="základná",J152,0)</f>
        <v>0</v>
      </c>
      <c r="BF152" s="142">
        <f>IF(N152="znížená",J152,0)</f>
        <v>0</v>
      </c>
      <c r="BG152" s="142">
        <f>IF(N152="zákl. prenesená",J152,0)</f>
        <v>0</v>
      </c>
      <c r="BH152" s="142">
        <f>IF(N152="zníž. prenesená",J152,0)</f>
        <v>0</v>
      </c>
      <c r="BI152" s="142">
        <f>IF(N152="nulová",J152,0)</f>
        <v>0</v>
      </c>
      <c r="BJ152" s="13" t="s">
        <v>155</v>
      </c>
      <c r="BK152" s="142">
        <f>ROUND(I152*H152,2)</f>
        <v>0</v>
      </c>
      <c r="BL152" s="13" t="s">
        <v>192</v>
      </c>
      <c r="BM152" s="141" t="s">
        <v>236</v>
      </c>
    </row>
    <row r="153" spans="2:65" s="1" customFormat="1" ht="24.25" customHeight="1" x14ac:dyDescent="0.2">
      <c r="B153" s="128"/>
      <c r="C153" s="129">
        <v>20</v>
      </c>
      <c r="D153" s="129" t="s">
        <v>150</v>
      </c>
      <c r="E153" s="130" t="s">
        <v>237</v>
      </c>
      <c r="F153" s="131" t="s">
        <v>238</v>
      </c>
      <c r="G153" s="132" t="s">
        <v>197</v>
      </c>
      <c r="H153" s="133">
        <v>11.32</v>
      </c>
      <c r="I153" s="134"/>
      <c r="J153" s="135">
        <f>ROUND(I153*H153,2)</f>
        <v>0</v>
      </c>
      <c r="K153" s="136"/>
      <c r="L153" s="28"/>
      <c r="M153" s="137" t="s">
        <v>1</v>
      </c>
      <c r="N153" s="138" t="s">
        <v>43</v>
      </c>
      <c r="P153" s="139">
        <f>O153*H153</f>
        <v>0</v>
      </c>
      <c r="Q153" s="139">
        <v>2.0200000000000001E-3</v>
      </c>
      <c r="R153" s="139">
        <f>Q153*H153</f>
        <v>2.2866400000000002E-2</v>
      </c>
      <c r="S153" s="139">
        <v>0</v>
      </c>
      <c r="T153" s="140">
        <f>S153*H153</f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>IF(N153="základná",J153,0)</f>
        <v>0</v>
      </c>
      <c r="BF153" s="142">
        <f>IF(N153="znížená",J153,0)</f>
        <v>0</v>
      </c>
      <c r="BG153" s="142">
        <f>IF(N153="zákl. prenesená",J153,0)</f>
        <v>0</v>
      </c>
      <c r="BH153" s="142">
        <f>IF(N153="zníž. prenesená",J153,0)</f>
        <v>0</v>
      </c>
      <c r="BI153" s="142">
        <f>IF(N153="nulová",J153,0)</f>
        <v>0</v>
      </c>
      <c r="BJ153" s="13" t="s">
        <v>155</v>
      </c>
      <c r="BK153" s="142">
        <f>ROUND(I153*H153,2)</f>
        <v>0</v>
      </c>
      <c r="BL153" s="13" t="s">
        <v>192</v>
      </c>
      <c r="BM153" s="141" t="s">
        <v>239</v>
      </c>
    </row>
    <row r="154" spans="2:65" s="1" customFormat="1" ht="24.25" customHeight="1" x14ac:dyDescent="0.2">
      <c r="B154" s="128"/>
      <c r="C154" s="129">
        <v>21</v>
      </c>
      <c r="D154" s="129" t="s">
        <v>150</v>
      </c>
      <c r="E154" s="130" t="s">
        <v>240</v>
      </c>
      <c r="F154" s="131" t="s">
        <v>241</v>
      </c>
      <c r="G154" s="132" t="s">
        <v>221</v>
      </c>
      <c r="H154" s="154"/>
      <c r="I154" s="134"/>
      <c r="J154" s="135">
        <f>ROUND(I154*H154,2)</f>
        <v>0</v>
      </c>
      <c r="K154" s="136"/>
      <c r="L154" s="28"/>
      <c r="M154" s="137" t="s">
        <v>1</v>
      </c>
      <c r="N154" s="138" t="s">
        <v>43</v>
      </c>
      <c r="P154" s="139">
        <f>O154*H154</f>
        <v>0</v>
      </c>
      <c r="Q154" s="139">
        <v>0</v>
      </c>
      <c r="R154" s="139">
        <f>Q154*H154</f>
        <v>0</v>
      </c>
      <c r="S154" s="139">
        <v>0</v>
      </c>
      <c r="T154" s="140">
        <f>S154*H154</f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>IF(N154="základná",J154,0)</f>
        <v>0</v>
      </c>
      <c r="BF154" s="142">
        <f>IF(N154="znížená",J154,0)</f>
        <v>0</v>
      </c>
      <c r="BG154" s="142">
        <f>IF(N154="zákl. prenesená",J154,0)</f>
        <v>0</v>
      </c>
      <c r="BH154" s="142">
        <f>IF(N154="zníž. prenesená",J154,0)</f>
        <v>0</v>
      </c>
      <c r="BI154" s="142">
        <f>IF(N154="nulová",J154,0)</f>
        <v>0</v>
      </c>
      <c r="BJ154" s="13" t="s">
        <v>155</v>
      </c>
      <c r="BK154" s="142">
        <f>ROUND(I154*H154,2)</f>
        <v>0</v>
      </c>
      <c r="BL154" s="13" t="s">
        <v>192</v>
      </c>
      <c r="BM154" s="141" t="s">
        <v>242</v>
      </c>
    </row>
    <row r="155" spans="2:65" s="11" customFormat="1" ht="22.75" customHeight="1" x14ac:dyDescent="0.25">
      <c r="B155" s="116"/>
      <c r="D155" s="117" t="s">
        <v>76</v>
      </c>
      <c r="E155" s="126" t="s">
        <v>243</v>
      </c>
      <c r="F155" s="126" t="s">
        <v>244</v>
      </c>
      <c r="I155" s="119"/>
      <c r="J155" s="127">
        <f>BK155</f>
        <v>0</v>
      </c>
      <c r="L155" s="116"/>
      <c r="M155" s="121"/>
      <c r="P155" s="122">
        <f>SUM(P156:P161)</f>
        <v>0</v>
      </c>
      <c r="R155" s="122">
        <f>SUM(R156:R161)</f>
        <v>3.7376718099999997</v>
      </c>
      <c r="T155" s="123">
        <f>SUM(T156:T161)</f>
        <v>0</v>
      </c>
      <c r="AR155" s="117" t="s">
        <v>155</v>
      </c>
      <c r="AT155" s="124" t="s">
        <v>76</v>
      </c>
      <c r="AU155" s="124" t="s">
        <v>85</v>
      </c>
      <c r="AY155" s="117" t="s">
        <v>148</v>
      </c>
      <c r="BK155" s="125">
        <f>SUM(BK156:BK161)</f>
        <v>0</v>
      </c>
    </row>
    <row r="156" spans="2:65" s="1" customFormat="1" ht="24.25" customHeight="1" x14ac:dyDescent="0.2">
      <c r="B156" s="128"/>
      <c r="C156" s="129">
        <v>22</v>
      </c>
      <c r="D156" s="129" t="s">
        <v>150</v>
      </c>
      <c r="E156" s="130" t="s">
        <v>245</v>
      </c>
      <c r="F156" s="131" t="s">
        <v>246</v>
      </c>
      <c r="G156" s="132" t="s">
        <v>225</v>
      </c>
      <c r="H156" s="133">
        <v>76.543000000000006</v>
      </c>
      <c r="I156" s="134"/>
      <c r="J156" s="135">
        <f t="shared" ref="J156:J161" si="10">ROUND(I156*H156,2)</f>
        <v>0</v>
      </c>
      <c r="K156" s="136"/>
      <c r="L156" s="28"/>
      <c r="M156" s="137" t="s">
        <v>1</v>
      </c>
      <c r="N156" s="138" t="s">
        <v>43</v>
      </c>
      <c r="P156" s="139">
        <f t="shared" ref="P156:P161" si="11">O156*H156</f>
        <v>0</v>
      </c>
      <c r="Q156" s="139">
        <v>4.2959999999999998E-2</v>
      </c>
      <c r="R156" s="139">
        <f t="shared" ref="R156:R161" si="12">Q156*H156</f>
        <v>3.28828728</v>
      </c>
      <c r="S156" s="139">
        <v>0</v>
      </c>
      <c r="T156" s="140">
        <f t="shared" ref="T156:T161" si="13">S156*H156</f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ref="BE156:BE161" si="14">IF(N156="základná",J156,0)</f>
        <v>0</v>
      </c>
      <c r="BF156" s="142">
        <f t="shared" ref="BF156:BF161" si="15">IF(N156="znížená",J156,0)</f>
        <v>0</v>
      </c>
      <c r="BG156" s="142">
        <f t="shared" ref="BG156:BG161" si="16">IF(N156="zákl. prenesená",J156,0)</f>
        <v>0</v>
      </c>
      <c r="BH156" s="142">
        <f t="shared" ref="BH156:BH161" si="17">IF(N156="zníž. prenesená",J156,0)</f>
        <v>0</v>
      </c>
      <c r="BI156" s="142">
        <f t="shared" ref="BI156:BI161" si="18">IF(N156="nulová",J156,0)</f>
        <v>0</v>
      </c>
      <c r="BJ156" s="13" t="s">
        <v>155</v>
      </c>
      <c r="BK156" s="142">
        <f t="shared" ref="BK156:BK161" si="19">ROUND(I156*H156,2)</f>
        <v>0</v>
      </c>
      <c r="BL156" s="13" t="s">
        <v>192</v>
      </c>
      <c r="BM156" s="141" t="s">
        <v>247</v>
      </c>
    </row>
    <row r="157" spans="2:65" s="1" customFormat="1" ht="24.25" customHeight="1" x14ac:dyDescent="0.2">
      <c r="B157" s="128"/>
      <c r="C157" s="129">
        <v>23</v>
      </c>
      <c r="D157" s="129" t="s">
        <v>150</v>
      </c>
      <c r="E157" s="130" t="s">
        <v>248</v>
      </c>
      <c r="F157" s="131" t="s">
        <v>249</v>
      </c>
      <c r="G157" s="132" t="s">
        <v>197</v>
      </c>
      <c r="H157" s="133">
        <v>6.22</v>
      </c>
      <c r="I157" s="134"/>
      <c r="J157" s="135">
        <f t="shared" si="10"/>
        <v>0</v>
      </c>
      <c r="K157" s="136"/>
      <c r="L157" s="28"/>
      <c r="M157" s="137" t="s">
        <v>1</v>
      </c>
      <c r="N157" s="138" t="s">
        <v>43</v>
      </c>
      <c r="P157" s="139">
        <f t="shared" si="11"/>
        <v>0</v>
      </c>
      <c r="Q157" s="139">
        <v>8.3800000000000003E-3</v>
      </c>
      <c r="R157" s="139">
        <f t="shared" si="12"/>
        <v>5.2123599999999999E-2</v>
      </c>
      <c r="S157" s="139">
        <v>0</v>
      </c>
      <c r="T157" s="140">
        <f t="shared" si="13"/>
        <v>0</v>
      </c>
      <c r="AR157" s="141" t="s">
        <v>192</v>
      </c>
      <c r="AT157" s="141" t="s">
        <v>150</v>
      </c>
      <c r="AU157" s="141" t="s">
        <v>155</v>
      </c>
      <c r="AY157" s="13" t="s">
        <v>148</v>
      </c>
      <c r="BE157" s="142">
        <f t="shared" si="14"/>
        <v>0</v>
      </c>
      <c r="BF157" s="142">
        <f t="shared" si="15"/>
        <v>0</v>
      </c>
      <c r="BG157" s="142">
        <f t="shared" si="16"/>
        <v>0</v>
      </c>
      <c r="BH157" s="142">
        <f t="shared" si="17"/>
        <v>0</v>
      </c>
      <c r="BI157" s="142">
        <f t="shared" si="18"/>
        <v>0</v>
      </c>
      <c r="BJ157" s="13" t="s">
        <v>155</v>
      </c>
      <c r="BK157" s="142">
        <f t="shared" si="19"/>
        <v>0</v>
      </c>
      <c r="BL157" s="13" t="s">
        <v>192</v>
      </c>
      <c r="BM157" s="141" t="s">
        <v>250</v>
      </c>
    </row>
    <row r="158" spans="2:65" s="1" customFormat="1" ht="14.5" customHeight="1" x14ac:dyDescent="0.2">
      <c r="B158" s="128"/>
      <c r="C158" s="129">
        <v>24</v>
      </c>
      <c r="D158" s="129" t="s">
        <v>150</v>
      </c>
      <c r="E158" s="130" t="s">
        <v>251</v>
      </c>
      <c r="F158" s="131" t="s">
        <v>252</v>
      </c>
      <c r="G158" s="132" t="s">
        <v>197</v>
      </c>
      <c r="H158" s="133">
        <v>29.568999999999999</v>
      </c>
      <c r="I158" s="134"/>
      <c r="J158" s="135">
        <f t="shared" si="10"/>
        <v>0</v>
      </c>
      <c r="K158" s="136"/>
      <c r="L158" s="28"/>
      <c r="M158" s="137" t="s">
        <v>1</v>
      </c>
      <c r="N158" s="138" t="s">
        <v>43</v>
      </c>
      <c r="P158" s="139">
        <f t="shared" si="11"/>
        <v>0</v>
      </c>
      <c r="Q158" s="139">
        <v>1.0290000000000001E-2</v>
      </c>
      <c r="R158" s="139">
        <f t="shared" si="12"/>
        <v>0.30426501</v>
      </c>
      <c r="S158" s="139">
        <v>0</v>
      </c>
      <c r="T158" s="140">
        <f t="shared" si="13"/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si="14"/>
        <v>0</v>
      </c>
      <c r="BF158" s="142">
        <f t="shared" si="15"/>
        <v>0</v>
      </c>
      <c r="BG158" s="142">
        <f t="shared" si="16"/>
        <v>0</v>
      </c>
      <c r="BH158" s="142">
        <f t="shared" si="17"/>
        <v>0</v>
      </c>
      <c r="BI158" s="142">
        <f t="shared" si="18"/>
        <v>0</v>
      </c>
      <c r="BJ158" s="13" t="s">
        <v>155</v>
      </c>
      <c r="BK158" s="142">
        <f t="shared" si="19"/>
        <v>0</v>
      </c>
      <c r="BL158" s="13" t="s">
        <v>192</v>
      </c>
      <c r="BM158" s="141" t="s">
        <v>253</v>
      </c>
    </row>
    <row r="159" spans="2:65" s="1" customFormat="1" ht="24.25" customHeight="1" x14ac:dyDescent="0.2">
      <c r="B159" s="128"/>
      <c r="C159" s="129">
        <v>25</v>
      </c>
      <c r="D159" s="129" t="s">
        <v>150</v>
      </c>
      <c r="E159" s="130" t="s">
        <v>254</v>
      </c>
      <c r="F159" s="131" t="s">
        <v>255</v>
      </c>
      <c r="G159" s="132" t="s">
        <v>197</v>
      </c>
      <c r="H159" s="133">
        <v>16.739999999999998</v>
      </c>
      <c r="I159" s="134"/>
      <c r="J159" s="135">
        <f t="shared" si="10"/>
        <v>0</v>
      </c>
      <c r="K159" s="136"/>
      <c r="L159" s="28"/>
      <c r="M159" s="137" t="s">
        <v>1</v>
      </c>
      <c r="N159" s="138" t="s">
        <v>43</v>
      </c>
      <c r="P159" s="139">
        <f t="shared" si="11"/>
        <v>0</v>
      </c>
      <c r="Q159" s="139">
        <v>3.5799999999999998E-3</v>
      </c>
      <c r="R159" s="139">
        <f t="shared" si="12"/>
        <v>5.9929199999999995E-2</v>
      </c>
      <c r="S159" s="139">
        <v>0</v>
      </c>
      <c r="T159" s="140">
        <f t="shared" si="1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14"/>
        <v>0</v>
      </c>
      <c r="BF159" s="142">
        <f t="shared" si="15"/>
        <v>0</v>
      </c>
      <c r="BG159" s="142">
        <f t="shared" si="16"/>
        <v>0</v>
      </c>
      <c r="BH159" s="142">
        <f t="shared" si="17"/>
        <v>0</v>
      </c>
      <c r="BI159" s="142">
        <f t="shared" si="18"/>
        <v>0</v>
      </c>
      <c r="BJ159" s="13" t="s">
        <v>155</v>
      </c>
      <c r="BK159" s="142">
        <f t="shared" si="19"/>
        <v>0</v>
      </c>
      <c r="BL159" s="13" t="s">
        <v>192</v>
      </c>
      <c r="BM159" s="141" t="s">
        <v>256</v>
      </c>
    </row>
    <row r="160" spans="2:65" s="1" customFormat="1" ht="11.5" x14ac:dyDescent="0.2">
      <c r="B160" s="128"/>
      <c r="C160" s="129">
        <v>26</v>
      </c>
      <c r="D160" s="129" t="s">
        <v>150</v>
      </c>
      <c r="E160" s="130" t="s">
        <v>257</v>
      </c>
      <c r="F160" s="131" t="s">
        <v>258</v>
      </c>
      <c r="G160" s="132" t="s">
        <v>225</v>
      </c>
      <c r="H160" s="133">
        <v>91.852000000000004</v>
      </c>
      <c r="I160" s="134"/>
      <c r="J160" s="135">
        <f t="shared" si="10"/>
        <v>0</v>
      </c>
      <c r="K160" s="136"/>
      <c r="L160" s="28"/>
      <c r="M160" s="137" t="s">
        <v>1</v>
      </c>
      <c r="N160" s="138" t="s">
        <v>43</v>
      </c>
      <c r="P160" s="139">
        <f t="shared" si="11"/>
        <v>0</v>
      </c>
      <c r="Q160" s="139">
        <v>3.6000000000000002E-4</v>
      </c>
      <c r="R160" s="139">
        <f t="shared" si="12"/>
        <v>3.3066720000000001E-2</v>
      </c>
      <c r="S160" s="139">
        <v>0</v>
      </c>
      <c r="T160" s="140">
        <f t="shared" si="1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14"/>
        <v>0</v>
      </c>
      <c r="BF160" s="142">
        <f t="shared" si="15"/>
        <v>0</v>
      </c>
      <c r="BG160" s="142">
        <f t="shared" si="16"/>
        <v>0</v>
      </c>
      <c r="BH160" s="142">
        <f t="shared" si="17"/>
        <v>0</v>
      </c>
      <c r="BI160" s="142">
        <f t="shared" si="18"/>
        <v>0</v>
      </c>
      <c r="BJ160" s="13" t="s">
        <v>155</v>
      </c>
      <c r="BK160" s="142">
        <f t="shared" si="19"/>
        <v>0</v>
      </c>
      <c r="BL160" s="13" t="s">
        <v>192</v>
      </c>
      <c r="BM160" s="141" t="s">
        <v>259</v>
      </c>
    </row>
    <row r="161" spans="2:65" s="1" customFormat="1" ht="24.25" customHeight="1" x14ac:dyDescent="0.2">
      <c r="B161" s="128"/>
      <c r="C161" s="129">
        <v>27</v>
      </c>
      <c r="D161" s="129" t="s">
        <v>150</v>
      </c>
      <c r="E161" s="130" t="s">
        <v>260</v>
      </c>
      <c r="F161" s="131" t="s">
        <v>261</v>
      </c>
      <c r="G161" s="132" t="s">
        <v>221</v>
      </c>
      <c r="H161" s="154"/>
      <c r="I161" s="134"/>
      <c r="J161" s="135">
        <f t="shared" si="10"/>
        <v>0</v>
      </c>
      <c r="K161" s="136"/>
      <c r="L161" s="28"/>
      <c r="M161" s="137" t="s">
        <v>1</v>
      </c>
      <c r="N161" s="138" t="s">
        <v>43</v>
      </c>
      <c r="P161" s="139">
        <f t="shared" si="11"/>
        <v>0</v>
      </c>
      <c r="Q161" s="139">
        <v>0</v>
      </c>
      <c r="R161" s="139">
        <f t="shared" si="12"/>
        <v>0</v>
      </c>
      <c r="S161" s="139">
        <v>0</v>
      </c>
      <c r="T161" s="140">
        <f t="shared" si="1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14"/>
        <v>0</v>
      </c>
      <c r="BF161" s="142">
        <f t="shared" si="15"/>
        <v>0</v>
      </c>
      <c r="BG161" s="142">
        <f t="shared" si="16"/>
        <v>0</v>
      </c>
      <c r="BH161" s="142">
        <f t="shared" si="17"/>
        <v>0</v>
      </c>
      <c r="BI161" s="142">
        <f t="shared" si="18"/>
        <v>0</v>
      </c>
      <c r="BJ161" s="13" t="s">
        <v>155</v>
      </c>
      <c r="BK161" s="142">
        <f t="shared" si="19"/>
        <v>0</v>
      </c>
      <c r="BL161" s="13" t="s">
        <v>192</v>
      </c>
      <c r="BM161" s="141" t="s">
        <v>262</v>
      </c>
    </row>
    <row r="162" spans="2:65" s="11" customFormat="1" ht="22.75" customHeight="1" x14ac:dyDescent="0.25">
      <c r="B162" s="116"/>
      <c r="D162" s="117" t="s">
        <v>76</v>
      </c>
      <c r="E162" s="126" t="s">
        <v>263</v>
      </c>
      <c r="F162" s="126" t="s">
        <v>264</v>
      </c>
      <c r="I162" s="119"/>
      <c r="J162" s="127">
        <f>BK162</f>
        <v>0</v>
      </c>
      <c r="L162" s="116"/>
      <c r="M162" s="121"/>
      <c r="P162" s="122">
        <f>SUM(P163:P164)</f>
        <v>0</v>
      </c>
      <c r="R162" s="122">
        <f>SUM(R163:R164)</f>
        <v>8.3191020000000004E-2</v>
      </c>
      <c r="T162" s="123">
        <f>SUM(T163:T164)</f>
        <v>0</v>
      </c>
      <c r="AR162" s="117" t="s">
        <v>155</v>
      </c>
      <c r="AT162" s="124" t="s">
        <v>76</v>
      </c>
      <c r="AU162" s="124" t="s">
        <v>85</v>
      </c>
      <c r="AY162" s="117" t="s">
        <v>148</v>
      </c>
      <c r="BK162" s="125">
        <f>SUM(BK163:BK164)</f>
        <v>0</v>
      </c>
    </row>
    <row r="163" spans="2:65" s="1" customFormat="1" ht="37.75" customHeight="1" x14ac:dyDescent="0.2">
      <c r="B163" s="128"/>
      <c r="C163" s="129">
        <v>28</v>
      </c>
      <c r="D163" s="129" t="s">
        <v>150</v>
      </c>
      <c r="E163" s="130" t="s">
        <v>265</v>
      </c>
      <c r="F163" s="131" t="s">
        <v>266</v>
      </c>
      <c r="G163" s="132" t="s">
        <v>225</v>
      </c>
      <c r="H163" s="133">
        <v>152.05099999999999</v>
      </c>
      <c r="I163" s="134"/>
      <c r="J163" s="135">
        <f>ROUND(I163*H163,2)</f>
        <v>0</v>
      </c>
      <c r="K163" s="136"/>
      <c r="L163" s="28"/>
      <c r="M163" s="137" t="s">
        <v>1</v>
      </c>
      <c r="N163" s="138" t="s">
        <v>43</v>
      </c>
      <c r="P163" s="139">
        <f>O163*H163</f>
        <v>0</v>
      </c>
      <c r="Q163" s="139">
        <v>2.0000000000000002E-5</v>
      </c>
      <c r="R163" s="139">
        <f>Q163*H163</f>
        <v>3.0410200000000002E-3</v>
      </c>
      <c r="S163" s="139">
        <v>0</v>
      </c>
      <c r="T163" s="140">
        <f>S163*H163</f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>IF(N163="základná",J163,0)</f>
        <v>0</v>
      </c>
      <c r="BF163" s="142">
        <f>IF(N163="znížená",J163,0)</f>
        <v>0</v>
      </c>
      <c r="BG163" s="142">
        <f>IF(N163="zákl. prenesená",J163,0)</f>
        <v>0</v>
      </c>
      <c r="BH163" s="142">
        <f>IF(N163="zníž. prenesená",J163,0)</f>
        <v>0</v>
      </c>
      <c r="BI163" s="142">
        <f>IF(N163="nulová",J163,0)</f>
        <v>0</v>
      </c>
      <c r="BJ163" s="13" t="s">
        <v>155</v>
      </c>
      <c r="BK163" s="142">
        <f>ROUND(I163*H163,2)</f>
        <v>0</v>
      </c>
      <c r="BL163" s="13" t="s">
        <v>192</v>
      </c>
      <c r="BM163" s="141" t="s">
        <v>267</v>
      </c>
    </row>
    <row r="164" spans="2:65" s="1" customFormat="1" ht="14.5" customHeight="1" x14ac:dyDescent="0.2">
      <c r="B164" s="128"/>
      <c r="C164" s="129">
        <v>29</v>
      </c>
      <c r="D164" s="129" t="s">
        <v>150</v>
      </c>
      <c r="E164" s="130" t="s">
        <v>268</v>
      </c>
      <c r="F164" s="131" t="s">
        <v>269</v>
      </c>
      <c r="G164" s="132" t="s">
        <v>225</v>
      </c>
      <c r="H164" s="133">
        <v>57.25</v>
      </c>
      <c r="I164" s="134"/>
      <c r="J164" s="135">
        <f>ROUND(I164*H164,2)</f>
        <v>0</v>
      </c>
      <c r="K164" s="136"/>
      <c r="L164" s="28"/>
      <c r="M164" s="137" t="s">
        <v>1</v>
      </c>
      <c r="N164" s="138" t="s">
        <v>43</v>
      </c>
      <c r="P164" s="139">
        <f>O164*H164</f>
        <v>0</v>
      </c>
      <c r="Q164" s="139">
        <v>1.4E-3</v>
      </c>
      <c r="R164" s="139">
        <f>Q164*H164</f>
        <v>8.0149999999999999E-2</v>
      </c>
      <c r="S164" s="139">
        <v>0</v>
      </c>
      <c r="T164" s="140">
        <f>S164*H164</f>
        <v>0</v>
      </c>
      <c r="AR164" s="141" t="s">
        <v>192</v>
      </c>
      <c r="AT164" s="141" t="s">
        <v>150</v>
      </c>
      <c r="AU164" s="141" t="s">
        <v>155</v>
      </c>
      <c r="AY164" s="13" t="s">
        <v>148</v>
      </c>
      <c r="BE164" s="142">
        <f>IF(N164="základná",J164,0)</f>
        <v>0</v>
      </c>
      <c r="BF164" s="142">
        <f>IF(N164="znížená",J164,0)</f>
        <v>0</v>
      </c>
      <c r="BG164" s="142">
        <f>IF(N164="zákl. prenesená",J164,0)</f>
        <v>0</v>
      </c>
      <c r="BH164" s="142">
        <f>IF(N164="zníž. prenesená",J164,0)</f>
        <v>0</v>
      </c>
      <c r="BI164" s="142">
        <f>IF(N164="nulová",J164,0)</f>
        <v>0</v>
      </c>
      <c r="BJ164" s="13" t="s">
        <v>155</v>
      </c>
      <c r="BK164" s="142">
        <f>ROUND(I164*H164,2)</f>
        <v>0</v>
      </c>
      <c r="BL164" s="13" t="s">
        <v>192</v>
      </c>
      <c r="BM164" s="141" t="s">
        <v>270</v>
      </c>
    </row>
    <row r="165" spans="2:65" s="11" customFormat="1" ht="22.75" customHeight="1" x14ac:dyDescent="0.25">
      <c r="B165" s="116"/>
      <c r="D165" s="117"/>
      <c r="E165" s="126"/>
      <c r="F165" s="126"/>
      <c r="I165" s="119"/>
      <c r="J165" s="127"/>
      <c r="L165" s="116"/>
      <c r="M165" s="121"/>
      <c r="P165" s="122">
        <f>P166</f>
        <v>0</v>
      </c>
      <c r="R165" s="122">
        <f>R166</f>
        <v>0</v>
      </c>
      <c r="T165" s="123">
        <f>T166</f>
        <v>0</v>
      </c>
      <c r="AR165" s="117" t="s">
        <v>155</v>
      </c>
      <c r="AT165" s="124" t="s">
        <v>76</v>
      </c>
      <c r="AU165" s="124" t="s">
        <v>85</v>
      </c>
      <c r="AY165" s="117" t="s">
        <v>148</v>
      </c>
      <c r="BK165" s="125">
        <f>BK166</f>
        <v>0</v>
      </c>
    </row>
    <row r="166" spans="2:65" s="1" customFormat="1" ht="24.25" customHeight="1" x14ac:dyDescent="0.2">
      <c r="B166" s="128"/>
      <c r="C166" s="129"/>
      <c r="D166" s="129"/>
      <c r="E166" s="130"/>
      <c r="F166" s="131"/>
      <c r="G166" s="132"/>
      <c r="H166" s="133"/>
      <c r="I166" s="134"/>
      <c r="J166" s="135"/>
      <c r="K166" s="136"/>
      <c r="L166" s="28"/>
      <c r="M166" s="155" t="s">
        <v>1</v>
      </c>
      <c r="N166" s="156" t="s">
        <v>43</v>
      </c>
      <c r="O166" s="157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>IF(N166="základná",J166,0)</f>
        <v>0</v>
      </c>
      <c r="BF166" s="142">
        <f>IF(N166="znížená",J166,0)</f>
        <v>0</v>
      </c>
      <c r="BG166" s="142">
        <f>IF(N166="zákl. prenesená",J166,0)</f>
        <v>0</v>
      </c>
      <c r="BH166" s="142">
        <f>IF(N166="zníž. prenesená",J166,0)</f>
        <v>0</v>
      </c>
      <c r="BI166" s="142">
        <f>IF(N166="nulová",J166,0)</f>
        <v>0</v>
      </c>
      <c r="BJ166" s="13" t="s">
        <v>155</v>
      </c>
      <c r="BK166" s="142">
        <f>ROUND(I166*H166,2)</f>
        <v>0</v>
      </c>
      <c r="BL166" s="13" t="s">
        <v>154</v>
      </c>
      <c r="BM166" s="141" t="s">
        <v>271</v>
      </c>
    </row>
    <row r="167" spans="2:65" s="1" customFormat="1" ht="7" customHeight="1" x14ac:dyDescent="0.2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28"/>
    </row>
  </sheetData>
  <autoFilter ref="C125:K16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991A7-BFA4-9149-B32E-3EC0C8289408}">
  <dimension ref="A1:K88"/>
  <sheetViews>
    <sheetView zoomScale="94" workbookViewId="0">
      <selection activeCell="I125" sqref="I125"/>
    </sheetView>
  </sheetViews>
  <sheetFormatPr defaultColWidth="12" defaultRowHeight="10" x14ac:dyDescent="0.2"/>
  <cols>
    <col min="1" max="1" width="5" customWidth="1"/>
    <col min="2" max="2" width="16.77734375" customWidth="1"/>
    <col min="3" max="3" width="16" customWidth="1"/>
    <col min="4" max="4" width="45.44140625" customWidth="1"/>
    <col min="5" max="6" width="8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 t="s">
        <v>272</v>
      </c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273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274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11" ht="11.5" x14ac:dyDescent="0.2">
      <c r="A7" s="168"/>
      <c r="B7" s="185" t="s">
        <v>285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ht="20" x14ac:dyDescent="0.2">
      <c r="A8" s="189">
        <v>1</v>
      </c>
      <c r="B8" s="194" t="s">
        <v>286</v>
      </c>
      <c r="C8" s="194">
        <v>8595568930644</v>
      </c>
      <c r="D8" s="192" t="s">
        <v>287</v>
      </c>
      <c r="E8" s="189">
        <v>1</v>
      </c>
      <c r="F8" s="189" t="s">
        <v>172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ht="20" x14ac:dyDescent="0.2">
      <c r="A9" s="189">
        <v>2</v>
      </c>
      <c r="B9" s="194" t="s">
        <v>288</v>
      </c>
      <c r="C9" s="232" t="s">
        <v>289</v>
      </c>
      <c r="D9" s="192" t="s">
        <v>290</v>
      </c>
      <c r="E9" s="189">
        <v>1</v>
      </c>
      <c r="F9" s="189" t="s">
        <v>172</v>
      </c>
      <c r="G9" s="193">
        <v>0</v>
      </c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ht="20" x14ac:dyDescent="0.2">
      <c r="A10" s="189">
        <v>3</v>
      </c>
      <c r="B10" s="194" t="s">
        <v>291</v>
      </c>
      <c r="C10" s="194" t="s">
        <v>292</v>
      </c>
      <c r="D10" s="192" t="s">
        <v>293</v>
      </c>
      <c r="E10" s="189">
        <v>3</v>
      </c>
      <c r="F10" s="189" t="s">
        <v>172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ht="20" x14ac:dyDescent="0.2">
      <c r="A11" s="189">
        <v>4</v>
      </c>
      <c r="B11" s="194" t="s">
        <v>294</v>
      </c>
      <c r="C11" s="194">
        <v>752105</v>
      </c>
      <c r="D11" s="192" t="s">
        <v>295</v>
      </c>
      <c r="E11" s="189">
        <v>1</v>
      </c>
      <c r="F11" s="189" t="s">
        <v>172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x14ac:dyDescent="0.2">
      <c r="A12" s="189">
        <v>5</v>
      </c>
      <c r="B12" s="194" t="s">
        <v>294</v>
      </c>
      <c r="C12" s="231">
        <v>754001</v>
      </c>
      <c r="D12" s="194" t="s">
        <v>296</v>
      </c>
      <c r="E12" s="189">
        <v>38</v>
      </c>
      <c r="F12" s="189" t="s">
        <v>172</v>
      </c>
      <c r="G12" s="193">
        <v>0</v>
      </c>
      <c r="H12" s="193">
        <v>0</v>
      </c>
      <c r="I12" s="193">
        <f>E12*G12</f>
        <v>0</v>
      </c>
      <c r="J12" s="193">
        <f>E12*H12</f>
        <v>0</v>
      </c>
      <c r="K12" s="193">
        <f>SUM(I12:J12)</f>
        <v>0</v>
      </c>
    </row>
    <row r="13" spans="1:11" ht="11.5" x14ac:dyDescent="0.2">
      <c r="A13" s="168"/>
      <c r="B13" s="185" t="s">
        <v>297</v>
      </c>
      <c r="C13" s="195"/>
      <c r="D13" s="187"/>
      <c r="E13" s="168"/>
      <c r="F13" s="168"/>
      <c r="G13" s="188"/>
      <c r="H13" s="188"/>
      <c r="I13" s="188"/>
      <c r="J13" s="188"/>
      <c r="K13" s="188"/>
    </row>
    <row r="14" spans="1:11" x14ac:dyDescent="0.2">
      <c r="A14" s="189">
        <v>6</v>
      </c>
      <c r="B14" s="194" t="s">
        <v>298</v>
      </c>
      <c r="C14" s="194"/>
      <c r="D14" s="192" t="s">
        <v>299</v>
      </c>
      <c r="E14" s="189">
        <v>4</v>
      </c>
      <c r="F14" s="189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300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x14ac:dyDescent="0.2">
      <c r="A16" s="196" t="s">
        <v>182</v>
      </c>
      <c r="B16" s="190" t="s">
        <v>301</v>
      </c>
      <c r="C16" s="197" t="s">
        <v>302</v>
      </c>
      <c r="D16" s="190" t="s">
        <v>303</v>
      </c>
      <c r="E16" s="189">
        <v>30</v>
      </c>
      <c r="F16" s="198" t="s">
        <v>304</v>
      </c>
      <c r="G16" s="193">
        <v>0</v>
      </c>
      <c r="H16" s="193">
        <v>0</v>
      </c>
      <c r="I16" s="193">
        <f>E16*G16</f>
        <v>0</v>
      </c>
      <c r="J16" s="193">
        <f>E16*H16</f>
        <v>0</v>
      </c>
      <c r="K16" s="193">
        <f>SUM(I16:J16)</f>
        <v>0</v>
      </c>
    </row>
    <row r="17" spans="1:11" ht="20" x14ac:dyDescent="0.2">
      <c r="A17" s="196" t="s">
        <v>178</v>
      </c>
      <c r="B17" s="190" t="s">
        <v>305</v>
      </c>
      <c r="C17" s="190" t="s">
        <v>306</v>
      </c>
      <c r="D17" s="190" t="s">
        <v>307</v>
      </c>
      <c r="E17" s="189">
        <v>30</v>
      </c>
      <c r="F17" s="198" t="s">
        <v>172</v>
      </c>
      <c r="G17" s="193">
        <v>0</v>
      </c>
      <c r="H17" s="193">
        <v>0</v>
      </c>
      <c r="I17" s="193">
        <f>E17*G17</f>
        <v>0</v>
      </c>
      <c r="J17" s="193">
        <f>E17*H17</f>
        <v>0</v>
      </c>
      <c r="K17" s="193">
        <f>SUM(I17:J17)</f>
        <v>0</v>
      </c>
    </row>
    <row r="18" spans="1:11" ht="11.5" x14ac:dyDescent="0.2">
      <c r="A18" s="168"/>
      <c r="B18" s="185" t="s">
        <v>308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1" x14ac:dyDescent="0.2">
      <c r="A19" s="189">
        <v>9</v>
      </c>
      <c r="B19" s="194" t="s">
        <v>309</v>
      </c>
      <c r="C19" s="194" t="s">
        <v>310</v>
      </c>
      <c r="D19" s="192" t="s">
        <v>311</v>
      </c>
      <c r="E19" s="189">
        <v>50</v>
      </c>
      <c r="F19" s="189" t="s">
        <v>304</v>
      </c>
      <c r="G19" s="193">
        <v>0</v>
      </c>
      <c r="H19" s="193">
        <v>0</v>
      </c>
      <c r="I19" s="193">
        <f>E19*G19</f>
        <v>0</v>
      </c>
      <c r="J19" s="193">
        <f>E19*H19</f>
        <v>0</v>
      </c>
      <c r="K19" s="193">
        <f>SUM(I19:J19)</f>
        <v>0</v>
      </c>
    </row>
    <row r="20" spans="1:11" x14ac:dyDescent="0.2">
      <c r="A20" s="189">
        <v>10</v>
      </c>
      <c r="B20" s="194" t="s">
        <v>312</v>
      </c>
      <c r="C20" s="194" t="s">
        <v>313</v>
      </c>
      <c r="D20" s="192" t="s">
        <v>314</v>
      </c>
      <c r="E20" s="189">
        <v>65</v>
      </c>
      <c r="F20" s="189" t="s">
        <v>304</v>
      </c>
      <c r="G20" s="193">
        <v>0</v>
      </c>
      <c r="H20" s="193">
        <v>0</v>
      </c>
      <c r="I20" s="193">
        <f>E20*G20</f>
        <v>0</v>
      </c>
      <c r="J20" s="193">
        <f>E20*H20</f>
        <v>0</v>
      </c>
      <c r="K20" s="193">
        <f>SUM(I20:J20)</f>
        <v>0</v>
      </c>
    </row>
    <row r="21" spans="1:11" ht="11.5" x14ac:dyDescent="0.2">
      <c r="A21" s="168"/>
      <c r="B21" s="185" t="s">
        <v>315</v>
      </c>
      <c r="C21" s="195"/>
      <c r="D21" s="187"/>
      <c r="E21" s="168"/>
      <c r="F21" s="168"/>
      <c r="G21" s="188"/>
      <c r="H21" s="188"/>
      <c r="I21" s="188"/>
      <c r="J21" s="188"/>
      <c r="K21" s="188"/>
    </row>
    <row r="22" spans="1:11" x14ac:dyDescent="0.2">
      <c r="A22" s="196" t="s">
        <v>204</v>
      </c>
      <c r="B22" s="192" t="s">
        <v>316</v>
      </c>
      <c r="C22" s="192" t="s">
        <v>317</v>
      </c>
      <c r="D22" s="192" t="s">
        <v>318</v>
      </c>
      <c r="E22" s="189">
        <v>20</v>
      </c>
      <c r="F22" s="198" t="s">
        <v>304</v>
      </c>
      <c r="G22" s="193">
        <v>0</v>
      </c>
      <c r="H22" s="193">
        <v>0</v>
      </c>
      <c r="I22" s="193">
        <f t="shared" ref="I22:I34" si="0">E22*G22</f>
        <v>0</v>
      </c>
      <c r="J22" s="193">
        <f t="shared" ref="J22:J34" si="1">E22*H22</f>
        <v>0</v>
      </c>
      <c r="K22" s="193">
        <f t="shared" ref="K22:K34" si="2">SUM(I22:J22)</f>
        <v>0</v>
      </c>
    </row>
    <row r="23" spans="1:11" x14ac:dyDescent="0.2">
      <c r="A23" s="196" t="s">
        <v>208</v>
      </c>
      <c r="B23" s="192" t="s">
        <v>319</v>
      </c>
      <c r="C23" s="192" t="s">
        <v>320</v>
      </c>
      <c r="D23" s="192" t="s">
        <v>321</v>
      </c>
      <c r="E23" s="189">
        <v>40</v>
      </c>
      <c r="F23" s="198" t="s">
        <v>304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96" t="s">
        <v>212</v>
      </c>
      <c r="B24" s="192" t="s">
        <v>322</v>
      </c>
      <c r="C24" s="192" t="s">
        <v>323</v>
      </c>
      <c r="D24" s="192" t="s">
        <v>324</v>
      </c>
      <c r="E24" s="189">
        <v>35</v>
      </c>
      <c r="F24" s="198" t="s">
        <v>304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196" t="s">
        <v>216</v>
      </c>
      <c r="B25" s="192" t="s">
        <v>325</v>
      </c>
      <c r="C25" s="192" t="s">
        <v>326</v>
      </c>
      <c r="D25" s="230" t="s">
        <v>327</v>
      </c>
      <c r="E25" s="189">
        <v>15</v>
      </c>
      <c r="F25" s="198" t="s">
        <v>304</v>
      </c>
      <c r="G25" s="193">
        <v>0</v>
      </c>
      <c r="H25" s="193">
        <v>0</v>
      </c>
      <c r="I25" s="193">
        <f t="shared" si="0"/>
        <v>0</v>
      </c>
      <c r="J25" s="193">
        <f t="shared" si="1"/>
        <v>0</v>
      </c>
      <c r="K25" s="193">
        <f t="shared" si="2"/>
        <v>0</v>
      </c>
    </row>
    <row r="26" spans="1:11" x14ac:dyDescent="0.2">
      <c r="A26" s="196" t="s">
        <v>218</v>
      </c>
      <c r="B26" s="194" t="s">
        <v>328</v>
      </c>
      <c r="C26" s="194" t="s">
        <v>329</v>
      </c>
      <c r="D26" s="192" t="s">
        <v>330</v>
      </c>
      <c r="E26" s="189">
        <v>10</v>
      </c>
      <c r="F26" s="189" t="s">
        <v>172</v>
      </c>
      <c r="G26" s="193">
        <v>0</v>
      </c>
      <c r="H26" s="193">
        <v>0</v>
      </c>
      <c r="I26" s="193">
        <f t="shared" si="0"/>
        <v>0</v>
      </c>
      <c r="J26" s="193">
        <f t="shared" si="1"/>
        <v>0</v>
      </c>
      <c r="K26" s="193">
        <f t="shared" si="2"/>
        <v>0</v>
      </c>
    </row>
    <row r="27" spans="1:11" x14ac:dyDescent="0.2">
      <c r="A27" s="196" t="s">
        <v>192</v>
      </c>
      <c r="B27" s="194" t="s">
        <v>331</v>
      </c>
      <c r="C27" s="194" t="s">
        <v>332</v>
      </c>
      <c r="D27" s="192" t="s">
        <v>333</v>
      </c>
      <c r="E27" s="189">
        <v>6</v>
      </c>
      <c r="F27" s="189" t="s">
        <v>172</v>
      </c>
      <c r="G27" s="193">
        <v>0</v>
      </c>
      <c r="H27" s="193">
        <v>0</v>
      </c>
      <c r="I27" s="193">
        <f t="shared" si="0"/>
        <v>0</v>
      </c>
      <c r="J27" s="193">
        <f t="shared" si="1"/>
        <v>0</v>
      </c>
      <c r="K27" s="193">
        <f t="shared" si="2"/>
        <v>0</v>
      </c>
    </row>
    <row r="28" spans="1:11" x14ac:dyDescent="0.2">
      <c r="A28" s="196" t="s">
        <v>334</v>
      </c>
      <c r="B28" s="194" t="s">
        <v>335</v>
      </c>
      <c r="C28" s="194" t="s">
        <v>336</v>
      </c>
      <c r="D28" s="192" t="s">
        <v>337</v>
      </c>
      <c r="E28" s="189">
        <v>4</v>
      </c>
      <c r="F28" s="189" t="s">
        <v>172</v>
      </c>
      <c r="G28" s="193">
        <v>0</v>
      </c>
      <c r="H28" s="193">
        <v>0</v>
      </c>
      <c r="I28" s="193">
        <f t="shared" si="0"/>
        <v>0</v>
      </c>
      <c r="J28" s="193">
        <f t="shared" si="1"/>
        <v>0</v>
      </c>
      <c r="K28" s="193">
        <f t="shared" si="2"/>
        <v>0</v>
      </c>
    </row>
    <row r="29" spans="1:11" x14ac:dyDescent="0.2">
      <c r="A29" s="196" t="s">
        <v>338</v>
      </c>
      <c r="B29" s="194" t="s">
        <v>339</v>
      </c>
      <c r="C29" s="194" t="s">
        <v>340</v>
      </c>
      <c r="D29" s="192" t="s">
        <v>341</v>
      </c>
      <c r="E29" s="189">
        <v>2</v>
      </c>
      <c r="F29" s="189" t="s">
        <v>172</v>
      </c>
      <c r="G29" s="193">
        <v>0</v>
      </c>
      <c r="H29" s="193">
        <v>0</v>
      </c>
      <c r="I29" s="193">
        <f t="shared" si="0"/>
        <v>0</v>
      </c>
      <c r="J29" s="193">
        <f t="shared" si="1"/>
        <v>0</v>
      </c>
      <c r="K29" s="193">
        <f t="shared" si="2"/>
        <v>0</v>
      </c>
    </row>
    <row r="30" spans="1:11" x14ac:dyDescent="0.2">
      <c r="A30" s="196" t="s">
        <v>342</v>
      </c>
      <c r="B30" s="190" t="s">
        <v>343</v>
      </c>
      <c r="C30" s="190" t="s">
        <v>344</v>
      </c>
      <c r="D30" s="190" t="s">
        <v>345</v>
      </c>
      <c r="E30" s="189">
        <v>6</v>
      </c>
      <c r="F30" s="189" t="s">
        <v>172</v>
      </c>
      <c r="G30" s="193">
        <v>0</v>
      </c>
      <c r="H30" s="193">
        <v>0</v>
      </c>
      <c r="I30" s="193">
        <f t="shared" si="0"/>
        <v>0</v>
      </c>
      <c r="J30" s="193">
        <f t="shared" si="1"/>
        <v>0</v>
      </c>
      <c r="K30" s="193">
        <f t="shared" si="2"/>
        <v>0</v>
      </c>
    </row>
    <row r="31" spans="1:11" x14ac:dyDescent="0.2">
      <c r="A31" s="196" t="s">
        <v>346</v>
      </c>
      <c r="B31" s="190" t="s">
        <v>347</v>
      </c>
      <c r="C31" s="190" t="s">
        <v>348</v>
      </c>
      <c r="D31" s="190" t="s">
        <v>349</v>
      </c>
      <c r="E31" s="189">
        <v>4</v>
      </c>
      <c r="F31" s="189" t="s">
        <v>172</v>
      </c>
      <c r="G31" s="193">
        <v>0</v>
      </c>
      <c r="H31" s="193">
        <v>0</v>
      </c>
      <c r="I31" s="193">
        <f t="shared" si="0"/>
        <v>0</v>
      </c>
      <c r="J31" s="193">
        <f t="shared" si="1"/>
        <v>0</v>
      </c>
      <c r="K31" s="193">
        <f t="shared" si="2"/>
        <v>0</v>
      </c>
    </row>
    <row r="32" spans="1:11" x14ac:dyDescent="0.2">
      <c r="A32" s="196" t="s">
        <v>350</v>
      </c>
      <c r="B32" s="194" t="s">
        <v>351</v>
      </c>
      <c r="C32" s="194" t="s">
        <v>352</v>
      </c>
      <c r="D32" s="192" t="s">
        <v>353</v>
      </c>
      <c r="E32" s="189">
        <v>4</v>
      </c>
      <c r="F32" s="189" t="s">
        <v>172</v>
      </c>
      <c r="G32" s="193">
        <v>0</v>
      </c>
      <c r="H32" s="193">
        <v>0</v>
      </c>
      <c r="I32" s="193">
        <f t="shared" si="0"/>
        <v>0</v>
      </c>
      <c r="J32" s="193">
        <f t="shared" si="1"/>
        <v>0</v>
      </c>
      <c r="K32" s="193">
        <f t="shared" si="2"/>
        <v>0</v>
      </c>
    </row>
    <row r="33" spans="1:11" x14ac:dyDescent="0.2">
      <c r="A33" s="196" t="s">
        <v>354</v>
      </c>
      <c r="B33" s="194" t="s">
        <v>355</v>
      </c>
      <c r="C33" s="194" t="s">
        <v>356</v>
      </c>
      <c r="D33" s="192" t="s">
        <v>357</v>
      </c>
      <c r="E33" s="189">
        <v>5</v>
      </c>
      <c r="F33" s="189" t="s">
        <v>172</v>
      </c>
      <c r="G33" s="193">
        <v>0</v>
      </c>
      <c r="H33" s="193">
        <v>0</v>
      </c>
      <c r="I33" s="193">
        <f t="shared" si="0"/>
        <v>0</v>
      </c>
      <c r="J33" s="193">
        <f t="shared" si="1"/>
        <v>0</v>
      </c>
      <c r="K33" s="193">
        <f t="shared" si="2"/>
        <v>0</v>
      </c>
    </row>
    <row r="34" spans="1:11" x14ac:dyDescent="0.2">
      <c r="A34" s="196" t="s">
        <v>7</v>
      </c>
      <c r="B34" s="190" t="s">
        <v>358</v>
      </c>
      <c r="C34" s="190" t="s">
        <v>359</v>
      </c>
      <c r="D34" s="190" t="s">
        <v>360</v>
      </c>
      <c r="E34" s="189">
        <v>12</v>
      </c>
      <c r="F34" s="189" t="s">
        <v>172</v>
      </c>
      <c r="G34" s="193">
        <v>0</v>
      </c>
      <c r="H34" s="193">
        <v>0</v>
      </c>
      <c r="I34" s="193">
        <f t="shared" si="0"/>
        <v>0</v>
      </c>
      <c r="J34" s="193">
        <f t="shared" si="1"/>
        <v>0</v>
      </c>
      <c r="K34" s="193">
        <f t="shared" si="2"/>
        <v>0</v>
      </c>
    </row>
    <row r="35" spans="1:11" ht="11.5" x14ac:dyDescent="0.2">
      <c r="A35" s="168"/>
      <c r="B35" s="185" t="s">
        <v>361</v>
      </c>
      <c r="C35" s="195"/>
      <c r="D35" s="187"/>
      <c r="E35" s="168"/>
      <c r="F35" s="168"/>
      <c r="G35" s="188"/>
      <c r="H35" s="188"/>
      <c r="I35" s="188"/>
      <c r="J35" s="188"/>
      <c r="K35" s="188"/>
    </row>
    <row r="36" spans="1:11" x14ac:dyDescent="0.2">
      <c r="A36" s="189">
        <v>24</v>
      </c>
      <c r="B36" s="194"/>
      <c r="C36" s="194"/>
      <c r="D36" s="192" t="s">
        <v>362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ref="I36:I46" si="3">E36*G36</f>
        <v>0</v>
      </c>
      <c r="J36" s="193">
        <f t="shared" ref="J36:J46" si="4">E36*H36</f>
        <v>0</v>
      </c>
      <c r="K36" s="193">
        <f t="shared" ref="K36:K46" si="5">SUM(I36:J36)</f>
        <v>0</v>
      </c>
    </row>
    <row r="37" spans="1:11" x14ac:dyDescent="0.2">
      <c r="A37" s="189">
        <v>25</v>
      </c>
      <c r="B37" s="194"/>
      <c r="C37" s="194"/>
      <c r="D37" s="192" t="s">
        <v>363</v>
      </c>
      <c r="E37" s="189">
        <v>1</v>
      </c>
      <c r="F37" s="189" t="s">
        <v>172</v>
      </c>
      <c r="G37" s="193">
        <v>0</v>
      </c>
      <c r="H37" s="193">
        <v>0</v>
      </c>
      <c r="I37" s="193">
        <f t="shared" si="3"/>
        <v>0</v>
      </c>
      <c r="J37" s="193">
        <f t="shared" si="4"/>
        <v>0</v>
      </c>
      <c r="K37" s="193">
        <f t="shared" si="5"/>
        <v>0</v>
      </c>
    </row>
    <row r="38" spans="1:11" ht="40" x14ac:dyDescent="0.2">
      <c r="A38" s="189">
        <v>26</v>
      </c>
      <c r="B38" s="200" t="s">
        <v>364</v>
      </c>
      <c r="C38" s="200"/>
      <c r="D38" s="192" t="s">
        <v>365</v>
      </c>
      <c r="E38" s="189">
        <v>3</v>
      </c>
      <c r="F38" s="189" t="s">
        <v>366</v>
      </c>
      <c r="G38" s="193">
        <v>0</v>
      </c>
      <c r="H38" s="193">
        <v>0</v>
      </c>
      <c r="I38" s="193">
        <f t="shared" si="3"/>
        <v>0</v>
      </c>
      <c r="J38" s="193">
        <f t="shared" si="4"/>
        <v>0</v>
      </c>
      <c r="K38" s="193">
        <f t="shared" si="5"/>
        <v>0</v>
      </c>
    </row>
    <row r="39" spans="1:11" x14ac:dyDescent="0.2">
      <c r="A39" s="189">
        <v>27</v>
      </c>
      <c r="B39" s="194"/>
      <c r="C39" s="201" t="s">
        <v>302</v>
      </c>
      <c r="D39" s="192" t="s">
        <v>367</v>
      </c>
      <c r="E39" s="189">
        <v>30</v>
      </c>
      <c r="F39" s="198" t="s">
        <v>304</v>
      </c>
      <c r="G39" s="193">
        <v>0</v>
      </c>
      <c r="H39" s="193">
        <v>0</v>
      </c>
      <c r="I39" s="193">
        <f t="shared" si="3"/>
        <v>0</v>
      </c>
      <c r="J39" s="193">
        <f t="shared" si="4"/>
        <v>0</v>
      </c>
      <c r="K39" s="193">
        <f t="shared" si="5"/>
        <v>0</v>
      </c>
    </row>
    <row r="40" spans="1:11" ht="20" x14ac:dyDescent="0.2">
      <c r="A40" s="189">
        <v>28</v>
      </c>
      <c r="B40" s="194"/>
      <c r="C40" s="201" t="s">
        <v>302</v>
      </c>
      <c r="D40" s="192" t="s">
        <v>368</v>
      </c>
      <c r="E40" s="189">
        <v>30</v>
      </c>
      <c r="F40" s="198" t="s">
        <v>304</v>
      </c>
      <c r="G40" s="193">
        <v>0</v>
      </c>
      <c r="H40" s="193">
        <v>0</v>
      </c>
      <c r="I40" s="193">
        <f t="shared" si="3"/>
        <v>0</v>
      </c>
      <c r="J40" s="193">
        <f t="shared" si="4"/>
        <v>0</v>
      </c>
      <c r="K40" s="193">
        <f t="shared" si="5"/>
        <v>0</v>
      </c>
    </row>
    <row r="41" spans="1:11" x14ac:dyDescent="0.2">
      <c r="A41" s="189">
        <v>29</v>
      </c>
      <c r="B41" s="194"/>
      <c r="C41" s="201" t="s">
        <v>302</v>
      </c>
      <c r="D41" s="192" t="s">
        <v>369</v>
      </c>
      <c r="E41" s="189">
        <v>5</v>
      </c>
      <c r="F41" s="198" t="s">
        <v>304</v>
      </c>
      <c r="G41" s="193">
        <v>0</v>
      </c>
      <c r="H41" s="193">
        <v>0</v>
      </c>
      <c r="I41" s="193">
        <f t="shared" si="3"/>
        <v>0</v>
      </c>
      <c r="J41" s="193">
        <f t="shared" si="4"/>
        <v>0</v>
      </c>
      <c r="K41" s="193">
        <f t="shared" si="5"/>
        <v>0</v>
      </c>
    </row>
    <row r="42" spans="1:11" x14ac:dyDescent="0.2">
      <c r="A42" s="189">
        <v>30</v>
      </c>
      <c r="B42" s="194"/>
      <c r="C42" s="201" t="s">
        <v>302</v>
      </c>
      <c r="D42" s="192" t="s">
        <v>370</v>
      </c>
      <c r="E42" s="189">
        <v>30</v>
      </c>
      <c r="F42" s="198" t="s">
        <v>304</v>
      </c>
      <c r="G42" s="193">
        <v>0</v>
      </c>
      <c r="H42" s="193">
        <v>0</v>
      </c>
      <c r="I42" s="193">
        <f t="shared" si="3"/>
        <v>0</v>
      </c>
      <c r="J42" s="193">
        <f t="shared" si="4"/>
        <v>0</v>
      </c>
      <c r="K42" s="193">
        <f t="shared" si="5"/>
        <v>0</v>
      </c>
    </row>
    <row r="43" spans="1:11" x14ac:dyDescent="0.2">
      <c r="A43" s="189">
        <v>31</v>
      </c>
      <c r="B43" s="194"/>
      <c r="C43" s="201" t="s">
        <v>302</v>
      </c>
      <c r="D43" s="192" t="s">
        <v>371</v>
      </c>
      <c r="E43" s="189">
        <v>30</v>
      </c>
      <c r="F43" s="198" t="s">
        <v>304</v>
      </c>
      <c r="G43" s="193">
        <v>0</v>
      </c>
      <c r="H43" s="193">
        <v>0</v>
      </c>
      <c r="I43" s="193">
        <f t="shared" si="3"/>
        <v>0</v>
      </c>
      <c r="J43" s="193">
        <f t="shared" si="4"/>
        <v>0</v>
      </c>
      <c r="K43" s="193">
        <f t="shared" si="5"/>
        <v>0</v>
      </c>
    </row>
    <row r="44" spans="1:11" x14ac:dyDescent="0.2">
      <c r="A44" s="189">
        <v>32</v>
      </c>
      <c r="B44" s="194"/>
      <c r="C44" s="201" t="s">
        <v>302</v>
      </c>
      <c r="D44" s="192" t="s">
        <v>372</v>
      </c>
      <c r="E44" s="189">
        <v>30</v>
      </c>
      <c r="F44" s="198" t="s">
        <v>304</v>
      </c>
      <c r="G44" s="193">
        <v>0</v>
      </c>
      <c r="H44" s="193">
        <v>0</v>
      </c>
      <c r="I44" s="193">
        <f t="shared" si="3"/>
        <v>0</v>
      </c>
      <c r="J44" s="193">
        <f t="shared" si="4"/>
        <v>0</v>
      </c>
      <c r="K44" s="193">
        <f t="shared" si="5"/>
        <v>0</v>
      </c>
    </row>
    <row r="45" spans="1:11" x14ac:dyDescent="0.2">
      <c r="A45" s="189">
        <v>33</v>
      </c>
      <c r="B45" s="194"/>
      <c r="C45" s="201" t="s">
        <v>302</v>
      </c>
      <c r="D45" s="192" t="s">
        <v>373</v>
      </c>
      <c r="E45" s="189">
        <v>30</v>
      </c>
      <c r="F45" s="198" t="s">
        <v>304</v>
      </c>
      <c r="G45" s="193">
        <v>0</v>
      </c>
      <c r="H45" s="193">
        <v>0</v>
      </c>
      <c r="I45" s="193">
        <f t="shared" si="3"/>
        <v>0</v>
      </c>
      <c r="J45" s="193">
        <f t="shared" si="4"/>
        <v>0</v>
      </c>
      <c r="K45" s="193">
        <f t="shared" si="5"/>
        <v>0</v>
      </c>
    </row>
    <row r="46" spans="1:11" x14ac:dyDescent="0.2">
      <c r="A46" s="189">
        <v>34</v>
      </c>
      <c r="B46" s="194"/>
      <c r="C46" s="201"/>
      <c r="D46" s="192" t="s">
        <v>374</v>
      </c>
      <c r="E46" s="189">
        <v>1</v>
      </c>
      <c r="F46" s="198" t="s">
        <v>172</v>
      </c>
      <c r="G46" s="193">
        <v>0</v>
      </c>
      <c r="H46" s="193">
        <v>0</v>
      </c>
      <c r="I46" s="193">
        <f t="shared" si="3"/>
        <v>0</v>
      </c>
      <c r="J46" s="193">
        <f t="shared" si="4"/>
        <v>0</v>
      </c>
      <c r="K46" s="193">
        <f t="shared" si="5"/>
        <v>0</v>
      </c>
    </row>
    <row r="47" spans="1:11" ht="11.5" x14ac:dyDescent="0.2">
      <c r="A47" s="202"/>
      <c r="B47" s="167" t="s">
        <v>375</v>
      </c>
      <c r="C47" s="229"/>
      <c r="D47" s="205"/>
      <c r="E47" s="168"/>
      <c r="F47" s="206"/>
      <c r="G47" s="188"/>
      <c r="H47" s="188"/>
      <c r="I47" s="188"/>
      <c r="J47" s="188"/>
      <c r="K47" s="188"/>
    </row>
    <row r="48" spans="1:11" ht="20" x14ac:dyDescent="0.2">
      <c r="A48" s="196" t="s">
        <v>376</v>
      </c>
      <c r="B48" s="194" t="s">
        <v>377</v>
      </c>
      <c r="C48" s="228" t="s">
        <v>378</v>
      </c>
      <c r="D48" s="192" t="s">
        <v>379</v>
      </c>
      <c r="E48" s="189">
        <v>1</v>
      </c>
      <c r="F48" s="189" t="s">
        <v>172</v>
      </c>
      <c r="G48" s="193">
        <v>0</v>
      </c>
      <c r="H48" s="193">
        <v>0</v>
      </c>
      <c r="I48" s="193">
        <f t="shared" ref="I48:I66" si="6">E48*G48</f>
        <v>0</v>
      </c>
      <c r="J48" s="193">
        <f t="shared" ref="J48:J66" si="7">E48*H48</f>
        <v>0</v>
      </c>
      <c r="K48" s="193">
        <f t="shared" ref="K48:K66" si="8">SUM(I48:J48)</f>
        <v>0</v>
      </c>
    </row>
    <row r="49" spans="1:11" x14ac:dyDescent="0.2">
      <c r="A49" s="196" t="s">
        <v>380</v>
      </c>
      <c r="B49" s="194" t="s">
        <v>381</v>
      </c>
      <c r="C49" s="194">
        <v>8595090550945</v>
      </c>
      <c r="D49" s="192" t="s">
        <v>382</v>
      </c>
      <c r="E49" s="189">
        <v>1</v>
      </c>
      <c r="F49" s="189" t="s">
        <v>172</v>
      </c>
      <c r="G49" s="193">
        <v>0</v>
      </c>
      <c r="H49" s="193">
        <v>0</v>
      </c>
      <c r="I49" s="193">
        <f t="shared" si="6"/>
        <v>0</v>
      </c>
      <c r="J49" s="193">
        <f t="shared" si="7"/>
        <v>0</v>
      </c>
      <c r="K49" s="193">
        <f t="shared" si="8"/>
        <v>0</v>
      </c>
    </row>
    <row r="50" spans="1:11" x14ac:dyDescent="0.2">
      <c r="A50" s="196" t="s">
        <v>383</v>
      </c>
      <c r="B50" s="194" t="s">
        <v>384</v>
      </c>
      <c r="C50" s="194">
        <v>406466</v>
      </c>
      <c r="D50" s="192" t="s">
        <v>385</v>
      </c>
      <c r="E50" s="189">
        <v>1</v>
      </c>
      <c r="F50" s="189" t="s">
        <v>172</v>
      </c>
      <c r="G50" s="193">
        <v>0</v>
      </c>
      <c r="H50" s="193">
        <v>0</v>
      </c>
      <c r="I50" s="193">
        <f t="shared" si="6"/>
        <v>0</v>
      </c>
      <c r="J50" s="193">
        <f t="shared" si="7"/>
        <v>0</v>
      </c>
      <c r="K50" s="193">
        <f t="shared" si="8"/>
        <v>0</v>
      </c>
    </row>
    <row r="51" spans="1:11" x14ac:dyDescent="0.2">
      <c r="A51" s="196" t="s">
        <v>386</v>
      </c>
      <c r="B51" s="194" t="s">
        <v>387</v>
      </c>
      <c r="C51" s="194">
        <v>403402</v>
      </c>
      <c r="D51" s="192" t="s">
        <v>388</v>
      </c>
      <c r="E51" s="189">
        <v>1</v>
      </c>
      <c r="F51" s="189" t="s">
        <v>172</v>
      </c>
      <c r="G51" s="193">
        <v>0</v>
      </c>
      <c r="H51" s="193">
        <v>0</v>
      </c>
      <c r="I51" s="193">
        <f t="shared" si="6"/>
        <v>0</v>
      </c>
      <c r="J51" s="193">
        <f t="shared" si="7"/>
        <v>0</v>
      </c>
      <c r="K51" s="193">
        <f t="shared" si="8"/>
        <v>0</v>
      </c>
    </row>
    <row r="52" spans="1:11" x14ac:dyDescent="0.2">
      <c r="A52" s="196" t="s">
        <v>389</v>
      </c>
      <c r="B52" s="194" t="s">
        <v>390</v>
      </c>
      <c r="C52" s="194">
        <v>403357</v>
      </c>
      <c r="D52" s="192" t="s">
        <v>391</v>
      </c>
      <c r="E52" s="189">
        <v>4</v>
      </c>
      <c r="F52" s="189" t="s">
        <v>172</v>
      </c>
      <c r="G52" s="193">
        <v>0</v>
      </c>
      <c r="H52" s="193">
        <v>0</v>
      </c>
      <c r="I52" s="193">
        <f t="shared" si="6"/>
        <v>0</v>
      </c>
      <c r="J52" s="193">
        <f t="shared" si="7"/>
        <v>0</v>
      </c>
      <c r="K52" s="193">
        <f t="shared" si="8"/>
        <v>0</v>
      </c>
    </row>
    <row r="53" spans="1:11" ht="20" x14ac:dyDescent="0.2">
      <c r="A53" s="196" t="s">
        <v>392</v>
      </c>
      <c r="B53" s="194" t="s">
        <v>393</v>
      </c>
      <c r="C53" s="194" t="s">
        <v>394</v>
      </c>
      <c r="D53" s="192" t="s">
        <v>395</v>
      </c>
      <c r="E53" s="189">
        <v>1</v>
      </c>
      <c r="F53" s="189" t="s">
        <v>172</v>
      </c>
      <c r="G53" s="193">
        <v>0</v>
      </c>
      <c r="H53" s="193">
        <v>0</v>
      </c>
      <c r="I53" s="193">
        <f t="shared" si="6"/>
        <v>0</v>
      </c>
      <c r="J53" s="193">
        <f t="shared" si="7"/>
        <v>0</v>
      </c>
      <c r="K53" s="193">
        <f t="shared" si="8"/>
        <v>0</v>
      </c>
    </row>
    <row r="54" spans="1:11" ht="20" x14ac:dyDescent="0.2">
      <c r="A54" s="196" t="s">
        <v>396</v>
      </c>
      <c r="B54" s="194" t="s">
        <v>397</v>
      </c>
      <c r="C54" s="190" t="s">
        <v>398</v>
      </c>
      <c r="D54" s="194" t="s">
        <v>399</v>
      </c>
      <c r="E54" s="189">
        <v>1</v>
      </c>
      <c r="F54" s="189" t="s">
        <v>172</v>
      </c>
      <c r="G54" s="193">
        <v>0</v>
      </c>
      <c r="H54" s="193">
        <v>0</v>
      </c>
      <c r="I54" s="193">
        <f t="shared" si="6"/>
        <v>0</v>
      </c>
      <c r="J54" s="193">
        <f t="shared" si="7"/>
        <v>0</v>
      </c>
      <c r="K54" s="193">
        <f t="shared" si="8"/>
        <v>0</v>
      </c>
    </row>
    <row r="55" spans="1:11" ht="20" x14ac:dyDescent="0.2">
      <c r="A55" s="196" t="s">
        <v>400</v>
      </c>
      <c r="B55" s="194"/>
      <c r="C55" s="190" t="s">
        <v>401</v>
      </c>
      <c r="D55" s="194" t="s">
        <v>402</v>
      </c>
      <c r="E55" s="189">
        <v>4</v>
      </c>
      <c r="F55" s="189" t="s">
        <v>172</v>
      </c>
      <c r="G55" s="193">
        <v>0</v>
      </c>
      <c r="H55" s="193">
        <v>0</v>
      </c>
      <c r="I55" s="193">
        <f t="shared" si="6"/>
        <v>0</v>
      </c>
      <c r="J55" s="193">
        <f t="shared" si="7"/>
        <v>0</v>
      </c>
      <c r="K55" s="193">
        <f t="shared" si="8"/>
        <v>0</v>
      </c>
    </row>
    <row r="56" spans="1:11" x14ac:dyDescent="0.2">
      <c r="A56" s="196" t="s">
        <v>403</v>
      </c>
      <c r="B56" s="194"/>
      <c r="C56" s="194" t="s">
        <v>404</v>
      </c>
      <c r="D56" s="192" t="s">
        <v>405</v>
      </c>
      <c r="E56" s="189">
        <v>2</v>
      </c>
      <c r="F56" s="189" t="s">
        <v>172</v>
      </c>
      <c r="G56" s="193">
        <v>0</v>
      </c>
      <c r="H56" s="193">
        <v>0</v>
      </c>
      <c r="I56" s="193">
        <f t="shared" si="6"/>
        <v>0</v>
      </c>
      <c r="J56" s="193">
        <f t="shared" si="7"/>
        <v>0</v>
      </c>
      <c r="K56" s="193">
        <f t="shared" si="8"/>
        <v>0</v>
      </c>
    </row>
    <row r="57" spans="1:11" x14ac:dyDescent="0.2">
      <c r="A57" s="196" t="s">
        <v>406</v>
      </c>
      <c r="B57" s="194"/>
      <c r="C57" s="194" t="s">
        <v>407</v>
      </c>
      <c r="D57" s="192" t="s">
        <v>408</v>
      </c>
      <c r="E57" s="189">
        <v>1</v>
      </c>
      <c r="F57" s="189" t="s">
        <v>172</v>
      </c>
      <c r="G57" s="193">
        <v>0</v>
      </c>
      <c r="H57" s="193">
        <v>0</v>
      </c>
      <c r="I57" s="193">
        <f t="shared" si="6"/>
        <v>0</v>
      </c>
      <c r="J57" s="193">
        <f t="shared" si="7"/>
        <v>0</v>
      </c>
      <c r="K57" s="193">
        <f t="shared" si="8"/>
        <v>0</v>
      </c>
    </row>
    <row r="58" spans="1:11" x14ac:dyDescent="0.2">
      <c r="A58" s="196" t="s">
        <v>409</v>
      </c>
      <c r="B58" s="194"/>
      <c r="C58" s="194"/>
      <c r="D58" s="192" t="s">
        <v>410</v>
      </c>
      <c r="E58" s="189">
        <v>2</v>
      </c>
      <c r="F58" s="189" t="s">
        <v>172</v>
      </c>
      <c r="G58" s="193">
        <v>0</v>
      </c>
      <c r="H58" s="193">
        <v>0</v>
      </c>
      <c r="I58" s="193">
        <f t="shared" si="6"/>
        <v>0</v>
      </c>
      <c r="J58" s="193">
        <f t="shared" si="7"/>
        <v>0</v>
      </c>
      <c r="K58" s="193">
        <f t="shared" si="8"/>
        <v>0</v>
      </c>
    </row>
    <row r="59" spans="1:11" x14ac:dyDescent="0.2">
      <c r="A59" s="196" t="s">
        <v>411</v>
      </c>
      <c r="B59" s="194"/>
      <c r="C59" s="194"/>
      <c r="D59" s="192" t="s">
        <v>412</v>
      </c>
      <c r="E59" s="189">
        <v>1</v>
      </c>
      <c r="F59" s="189" t="s">
        <v>172</v>
      </c>
      <c r="G59" s="193">
        <v>0</v>
      </c>
      <c r="H59" s="193">
        <v>0</v>
      </c>
      <c r="I59" s="193">
        <f t="shared" si="6"/>
        <v>0</v>
      </c>
      <c r="J59" s="193">
        <f t="shared" si="7"/>
        <v>0</v>
      </c>
      <c r="K59" s="193">
        <f t="shared" si="8"/>
        <v>0</v>
      </c>
    </row>
    <row r="60" spans="1:11" x14ac:dyDescent="0.2">
      <c r="A60" s="196" t="s">
        <v>413</v>
      </c>
      <c r="B60" s="194" t="s">
        <v>414</v>
      </c>
      <c r="C60" s="194">
        <v>4012591772088</v>
      </c>
      <c r="D60" s="192" t="s">
        <v>415</v>
      </c>
      <c r="E60" s="189">
        <v>1</v>
      </c>
      <c r="F60" s="189" t="s">
        <v>172</v>
      </c>
      <c r="G60" s="193">
        <v>0</v>
      </c>
      <c r="H60" s="193">
        <v>0</v>
      </c>
      <c r="I60" s="193">
        <f t="shared" si="6"/>
        <v>0</v>
      </c>
      <c r="J60" s="193">
        <f t="shared" si="7"/>
        <v>0</v>
      </c>
      <c r="K60" s="193">
        <f t="shared" si="8"/>
        <v>0</v>
      </c>
    </row>
    <row r="61" spans="1:11" x14ac:dyDescent="0.2">
      <c r="A61" s="196" t="s">
        <v>416</v>
      </c>
      <c r="B61" s="194" t="s">
        <v>417</v>
      </c>
      <c r="C61" s="194">
        <v>4012591772118</v>
      </c>
      <c r="D61" s="192" t="s">
        <v>415</v>
      </c>
      <c r="E61" s="189">
        <v>1</v>
      </c>
      <c r="F61" s="189" t="s">
        <v>172</v>
      </c>
      <c r="G61" s="193">
        <v>0</v>
      </c>
      <c r="H61" s="193">
        <v>0</v>
      </c>
      <c r="I61" s="193">
        <f t="shared" si="6"/>
        <v>0</v>
      </c>
      <c r="J61" s="193">
        <f t="shared" si="7"/>
        <v>0</v>
      </c>
      <c r="K61" s="193">
        <f t="shared" si="8"/>
        <v>0</v>
      </c>
    </row>
    <row r="62" spans="1:11" x14ac:dyDescent="0.2">
      <c r="A62" s="196" t="s">
        <v>418</v>
      </c>
      <c r="B62" s="194"/>
      <c r="C62" s="194"/>
      <c r="D62" s="192" t="s">
        <v>419</v>
      </c>
      <c r="E62" s="189">
        <v>1</v>
      </c>
      <c r="F62" s="189" t="s">
        <v>172</v>
      </c>
      <c r="G62" s="193">
        <v>0</v>
      </c>
      <c r="H62" s="193">
        <v>0</v>
      </c>
      <c r="I62" s="193">
        <f t="shared" si="6"/>
        <v>0</v>
      </c>
      <c r="J62" s="193">
        <f t="shared" si="7"/>
        <v>0</v>
      </c>
      <c r="K62" s="193">
        <f t="shared" si="8"/>
        <v>0</v>
      </c>
    </row>
    <row r="63" spans="1:11" x14ac:dyDescent="0.2">
      <c r="A63" s="196" t="s">
        <v>420</v>
      </c>
      <c r="B63" s="194"/>
      <c r="C63" s="194"/>
      <c r="D63" s="192" t="s">
        <v>421</v>
      </c>
      <c r="E63" s="189">
        <v>1</v>
      </c>
      <c r="F63" s="189" t="s">
        <v>172</v>
      </c>
      <c r="G63" s="193">
        <v>0</v>
      </c>
      <c r="H63" s="193">
        <v>0</v>
      </c>
      <c r="I63" s="193">
        <f t="shared" si="6"/>
        <v>0</v>
      </c>
      <c r="J63" s="193">
        <f t="shared" si="7"/>
        <v>0</v>
      </c>
      <c r="K63" s="193">
        <f t="shared" si="8"/>
        <v>0</v>
      </c>
    </row>
    <row r="64" spans="1:11" x14ac:dyDescent="0.2">
      <c r="A64" s="196" t="s">
        <v>422</v>
      </c>
      <c r="B64" s="194"/>
      <c r="C64" s="194"/>
      <c r="D64" s="192" t="s">
        <v>423</v>
      </c>
      <c r="E64" s="189">
        <v>1</v>
      </c>
      <c r="F64" s="189" t="s">
        <v>172</v>
      </c>
      <c r="G64" s="193">
        <v>0</v>
      </c>
      <c r="H64" s="193">
        <v>0</v>
      </c>
      <c r="I64" s="193">
        <f t="shared" si="6"/>
        <v>0</v>
      </c>
      <c r="J64" s="193">
        <f t="shared" si="7"/>
        <v>0</v>
      </c>
      <c r="K64" s="193">
        <f t="shared" si="8"/>
        <v>0</v>
      </c>
    </row>
    <row r="65" spans="1:11" x14ac:dyDescent="0.2">
      <c r="A65" s="196" t="s">
        <v>424</v>
      </c>
      <c r="B65" s="194"/>
      <c r="C65" s="194"/>
      <c r="D65" s="192" t="s">
        <v>425</v>
      </c>
      <c r="E65" s="189">
        <v>1</v>
      </c>
      <c r="F65" s="189" t="s">
        <v>172</v>
      </c>
      <c r="G65" s="193">
        <v>0</v>
      </c>
      <c r="H65" s="193">
        <v>0</v>
      </c>
      <c r="I65" s="193">
        <f t="shared" si="6"/>
        <v>0</v>
      </c>
      <c r="J65" s="193">
        <f t="shared" si="7"/>
        <v>0</v>
      </c>
      <c r="K65" s="193">
        <f t="shared" si="8"/>
        <v>0</v>
      </c>
    </row>
    <row r="66" spans="1:11" x14ac:dyDescent="0.2">
      <c r="A66" s="196" t="s">
        <v>426</v>
      </c>
      <c r="B66" s="194"/>
      <c r="C66" s="194"/>
      <c r="D66" s="192" t="s">
        <v>427</v>
      </c>
      <c r="E66" s="189">
        <v>1</v>
      </c>
      <c r="F66" s="189" t="s">
        <v>172</v>
      </c>
      <c r="G66" s="193">
        <v>0</v>
      </c>
      <c r="H66" s="193">
        <v>0</v>
      </c>
      <c r="I66" s="193">
        <f t="shared" si="6"/>
        <v>0</v>
      </c>
      <c r="J66" s="193">
        <f t="shared" si="7"/>
        <v>0</v>
      </c>
      <c r="K66" s="193">
        <f t="shared" si="8"/>
        <v>0</v>
      </c>
    </row>
    <row r="67" spans="1:11" ht="11.5" x14ac:dyDescent="0.2">
      <c r="A67" s="202"/>
      <c r="B67" s="207" t="s">
        <v>428</v>
      </c>
      <c r="C67" s="208"/>
      <c r="D67" s="209"/>
      <c r="E67" s="168"/>
      <c r="F67" s="206"/>
      <c r="G67" s="188"/>
      <c r="H67" s="188"/>
      <c r="I67" s="188"/>
      <c r="J67" s="188"/>
      <c r="K67" s="188"/>
    </row>
    <row r="68" spans="1:11" ht="20" x14ac:dyDescent="0.2">
      <c r="A68" s="196" t="s">
        <v>429</v>
      </c>
      <c r="B68" s="194"/>
      <c r="C68" s="194">
        <v>170101</v>
      </c>
      <c r="D68" s="192" t="s">
        <v>430</v>
      </c>
      <c r="E68" s="189">
        <v>0.1</v>
      </c>
      <c r="F68" s="198" t="s">
        <v>431</v>
      </c>
      <c r="G68" s="193">
        <v>0</v>
      </c>
      <c r="H68" s="193">
        <v>0</v>
      </c>
      <c r="I68" s="193">
        <f t="shared" ref="I68:I78" si="9">E68*G68</f>
        <v>0</v>
      </c>
      <c r="J68" s="193">
        <f t="shared" ref="J68:J78" si="10">E68*H68</f>
        <v>0</v>
      </c>
      <c r="K68" s="193">
        <f t="shared" ref="K68:K78" si="11">SUM(I68:J68)</f>
        <v>0</v>
      </c>
    </row>
    <row r="69" spans="1:11" ht="20" x14ac:dyDescent="0.2">
      <c r="A69" s="196" t="s">
        <v>432</v>
      </c>
      <c r="B69" s="194"/>
      <c r="C69" s="194">
        <v>170302</v>
      </c>
      <c r="D69" s="192" t="s">
        <v>433</v>
      </c>
      <c r="E69" s="189">
        <v>0.1</v>
      </c>
      <c r="F69" s="198" t="s">
        <v>431</v>
      </c>
      <c r="G69" s="193">
        <v>0</v>
      </c>
      <c r="H69" s="193">
        <v>0</v>
      </c>
      <c r="I69" s="193">
        <f t="shared" si="9"/>
        <v>0</v>
      </c>
      <c r="J69" s="193">
        <f t="shared" si="10"/>
        <v>0</v>
      </c>
      <c r="K69" s="193">
        <f t="shared" si="11"/>
        <v>0</v>
      </c>
    </row>
    <row r="70" spans="1:11" ht="20" x14ac:dyDescent="0.2">
      <c r="A70" s="196" t="s">
        <v>434</v>
      </c>
      <c r="B70" s="194"/>
      <c r="C70" s="194">
        <v>170504</v>
      </c>
      <c r="D70" s="192" t="s">
        <v>435</v>
      </c>
      <c r="E70" s="189">
        <v>0.1</v>
      </c>
      <c r="F70" s="198" t="s">
        <v>431</v>
      </c>
      <c r="G70" s="193">
        <v>0</v>
      </c>
      <c r="H70" s="193">
        <v>0</v>
      </c>
      <c r="I70" s="193">
        <f t="shared" si="9"/>
        <v>0</v>
      </c>
      <c r="J70" s="193">
        <f t="shared" si="10"/>
        <v>0</v>
      </c>
      <c r="K70" s="193">
        <f t="shared" si="11"/>
        <v>0</v>
      </c>
    </row>
    <row r="71" spans="1:11" ht="20" x14ac:dyDescent="0.2">
      <c r="A71" s="196" t="s">
        <v>436</v>
      </c>
      <c r="B71" s="194"/>
      <c r="C71" s="194">
        <v>170506</v>
      </c>
      <c r="D71" s="192" t="s">
        <v>437</v>
      </c>
      <c r="E71" s="189">
        <v>0.1</v>
      </c>
      <c r="F71" s="198" t="s">
        <v>431</v>
      </c>
      <c r="G71" s="193">
        <v>0</v>
      </c>
      <c r="H71" s="193">
        <v>0</v>
      </c>
      <c r="I71" s="193">
        <f t="shared" si="9"/>
        <v>0</v>
      </c>
      <c r="J71" s="193">
        <f t="shared" si="10"/>
        <v>0</v>
      </c>
      <c r="K71" s="193">
        <f t="shared" si="11"/>
        <v>0</v>
      </c>
    </row>
    <row r="72" spans="1:11" x14ac:dyDescent="0.2">
      <c r="A72" s="196" t="s">
        <v>438</v>
      </c>
      <c r="B72" s="194"/>
      <c r="C72" s="194">
        <v>170604</v>
      </c>
      <c r="D72" s="192" t="s">
        <v>439</v>
      </c>
      <c r="E72" s="189">
        <v>0.1</v>
      </c>
      <c r="F72" s="198" t="s">
        <v>431</v>
      </c>
      <c r="G72" s="193">
        <v>0</v>
      </c>
      <c r="H72" s="193">
        <v>0</v>
      </c>
      <c r="I72" s="193">
        <f t="shared" si="9"/>
        <v>0</v>
      </c>
      <c r="J72" s="193">
        <f t="shared" si="10"/>
        <v>0</v>
      </c>
      <c r="K72" s="193">
        <f t="shared" si="11"/>
        <v>0</v>
      </c>
    </row>
    <row r="73" spans="1:11" x14ac:dyDescent="0.2">
      <c r="A73" s="196" t="s">
        <v>440</v>
      </c>
      <c r="B73" s="194"/>
      <c r="C73" s="194">
        <v>170904</v>
      </c>
      <c r="D73" s="192" t="s">
        <v>441</v>
      </c>
      <c r="E73" s="189">
        <v>0.1</v>
      </c>
      <c r="F73" s="198" t="s">
        <v>431</v>
      </c>
      <c r="G73" s="193">
        <v>0</v>
      </c>
      <c r="H73" s="193">
        <v>0</v>
      </c>
      <c r="I73" s="193">
        <f t="shared" si="9"/>
        <v>0</v>
      </c>
      <c r="J73" s="193">
        <f t="shared" si="10"/>
        <v>0</v>
      </c>
      <c r="K73" s="193">
        <f t="shared" si="11"/>
        <v>0</v>
      </c>
    </row>
    <row r="74" spans="1:11" x14ac:dyDescent="0.2">
      <c r="A74" s="196" t="s">
        <v>442</v>
      </c>
      <c r="B74" s="194"/>
      <c r="C74" s="194">
        <v>200307</v>
      </c>
      <c r="D74" s="192" t="s">
        <v>443</v>
      </c>
      <c r="E74" s="189">
        <v>0.1</v>
      </c>
      <c r="F74" s="198" t="s">
        <v>431</v>
      </c>
      <c r="G74" s="193">
        <v>0</v>
      </c>
      <c r="H74" s="193">
        <v>0</v>
      </c>
      <c r="I74" s="193">
        <f t="shared" si="9"/>
        <v>0</v>
      </c>
      <c r="J74" s="193">
        <f t="shared" si="10"/>
        <v>0</v>
      </c>
      <c r="K74" s="193">
        <f t="shared" si="11"/>
        <v>0</v>
      </c>
    </row>
    <row r="75" spans="1:11" ht="20" x14ac:dyDescent="0.2">
      <c r="A75" s="196" t="s">
        <v>444</v>
      </c>
      <c r="B75" s="194"/>
      <c r="C75" s="194"/>
      <c r="D75" s="192" t="s">
        <v>445</v>
      </c>
      <c r="E75" s="189">
        <v>0.1</v>
      </c>
      <c r="F75" s="198" t="s">
        <v>431</v>
      </c>
      <c r="G75" s="193">
        <v>0</v>
      </c>
      <c r="H75" s="193">
        <v>0</v>
      </c>
      <c r="I75" s="193">
        <f t="shared" si="9"/>
        <v>0</v>
      </c>
      <c r="J75" s="193">
        <f t="shared" si="10"/>
        <v>0</v>
      </c>
      <c r="K75" s="193">
        <f t="shared" si="11"/>
        <v>0</v>
      </c>
    </row>
    <row r="76" spans="1:11" ht="20" x14ac:dyDescent="0.2">
      <c r="A76" s="196" t="s">
        <v>446</v>
      </c>
      <c r="B76" s="194"/>
      <c r="C76" s="194"/>
      <c r="D76" s="192" t="s">
        <v>447</v>
      </c>
      <c r="E76" s="189">
        <v>0.1</v>
      </c>
      <c r="F76" s="198" t="s">
        <v>431</v>
      </c>
      <c r="G76" s="193">
        <v>0</v>
      </c>
      <c r="H76" s="193">
        <v>0</v>
      </c>
      <c r="I76" s="193">
        <f t="shared" si="9"/>
        <v>0</v>
      </c>
      <c r="J76" s="193">
        <f t="shared" si="10"/>
        <v>0</v>
      </c>
      <c r="K76" s="193">
        <f t="shared" si="11"/>
        <v>0</v>
      </c>
    </row>
    <row r="77" spans="1:11" x14ac:dyDescent="0.2">
      <c r="A77" s="196" t="s">
        <v>448</v>
      </c>
      <c r="B77" s="194"/>
      <c r="C77" s="194"/>
      <c r="D77" s="192" t="s">
        <v>449</v>
      </c>
      <c r="E77" s="189">
        <v>1</v>
      </c>
      <c r="F77" s="198" t="s">
        <v>172</v>
      </c>
      <c r="G77" s="193">
        <v>0</v>
      </c>
      <c r="H77" s="193">
        <v>0</v>
      </c>
      <c r="I77" s="193">
        <f t="shared" si="9"/>
        <v>0</v>
      </c>
      <c r="J77" s="193">
        <f t="shared" si="10"/>
        <v>0</v>
      </c>
      <c r="K77" s="193">
        <f t="shared" si="11"/>
        <v>0</v>
      </c>
    </row>
    <row r="78" spans="1:11" ht="10.5" thickBot="1" x14ac:dyDescent="0.25">
      <c r="A78" s="196" t="s">
        <v>450</v>
      </c>
      <c r="B78" s="194"/>
      <c r="C78" s="194"/>
      <c r="D78" s="192" t="s">
        <v>451</v>
      </c>
      <c r="E78" s="189">
        <v>30</v>
      </c>
      <c r="F78" s="198" t="s">
        <v>452</v>
      </c>
      <c r="G78" s="193">
        <v>0</v>
      </c>
      <c r="H78" s="193">
        <v>0</v>
      </c>
      <c r="I78" s="193">
        <f t="shared" si="9"/>
        <v>0</v>
      </c>
      <c r="J78" s="193">
        <f t="shared" si="10"/>
        <v>0</v>
      </c>
      <c r="K78" s="193">
        <f t="shared" si="11"/>
        <v>0</v>
      </c>
    </row>
    <row r="79" spans="1:11" x14ac:dyDescent="0.2">
      <c r="A79" s="168"/>
      <c r="B79" s="195"/>
      <c r="C79" s="210"/>
      <c r="D79" s="187"/>
      <c r="E79" s="168"/>
      <c r="F79" s="168"/>
      <c r="G79" s="211"/>
      <c r="H79" s="212"/>
      <c r="I79" s="213" t="s">
        <v>280</v>
      </c>
      <c r="J79" s="214" t="s">
        <v>284</v>
      </c>
      <c r="K79" s="215"/>
    </row>
    <row r="80" spans="1:11" ht="10.5" thickBot="1" x14ac:dyDescent="0.25">
      <c r="A80" s="168"/>
      <c r="B80" s="195"/>
      <c r="C80" s="195" t="s">
        <v>302</v>
      </c>
      <c r="D80" s="187" t="s">
        <v>453</v>
      </c>
      <c r="E80" s="168"/>
      <c r="F80" s="168"/>
      <c r="G80" s="216" t="s">
        <v>454</v>
      </c>
      <c r="H80" s="217"/>
      <c r="I80" s="218" t="s">
        <v>282</v>
      </c>
      <c r="J80" s="219" t="s">
        <v>283</v>
      </c>
      <c r="K80" s="220" t="s">
        <v>281</v>
      </c>
    </row>
    <row r="81" spans="1:11" x14ac:dyDescent="0.2">
      <c r="A81" s="168"/>
      <c r="B81" s="195"/>
      <c r="C81" s="210"/>
      <c r="D81" s="187"/>
      <c r="E81" s="168"/>
      <c r="F81" s="168"/>
      <c r="G81" s="216" t="s">
        <v>455</v>
      </c>
      <c r="H81" s="217"/>
      <c r="I81" s="221">
        <f>SUM(I8:I78)</f>
        <v>0</v>
      </c>
      <c r="J81" s="221">
        <f>SUM(J8:J78)</f>
        <v>0</v>
      </c>
      <c r="K81" s="222"/>
    </row>
    <row r="82" spans="1:11" x14ac:dyDescent="0.2">
      <c r="A82" s="168"/>
      <c r="B82" s="195"/>
      <c r="C82" s="210"/>
      <c r="D82" s="187"/>
      <c r="E82" s="168"/>
      <c r="F82" s="168"/>
      <c r="G82" s="216" t="s">
        <v>456</v>
      </c>
      <c r="H82" s="217"/>
      <c r="I82" s="221"/>
      <c r="J82" s="221"/>
      <c r="K82" s="222">
        <f>I81+J81</f>
        <v>0</v>
      </c>
    </row>
    <row r="83" spans="1:11" x14ac:dyDescent="0.2">
      <c r="A83" s="168"/>
      <c r="B83" s="195"/>
      <c r="C83" s="210"/>
      <c r="D83" s="187"/>
      <c r="E83" s="168"/>
      <c r="F83" s="168"/>
      <c r="G83" s="216" t="s">
        <v>457</v>
      </c>
      <c r="H83" s="217"/>
      <c r="I83" s="221"/>
      <c r="J83" s="221"/>
      <c r="K83" s="222">
        <v>0</v>
      </c>
    </row>
    <row r="84" spans="1:11" x14ac:dyDescent="0.2">
      <c r="A84" s="168"/>
      <c r="B84" s="195"/>
      <c r="C84" s="210"/>
      <c r="D84" s="187"/>
      <c r="E84" s="168"/>
      <c r="F84" s="168"/>
      <c r="G84" s="216" t="s">
        <v>458</v>
      </c>
      <c r="H84" s="217"/>
      <c r="I84" s="221"/>
      <c r="J84" s="221"/>
      <c r="K84" s="222">
        <v>0</v>
      </c>
    </row>
    <row r="85" spans="1:11" x14ac:dyDescent="0.2">
      <c r="A85" s="168"/>
      <c r="B85" s="168"/>
      <c r="C85" s="223"/>
      <c r="D85" s="168"/>
      <c r="E85" s="168"/>
      <c r="F85" s="168"/>
      <c r="G85" s="216" t="s">
        <v>459</v>
      </c>
      <c r="H85" s="217"/>
      <c r="I85" s="221"/>
      <c r="J85" s="221"/>
      <c r="K85" s="222">
        <v>0</v>
      </c>
    </row>
    <row r="86" spans="1:11" x14ac:dyDescent="0.2">
      <c r="A86" s="168"/>
      <c r="B86" s="168"/>
      <c r="C86" s="223"/>
      <c r="D86" s="168"/>
      <c r="E86" s="168"/>
      <c r="F86" s="168"/>
      <c r="G86" s="216" t="s">
        <v>425</v>
      </c>
      <c r="H86" s="217"/>
      <c r="I86" s="221"/>
      <c r="J86" s="221"/>
      <c r="K86" s="222">
        <v>0</v>
      </c>
    </row>
    <row r="87" spans="1:11" x14ac:dyDescent="0.2">
      <c r="A87" s="168"/>
      <c r="B87" s="168"/>
      <c r="C87" s="223"/>
      <c r="D87" s="168"/>
      <c r="E87" s="168"/>
      <c r="F87" s="168"/>
      <c r="G87" s="216" t="s">
        <v>460</v>
      </c>
      <c r="H87" s="217"/>
      <c r="I87" s="221"/>
      <c r="J87" s="221">
        <v>3.8</v>
      </c>
      <c r="K87" s="222">
        <f>J87*K82/100</f>
        <v>0</v>
      </c>
    </row>
    <row r="88" spans="1:11" ht="12" thickBot="1" x14ac:dyDescent="0.25">
      <c r="A88" s="168"/>
      <c r="B88" s="168"/>
      <c r="C88" s="223"/>
      <c r="D88" s="168"/>
      <c r="E88" s="168"/>
      <c r="F88" s="168"/>
      <c r="G88" s="224" t="s">
        <v>461</v>
      </c>
      <c r="H88" s="225"/>
      <c r="I88" s="226"/>
      <c r="J88" s="226"/>
      <c r="K88" s="227">
        <f>SUM(K82:K87)</f>
        <v>0</v>
      </c>
    </row>
  </sheetData>
  <conditionalFormatting sqref="G8:K12">
    <cfRule type="cellIs" dxfId="17" priority="3" stopIfTrue="1" operator="equal">
      <formula>0</formula>
    </cfRule>
  </conditionalFormatting>
  <conditionalFormatting sqref="G14:K14">
    <cfRule type="cellIs" dxfId="16" priority="4" stopIfTrue="1" operator="equal">
      <formula>0</formula>
    </cfRule>
  </conditionalFormatting>
  <conditionalFormatting sqref="G16:K17">
    <cfRule type="cellIs" dxfId="15" priority="8" stopIfTrue="1" operator="equal">
      <formula>0</formula>
    </cfRule>
  </conditionalFormatting>
  <conditionalFormatting sqref="G19:K20">
    <cfRule type="cellIs" dxfId="14" priority="1" stopIfTrue="1" operator="equal">
      <formula>0</formula>
    </cfRule>
  </conditionalFormatting>
  <conditionalFormatting sqref="G22:K34">
    <cfRule type="cellIs" dxfId="13" priority="2" stopIfTrue="1" operator="equal">
      <formula>0</formula>
    </cfRule>
  </conditionalFormatting>
  <conditionalFormatting sqref="G36:K46">
    <cfRule type="cellIs" dxfId="12" priority="5" stopIfTrue="1" operator="equal">
      <formula>0</formula>
    </cfRule>
  </conditionalFormatting>
  <conditionalFormatting sqref="G48:K66">
    <cfRule type="cellIs" dxfId="11" priority="6" stopIfTrue="1" operator="equal">
      <formula>0</formula>
    </cfRule>
  </conditionalFormatting>
  <conditionalFormatting sqref="G68:K78">
    <cfRule type="cellIs" dxfId="10" priority="7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B7C38-4721-8248-8657-F79BFB1644CB}">
  <dimension ref="A1:U67"/>
  <sheetViews>
    <sheetView workbookViewId="0"/>
  </sheetViews>
  <sheetFormatPr defaultColWidth="12" defaultRowHeight="10" x14ac:dyDescent="0.2"/>
  <cols>
    <col min="1" max="1" width="5" customWidth="1"/>
    <col min="2" max="2" width="26" bestFit="1" customWidth="1"/>
    <col min="3" max="3" width="16.77734375" customWidth="1"/>
    <col min="4" max="4" width="45.44140625" customWidth="1"/>
    <col min="5" max="5" width="6.77734375" style="223" customWidth="1"/>
    <col min="6" max="6" width="8" style="223" customWidth="1"/>
    <col min="7" max="11" width="14" customWidth="1"/>
    <col min="14" max="21" width="0" hidden="1" customWidth="1"/>
  </cols>
  <sheetData>
    <row r="1" spans="1:21" ht="11.5" x14ac:dyDescent="0.2">
      <c r="A1" s="165"/>
      <c r="B1" s="166" t="s">
        <v>462</v>
      </c>
      <c r="C1" s="167" t="s">
        <v>463</v>
      </c>
      <c r="D1" s="165"/>
      <c r="E1" s="168"/>
      <c r="F1" s="165"/>
      <c r="G1" s="168"/>
      <c r="H1" s="168"/>
      <c r="I1" s="168"/>
      <c r="J1" s="168"/>
      <c r="K1" s="168"/>
    </row>
    <row r="2" spans="1:21" ht="30" customHeight="1" x14ac:dyDescent="0.2">
      <c r="A2" s="165"/>
      <c r="B2" s="165" t="s">
        <v>273</v>
      </c>
      <c r="C2" s="291" t="s">
        <v>464</v>
      </c>
      <c r="D2" s="291"/>
      <c r="E2" s="291"/>
      <c r="F2" s="291"/>
      <c r="G2" s="168"/>
      <c r="H2" s="168"/>
      <c r="I2" s="168"/>
      <c r="J2" s="168"/>
      <c r="K2" s="168"/>
    </row>
    <row r="3" spans="1:21" ht="12.5" x14ac:dyDescent="0.2">
      <c r="A3" s="165"/>
      <c r="B3" s="165" t="s">
        <v>274</v>
      </c>
      <c r="C3" s="169" t="s">
        <v>465</v>
      </c>
      <c r="D3" s="165"/>
      <c r="E3" s="168"/>
      <c r="F3" s="165"/>
      <c r="G3" s="168"/>
      <c r="H3" s="168"/>
      <c r="I3" s="168"/>
      <c r="J3" s="168"/>
      <c r="K3" s="168"/>
    </row>
    <row r="4" spans="1:21" ht="10.5" thickBot="1" x14ac:dyDescent="0.25">
      <c r="A4" s="165"/>
      <c r="B4" s="165"/>
      <c r="C4" s="165"/>
      <c r="D4" s="165"/>
      <c r="E4" s="168"/>
      <c r="F4" s="165"/>
      <c r="G4" s="168"/>
      <c r="H4" s="168"/>
      <c r="I4" s="168"/>
      <c r="J4" s="168"/>
      <c r="K4" s="168"/>
    </row>
    <row r="5" spans="1:2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2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21" ht="11.5" x14ac:dyDescent="0.2">
      <c r="A7" s="168"/>
      <c r="B7" s="185" t="s">
        <v>285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21" x14ac:dyDescent="0.2">
      <c r="A8" s="189">
        <v>1</v>
      </c>
      <c r="B8" s="190" t="s">
        <v>466</v>
      </c>
      <c r="C8" s="191" t="s">
        <v>467</v>
      </c>
      <c r="D8" s="192" t="s">
        <v>468</v>
      </c>
      <c r="E8" s="189">
        <v>2</v>
      </c>
      <c r="F8" s="189" t="s">
        <v>172</v>
      </c>
      <c r="G8" s="193"/>
      <c r="H8" s="193"/>
      <c r="I8" s="193">
        <f t="shared" ref="I8:I10" si="0">E8*G8</f>
        <v>0</v>
      </c>
      <c r="J8" s="193">
        <f t="shared" ref="J8:J10" si="1">E8*H8</f>
        <v>0</v>
      </c>
      <c r="K8" s="193">
        <f t="shared" ref="K8:K10" si="2">SUM(I8:J8)</f>
        <v>0</v>
      </c>
    </row>
    <row r="9" spans="1:21" ht="20" x14ac:dyDescent="0.2">
      <c r="A9" s="189">
        <v>9</v>
      </c>
      <c r="B9" s="190" t="s">
        <v>469</v>
      </c>
      <c r="C9" s="190">
        <v>50446</v>
      </c>
      <c r="D9" s="194" t="s">
        <v>470</v>
      </c>
      <c r="E9" s="189">
        <v>1</v>
      </c>
      <c r="F9" s="189" t="s">
        <v>172</v>
      </c>
      <c r="G9" s="193"/>
      <c r="H9" s="193"/>
      <c r="I9" s="193">
        <f t="shared" si="0"/>
        <v>0</v>
      </c>
      <c r="J9" s="193">
        <f t="shared" si="1"/>
        <v>0</v>
      </c>
      <c r="K9" s="193">
        <f t="shared" si="2"/>
        <v>0</v>
      </c>
    </row>
    <row r="10" spans="1:21" ht="20" x14ac:dyDescent="0.2">
      <c r="A10" s="189">
        <v>7</v>
      </c>
      <c r="B10" s="190" t="s">
        <v>294</v>
      </c>
      <c r="C10" s="190">
        <v>753149</v>
      </c>
      <c r="D10" s="192" t="s">
        <v>471</v>
      </c>
      <c r="E10" s="189">
        <v>2</v>
      </c>
      <c r="F10" s="189" t="s">
        <v>172</v>
      </c>
      <c r="G10" s="193"/>
      <c r="H10" s="193"/>
      <c r="I10" s="193">
        <f t="shared" si="0"/>
        <v>0</v>
      </c>
      <c r="J10" s="193">
        <f t="shared" si="1"/>
        <v>0</v>
      </c>
      <c r="K10" s="193">
        <f t="shared" si="2"/>
        <v>0</v>
      </c>
      <c r="T10">
        <v>5</v>
      </c>
      <c r="U10">
        <v>4</v>
      </c>
    </row>
    <row r="11" spans="1:21" ht="11.5" x14ac:dyDescent="0.2">
      <c r="A11" s="168"/>
      <c r="B11" s="185" t="s">
        <v>300</v>
      </c>
      <c r="C11" s="195"/>
      <c r="D11" s="187"/>
      <c r="E11" s="168"/>
      <c r="F11" s="168"/>
      <c r="G11" s="188"/>
      <c r="H11" s="188"/>
      <c r="I11" s="188"/>
      <c r="J11" s="188"/>
      <c r="K11" s="188"/>
    </row>
    <row r="12" spans="1:21" x14ac:dyDescent="0.2">
      <c r="A12" s="196" t="s">
        <v>182</v>
      </c>
      <c r="B12" s="190" t="s">
        <v>301</v>
      </c>
      <c r="C12" s="197"/>
      <c r="D12" s="190" t="s">
        <v>303</v>
      </c>
      <c r="E12" s="189">
        <v>160</v>
      </c>
      <c r="F12" s="198" t="s">
        <v>304</v>
      </c>
      <c r="G12" s="193"/>
      <c r="H12" s="193"/>
      <c r="I12" s="193">
        <f>E12*G12</f>
        <v>0</v>
      </c>
      <c r="J12" s="193">
        <f>E12*H12</f>
        <v>0</v>
      </c>
      <c r="K12" s="193">
        <f>SUM(I12:J12)</f>
        <v>0</v>
      </c>
    </row>
    <row r="13" spans="1:21" x14ac:dyDescent="0.2">
      <c r="A13" s="196" t="s">
        <v>472</v>
      </c>
      <c r="B13" s="190" t="s">
        <v>473</v>
      </c>
      <c r="C13" s="190" t="s">
        <v>474</v>
      </c>
      <c r="D13" s="190" t="s">
        <v>475</v>
      </c>
      <c r="E13" s="189">
        <v>240</v>
      </c>
      <c r="F13" s="198" t="s">
        <v>197</v>
      </c>
      <c r="G13" s="193"/>
      <c r="H13" s="193"/>
      <c r="I13" s="193">
        <f>E13*G13</f>
        <v>0</v>
      </c>
      <c r="J13" s="193">
        <f>E13*H13</f>
        <v>0</v>
      </c>
      <c r="K13" s="193">
        <f>SUM(I13:J13)</f>
        <v>0</v>
      </c>
      <c r="N13" s="199"/>
    </row>
    <row r="14" spans="1:21" ht="11.5" x14ac:dyDescent="0.2">
      <c r="A14" s="168"/>
      <c r="B14" s="185" t="s">
        <v>308</v>
      </c>
      <c r="C14" s="195"/>
      <c r="D14" s="187"/>
      <c r="E14" s="168"/>
      <c r="F14" s="168"/>
      <c r="G14" s="188"/>
      <c r="H14" s="188"/>
      <c r="I14" s="188"/>
      <c r="J14" s="188"/>
      <c r="K14" s="188"/>
    </row>
    <row r="15" spans="1:21" ht="12" customHeight="1" x14ac:dyDescent="0.2">
      <c r="A15" s="189">
        <v>30</v>
      </c>
      <c r="B15" s="190" t="s">
        <v>476</v>
      </c>
      <c r="C15" s="190" t="s">
        <v>477</v>
      </c>
      <c r="D15" s="192" t="s">
        <v>478</v>
      </c>
      <c r="E15" s="189">
        <v>20</v>
      </c>
      <c r="F15" s="189" t="s">
        <v>304</v>
      </c>
      <c r="G15" s="193"/>
      <c r="H15" s="193"/>
      <c r="I15" s="193">
        <f t="shared" ref="I15:I16" si="3">E15*G15</f>
        <v>0</v>
      </c>
      <c r="J15" s="193">
        <f t="shared" ref="J15:J16" si="4">E15*H15</f>
        <v>0</v>
      </c>
      <c r="K15" s="193">
        <f t="shared" ref="K15:K16" si="5">SUM(I15:J15)</f>
        <v>0</v>
      </c>
      <c r="T15">
        <f>(27+20+26+20)+(64+52+50+40+32+17+20+20+40+20+22)+(30+30+28+30+28)</f>
        <v>616</v>
      </c>
    </row>
    <row r="16" spans="1:21" ht="25.5" customHeight="1" x14ac:dyDescent="0.2">
      <c r="A16" s="189"/>
      <c r="B16" s="190" t="s">
        <v>479</v>
      </c>
      <c r="C16" s="190" t="s">
        <v>480</v>
      </c>
      <c r="D16" s="192" t="s">
        <v>481</v>
      </c>
      <c r="E16" s="189">
        <v>180</v>
      </c>
      <c r="F16" s="189" t="s">
        <v>304</v>
      </c>
      <c r="G16" s="193"/>
      <c r="H16" s="193"/>
      <c r="I16" s="193">
        <f t="shared" si="3"/>
        <v>0</v>
      </c>
      <c r="J16" s="193">
        <f t="shared" si="4"/>
        <v>0</v>
      </c>
      <c r="K16" s="193">
        <f t="shared" si="5"/>
        <v>0</v>
      </c>
      <c r="N16" s="199"/>
      <c r="T16">
        <f>(25+20+15+20+15+15+15+18+25)+(25+18+13+18+25+10+15+25)</f>
        <v>317</v>
      </c>
    </row>
    <row r="17" spans="1:14" x14ac:dyDescent="0.2">
      <c r="A17" s="189">
        <v>9</v>
      </c>
      <c r="B17" s="190" t="s">
        <v>482</v>
      </c>
      <c r="C17" s="190" t="s">
        <v>483</v>
      </c>
      <c r="D17" s="192" t="s">
        <v>311</v>
      </c>
      <c r="E17" s="189">
        <v>4</v>
      </c>
      <c r="F17" s="189" t="s">
        <v>304</v>
      </c>
      <c r="G17" s="193"/>
      <c r="H17" s="193"/>
      <c r="I17" s="193">
        <f>E17*G17</f>
        <v>0</v>
      </c>
      <c r="J17" s="193">
        <f>E17*H17</f>
        <v>0</v>
      </c>
      <c r="K17" s="193">
        <f>SUM(I17:J17)</f>
        <v>0</v>
      </c>
    </row>
    <row r="18" spans="1:14" ht="11.5" x14ac:dyDescent="0.2">
      <c r="A18" s="168"/>
      <c r="B18" s="185" t="s">
        <v>361</v>
      </c>
      <c r="C18" s="195"/>
      <c r="D18" s="187"/>
      <c r="E18" s="168"/>
      <c r="F18" s="168"/>
      <c r="G18" s="188"/>
      <c r="H18" s="188"/>
      <c r="I18" s="188"/>
      <c r="J18" s="188"/>
      <c r="K18" s="188"/>
    </row>
    <row r="19" spans="1:14" x14ac:dyDescent="0.2">
      <c r="A19" s="189">
        <v>24</v>
      </c>
      <c r="B19" s="194"/>
      <c r="C19" s="194"/>
      <c r="D19" s="192" t="s">
        <v>362</v>
      </c>
      <c r="E19" s="189">
        <v>2</v>
      </c>
      <c r="F19" s="189" t="s">
        <v>172</v>
      </c>
      <c r="G19" s="193"/>
      <c r="H19" s="193"/>
      <c r="I19" s="193">
        <f t="shared" ref="I19:I27" si="6">E19*G19</f>
        <v>0</v>
      </c>
      <c r="J19" s="193">
        <f t="shared" ref="J19:J27" si="7">E19*H19</f>
        <v>0</v>
      </c>
      <c r="K19" s="193">
        <f t="shared" ref="K19:K27" si="8">SUM(I19:J19)</f>
        <v>0</v>
      </c>
    </row>
    <row r="20" spans="1:14" ht="40" x14ac:dyDescent="0.2">
      <c r="A20" s="189">
        <v>26</v>
      </c>
      <c r="B20" s="200" t="s">
        <v>364</v>
      </c>
      <c r="C20" s="200"/>
      <c r="D20" s="192" t="s">
        <v>365</v>
      </c>
      <c r="E20" s="189">
        <v>3</v>
      </c>
      <c r="F20" s="189" t="s">
        <v>366</v>
      </c>
      <c r="G20" s="193"/>
      <c r="H20" s="193"/>
      <c r="I20" s="193">
        <f t="shared" si="6"/>
        <v>0</v>
      </c>
      <c r="J20" s="193">
        <f t="shared" si="7"/>
        <v>0</v>
      </c>
      <c r="K20" s="193">
        <f t="shared" si="8"/>
        <v>0</v>
      </c>
    </row>
    <row r="21" spans="1:14" x14ac:dyDescent="0.2">
      <c r="A21" s="189">
        <v>27</v>
      </c>
      <c r="B21" s="194"/>
      <c r="C21" s="201"/>
      <c r="D21" s="192" t="s">
        <v>367</v>
      </c>
      <c r="E21" s="189">
        <v>160</v>
      </c>
      <c r="F21" s="198" t="s">
        <v>304</v>
      </c>
      <c r="G21" s="193"/>
      <c r="H21" s="193"/>
      <c r="I21" s="193">
        <f t="shared" si="6"/>
        <v>0</v>
      </c>
      <c r="J21" s="193">
        <f t="shared" si="7"/>
        <v>0</v>
      </c>
      <c r="K21" s="193">
        <f t="shared" si="8"/>
        <v>0</v>
      </c>
    </row>
    <row r="22" spans="1:14" ht="20" x14ac:dyDescent="0.2">
      <c r="A22" s="189">
        <v>28</v>
      </c>
      <c r="B22" s="194"/>
      <c r="C22" s="201"/>
      <c r="D22" s="192" t="s">
        <v>368</v>
      </c>
      <c r="E22" s="189">
        <v>160</v>
      </c>
      <c r="F22" s="198" t="s">
        <v>304</v>
      </c>
      <c r="G22" s="193"/>
      <c r="H22" s="193"/>
      <c r="I22" s="193">
        <f t="shared" si="6"/>
        <v>0</v>
      </c>
      <c r="J22" s="193">
        <f t="shared" si="7"/>
        <v>0</v>
      </c>
      <c r="K22" s="193">
        <f t="shared" si="8"/>
        <v>0</v>
      </c>
    </row>
    <row r="23" spans="1:14" x14ac:dyDescent="0.2">
      <c r="A23" s="189">
        <v>29</v>
      </c>
      <c r="B23" s="194"/>
      <c r="C23" s="201"/>
      <c r="D23" s="192" t="s">
        <v>369</v>
      </c>
      <c r="E23" s="189">
        <v>160</v>
      </c>
      <c r="F23" s="198" t="s">
        <v>304</v>
      </c>
      <c r="G23" s="193"/>
      <c r="H23" s="193"/>
      <c r="I23" s="193">
        <f t="shared" si="6"/>
        <v>0</v>
      </c>
      <c r="J23" s="193">
        <f t="shared" si="7"/>
        <v>0</v>
      </c>
      <c r="K23" s="193">
        <f t="shared" si="8"/>
        <v>0</v>
      </c>
    </row>
    <row r="24" spans="1:14" x14ac:dyDescent="0.2">
      <c r="A24" s="189">
        <v>31</v>
      </c>
      <c r="B24" s="194"/>
      <c r="C24" s="201"/>
      <c r="D24" s="192" t="s">
        <v>371</v>
      </c>
      <c r="E24" s="189">
        <v>160</v>
      </c>
      <c r="F24" s="198" t="s">
        <v>304</v>
      </c>
      <c r="G24" s="193"/>
      <c r="H24" s="193"/>
      <c r="I24" s="193">
        <f t="shared" si="6"/>
        <v>0</v>
      </c>
      <c r="J24" s="193">
        <f t="shared" si="7"/>
        <v>0</v>
      </c>
      <c r="K24" s="193">
        <f t="shared" si="8"/>
        <v>0</v>
      </c>
    </row>
    <row r="25" spans="1:14" x14ac:dyDescent="0.2">
      <c r="A25" s="189">
        <v>32</v>
      </c>
      <c r="B25" s="194"/>
      <c r="C25" s="201"/>
      <c r="D25" s="192" t="s">
        <v>372</v>
      </c>
      <c r="E25" s="189">
        <v>160</v>
      </c>
      <c r="F25" s="198" t="s">
        <v>304</v>
      </c>
      <c r="G25" s="193"/>
      <c r="H25" s="193"/>
      <c r="I25" s="193">
        <f t="shared" si="6"/>
        <v>0</v>
      </c>
      <c r="J25" s="193">
        <f t="shared" si="7"/>
        <v>0</v>
      </c>
      <c r="K25" s="193">
        <f t="shared" si="8"/>
        <v>0</v>
      </c>
    </row>
    <row r="26" spans="1:14" x14ac:dyDescent="0.2">
      <c r="A26" s="189">
        <v>33</v>
      </c>
      <c r="B26" s="194"/>
      <c r="C26" s="201"/>
      <c r="D26" s="192" t="s">
        <v>373</v>
      </c>
      <c r="E26" s="189">
        <v>160</v>
      </c>
      <c r="F26" s="198" t="s">
        <v>304</v>
      </c>
      <c r="G26" s="193"/>
      <c r="H26" s="193"/>
      <c r="I26" s="193">
        <f t="shared" si="6"/>
        <v>0</v>
      </c>
      <c r="J26" s="193">
        <f t="shared" si="7"/>
        <v>0</v>
      </c>
      <c r="K26" s="193">
        <f t="shared" si="8"/>
        <v>0</v>
      </c>
    </row>
    <row r="27" spans="1:14" x14ac:dyDescent="0.2">
      <c r="A27" s="189">
        <v>34</v>
      </c>
      <c r="B27" s="194"/>
      <c r="C27" s="201"/>
      <c r="D27" s="192" t="s">
        <v>374</v>
      </c>
      <c r="E27" s="189">
        <v>1</v>
      </c>
      <c r="F27" s="198" t="s">
        <v>172</v>
      </c>
      <c r="G27" s="193"/>
      <c r="H27" s="193"/>
      <c r="I27" s="193">
        <f t="shared" si="6"/>
        <v>0</v>
      </c>
      <c r="J27" s="193">
        <f t="shared" si="7"/>
        <v>0</v>
      </c>
      <c r="K27" s="193">
        <f t="shared" si="8"/>
        <v>0</v>
      </c>
    </row>
    <row r="28" spans="1:14" ht="11.5" x14ac:dyDescent="0.2">
      <c r="A28" s="202"/>
      <c r="B28" s="203" t="s">
        <v>484</v>
      </c>
      <c r="C28" s="204"/>
      <c r="D28" s="205"/>
      <c r="E28" s="168"/>
      <c r="F28" s="206"/>
      <c r="G28" s="188"/>
      <c r="H28" s="188"/>
      <c r="I28" s="188"/>
      <c r="J28" s="188"/>
      <c r="K28" s="188"/>
      <c r="N28" s="199"/>
    </row>
    <row r="29" spans="1:14" ht="24" customHeight="1" x14ac:dyDescent="0.2">
      <c r="A29" s="196" t="s">
        <v>485</v>
      </c>
      <c r="B29" s="190" t="s">
        <v>486</v>
      </c>
      <c r="C29" s="190" t="s">
        <v>487</v>
      </c>
      <c r="D29" s="192" t="s">
        <v>488</v>
      </c>
      <c r="E29" s="189">
        <v>1</v>
      </c>
      <c r="F29" s="189" t="s">
        <v>172</v>
      </c>
      <c r="G29" s="193"/>
      <c r="H29" s="193"/>
      <c r="I29" s="193">
        <f t="shared" ref="I29:I40" si="9">E29*G29</f>
        <v>0</v>
      </c>
      <c r="J29" s="193">
        <f t="shared" ref="J29:J40" si="10">E29*H29</f>
        <v>0</v>
      </c>
      <c r="K29" s="193">
        <f t="shared" ref="K29:K40" si="11">SUM(I29:J29)</f>
        <v>0</v>
      </c>
      <c r="N29" s="199"/>
    </row>
    <row r="30" spans="1:14" ht="24" customHeight="1" x14ac:dyDescent="0.2">
      <c r="A30" s="196" t="s">
        <v>485</v>
      </c>
      <c r="B30" s="190" t="s">
        <v>489</v>
      </c>
      <c r="C30" s="190" t="s">
        <v>490</v>
      </c>
      <c r="D30" s="192" t="s">
        <v>491</v>
      </c>
      <c r="E30" s="189">
        <v>1</v>
      </c>
      <c r="F30" s="189" t="s">
        <v>172</v>
      </c>
      <c r="G30" s="193"/>
      <c r="H30" s="193"/>
      <c r="I30" s="193">
        <f t="shared" si="9"/>
        <v>0</v>
      </c>
      <c r="J30" s="193">
        <f t="shared" si="10"/>
        <v>0</v>
      </c>
      <c r="K30" s="193">
        <f t="shared" si="11"/>
        <v>0</v>
      </c>
      <c r="N30" s="199"/>
    </row>
    <row r="31" spans="1:14" ht="24" customHeight="1" x14ac:dyDescent="0.2">
      <c r="A31" s="196" t="s">
        <v>485</v>
      </c>
      <c r="B31" s="190" t="s">
        <v>489</v>
      </c>
      <c r="C31" s="190" t="s">
        <v>492</v>
      </c>
      <c r="D31" s="192" t="s">
        <v>493</v>
      </c>
      <c r="E31" s="189">
        <v>1</v>
      </c>
      <c r="F31" s="189" t="s">
        <v>172</v>
      </c>
      <c r="G31" s="193"/>
      <c r="H31" s="193"/>
      <c r="I31" s="193">
        <f t="shared" si="9"/>
        <v>0</v>
      </c>
      <c r="J31" s="193">
        <f t="shared" si="10"/>
        <v>0</v>
      </c>
      <c r="K31" s="193">
        <f t="shared" si="11"/>
        <v>0</v>
      </c>
      <c r="N31" s="199"/>
    </row>
    <row r="32" spans="1:14" ht="24" customHeight="1" x14ac:dyDescent="0.2">
      <c r="A32" s="196" t="s">
        <v>485</v>
      </c>
      <c r="B32" s="190" t="s">
        <v>489</v>
      </c>
      <c r="C32" s="190" t="s">
        <v>494</v>
      </c>
      <c r="D32" s="192" t="s">
        <v>495</v>
      </c>
      <c r="E32" s="189">
        <v>1</v>
      </c>
      <c r="F32" s="189" t="s">
        <v>172</v>
      </c>
      <c r="G32" s="193"/>
      <c r="H32" s="193"/>
      <c r="I32" s="193">
        <f t="shared" si="9"/>
        <v>0</v>
      </c>
      <c r="J32" s="193">
        <f t="shared" si="10"/>
        <v>0</v>
      </c>
      <c r="K32" s="193">
        <f t="shared" si="11"/>
        <v>0</v>
      </c>
      <c r="N32" s="199"/>
    </row>
    <row r="33" spans="1:14" ht="24" customHeight="1" x14ac:dyDescent="0.2">
      <c r="A33" s="196" t="s">
        <v>485</v>
      </c>
      <c r="B33" s="190" t="s">
        <v>496</v>
      </c>
      <c r="C33" s="190" t="s">
        <v>497</v>
      </c>
      <c r="D33" s="192" t="s">
        <v>498</v>
      </c>
      <c r="E33" s="189">
        <v>1</v>
      </c>
      <c r="F33" s="189" t="s">
        <v>172</v>
      </c>
      <c r="G33" s="193"/>
      <c r="H33" s="193"/>
      <c r="I33" s="193">
        <f t="shared" si="9"/>
        <v>0</v>
      </c>
      <c r="J33" s="193">
        <f t="shared" si="10"/>
        <v>0</v>
      </c>
      <c r="K33" s="193">
        <f t="shared" si="11"/>
        <v>0</v>
      </c>
      <c r="N33" s="199"/>
    </row>
    <row r="34" spans="1:14" ht="30" x14ac:dyDescent="0.2">
      <c r="A34" s="196" t="s">
        <v>485</v>
      </c>
      <c r="B34" s="190" t="s">
        <v>496</v>
      </c>
      <c r="C34" s="190" t="s">
        <v>499</v>
      </c>
      <c r="D34" s="192" t="s">
        <v>500</v>
      </c>
      <c r="E34" s="189">
        <v>24</v>
      </c>
      <c r="F34" s="189" t="s">
        <v>172</v>
      </c>
      <c r="G34" s="193"/>
      <c r="H34" s="193"/>
      <c r="I34" s="193">
        <f t="shared" si="9"/>
        <v>0</v>
      </c>
      <c r="J34" s="193">
        <f t="shared" si="10"/>
        <v>0</v>
      </c>
      <c r="K34" s="193">
        <f t="shared" si="11"/>
        <v>0</v>
      </c>
      <c r="N34" s="199"/>
    </row>
    <row r="35" spans="1:14" ht="20" x14ac:dyDescent="0.2">
      <c r="A35" s="196" t="s">
        <v>485</v>
      </c>
      <c r="B35" s="190" t="s">
        <v>496</v>
      </c>
      <c r="C35" s="190" t="s">
        <v>501</v>
      </c>
      <c r="D35" s="192" t="s">
        <v>502</v>
      </c>
      <c r="E35" s="189">
        <v>1</v>
      </c>
      <c r="F35" s="189" t="s">
        <v>172</v>
      </c>
      <c r="G35" s="193"/>
      <c r="H35" s="193"/>
      <c r="I35" s="193">
        <f t="shared" si="9"/>
        <v>0</v>
      </c>
      <c r="J35" s="193">
        <f t="shared" si="10"/>
        <v>0</v>
      </c>
      <c r="K35" s="193">
        <f t="shared" si="11"/>
        <v>0</v>
      </c>
      <c r="N35" s="199"/>
    </row>
    <row r="36" spans="1:14" ht="20" x14ac:dyDescent="0.2">
      <c r="A36" s="196" t="s">
        <v>485</v>
      </c>
      <c r="B36" s="190" t="s">
        <v>503</v>
      </c>
      <c r="C36" s="190" t="s">
        <v>504</v>
      </c>
      <c r="D36" s="192" t="s">
        <v>505</v>
      </c>
      <c r="E36" s="189">
        <v>2</v>
      </c>
      <c r="F36" s="189" t="s">
        <v>172</v>
      </c>
      <c r="G36" s="193"/>
      <c r="H36" s="193"/>
      <c r="I36" s="193">
        <f t="shared" si="9"/>
        <v>0</v>
      </c>
      <c r="J36" s="193">
        <f t="shared" si="10"/>
        <v>0</v>
      </c>
      <c r="K36" s="193">
        <f t="shared" si="11"/>
        <v>0</v>
      </c>
      <c r="N36" s="199"/>
    </row>
    <row r="37" spans="1:14" ht="20" x14ac:dyDescent="0.2">
      <c r="A37" s="196" t="s">
        <v>485</v>
      </c>
      <c r="B37" s="190" t="s">
        <v>503</v>
      </c>
      <c r="C37" s="190" t="s">
        <v>506</v>
      </c>
      <c r="D37" s="192" t="s">
        <v>507</v>
      </c>
      <c r="E37" s="189">
        <v>2</v>
      </c>
      <c r="F37" s="189" t="s">
        <v>172</v>
      </c>
      <c r="G37" s="193"/>
      <c r="H37" s="193"/>
      <c r="I37" s="193">
        <f t="shared" si="9"/>
        <v>0</v>
      </c>
      <c r="J37" s="193">
        <f t="shared" si="10"/>
        <v>0</v>
      </c>
      <c r="K37" s="193">
        <f t="shared" si="11"/>
        <v>0</v>
      </c>
      <c r="N37" s="199"/>
    </row>
    <row r="38" spans="1:14" x14ac:dyDescent="0.2">
      <c r="A38" s="196" t="s">
        <v>485</v>
      </c>
      <c r="B38" s="190"/>
      <c r="C38" s="190"/>
      <c r="D38" s="192" t="s">
        <v>508</v>
      </c>
      <c r="E38" s="189">
        <v>4</v>
      </c>
      <c r="F38" s="189" t="s">
        <v>172</v>
      </c>
      <c r="G38" s="193"/>
      <c r="H38" s="193"/>
      <c r="I38" s="193">
        <f t="shared" si="9"/>
        <v>0</v>
      </c>
      <c r="J38" s="193">
        <f t="shared" si="10"/>
        <v>0</v>
      </c>
      <c r="K38" s="193">
        <f t="shared" si="11"/>
        <v>0</v>
      </c>
      <c r="N38" s="199"/>
    </row>
    <row r="39" spans="1:14" ht="12" customHeight="1" x14ac:dyDescent="0.2">
      <c r="A39" s="196" t="s">
        <v>509</v>
      </c>
      <c r="B39" s="190"/>
      <c r="C39" s="190"/>
      <c r="D39" s="192" t="s">
        <v>419</v>
      </c>
      <c r="E39" s="189">
        <v>2</v>
      </c>
      <c r="F39" s="189" t="s">
        <v>172</v>
      </c>
      <c r="G39" s="193"/>
      <c r="H39" s="193"/>
      <c r="I39" s="193">
        <f t="shared" si="9"/>
        <v>0</v>
      </c>
      <c r="J39" s="193">
        <f t="shared" si="10"/>
        <v>0</v>
      </c>
      <c r="K39" s="193">
        <f t="shared" si="11"/>
        <v>0</v>
      </c>
      <c r="N39" s="199"/>
    </row>
    <row r="40" spans="1:14" x14ac:dyDescent="0.2">
      <c r="A40" s="196" t="s">
        <v>510</v>
      </c>
      <c r="B40" s="190"/>
      <c r="C40" s="190"/>
      <c r="D40" s="192" t="s">
        <v>423</v>
      </c>
      <c r="E40" s="189">
        <v>1</v>
      </c>
      <c r="F40" s="189" t="s">
        <v>172</v>
      </c>
      <c r="G40" s="193"/>
      <c r="H40" s="193"/>
      <c r="I40" s="193">
        <f t="shared" si="9"/>
        <v>0</v>
      </c>
      <c r="J40" s="193">
        <f t="shared" si="10"/>
        <v>0</v>
      </c>
      <c r="K40" s="193">
        <f t="shared" si="11"/>
        <v>0</v>
      </c>
      <c r="N40" s="199"/>
    </row>
    <row r="41" spans="1:14" ht="11.5" x14ac:dyDescent="0.2">
      <c r="A41" s="202"/>
      <c r="B41" s="203" t="s">
        <v>511</v>
      </c>
      <c r="C41" s="204"/>
      <c r="D41" s="205"/>
      <c r="E41" s="168"/>
      <c r="F41" s="206"/>
      <c r="G41" s="188"/>
      <c r="H41" s="188"/>
      <c r="I41" s="188"/>
      <c r="J41" s="188"/>
      <c r="K41" s="188"/>
      <c r="N41" s="199"/>
    </row>
    <row r="42" spans="1:14" ht="12" customHeight="1" x14ac:dyDescent="0.2">
      <c r="A42" s="196" t="s">
        <v>512</v>
      </c>
      <c r="B42" s="190" t="s">
        <v>390</v>
      </c>
      <c r="C42" s="190" t="s">
        <v>513</v>
      </c>
      <c r="D42" s="192" t="s">
        <v>391</v>
      </c>
      <c r="E42" s="189">
        <v>1</v>
      </c>
      <c r="F42" s="189" t="s">
        <v>172</v>
      </c>
      <c r="G42" s="193"/>
      <c r="H42" s="193"/>
      <c r="I42" s="193">
        <f t="shared" ref="I42:I47" si="12">E42*G42</f>
        <v>0</v>
      </c>
      <c r="J42" s="193">
        <f t="shared" ref="J42:J47" si="13">E42*H42</f>
        <v>0</v>
      </c>
      <c r="K42" s="193">
        <f t="shared" ref="K42:K47" si="14">SUM(I42:J42)</f>
        <v>0</v>
      </c>
      <c r="N42" s="199"/>
    </row>
    <row r="43" spans="1:14" ht="12" customHeight="1" x14ac:dyDescent="0.2">
      <c r="A43" s="196" t="s">
        <v>514</v>
      </c>
      <c r="B43" s="190"/>
      <c r="C43" s="190"/>
      <c r="D43" s="192" t="s">
        <v>410</v>
      </c>
      <c r="E43" s="189">
        <v>1</v>
      </c>
      <c r="F43" s="189" t="s">
        <v>172</v>
      </c>
      <c r="G43" s="193"/>
      <c r="H43" s="193"/>
      <c r="I43" s="193">
        <f t="shared" si="12"/>
        <v>0</v>
      </c>
      <c r="J43" s="193">
        <f t="shared" si="13"/>
        <v>0</v>
      </c>
      <c r="K43" s="193">
        <f t="shared" si="14"/>
        <v>0</v>
      </c>
      <c r="N43" s="199"/>
    </row>
    <row r="44" spans="1:14" ht="12" customHeight="1" x14ac:dyDescent="0.2">
      <c r="A44" s="196" t="s">
        <v>515</v>
      </c>
      <c r="B44" s="190"/>
      <c r="C44" s="190"/>
      <c r="D44" s="192" t="s">
        <v>412</v>
      </c>
      <c r="E44" s="189">
        <v>1</v>
      </c>
      <c r="F44" s="189" t="s">
        <v>172</v>
      </c>
      <c r="G44" s="193"/>
      <c r="H44" s="193"/>
      <c r="I44" s="193">
        <f t="shared" si="12"/>
        <v>0</v>
      </c>
      <c r="J44" s="193">
        <f t="shared" si="13"/>
        <v>0</v>
      </c>
      <c r="K44" s="193">
        <f t="shared" si="14"/>
        <v>0</v>
      </c>
      <c r="N44" s="199"/>
    </row>
    <row r="45" spans="1:14" ht="12" customHeight="1" x14ac:dyDescent="0.2">
      <c r="A45" s="196" t="s">
        <v>516</v>
      </c>
      <c r="B45" s="190" t="s">
        <v>517</v>
      </c>
      <c r="C45" s="190" t="s">
        <v>518</v>
      </c>
      <c r="D45" s="192" t="s">
        <v>415</v>
      </c>
      <c r="E45" s="189">
        <v>1</v>
      </c>
      <c r="F45" s="189" t="s">
        <v>172</v>
      </c>
      <c r="G45" s="193"/>
      <c r="H45" s="193"/>
      <c r="I45" s="193">
        <f t="shared" si="12"/>
        <v>0</v>
      </c>
      <c r="J45" s="193">
        <f t="shared" si="13"/>
        <v>0</v>
      </c>
      <c r="K45" s="193">
        <f t="shared" si="14"/>
        <v>0</v>
      </c>
      <c r="N45" s="199"/>
    </row>
    <row r="46" spans="1:14" ht="12" customHeight="1" x14ac:dyDescent="0.2">
      <c r="A46" s="196" t="s">
        <v>509</v>
      </c>
      <c r="B46" s="190"/>
      <c r="C46" s="190"/>
      <c r="D46" s="192" t="s">
        <v>419</v>
      </c>
      <c r="E46" s="189">
        <v>1</v>
      </c>
      <c r="F46" s="189" t="s">
        <v>172</v>
      </c>
      <c r="G46" s="193"/>
      <c r="H46" s="193"/>
      <c r="I46" s="193">
        <f t="shared" si="12"/>
        <v>0</v>
      </c>
      <c r="J46" s="193">
        <f t="shared" si="13"/>
        <v>0</v>
      </c>
      <c r="K46" s="193">
        <f t="shared" si="14"/>
        <v>0</v>
      </c>
      <c r="N46" s="199"/>
    </row>
    <row r="47" spans="1:14" x14ac:dyDescent="0.2">
      <c r="A47" s="196" t="s">
        <v>510</v>
      </c>
      <c r="B47" s="190"/>
      <c r="C47" s="190"/>
      <c r="D47" s="192" t="s">
        <v>423</v>
      </c>
      <c r="E47" s="189">
        <v>1</v>
      </c>
      <c r="F47" s="189" t="s">
        <v>172</v>
      </c>
      <c r="G47" s="193"/>
      <c r="H47" s="193"/>
      <c r="I47" s="193">
        <f t="shared" si="12"/>
        <v>0</v>
      </c>
      <c r="J47" s="193">
        <f t="shared" si="13"/>
        <v>0</v>
      </c>
      <c r="K47" s="193">
        <f t="shared" si="14"/>
        <v>0</v>
      </c>
      <c r="N47" s="199"/>
    </row>
    <row r="48" spans="1:14" ht="11.5" x14ac:dyDescent="0.2">
      <c r="A48" s="202"/>
      <c r="B48" s="207" t="s">
        <v>428</v>
      </c>
      <c r="C48" s="208"/>
      <c r="D48" s="209"/>
      <c r="E48" s="168"/>
      <c r="F48" s="206"/>
      <c r="G48" s="188"/>
      <c r="H48" s="188"/>
      <c r="I48" s="188"/>
      <c r="J48" s="188"/>
      <c r="K48" s="188"/>
    </row>
    <row r="49" spans="1:11" ht="20" x14ac:dyDescent="0.2">
      <c r="A49" s="196" t="s">
        <v>432</v>
      </c>
      <c r="B49" s="194"/>
      <c r="C49" s="194">
        <v>170302</v>
      </c>
      <c r="D49" s="192" t="s">
        <v>433</v>
      </c>
      <c r="E49" s="189">
        <v>0.2</v>
      </c>
      <c r="F49" s="198" t="s">
        <v>431</v>
      </c>
      <c r="G49" s="193"/>
      <c r="H49" s="193"/>
      <c r="I49" s="193">
        <f t="shared" ref="I49:I57" si="15">E49*G49</f>
        <v>0</v>
      </c>
      <c r="J49" s="193">
        <f t="shared" ref="J49:J57" si="16">E49*H49</f>
        <v>0</v>
      </c>
      <c r="K49" s="193">
        <f t="shared" ref="K49:K57" si="17">SUM(I49:J49)</f>
        <v>0</v>
      </c>
    </row>
    <row r="50" spans="1:11" ht="20" x14ac:dyDescent="0.2">
      <c r="A50" s="196" t="s">
        <v>434</v>
      </c>
      <c r="B50" s="194"/>
      <c r="C50" s="194">
        <v>170504</v>
      </c>
      <c r="D50" s="192" t="s">
        <v>435</v>
      </c>
      <c r="E50" s="189">
        <v>0.7</v>
      </c>
      <c r="F50" s="198" t="s">
        <v>431</v>
      </c>
      <c r="G50" s="193"/>
      <c r="H50" s="193"/>
      <c r="I50" s="193">
        <f t="shared" si="15"/>
        <v>0</v>
      </c>
      <c r="J50" s="193">
        <f t="shared" si="16"/>
        <v>0</v>
      </c>
      <c r="K50" s="193">
        <f t="shared" si="17"/>
        <v>0</v>
      </c>
    </row>
    <row r="51" spans="1:11" ht="20" x14ac:dyDescent="0.2">
      <c r="A51" s="196" t="s">
        <v>436</v>
      </c>
      <c r="B51" s="194"/>
      <c r="C51" s="194">
        <v>170506</v>
      </c>
      <c r="D51" s="192" t="s">
        <v>437</v>
      </c>
      <c r="E51" s="189">
        <v>0.7</v>
      </c>
      <c r="F51" s="198" t="s">
        <v>431</v>
      </c>
      <c r="G51" s="193"/>
      <c r="H51" s="193"/>
      <c r="I51" s="193">
        <f t="shared" si="15"/>
        <v>0</v>
      </c>
      <c r="J51" s="193">
        <f t="shared" si="16"/>
        <v>0</v>
      </c>
      <c r="K51" s="193">
        <f t="shared" si="17"/>
        <v>0</v>
      </c>
    </row>
    <row r="52" spans="1:11" x14ac:dyDescent="0.2">
      <c r="A52" s="196" t="s">
        <v>438</v>
      </c>
      <c r="B52" s="194"/>
      <c r="C52" s="194">
        <v>170604</v>
      </c>
      <c r="D52" s="192" t="s">
        <v>439</v>
      </c>
      <c r="E52" s="189">
        <v>0.1</v>
      </c>
      <c r="F52" s="198" t="s">
        <v>431</v>
      </c>
      <c r="G52" s="193"/>
      <c r="H52" s="193"/>
      <c r="I52" s="193">
        <f t="shared" si="15"/>
        <v>0</v>
      </c>
      <c r="J52" s="193">
        <f t="shared" si="16"/>
        <v>0</v>
      </c>
      <c r="K52" s="193">
        <f t="shared" si="17"/>
        <v>0</v>
      </c>
    </row>
    <row r="53" spans="1:11" x14ac:dyDescent="0.2">
      <c r="A53" s="196" t="s">
        <v>440</v>
      </c>
      <c r="B53" s="194"/>
      <c r="C53" s="194">
        <v>170904</v>
      </c>
      <c r="D53" s="192" t="s">
        <v>441</v>
      </c>
      <c r="E53" s="189">
        <v>0.1</v>
      </c>
      <c r="F53" s="198" t="s">
        <v>431</v>
      </c>
      <c r="G53" s="193"/>
      <c r="H53" s="193"/>
      <c r="I53" s="193">
        <f t="shared" si="15"/>
        <v>0</v>
      </c>
      <c r="J53" s="193">
        <f t="shared" si="16"/>
        <v>0</v>
      </c>
      <c r="K53" s="193">
        <f t="shared" si="17"/>
        <v>0</v>
      </c>
    </row>
    <row r="54" spans="1:11" x14ac:dyDescent="0.2">
      <c r="A54" s="196" t="s">
        <v>442</v>
      </c>
      <c r="B54" s="194"/>
      <c r="C54" s="194">
        <v>200307</v>
      </c>
      <c r="D54" s="192" t="s">
        <v>443</v>
      </c>
      <c r="E54" s="189">
        <v>0.1</v>
      </c>
      <c r="F54" s="198" t="s">
        <v>431</v>
      </c>
      <c r="G54" s="193"/>
      <c r="H54" s="193"/>
      <c r="I54" s="193">
        <f t="shared" si="15"/>
        <v>0</v>
      </c>
      <c r="J54" s="193">
        <f t="shared" si="16"/>
        <v>0</v>
      </c>
      <c r="K54" s="193">
        <f t="shared" si="17"/>
        <v>0</v>
      </c>
    </row>
    <row r="55" spans="1:11" ht="20" x14ac:dyDescent="0.2">
      <c r="A55" s="196" t="s">
        <v>444</v>
      </c>
      <c r="B55" s="194"/>
      <c r="C55" s="194"/>
      <c r="D55" s="192" t="s">
        <v>445</v>
      </c>
      <c r="E55" s="189">
        <v>0.1</v>
      </c>
      <c r="F55" s="198" t="s">
        <v>431</v>
      </c>
      <c r="G55" s="193"/>
      <c r="H55" s="193"/>
      <c r="I55" s="193">
        <f t="shared" si="15"/>
        <v>0</v>
      </c>
      <c r="J55" s="193">
        <f t="shared" si="16"/>
        <v>0</v>
      </c>
      <c r="K55" s="193">
        <f t="shared" si="17"/>
        <v>0</v>
      </c>
    </row>
    <row r="56" spans="1:11" ht="20" x14ac:dyDescent="0.2">
      <c r="A56" s="196" t="s">
        <v>446</v>
      </c>
      <c r="B56" s="194"/>
      <c r="C56" s="194"/>
      <c r="D56" s="192" t="s">
        <v>447</v>
      </c>
      <c r="E56" s="189">
        <v>0.1</v>
      </c>
      <c r="F56" s="198" t="s">
        <v>431</v>
      </c>
      <c r="G56" s="193"/>
      <c r="H56" s="193"/>
      <c r="I56" s="193">
        <f t="shared" si="15"/>
        <v>0</v>
      </c>
      <c r="J56" s="193">
        <f t="shared" si="16"/>
        <v>0</v>
      </c>
      <c r="K56" s="193">
        <f t="shared" si="17"/>
        <v>0</v>
      </c>
    </row>
    <row r="57" spans="1:11" ht="10.5" thickBot="1" x14ac:dyDescent="0.25">
      <c r="A57" s="196" t="s">
        <v>450</v>
      </c>
      <c r="B57" s="194"/>
      <c r="C57" s="194"/>
      <c r="D57" s="192" t="s">
        <v>451</v>
      </c>
      <c r="E57" s="189">
        <v>30</v>
      </c>
      <c r="F57" s="198" t="s">
        <v>452</v>
      </c>
      <c r="G57" s="193"/>
      <c r="H57" s="193"/>
      <c r="I57" s="193">
        <f t="shared" si="15"/>
        <v>0</v>
      </c>
      <c r="J57" s="193">
        <f t="shared" si="16"/>
        <v>0</v>
      </c>
      <c r="K57" s="193">
        <f t="shared" si="17"/>
        <v>0</v>
      </c>
    </row>
    <row r="58" spans="1:11" x14ac:dyDescent="0.2">
      <c r="A58" s="168"/>
      <c r="B58" s="195"/>
      <c r="C58" s="210"/>
      <c r="D58" s="187"/>
      <c r="E58" s="168"/>
      <c r="F58" s="168"/>
      <c r="G58" s="211"/>
      <c r="H58" s="212"/>
      <c r="I58" s="213" t="s">
        <v>280</v>
      </c>
      <c r="J58" s="214" t="s">
        <v>284</v>
      </c>
      <c r="K58" s="215"/>
    </row>
    <row r="59" spans="1:11" ht="10.5" thickBot="1" x14ac:dyDescent="0.25">
      <c r="A59" s="168"/>
      <c r="B59" s="195"/>
      <c r="C59" s="195"/>
      <c r="D59" s="187"/>
      <c r="E59" s="168"/>
      <c r="F59" s="168"/>
      <c r="G59" s="216" t="s">
        <v>454</v>
      </c>
      <c r="H59" s="217"/>
      <c r="I59" s="218" t="s">
        <v>282</v>
      </c>
      <c r="J59" s="219" t="s">
        <v>283</v>
      </c>
      <c r="K59" s="220" t="s">
        <v>281</v>
      </c>
    </row>
    <row r="60" spans="1:11" x14ac:dyDescent="0.2">
      <c r="A60" s="168"/>
      <c r="B60" s="195"/>
      <c r="C60" s="210"/>
      <c r="D60" s="187"/>
      <c r="E60" s="168"/>
      <c r="F60" s="168"/>
      <c r="G60" s="216" t="s">
        <v>455</v>
      </c>
      <c r="H60" s="217"/>
      <c r="I60" s="221">
        <f>SUM(I7:I57)</f>
        <v>0</v>
      </c>
      <c r="J60" s="221">
        <f>SUM(J7:J57)</f>
        <v>0</v>
      </c>
      <c r="K60" s="222"/>
    </row>
    <row r="61" spans="1:11" x14ac:dyDescent="0.2">
      <c r="A61" s="168"/>
      <c r="B61" s="195"/>
      <c r="C61" s="210"/>
      <c r="D61" s="187"/>
      <c r="E61" s="168"/>
      <c r="F61" s="168"/>
      <c r="G61" s="216" t="s">
        <v>456</v>
      </c>
      <c r="H61" s="217"/>
      <c r="I61" s="221"/>
      <c r="J61" s="221"/>
      <c r="K61" s="222">
        <f>I60+J60</f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457</v>
      </c>
      <c r="H62" s="217"/>
      <c r="I62" s="221"/>
      <c r="J62" s="221"/>
      <c r="K62" s="222">
        <v>0</v>
      </c>
    </row>
    <row r="63" spans="1:11" x14ac:dyDescent="0.2">
      <c r="A63" s="168"/>
      <c r="B63" s="195"/>
      <c r="C63" s="210"/>
      <c r="D63" s="187"/>
      <c r="E63" s="168"/>
      <c r="F63" s="168"/>
      <c r="G63" s="216" t="s">
        <v>458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459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425</v>
      </c>
      <c r="H65" s="217"/>
      <c r="I65" s="221"/>
      <c r="J65" s="221"/>
      <c r="K65" s="222">
        <v>0</v>
      </c>
    </row>
    <row r="66" spans="1:11" x14ac:dyDescent="0.2">
      <c r="A66" s="168"/>
      <c r="B66" s="168"/>
      <c r="C66" s="223"/>
      <c r="D66" s="168"/>
      <c r="E66" s="168"/>
      <c r="F66" s="168"/>
      <c r="G66" s="216" t="s">
        <v>460</v>
      </c>
      <c r="H66" s="217"/>
      <c r="I66" s="221"/>
      <c r="J66" s="221">
        <v>3.8</v>
      </c>
      <c r="K66" s="222">
        <f>J66*K61/100</f>
        <v>0</v>
      </c>
    </row>
    <row r="67" spans="1:11" ht="12" thickBot="1" x14ac:dyDescent="0.25">
      <c r="A67" s="168"/>
      <c r="B67" s="168"/>
      <c r="C67" s="223"/>
      <c r="D67" s="168"/>
      <c r="E67" s="168"/>
      <c r="F67" s="168"/>
      <c r="G67" s="224" t="s">
        <v>461</v>
      </c>
      <c r="H67" s="225"/>
      <c r="I67" s="226"/>
      <c r="J67" s="226"/>
      <c r="K67" s="227">
        <f>SUM(K61:K66)</f>
        <v>0</v>
      </c>
    </row>
  </sheetData>
  <mergeCells count="1">
    <mergeCell ref="C2:F2"/>
  </mergeCells>
  <conditionalFormatting sqref="G8:K10">
    <cfRule type="cellIs" dxfId="9" priority="1" stopIfTrue="1" operator="equal">
      <formula>0</formula>
    </cfRule>
  </conditionalFormatting>
  <conditionalFormatting sqref="G12:K13">
    <cfRule type="cellIs" dxfId="8" priority="2" stopIfTrue="1" operator="equal">
      <formula>0</formula>
    </cfRule>
  </conditionalFormatting>
  <conditionalFormatting sqref="G15:K17">
    <cfRule type="cellIs" dxfId="7" priority="3" stopIfTrue="1" operator="equal">
      <formula>0</formula>
    </cfRule>
  </conditionalFormatting>
  <conditionalFormatting sqref="G19:K27 G42:K47 G49:K57">
    <cfRule type="cellIs" dxfId="6" priority="5" stopIfTrue="1" operator="equal">
      <formula>0</formula>
    </cfRule>
  </conditionalFormatting>
  <conditionalFormatting sqref="G29:K40">
    <cfRule type="cellIs" dxfId="5" priority="4" stopIfTrue="1" operator="equal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topLeftCell="A139" workbookViewId="0">
      <selection activeCell="H185" sqref="H185"/>
    </sheetView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91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519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ROUND(J126,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ROUND((SUM(BE126:BE167)),  2)</f>
        <v>0</v>
      </c>
      <c r="I33" s="87">
        <v>0.23</v>
      </c>
      <c r="J33" s="86">
        <f>ROUND(((SUM(BE126:BE167))*I33),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ROUND((SUM(BF126:BF167)),  2)</f>
        <v>0</v>
      </c>
      <c r="I34" s="87">
        <v>0.23</v>
      </c>
      <c r="J34" s="86">
        <f>ROUND(((SUM(BF126:BF167))*I34),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ROUND((SUM(BG126:BG167)),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ROUND((SUM(BH126:BH167)),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ROUND((SUM(BI126:BI167)),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SO04 - Altánky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J126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J127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J128</f>
        <v>0</v>
      </c>
      <c r="L98" s="103"/>
    </row>
    <row r="99" spans="2:12" s="9" customFormat="1" ht="20.25" customHeight="1" x14ac:dyDescent="0.2">
      <c r="B99" s="103"/>
      <c r="D99" s="104" t="s">
        <v>126</v>
      </c>
      <c r="E99" s="105"/>
      <c r="F99" s="105"/>
      <c r="G99" s="105"/>
      <c r="H99" s="105"/>
      <c r="I99" s="105"/>
      <c r="J99" s="106">
        <f>J130</f>
        <v>0</v>
      </c>
      <c r="L99" s="103"/>
    </row>
    <row r="100" spans="2:12" s="9" customFormat="1" ht="20.25" customHeight="1" x14ac:dyDescent="0.2">
      <c r="B100" s="103"/>
      <c r="D100" s="104" t="s">
        <v>127</v>
      </c>
      <c r="E100" s="105"/>
      <c r="F100" s="105"/>
      <c r="G100" s="105"/>
      <c r="H100" s="105"/>
      <c r="I100" s="105"/>
      <c r="J100" s="106">
        <f>J136</f>
        <v>0</v>
      </c>
      <c r="L100" s="103"/>
    </row>
    <row r="101" spans="2:12" s="8" customFormat="1" ht="25" customHeight="1" x14ac:dyDescent="0.2">
      <c r="B101" s="99"/>
      <c r="D101" s="100" t="s">
        <v>128</v>
      </c>
      <c r="E101" s="101"/>
      <c r="F101" s="101"/>
      <c r="G101" s="101"/>
      <c r="H101" s="101"/>
      <c r="I101" s="101"/>
      <c r="J101" s="102">
        <f>J138</f>
        <v>0</v>
      </c>
      <c r="L101" s="99"/>
    </row>
    <row r="102" spans="2:12" s="9" customFormat="1" ht="20.25" customHeight="1" x14ac:dyDescent="0.2">
      <c r="B102" s="103"/>
      <c r="D102" s="104" t="s">
        <v>129</v>
      </c>
      <c r="E102" s="105"/>
      <c r="F102" s="105"/>
      <c r="G102" s="105"/>
      <c r="H102" s="105"/>
      <c r="I102" s="105"/>
      <c r="J102" s="106">
        <f>J139</f>
        <v>0</v>
      </c>
      <c r="L102" s="103"/>
    </row>
    <row r="103" spans="2:12" s="9" customFormat="1" ht="20.25" customHeight="1" x14ac:dyDescent="0.2">
      <c r="B103" s="103"/>
      <c r="D103" s="104" t="s">
        <v>130</v>
      </c>
      <c r="E103" s="105"/>
      <c r="F103" s="105"/>
      <c r="G103" s="105"/>
      <c r="H103" s="105"/>
      <c r="I103" s="105"/>
      <c r="J103" s="106">
        <f>J150</f>
        <v>0</v>
      </c>
      <c r="L103" s="103"/>
    </row>
    <row r="104" spans="2:12" s="9" customFormat="1" ht="20.25" customHeight="1" x14ac:dyDescent="0.2">
      <c r="B104" s="103"/>
      <c r="D104" s="104" t="s">
        <v>131</v>
      </c>
      <c r="E104" s="105"/>
      <c r="F104" s="105"/>
      <c r="G104" s="105"/>
      <c r="H104" s="105"/>
      <c r="I104" s="105"/>
      <c r="J104" s="106">
        <f>J157</f>
        <v>0</v>
      </c>
      <c r="L104" s="103"/>
    </row>
    <row r="105" spans="2:12" s="9" customFormat="1" ht="20.25" customHeight="1" x14ac:dyDescent="0.2">
      <c r="B105" s="103"/>
      <c r="D105" s="104" t="s">
        <v>132</v>
      </c>
      <c r="E105" s="105"/>
      <c r="F105" s="105"/>
      <c r="G105" s="105"/>
      <c r="H105" s="105"/>
      <c r="I105" s="105"/>
      <c r="J105" s="106">
        <f>J164</f>
        <v>0</v>
      </c>
      <c r="L105" s="103"/>
    </row>
    <row r="106" spans="2:12" s="9" customFormat="1" ht="20.25" customHeight="1" x14ac:dyDescent="0.2">
      <c r="B106" s="103"/>
      <c r="D106" s="104" t="s">
        <v>133</v>
      </c>
      <c r="E106" s="105"/>
      <c r="F106" s="105"/>
      <c r="G106" s="105"/>
      <c r="H106" s="105"/>
      <c r="I106" s="105"/>
      <c r="J106" s="106">
        <f>J166</f>
        <v>0</v>
      </c>
      <c r="L106" s="103"/>
    </row>
    <row r="107" spans="2:12" s="1" customFormat="1" ht="21.75" customHeight="1" x14ac:dyDescent="0.2">
      <c r="B107" s="28"/>
      <c r="L107" s="28"/>
    </row>
    <row r="108" spans="2:12" s="1" customFormat="1" ht="7" customHeight="1" x14ac:dyDescent="0.2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8"/>
    </row>
    <row r="112" spans="2:12" s="1" customFormat="1" ht="7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8"/>
    </row>
    <row r="113" spans="2:63" s="1" customFormat="1" ht="25" customHeight="1" x14ac:dyDescent="0.2">
      <c r="B113" s="28"/>
      <c r="C113" s="17" t="s">
        <v>134</v>
      </c>
      <c r="L113" s="28"/>
    </row>
    <row r="114" spans="2:63" s="1" customFormat="1" ht="7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16.5" customHeight="1" x14ac:dyDescent="0.2">
      <c r="B116" s="28"/>
      <c r="E116" s="248" t="str">
        <f>E7</f>
        <v>Revitalizácia centra s ohľadom na zmenu klímy</v>
      </c>
      <c r="F116" s="249"/>
      <c r="G116" s="249"/>
      <c r="H116" s="249"/>
      <c r="L116" s="28"/>
    </row>
    <row r="117" spans="2:63" s="1" customFormat="1" ht="12" customHeight="1" x14ac:dyDescent="0.2">
      <c r="B117" s="28"/>
      <c r="C117" s="23" t="s">
        <v>117</v>
      </c>
      <c r="L117" s="28"/>
    </row>
    <row r="118" spans="2:63" s="1" customFormat="1" ht="16.5" customHeight="1" x14ac:dyDescent="0.2">
      <c r="B118" s="28"/>
      <c r="E118" s="246" t="str">
        <f>E9</f>
        <v>SO04 - Altánky</v>
      </c>
      <c r="F118" s="247"/>
      <c r="G118" s="247"/>
      <c r="H118" s="247"/>
      <c r="L118" s="28"/>
    </row>
    <row r="119" spans="2:63" s="1" customFormat="1" ht="7" customHeight="1" x14ac:dyDescent="0.2">
      <c r="B119" s="28"/>
      <c r="L119" s="28"/>
    </row>
    <row r="120" spans="2:63" s="1" customFormat="1" ht="12" customHeight="1" x14ac:dyDescent="0.2">
      <c r="B120" s="28"/>
      <c r="C120" s="23" t="s">
        <v>19</v>
      </c>
      <c r="F120" s="21" t="str">
        <f>F12</f>
        <v>k.ú.Kostolná pri Dunaji,p.č.56/1,2,57/1,2,66/1,2</v>
      </c>
      <c r="I120" s="23" t="s">
        <v>21</v>
      </c>
      <c r="J120" s="48">
        <f>IF(J12="","",J12)</f>
        <v>0</v>
      </c>
      <c r="L120" s="28"/>
    </row>
    <row r="121" spans="2:63" s="1" customFormat="1" ht="7" customHeight="1" x14ac:dyDescent="0.2">
      <c r="B121" s="28"/>
      <c r="L121" s="28"/>
    </row>
    <row r="122" spans="2:63" s="1" customFormat="1" ht="40" customHeight="1" x14ac:dyDescent="0.2">
      <c r="B122" s="28"/>
      <c r="C122" s="23" t="s">
        <v>22</v>
      </c>
      <c r="F122" s="21" t="str">
        <f>E15</f>
        <v>Obec Kostolná pri Dunaji,59, 903 01</v>
      </c>
      <c r="I122" s="23" t="s">
        <v>30</v>
      </c>
      <c r="J122" s="26" t="str">
        <f>E21</f>
        <v>Ing.arch Zuzana Kierulfová, Ing. Matej Orolín</v>
      </c>
      <c r="L122" s="28"/>
    </row>
    <row r="123" spans="2:63" s="1" customFormat="1" ht="15.25" customHeight="1" x14ac:dyDescent="0.2">
      <c r="B123" s="28"/>
      <c r="C123" s="23" t="s">
        <v>28</v>
      </c>
      <c r="F123" s="21" t="str">
        <f>IF(E18="","",E18)</f>
        <v>Vyplň údaj</v>
      </c>
      <c r="I123" s="23" t="s">
        <v>33</v>
      </c>
      <c r="J123" s="26" t="str">
        <f>E24</f>
        <v xml:space="preserve"> </v>
      </c>
      <c r="L123" s="28"/>
    </row>
    <row r="124" spans="2:63" s="1" customFormat="1" ht="10.5" customHeight="1" x14ac:dyDescent="0.2">
      <c r="B124" s="28"/>
      <c r="L124" s="28"/>
    </row>
    <row r="125" spans="2:63" s="10" customFormat="1" ht="29.25" customHeight="1" x14ac:dyDescent="0.2">
      <c r="B125" s="107"/>
      <c r="C125" s="108" t="s">
        <v>135</v>
      </c>
      <c r="D125" s="109" t="s">
        <v>62</v>
      </c>
      <c r="E125" s="109" t="s">
        <v>58</v>
      </c>
      <c r="F125" s="109" t="s">
        <v>59</v>
      </c>
      <c r="G125" s="109" t="s">
        <v>136</v>
      </c>
      <c r="H125" s="109" t="s">
        <v>137</v>
      </c>
      <c r="I125" s="109" t="s">
        <v>138</v>
      </c>
      <c r="J125" s="110" t="s">
        <v>121</v>
      </c>
      <c r="K125" s="111" t="s">
        <v>139</v>
      </c>
      <c r="L125" s="107"/>
      <c r="M125" s="55" t="s">
        <v>1</v>
      </c>
      <c r="N125" s="56" t="s">
        <v>41</v>
      </c>
      <c r="O125" s="56" t="s">
        <v>140</v>
      </c>
      <c r="P125" s="56" t="s">
        <v>141</v>
      </c>
      <c r="Q125" s="56" t="s">
        <v>142</v>
      </c>
      <c r="R125" s="56" t="s">
        <v>143</v>
      </c>
      <c r="S125" s="56" t="s">
        <v>144</v>
      </c>
      <c r="T125" s="57" t="s">
        <v>145</v>
      </c>
    </row>
    <row r="126" spans="2:63" s="1" customFormat="1" ht="22.75" customHeight="1" x14ac:dyDescent="0.35">
      <c r="B126" s="28"/>
      <c r="C126" s="60" t="s">
        <v>122</v>
      </c>
      <c r="J126" s="112">
        <f>BK126</f>
        <v>0</v>
      </c>
      <c r="L126" s="28"/>
      <c r="M126" s="58"/>
      <c r="N126" s="49"/>
      <c r="O126" s="49"/>
      <c r="P126" s="113">
        <f>P127+P138</f>
        <v>0</v>
      </c>
      <c r="Q126" s="49"/>
      <c r="R126" s="113">
        <f>R127+R138</f>
        <v>9.4353796199999991</v>
      </c>
      <c r="S126" s="49"/>
      <c r="T126" s="114">
        <f>T127+T138</f>
        <v>0</v>
      </c>
      <c r="AT126" s="13" t="s">
        <v>76</v>
      </c>
      <c r="AU126" s="13" t="s">
        <v>123</v>
      </c>
      <c r="BK126" s="115">
        <f>BK127+BK138</f>
        <v>0</v>
      </c>
    </row>
    <row r="127" spans="2:63" s="11" customFormat="1" ht="26.25" customHeight="1" x14ac:dyDescent="0.35">
      <c r="B127" s="116"/>
      <c r="D127" s="117" t="s">
        <v>76</v>
      </c>
      <c r="E127" s="118" t="s">
        <v>146</v>
      </c>
      <c r="F127" s="118" t="s">
        <v>147</v>
      </c>
      <c r="I127" s="119"/>
      <c r="J127" s="120">
        <f>BK127</f>
        <v>0</v>
      </c>
      <c r="L127" s="116"/>
      <c r="M127" s="121"/>
      <c r="P127" s="122">
        <f>P128+P130+P136</f>
        <v>0</v>
      </c>
      <c r="R127" s="122">
        <f>R128+R130+R136</f>
        <v>4.2882271999999997</v>
      </c>
      <c r="T127" s="123">
        <f>T128+T130+T136</f>
        <v>0</v>
      </c>
      <c r="AR127" s="117" t="s">
        <v>85</v>
      </c>
      <c r="AT127" s="124" t="s">
        <v>76</v>
      </c>
      <c r="AU127" s="124" t="s">
        <v>77</v>
      </c>
      <c r="AY127" s="117" t="s">
        <v>148</v>
      </c>
      <c r="BK127" s="125">
        <f>BK128+BK130+BK136</f>
        <v>0</v>
      </c>
    </row>
    <row r="128" spans="2:63" s="11" customFormat="1" ht="22.75" customHeight="1" x14ac:dyDescent="0.25">
      <c r="B128" s="116"/>
      <c r="D128" s="117" t="s">
        <v>76</v>
      </c>
      <c r="E128" s="126" t="s">
        <v>85</v>
      </c>
      <c r="F128" s="126" t="s">
        <v>149</v>
      </c>
      <c r="I128" s="119"/>
      <c r="J128" s="127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85</v>
      </c>
      <c r="AT128" s="124" t="s">
        <v>76</v>
      </c>
      <c r="AU128" s="124" t="s">
        <v>85</v>
      </c>
      <c r="AY128" s="117" t="s">
        <v>148</v>
      </c>
      <c r="BK128" s="125">
        <f>BK129</f>
        <v>0</v>
      </c>
    </row>
    <row r="129" spans="2:65" s="1" customFormat="1" ht="14.5" customHeight="1" x14ac:dyDescent="0.2">
      <c r="B129" s="128"/>
      <c r="C129" s="129" t="s">
        <v>85</v>
      </c>
      <c r="D129" s="129" t="s">
        <v>150</v>
      </c>
      <c r="E129" s="130" t="s">
        <v>151</v>
      </c>
      <c r="F129" s="131" t="s">
        <v>152</v>
      </c>
      <c r="G129" s="132" t="s">
        <v>153</v>
      </c>
      <c r="H129" s="133">
        <v>1.6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43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154</v>
      </c>
      <c r="AT129" s="141" t="s">
        <v>150</v>
      </c>
      <c r="AU129" s="141" t="s">
        <v>155</v>
      </c>
      <c r="AY129" s="13" t="s">
        <v>148</v>
      </c>
      <c r="BE129" s="142">
        <f>IF(N129="základná",J129,0)</f>
        <v>0</v>
      </c>
      <c r="BF129" s="142">
        <f>IF(N129="znížená",J129,0)</f>
        <v>0</v>
      </c>
      <c r="BG129" s="142">
        <f>IF(N129="zákl. prenesená",J129,0)</f>
        <v>0</v>
      </c>
      <c r="BH129" s="142">
        <f>IF(N129="zníž. prenesená",J129,0)</f>
        <v>0</v>
      </c>
      <c r="BI129" s="142">
        <f>IF(N129="nulová",J129,0)</f>
        <v>0</v>
      </c>
      <c r="BJ129" s="13" t="s">
        <v>155</v>
      </c>
      <c r="BK129" s="142">
        <f>ROUND(I129*H129,2)</f>
        <v>0</v>
      </c>
      <c r="BL129" s="13" t="s">
        <v>154</v>
      </c>
      <c r="BM129" s="141" t="s">
        <v>520</v>
      </c>
    </row>
    <row r="130" spans="2:65" s="11" customFormat="1" ht="22.75" customHeight="1" x14ac:dyDescent="0.25">
      <c r="B130" s="116"/>
      <c r="D130" s="117" t="s">
        <v>76</v>
      </c>
      <c r="E130" s="126" t="s">
        <v>155</v>
      </c>
      <c r="F130" s="126" t="s">
        <v>157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4.2882271999999997</v>
      </c>
      <c r="T130" s="123">
        <f>SUM(T131:T135)</f>
        <v>0</v>
      </c>
      <c r="AR130" s="117" t="s">
        <v>85</v>
      </c>
      <c r="AT130" s="124" t="s">
        <v>76</v>
      </c>
      <c r="AU130" s="124" t="s">
        <v>85</v>
      </c>
      <c r="AY130" s="117" t="s">
        <v>148</v>
      </c>
      <c r="BK130" s="125">
        <f>SUM(BK131:BK135)</f>
        <v>0</v>
      </c>
    </row>
    <row r="131" spans="2:65" s="1" customFormat="1" ht="24.25" customHeight="1" x14ac:dyDescent="0.2">
      <c r="B131" s="128"/>
      <c r="C131" s="129" t="s">
        <v>155</v>
      </c>
      <c r="D131" s="129" t="s">
        <v>150</v>
      </c>
      <c r="E131" s="130" t="s">
        <v>158</v>
      </c>
      <c r="F131" s="131" t="s">
        <v>159</v>
      </c>
      <c r="G131" s="132" t="s">
        <v>153</v>
      </c>
      <c r="H131" s="133">
        <v>0.3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43</v>
      </c>
      <c r="P131" s="139">
        <f>O131*H131</f>
        <v>0</v>
      </c>
      <c r="Q131" s="139">
        <v>2.0699999999999998</v>
      </c>
      <c r="R131" s="139">
        <f>Q131*H131</f>
        <v>0.62099999999999989</v>
      </c>
      <c r="S131" s="139">
        <v>0</v>
      </c>
      <c r="T131" s="140">
        <f>S131*H131</f>
        <v>0</v>
      </c>
      <c r="AR131" s="141" t="s">
        <v>154</v>
      </c>
      <c r="AT131" s="141" t="s">
        <v>150</v>
      </c>
      <c r="AU131" s="141" t="s">
        <v>155</v>
      </c>
      <c r="AY131" s="13" t="s">
        <v>148</v>
      </c>
      <c r="BE131" s="142">
        <f>IF(N131="základná",J131,0)</f>
        <v>0</v>
      </c>
      <c r="BF131" s="142">
        <f>IF(N131="znížená",J131,0)</f>
        <v>0</v>
      </c>
      <c r="BG131" s="142">
        <f>IF(N131="zákl. prenesená",J131,0)</f>
        <v>0</v>
      </c>
      <c r="BH131" s="142">
        <f>IF(N131="zníž. prenesená",J131,0)</f>
        <v>0</v>
      </c>
      <c r="BI131" s="142">
        <f>IF(N131="nulová",J131,0)</f>
        <v>0</v>
      </c>
      <c r="BJ131" s="13" t="s">
        <v>155</v>
      </c>
      <c r="BK131" s="142">
        <f>ROUND(I131*H131,2)</f>
        <v>0</v>
      </c>
      <c r="BL131" s="13" t="s">
        <v>154</v>
      </c>
      <c r="BM131" s="141" t="s">
        <v>521</v>
      </c>
    </row>
    <row r="132" spans="2:65" s="1" customFormat="1" ht="24.25" customHeight="1" x14ac:dyDescent="0.2">
      <c r="B132" s="128"/>
      <c r="C132" s="129" t="s">
        <v>161</v>
      </c>
      <c r="D132" s="129" t="s">
        <v>150</v>
      </c>
      <c r="E132" s="130" t="s">
        <v>162</v>
      </c>
      <c r="F132" s="131" t="s">
        <v>163</v>
      </c>
      <c r="G132" s="132" t="s">
        <v>153</v>
      </c>
      <c r="H132" s="133">
        <v>1.6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43</v>
      </c>
      <c r="P132" s="139">
        <f>O132*H132</f>
        <v>0</v>
      </c>
      <c r="Q132" s="139">
        <v>2.2151299999999998</v>
      </c>
      <c r="R132" s="139">
        <f>Q132*H132</f>
        <v>3.5442079999999998</v>
      </c>
      <c r="S132" s="139">
        <v>0</v>
      </c>
      <c r="T132" s="140">
        <f>S132*H132</f>
        <v>0</v>
      </c>
      <c r="AR132" s="141" t="s">
        <v>154</v>
      </c>
      <c r="AT132" s="141" t="s">
        <v>150</v>
      </c>
      <c r="AU132" s="141" t="s">
        <v>155</v>
      </c>
      <c r="AY132" s="13" t="s">
        <v>148</v>
      </c>
      <c r="BE132" s="142">
        <f>IF(N132="základná",J132,0)</f>
        <v>0</v>
      </c>
      <c r="BF132" s="142">
        <f>IF(N132="znížená",J132,0)</f>
        <v>0</v>
      </c>
      <c r="BG132" s="142">
        <f>IF(N132="zákl. prenesená",J132,0)</f>
        <v>0</v>
      </c>
      <c r="BH132" s="142">
        <f>IF(N132="zníž. prenesená",J132,0)</f>
        <v>0</v>
      </c>
      <c r="BI132" s="142">
        <f>IF(N132="nulová",J132,0)</f>
        <v>0</v>
      </c>
      <c r="BJ132" s="13" t="s">
        <v>155</v>
      </c>
      <c r="BK132" s="142">
        <f>ROUND(I132*H132,2)</f>
        <v>0</v>
      </c>
      <c r="BL132" s="13" t="s">
        <v>154</v>
      </c>
      <c r="BM132" s="141" t="s">
        <v>522</v>
      </c>
    </row>
    <row r="133" spans="2:65" s="1" customFormat="1" ht="14.5" customHeight="1" x14ac:dyDescent="0.2">
      <c r="B133" s="128"/>
      <c r="C133" s="129" t="s">
        <v>154</v>
      </c>
      <c r="D133" s="129" t="s">
        <v>150</v>
      </c>
      <c r="E133" s="130" t="s">
        <v>165</v>
      </c>
      <c r="F133" s="131" t="s">
        <v>166</v>
      </c>
      <c r="G133" s="132" t="s">
        <v>167</v>
      </c>
      <c r="H133" s="133">
        <v>9.6000000000000002E-2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43</v>
      </c>
      <c r="P133" s="139">
        <f>O133*H133</f>
        <v>0</v>
      </c>
      <c r="Q133" s="139">
        <v>1.01895</v>
      </c>
      <c r="R133" s="139">
        <f>Q133*H133</f>
        <v>9.7819200000000009E-2</v>
      </c>
      <c r="S133" s="139">
        <v>0</v>
      </c>
      <c r="T133" s="140">
        <f>S133*H133</f>
        <v>0</v>
      </c>
      <c r="AR133" s="141" t="s">
        <v>154</v>
      </c>
      <c r="AT133" s="141" t="s">
        <v>150</v>
      </c>
      <c r="AU133" s="141" t="s">
        <v>155</v>
      </c>
      <c r="AY133" s="13" t="s">
        <v>148</v>
      </c>
      <c r="BE133" s="142">
        <f>IF(N133="základná",J133,0)</f>
        <v>0</v>
      </c>
      <c r="BF133" s="142">
        <f>IF(N133="znížená",J133,0)</f>
        <v>0</v>
      </c>
      <c r="BG133" s="142">
        <f>IF(N133="zákl. prenesená",J133,0)</f>
        <v>0</v>
      </c>
      <c r="BH133" s="142">
        <f>IF(N133="zníž. prenesená",J133,0)</f>
        <v>0</v>
      </c>
      <c r="BI133" s="142">
        <f>IF(N133="nulová",J133,0)</f>
        <v>0</v>
      </c>
      <c r="BJ133" s="13" t="s">
        <v>155</v>
      </c>
      <c r="BK133" s="142">
        <f>ROUND(I133*H133,2)</f>
        <v>0</v>
      </c>
      <c r="BL133" s="13" t="s">
        <v>154</v>
      </c>
      <c r="BM133" s="141" t="s">
        <v>523</v>
      </c>
    </row>
    <row r="134" spans="2:65" s="1" customFormat="1" ht="37.75" customHeight="1" x14ac:dyDescent="0.2">
      <c r="B134" s="128"/>
      <c r="C134" s="129" t="s">
        <v>169</v>
      </c>
      <c r="D134" s="129" t="s">
        <v>150</v>
      </c>
      <c r="E134" s="130" t="s">
        <v>170</v>
      </c>
      <c r="F134" s="131" t="s">
        <v>171</v>
      </c>
      <c r="G134" s="132" t="s">
        <v>172</v>
      </c>
      <c r="H134" s="133">
        <v>8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43</v>
      </c>
      <c r="P134" s="139">
        <f>O134*H134</f>
        <v>0</v>
      </c>
      <c r="Q134" s="139">
        <v>2.5000000000000001E-4</v>
      </c>
      <c r="R134" s="139">
        <f>Q134*H134</f>
        <v>2E-3</v>
      </c>
      <c r="S134" s="139">
        <v>0</v>
      </c>
      <c r="T134" s="140">
        <f>S134*H134</f>
        <v>0</v>
      </c>
      <c r="AR134" s="141" t="s">
        <v>154</v>
      </c>
      <c r="AT134" s="141" t="s">
        <v>150</v>
      </c>
      <c r="AU134" s="141" t="s">
        <v>155</v>
      </c>
      <c r="AY134" s="13" t="s">
        <v>148</v>
      </c>
      <c r="BE134" s="142">
        <f>IF(N134="základná",J134,0)</f>
        <v>0</v>
      </c>
      <c r="BF134" s="142">
        <f>IF(N134="znížená",J134,0)</f>
        <v>0</v>
      </c>
      <c r="BG134" s="142">
        <f>IF(N134="zákl. prenesená",J134,0)</f>
        <v>0</v>
      </c>
      <c r="BH134" s="142">
        <f>IF(N134="zníž. prenesená",J134,0)</f>
        <v>0</v>
      </c>
      <c r="BI134" s="142">
        <f>IF(N134="nulová",J134,0)</f>
        <v>0</v>
      </c>
      <c r="BJ134" s="13" t="s">
        <v>155</v>
      </c>
      <c r="BK134" s="142">
        <f>ROUND(I134*H134,2)</f>
        <v>0</v>
      </c>
      <c r="BL134" s="13" t="s">
        <v>154</v>
      </c>
      <c r="BM134" s="141" t="s">
        <v>524</v>
      </c>
    </row>
    <row r="135" spans="2:65" s="1" customFormat="1" ht="24.25" customHeight="1" x14ac:dyDescent="0.2">
      <c r="B135" s="128"/>
      <c r="C135" s="143" t="s">
        <v>174</v>
      </c>
      <c r="D135" s="143" t="s">
        <v>175</v>
      </c>
      <c r="E135" s="144" t="s">
        <v>176</v>
      </c>
      <c r="F135" s="145" t="s">
        <v>177</v>
      </c>
      <c r="G135" s="146" t="s">
        <v>172</v>
      </c>
      <c r="H135" s="147">
        <v>8</v>
      </c>
      <c r="I135" s="148"/>
      <c r="J135" s="149">
        <f>ROUND(I135*H135,2)</f>
        <v>0</v>
      </c>
      <c r="K135" s="150"/>
      <c r="L135" s="151"/>
      <c r="M135" s="152" t="s">
        <v>1</v>
      </c>
      <c r="N135" s="153" t="s">
        <v>43</v>
      </c>
      <c r="P135" s="139">
        <f>O135*H135</f>
        <v>0</v>
      </c>
      <c r="Q135" s="139">
        <v>2.8999999999999998E-3</v>
      </c>
      <c r="R135" s="139">
        <f>Q135*H135</f>
        <v>2.3199999999999998E-2</v>
      </c>
      <c r="S135" s="139">
        <v>0</v>
      </c>
      <c r="T135" s="140">
        <f>S135*H135</f>
        <v>0</v>
      </c>
      <c r="AR135" s="141" t="s">
        <v>178</v>
      </c>
      <c r="AT135" s="141" t="s">
        <v>175</v>
      </c>
      <c r="AU135" s="141" t="s">
        <v>155</v>
      </c>
      <c r="AY135" s="13" t="s">
        <v>148</v>
      </c>
      <c r="BE135" s="142">
        <f>IF(N135="základná",J135,0)</f>
        <v>0</v>
      </c>
      <c r="BF135" s="142">
        <f>IF(N135="znížená",J135,0)</f>
        <v>0</v>
      </c>
      <c r="BG135" s="142">
        <f>IF(N135="zákl. prenesená",J135,0)</f>
        <v>0</v>
      </c>
      <c r="BH135" s="142">
        <f>IF(N135="zníž. prenesená",J135,0)</f>
        <v>0</v>
      </c>
      <c r="BI135" s="142">
        <f>IF(N135="nulová",J135,0)</f>
        <v>0</v>
      </c>
      <c r="BJ135" s="13" t="s">
        <v>155</v>
      </c>
      <c r="BK135" s="142">
        <f>ROUND(I135*H135,2)</f>
        <v>0</v>
      </c>
      <c r="BL135" s="13" t="s">
        <v>154</v>
      </c>
      <c r="BM135" s="141" t="s">
        <v>525</v>
      </c>
    </row>
    <row r="136" spans="2:65" s="11" customFormat="1" ht="22.75" customHeight="1" x14ac:dyDescent="0.25">
      <c r="B136" s="116"/>
      <c r="D136" s="117" t="s">
        <v>76</v>
      </c>
      <c r="E136" s="126" t="s">
        <v>180</v>
      </c>
      <c r="F136" s="126" t="s">
        <v>181</v>
      </c>
      <c r="I136" s="119"/>
      <c r="J136" s="127">
        <f>BK136</f>
        <v>0</v>
      </c>
      <c r="L136" s="116"/>
      <c r="M136" s="121"/>
      <c r="P136" s="122">
        <f>P137</f>
        <v>0</v>
      </c>
      <c r="R136" s="122">
        <f>R137</f>
        <v>0</v>
      </c>
      <c r="T136" s="123">
        <f>T137</f>
        <v>0</v>
      </c>
      <c r="AR136" s="117" t="s">
        <v>85</v>
      </c>
      <c r="AT136" s="124" t="s">
        <v>76</v>
      </c>
      <c r="AU136" s="124" t="s">
        <v>85</v>
      </c>
      <c r="AY136" s="117" t="s">
        <v>148</v>
      </c>
      <c r="BK136" s="125">
        <f>BK137</f>
        <v>0</v>
      </c>
    </row>
    <row r="137" spans="2:65" s="1" customFormat="1" ht="24.25" customHeight="1" x14ac:dyDescent="0.2">
      <c r="B137" s="128"/>
      <c r="C137" s="129" t="s">
        <v>182</v>
      </c>
      <c r="D137" s="129" t="s">
        <v>150</v>
      </c>
      <c r="E137" s="130" t="s">
        <v>183</v>
      </c>
      <c r="F137" s="131" t="s">
        <v>184</v>
      </c>
      <c r="G137" s="132" t="s">
        <v>167</v>
      </c>
      <c r="H137" s="133">
        <v>9.4350000000000005</v>
      </c>
      <c r="I137" s="134"/>
      <c r="J137" s="135">
        <f>ROUND(I137*H137,2)</f>
        <v>0</v>
      </c>
      <c r="K137" s="136"/>
      <c r="L137" s="28"/>
      <c r="M137" s="137" t="s">
        <v>1</v>
      </c>
      <c r="N137" s="138" t="s">
        <v>43</v>
      </c>
      <c r="P137" s="139">
        <f>O137*H137</f>
        <v>0</v>
      </c>
      <c r="Q137" s="139">
        <v>0</v>
      </c>
      <c r="R137" s="139">
        <f>Q137*H137</f>
        <v>0</v>
      </c>
      <c r="S137" s="139">
        <v>0</v>
      </c>
      <c r="T137" s="140">
        <f>S137*H137</f>
        <v>0</v>
      </c>
      <c r="AR137" s="141" t="s">
        <v>154</v>
      </c>
      <c r="AT137" s="141" t="s">
        <v>150</v>
      </c>
      <c r="AU137" s="141" t="s">
        <v>155</v>
      </c>
      <c r="AY137" s="13" t="s">
        <v>148</v>
      </c>
      <c r="BE137" s="142">
        <f>IF(N137="základná",J137,0)</f>
        <v>0</v>
      </c>
      <c r="BF137" s="142">
        <f>IF(N137="znížená",J137,0)</f>
        <v>0</v>
      </c>
      <c r="BG137" s="142">
        <f>IF(N137="zákl. prenesená",J137,0)</f>
        <v>0</v>
      </c>
      <c r="BH137" s="142">
        <f>IF(N137="zníž. prenesená",J137,0)</f>
        <v>0</v>
      </c>
      <c r="BI137" s="142">
        <f>IF(N137="nulová",J137,0)</f>
        <v>0</v>
      </c>
      <c r="BJ137" s="13" t="s">
        <v>155</v>
      </c>
      <c r="BK137" s="142">
        <f>ROUND(I137*H137,2)</f>
        <v>0</v>
      </c>
      <c r="BL137" s="13" t="s">
        <v>154</v>
      </c>
      <c r="BM137" s="141" t="s">
        <v>526</v>
      </c>
    </row>
    <row r="138" spans="2:65" s="11" customFormat="1" ht="26.25" customHeight="1" x14ac:dyDescent="0.35">
      <c r="B138" s="116"/>
      <c r="D138" s="117" t="s">
        <v>76</v>
      </c>
      <c r="E138" s="118" t="s">
        <v>186</v>
      </c>
      <c r="F138" s="118" t="s">
        <v>187</v>
      </c>
      <c r="I138" s="119"/>
      <c r="J138" s="120">
        <f>BK138</f>
        <v>0</v>
      </c>
      <c r="L138" s="116"/>
      <c r="M138" s="121"/>
      <c r="P138" s="122">
        <f>P139+P150+P157+P164+P166</f>
        <v>0</v>
      </c>
      <c r="R138" s="122">
        <f>R139+R150+R157+R164+R166</f>
        <v>5.1471524200000003</v>
      </c>
      <c r="T138" s="123">
        <f>T139+T150+T157+T164+T166</f>
        <v>0</v>
      </c>
      <c r="AR138" s="117" t="s">
        <v>155</v>
      </c>
      <c r="AT138" s="124" t="s">
        <v>76</v>
      </c>
      <c r="AU138" s="124" t="s">
        <v>77</v>
      </c>
      <c r="AY138" s="117" t="s">
        <v>148</v>
      </c>
      <c r="BK138" s="125">
        <f>BK139+BK150+BK157+BK164+BK166</f>
        <v>0</v>
      </c>
    </row>
    <row r="139" spans="2:65" s="11" customFormat="1" ht="22.75" customHeight="1" x14ac:dyDescent="0.25">
      <c r="B139" s="116"/>
      <c r="D139" s="117" t="s">
        <v>76</v>
      </c>
      <c r="E139" s="126" t="s">
        <v>188</v>
      </c>
      <c r="F139" s="126" t="s">
        <v>189</v>
      </c>
      <c r="I139" s="119"/>
      <c r="J139" s="127">
        <f>BK139</f>
        <v>0</v>
      </c>
      <c r="L139" s="116"/>
      <c r="M139" s="121"/>
      <c r="P139" s="122">
        <f>SUM(P140:P149)</f>
        <v>0</v>
      </c>
      <c r="R139" s="122">
        <f>SUM(R140:R149)</f>
        <v>2.9728130000000004</v>
      </c>
      <c r="T139" s="123">
        <f>SUM(T140:T149)</f>
        <v>0</v>
      </c>
      <c r="AR139" s="117" t="s">
        <v>155</v>
      </c>
      <c r="AT139" s="124" t="s">
        <v>76</v>
      </c>
      <c r="AU139" s="124" t="s">
        <v>85</v>
      </c>
      <c r="AY139" s="117" t="s">
        <v>148</v>
      </c>
      <c r="BK139" s="125">
        <f>SUM(BK140:BK149)</f>
        <v>0</v>
      </c>
    </row>
    <row r="140" spans="2:65" s="1" customFormat="1" ht="24.25" customHeight="1" x14ac:dyDescent="0.2">
      <c r="B140" s="128"/>
      <c r="C140" s="129" t="s">
        <v>178</v>
      </c>
      <c r="D140" s="129" t="s">
        <v>150</v>
      </c>
      <c r="E140" s="130" t="s">
        <v>190</v>
      </c>
      <c r="F140" s="131" t="s">
        <v>191</v>
      </c>
      <c r="G140" s="132" t="s">
        <v>172</v>
      </c>
      <c r="H140" s="133">
        <v>150</v>
      </c>
      <c r="I140" s="134"/>
      <c r="J140" s="135">
        <f t="shared" ref="J140:J149" si="0">ROUND(I140*H140,2)</f>
        <v>0</v>
      </c>
      <c r="K140" s="136"/>
      <c r="L140" s="28"/>
      <c r="M140" s="137" t="s">
        <v>1</v>
      </c>
      <c r="N140" s="138" t="s">
        <v>43</v>
      </c>
      <c r="P140" s="139">
        <f t="shared" ref="P140:P149" si="1">O140*H140</f>
        <v>0</v>
      </c>
      <c r="Q140" s="139">
        <v>0</v>
      </c>
      <c r="R140" s="139">
        <f t="shared" ref="R140:R149" si="2">Q140*H140</f>
        <v>0</v>
      </c>
      <c r="S140" s="139">
        <v>0</v>
      </c>
      <c r="T140" s="140">
        <f t="shared" ref="T140:T149" si="3">S140*H140</f>
        <v>0</v>
      </c>
      <c r="AR140" s="141" t="s">
        <v>192</v>
      </c>
      <c r="AT140" s="141" t="s">
        <v>150</v>
      </c>
      <c r="AU140" s="141" t="s">
        <v>155</v>
      </c>
      <c r="AY140" s="13" t="s">
        <v>148</v>
      </c>
      <c r="BE140" s="142">
        <f t="shared" ref="BE140:BE149" si="4">IF(N140="základná",J140,0)</f>
        <v>0</v>
      </c>
      <c r="BF140" s="142">
        <f t="shared" ref="BF140:BF149" si="5">IF(N140="znížená",J140,0)</f>
        <v>0</v>
      </c>
      <c r="BG140" s="142">
        <f t="shared" ref="BG140:BG149" si="6">IF(N140="zákl. prenesená",J140,0)</f>
        <v>0</v>
      </c>
      <c r="BH140" s="142">
        <f t="shared" ref="BH140:BH149" si="7">IF(N140="zníž. prenesená",J140,0)</f>
        <v>0</v>
      </c>
      <c r="BI140" s="142">
        <f t="shared" ref="BI140:BI149" si="8">IF(N140="nulová",J140,0)</f>
        <v>0</v>
      </c>
      <c r="BJ140" s="13" t="s">
        <v>155</v>
      </c>
      <c r="BK140" s="142">
        <f t="shared" ref="BK140:BK149" si="9">ROUND(I140*H140,2)</f>
        <v>0</v>
      </c>
      <c r="BL140" s="13" t="s">
        <v>192</v>
      </c>
      <c r="BM140" s="141" t="s">
        <v>527</v>
      </c>
    </row>
    <row r="141" spans="2:65" s="1" customFormat="1" ht="24.25" customHeight="1" x14ac:dyDescent="0.2">
      <c r="B141" s="128"/>
      <c r="C141" s="129" t="s">
        <v>194</v>
      </c>
      <c r="D141" s="129" t="s">
        <v>150</v>
      </c>
      <c r="E141" s="130" t="s">
        <v>195</v>
      </c>
      <c r="F141" s="131" t="s">
        <v>196</v>
      </c>
      <c r="G141" s="132" t="s">
        <v>197</v>
      </c>
      <c r="H141" s="133">
        <v>152.55000000000001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2.5999999999999998E-4</v>
      </c>
      <c r="R141" s="139">
        <f t="shared" si="2"/>
        <v>3.9662999999999997E-2</v>
      </c>
      <c r="S141" s="139">
        <v>0</v>
      </c>
      <c r="T141" s="140">
        <f t="shared" si="3"/>
        <v>0</v>
      </c>
      <c r="AR141" s="141" t="s">
        <v>192</v>
      </c>
      <c r="AT141" s="141" t="s">
        <v>150</v>
      </c>
      <c r="AU141" s="141" t="s">
        <v>155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192</v>
      </c>
      <c r="BM141" s="141" t="s">
        <v>528</v>
      </c>
    </row>
    <row r="142" spans="2:65" s="1" customFormat="1" ht="24.25" customHeight="1" x14ac:dyDescent="0.2">
      <c r="B142" s="128"/>
      <c r="C142" s="143" t="s">
        <v>199</v>
      </c>
      <c r="D142" s="143" t="s">
        <v>175</v>
      </c>
      <c r="E142" s="144" t="s">
        <v>200</v>
      </c>
      <c r="F142" s="145" t="s">
        <v>201</v>
      </c>
      <c r="G142" s="146" t="s">
        <v>153</v>
      </c>
      <c r="H142" s="147">
        <v>3.0489999999999999</v>
      </c>
      <c r="I142" s="148"/>
      <c r="J142" s="149">
        <f t="shared" si="0"/>
        <v>0</v>
      </c>
      <c r="K142" s="150"/>
      <c r="L142" s="151"/>
      <c r="M142" s="152" t="s">
        <v>1</v>
      </c>
      <c r="N142" s="153" t="s">
        <v>43</v>
      </c>
      <c r="P142" s="139">
        <f t="shared" si="1"/>
        <v>0</v>
      </c>
      <c r="Q142" s="139">
        <v>0.55000000000000004</v>
      </c>
      <c r="R142" s="139">
        <f t="shared" si="2"/>
        <v>1.6769500000000002</v>
      </c>
      <c r="S142" s="139">
        <v>0</v>
      </c>
      <c r="T142" s="140">
        <f t="shared" si="3"/>
        <v>0</v>
      </c>
      <c r="AR142" s="141" t="s">
        <v>202</v>
      </c>
      <c r="AT142" s="141" t="s">
        <v>175</v>
      </c>
      <c r="AU142" s="141" t="s">
        <v>155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192</v>
      </c>
      <c r="BM142" s="141" t="s">
        <v>529</v>
      </c>
    </row>
    <row r="143" spans="2:65" s="1" customFormat="1" ht="24.25" customHeight="1" x14ac:dyDescent="0.2">
      <c r="B143" s="128"/>
      <c r="C143" s="129" t="s">
        <v>204</v>
      </c>
      <c r="D143" s="129" t="s">
        <v>150</v>
      </c>
      <c r="E143" s="130" t="s">
        <v>530</v>
      </c>
      <c r="F143" s="131" t="s">
        <v>531</v>
      </c>
      <c r="G143" s="132" t="s">
        <v>225</v>
      </c>
      <c r="H143" s="133">
        <v>51.478999999999999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192</v>
      </c>
      <c r="AT143" s="141" t="s">
        <v>150</v>
      </c>
      <c r="AU143" s="141" t="s">
        <v>155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192</v>
      </c>
      <c r="BM143" s="141" t="s">
        <v>532</v>
      </c>
    </row>
    <row r="144" spans="2:65" s="1" customFormat="1" ht="24.25" customHeight="1" x14ac:dyDescent="0.2">
      <c r="B144" s="128"/>
      <c r="C144" s="143" t="s">
        <v>208</v>
      </c>
      <c r="D144" s="143" t="s">
        <v>175</v>
      </c>
      <c r="E144" s="144" t="s">
        <v>533</v>
      </c>
      <c r="F144" s="145" t="s">
        <v>534</v>
      </c>
      <c r="G144" s="146" t="s">
        <v>153</v>
      </c>
      <c r="H144" s="147">
        <v>1.359</v>
      </c>
      <c r="I144" s="148"/>
      <c r="J144" s="149">
        <f t="shared" si="0"/>
        <v>0</v>
      </c>
      <c r="K144" s="150"/>
      <c r="L144" s="151"/>
      <c r="M144" s="152" t="s">
        <v>1</v>
      </c>
      <c r="N144" s="153" t="s">
        <v>43</v>
      </c>
      <c r="P144" s="139">
        <f t="shared" si="1"/>
        <v>0</v>
      </c>
      <c r="Q144" s="139">
        <v>0.55000000000000004</v>
      </c>
      <c r="R144" s="139">
        <f t="shared" si="2"/>
        <v>0.74745000000000006</v>
      </c>
      <c r="S144" s="139">
        <v>0</v>
      </c>
      <c r="T144" s="140">
        <f t="shared" si="3"/>
        <v>0</v>
      </c>
      <c r="AR144" s="141" t="s">
        <v>202</v>
      </c>
      <c r="AT144" s="141" t="s">
        <v>175</v>
      </c>
      <c r="AU144" s="141" t="s">
        <v>155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192</v>
      </c>
      <c r="BM144" s="141" t="s">
        <v>535</v>
      </c>
    </row>
    <row r="145" spans="2:65" s="1" customFormat="1" ht="24.25" customHeight="1" x14ac:dyDescent="0.2">
      <c r="B145" s="128"/>
      <c r="C145" s="129" t="s">
        <v>212</v>
      </c>
      <c r="D145" s="129" t="s">
        <v>150</v>
      </c>
      <c r="E145" s="130" t="s">
        <v>205</v>
      </c>
      <c r="F145" s="131" t="s">
        <v>206</v>
      </c>
      <c r="G145" s="132" t="s">
        <v>197</v>
      </c>
      <c r="H145" s="133">
        <v>112.8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192</v>
      </c>
      <c r="AT145" s="141" t="s">
        <v>150</v>
      </c>
      <c r="AU145" s="141" t="s">
        <v>155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192</v>
      </c>
      <c r="BM145" s="141" t="s">
        <v>536</v>
      </c>
    </row>
    <row r="146" spans="2:65" s="1" customFormat="1" ht="24.25" customHeight="1" x14ac:dyDescent="0.2">
      <c r="B146" s="128"/>
      <c r="C146" s="143" t="s">
        <v>216</v>
      </c>
      <c r="D146" s="143" t="s">
        <v>175</v>
      </c>
      <c r="E146" s="144" t="s">
        <v>209</v>
      </c>
      <c r="F146" s="145" t="s">
        <v>210</v>
      </c>
      <c r="G146" s="146" t="s">
        <v>153</v>
      </c>
      <c r="H146" s="147">
        <v>0.56899999999999995</v>
      </c>
      <c r="I146" s="148"/>
      <c r="J146" s="149">
        <f t="shared" si="0"/>
        <v>0</v>
      </c>
      <c r="K146" s="150"/>
      <c r="L146" s="151"/>
      <c r="M146" s="152" t="s">
        <v>1</v>
      </c>
      <c r="N146" s="153" t="s">
        <v>43</v>
      </c>
      <c r="P146" s="139">
        <f t="shared" si="1"/>
        <v>0</v>
      </c>
      <c r="Q146" s="139">
        <v>0.55000000000000004</v>
      </c>
      <c r="R146" s="139">
        <f t="shared" si="2"/>
        <v>0.31295000000000001</v>
      </c>
      <c r="S146" s="139">
        <v>0</v>
      </c>
      <c r="T146" s="140">
        <f t="shared" si="3"/>
        <v>0</v>
      </c>
      <c r="AR146" s="141" t="s">
        <v>202</v>
      </c>
      <c r="AT146" s="141" t="s">
        <v>175</v>
      </c>
      <c r="AU146" s="141" t="s">
        <v>155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192</v>
      </c>
      <c r="BM146" s="141" t="s">
        <v>537</v>
      </c>
    </row>
    <row r="147" spans="2:65" s="1" customFormat="1" ht="14.5" customHeight="1" x14ac:dyDescent="0.2">
      <c r="B147" s="128"/>
      <c r="C147" s="129" t="s">
        <v>218</v>
      </c>
      <c r="D147" s="129" t="s">
        <v>150</v>
      </c>
      <c r="E147" s="130" t="s">
        <v>213</v>
      </c>
      <c r="F147" s="131" t="s">
        <v>214</v>
      </c>
      <c r="G147" s="132" t="s">
        <v>197</v>
      </c>
      <c r="H147" s="133">
        <v>70.599999999999994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192</v>
      </c>
      <c r="AT147" s="141" t="s">
        <v>150</v>
      </c>
      <c r="AU147" s="141" t="s">
        <v>155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192</v>
      </c>
      <c r="BM147" s="141" t="s">
        <v>538</v>
      </c>
    </row>
    <row r="148" spans="2:65" s="1" customFormat="1" ht="24.25" customHeight="1" x14ac:dyDescent="0.2">
      <c r="B148" s="128"/>
      <c r="C148" s="143" t="s">
        <v>192</v>
      </c>
      <c r="D148" s="143" t="s">
        <v>175</v>
      </c>
      <c r="E148" s="144" t="s">
        <v>209</v>
      </c>
      <c r="F148" s="145" t="s">
        <v>210</v>
      </c>
      <c r="G148" s="146" t="s">
        <v>153</v>
      </c>
      <c r="H148" s="147">
        <v>0.35599999999999998</v>
      </c>
      <c r="I148" s="148"/>
      <c r="J148" s="149">
        <f t="shared" si="0"/>
        <v>0</v>
      </c>
      <c r="K148" s="150"/>
      <c r="L148" s="151"/>
      <c r="M148" s="152" t="s">
        <v>1</v>
      </c>
      <c r="N148" s="153" t="s">
        <v>43</v>
      </c>
      <c r="P148" s="139">
        <f t="shared" si="1"/>
        <v>0</v>
      </c>
      <c r="Q148" s="139">
        <v>0.55000000000000004</v>
      </c>
      <c r="R148" s="139">
        <f t="shared" si="2"/>
        <v>0.1958</v>
      </c>
      <c r="S148" s="139">
        <v>0</v>
      </c>
      <c r="T148" s="140">
        <f t="shared" si="3"/>
        <v>0</v>
      </c>
      <c r="AR148" s="141" t="s">
        <v>202</v>
      </c>
      <c r="AT148" s="141" t="s">
        <v>175</v>
      </c>
      <c r="AU148" s="141" t="s">
        <v>155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192</v>
      </c>
      <c r="BM148" s="141" t="s">
        <v>539</v>
      </c>
    </row>
    <row r="149" spans="2:65" s="1" customFormat="1" ht="24.25" customHeight="1" x14ac:dyDescent="0.2">
      <c r="B149" s="128"/>
      <c r="C149" s="129" t="s">
        <v>334</v>
      </c>
      <c r="D149" s="129" t="s">
        <v>150</v>
      </c>
      <c r="E149" s="130" t="s">
        <v>219</v>
      </c>
      <c r="F149" s="131" t="s">
        <v>220</v>
      </c>
      <c r="G149" s="132" t="s">
        <v>221</v>
      </c>
      <c r="H149" s="154"/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192</v>
      </c>
      <c r="AT149" s="141" t="s">
        <v>150</v>
      </c>
      <c r="AU149" s="141" t="s">
        <v>155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192</v>
      </c>
      <c r="BM149" s="141" t="s">
        <v>540</v>
      </c>
    </row>
    <row r="150" spans="2:65" s="11" customFormat="1" ht="22.75" customHeight="1" x14ac:dyDescent="0.25">
      <c r="B150" s="116"/>
      <c r="D150" s="117" t="s">
        <v>76</v>
      </c>
      <c r="E150" s="126" t="s">
        <v>229</v>
      </c>
      <c r="F150" s="126" t="s">
        <v>230</v>
      </c>
      <c r="I150" s="119"/>
      <c r="J150" s="127">
        <f>BK150</f>
        <v>0</v>
      </c>
      <c r="L150" s="116"/>
      <c r="M150" s="121"/>
      <c r="P150" s="122">
        <f>SUM(P151:P156)</f>
        <v>0</v>
      </c>
      <c r="R150" s="122">
        <f>SUM(R151:R156)</f>
        <v>0.22100423999999999</v>
      </c>
      <c r="T150" s="123">
        <f>SUM(T151:T156)</f>
        <v>0</v>
      </c>
      <c r="AR150" s="117" t="s">
        <v>155</v>
      </c>
      <c r="AT150" s="124" t="s">
        <v>76</v>
      </c>
      <c r="AU150" s="124" t="s">
        <v>85</v>
      </c>
      <c r="AY150" s="117" t="s">
        <v>148</v>
      </c>
      <c r="BK150" s="125">
        <f>SUM(BK151:BK156)</f>
        <v>0</v>
      </c>
    </row>
    <row r="151" spans="2:65" s="1" customFormat="1" ht="14.5" customHeight="1" x14ac:dyDescent="0.2">
      <c r="B151" s="128"/>
      <c r="C151" s="129" t="s">
        <v>338</v>
      </c>
      <c r="D151" s="129" t="s">
        <v>150</v>
      </c>
      <c r="E151" s="130" t="s">
        <v>541</v>
      </c>
      <c r="F151" s="131" t="s">
        <v>542</v>
      </c>
      <c r="G151" s="132" t="s">
        <v>225</v>
      </c>
      <c r="H151" s="133">
        <v>12.863</v>
      </c>
      <c r="I151" s="134"/>
      <c r="J151" s="135">
        <f t="shared" ref="J151:J156" si="10">ROUND(I151*H151,2)</f>
        <v>0</v>
      </c>
      <c r="K151" s="136"/>
      <c r="L151" s="28"/>
      <c r="M151" s="137" t="s">
        <v>1</v>
      </c>
      <c r="N151" s="138" t="s">
        <v>43</v>
      </c>
      <c r="P151" s="139">
        <f t="shared" ref="P151:P156" si="11">O151*H151</f>
        <v>0</v>
      </c>
      <c r="Q151" s="139">
        <v>1.03E-2</v>
      </c>
      <c r="R151" s="139">
        <f t="shared" ref="R151:R156" si="12">Q151*H151</f>
        <v>0.13248889999999999</v>
      </c>
      <c r="S151" s="139">
        <v>0</v>
      </c>
      <c r="T151" s="140">
        <f t="shared" ref="T151:T156" si="13">S151*H151</f>
        <v>0</v>
      </c>
      <c r="AR151" s="141" t="s">
        <v>192</v>
      </c>
      <c r="AT151" s="141" t="s">
        <v>150</v>
      </c>
      <c r="AU151" s="141" t="s">
        <v>155</v>
      </c>
      <c r="AY151" s="13" t="s">
        <v>148</v>
      </c>
      <c r="BE151" s="142">
        <f t="shared" ref="BE151:BE156" si="14">IF(N151="základná",J151,0)</f>
        <v>0</v>
      </c>
      <c r="BF151" s="142">
        <f t="shared" ref="BF151:BF156" si="15">IF(N151="znížená",J151,0)</f>
        <v>0</v>
      </c>
      <c r="BG151" s="142">
        <f t="shared" ref="BG151:BG156" si="16">IF(N151="zákl. prenesená",J151,0)</f>
        <v>0</v>
      </c>
      <c r="BH151" s="142">
        <f t="shared" ref="BH151:BH156" si="17">IF(N151="zníž. prenesená",J151,0)</f>
        <v>0</v>
      </c>
      <c r="BI151" s="142">
        <f t="shared" ref="BI151:BI156" si="18">IF(N151="nulová",J151,0)</f>
        <v>0</v>
      </c>
      <c r="BJ151" s="13" t="s">
        <v>155</v>
      </c>
      <c r="BK151" s="142">
        <f t="shared" ref="BK151:BK156" si="19">ROUND(I151*H151,2)</f>
        <v>0</v>
      </c>
      <c r="BL151" s="13" t="s">
        <v>192</v>
      </c>
      <c r="BM151" s="141" t="s">
        <v>543</v>
      </c>
    </row>
    <row r="152" spans="2:65" s="1" customFormat="1" ht="37.75" customHeight="1" x14ac:dyDescent="0.2">
      <c r="B152" s="128"/>
      <c r="C152" s="129" t="s">
        <v>342</v>
      </c>
      <c r="D152" s="129" t="s">
        <v>150</v>
      </c>
      <c r="E152" s="130" t="s">
        <v>544</v>
      </c>
      <c r="F152" s="131" t="s">
        <v>545</v>
      </c>
      <c r="G152" s="132" t="s">
        <v>225</v>
      </c>
      <c r="H152" s="133">
        <v>12.863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4.6999999999999999E-4</v>
      </c>
      <c r="R152" s="139">
        <f t="shared" si="12"/>
        <v>6.0456099999999999E-3</v>
      </c>
      <c r="S152" s="139">
        <v>0</v>
      </c>
      <c r="T152" s="140">
        <f t="shared" si="13"/>
        <v>0</v>
      </c>
      <c r="AR152" s="141" t="s">
        <v>192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192</v>
      </c>
      <c r="BM152" s="141" t="s">
        <v>546</v>
      </c>
    </row>
    <row r="153" spans="2:65" s="1" customFormat="1" ht="24.25" customHeight="1" x14ac:dyDescent="0.2">
      <c r="B153" s="128"/>
      <c r="C153" s="129" t="s">
        <v>346</v>
      </c>
      <c r="D153" s="129" t="s">
        <v>150</v>
      </c>
      <c r="E153" s="130" t="s">
        <v>231</v>
      </c>
      <c r="F153" s="131" t="s">
        <v>232</v>
      </c>
      <c r="G153" s="132" t="s">
        <v>197</v>
      </c>
      <c r="H153" s="133">
        <v>31.959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2.0699999999999998E-3</v>
      </c>
      <c r="R153" s="139">
        <f t="shared" si="12"/>
        <v>6.6155129999999993E-2</v>
      </c>
      <c r="S153" s="139">
        <v>0</v>
      </c>
      <c r="T153" s="140">
        <f t="shared" si="13"/>
        <v>0</v>
      </c>
      <c r="AR153" s="141" t="s">
        <v>192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192</v>
      </c>
      <c r="BM153" s="141" t="s">
        <v>547</v>
      </c>
    </row>
    <row r="154" spans="2:65" s="1" customFormat="1" ht="24.25" customHeight="1" x14ac:dyDescent="0.2">
      <c r="B154" s="128"/>
      <c r="C154" s="129" t="s">
        <v>350</v>
      </c>
      <c r="D154" s="129" t="s">
        <v>150</v>
      </c>
      <c r="E154" s="130" t="s">
        <v>234</v>
      </c>
      <c r="F154" s="131" t="s">
        <v>235</v>
      </c>
      <c r="G154" s="132" t="s">
        <v>172</v>
      </c>
      <c r="H154" s="133">
        <v>3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1.58E-3</v>
      </c>
      <c r="R154" s="139">
        <f t="shared" si="12"/>
        <v>4.7400000000000003E-3</v>
      </c>
      <c r="S154" s="139">
        <v>0</v>
      </c>
      <c r="T154" s="140">
        <f t="shared" si="13"/>
        <v>0</v>
      </c>
      <c r="AR154" s="141" t="s">
        <v>192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192</v>
      </c>
      <c r="BM154" s="141" t="s">
        <v>548</v>
      </c>
    </row>
    <row r="155" spans="2:65" s="1" customFormat="1" ht="24.25" customHeight="1" x14ac:dyDescent="0.2">
      <c r="B155" s="128"/>
      <c r="C155" s="129" t="s">
        <v>354</v>
      </c>
      <c r="D155" s="129" t="s">
        <v>150</v>
      </c>
      <c r="E155" s="130" t="s">
        <v>237</v>
      </c>
      <c r="F155" s="131" t="s">
        <v>238</v>
      </c>
      <c r="G155" s="132" t="s">
        <v>197</v>
      </c>
      <c r="H155" s="133">
        <v>5.73</v>
      </c>
      <c r="I155" s="134"/>
      <c r="J155" s="135">
        <f t="shared" si="10"/>
        <v>0</v>
      </c>
      <c r="K155" s="136"/>
      <c r="L155" s="28"/>
      <c r="M155" s="137" t="s">
        <v>1</v>
      </c>
      <c r="N155" s="138" t="s">
        <v>43</v>
      </c>
      <c r="P155" s="139">
        <f t="shared" si="11"/>
        <v>0</v>
      </c>
      <c r="Q155" s="139">
        <v>2.0200000000000001E-3</v>
      </c>
      <c r="R155" s="139">
        <f t="shared" si="12"/>
        <v>1.1574600000000001E-2</v>
      </c>
      <c r="S155" s="139">
        <v>0</v>
      </c>
      <c r="T155" s="140">
        <f t="shared" si="13"/>
        <v>0</v>
      </c>
      <c r="AR155" s="141" t="s">
        <v>192</v>
      </c>
      <c r="AT155" s="141" t="s">
        <v>150</v>
      </c>
      <c r="AU155" s="141" t="s">
        <v>155</v>
      </c>
      <c r="AY155" s="13" t="s">
        <v>148</v>
      </c>
      <c r="BE155" s="142">
        <f t="shared" si="14"/>
        <v>0</v>
      </c>
      <c r="BF155" s="142">
        <f t="shared" si="15"/>
        <v>0</v>
      </c>
      <c r="BG155" s="142">
        <f t="shared" si="16"/>
        <v>0</v>
      </c>
      <c r="BH155" s="142">
        <f t="shared" si="17"/>
        <v>0</v>
      </c>
      <c r="BI155" s="142">
        <f t="shared" si="18"/>
        <v>0</v>
      </c>
      <c r="BJ155" s="13" t="s">
        <v>155</v>
      </c>
      <c r="BK155" s="142">
        <f t="shared" si="19"/>
        <v>0</v>
      </c>
      <c r="BL155" s="13" t="s">
        <v>192</v>
      </c>
      <c r="BM155" s="141" t="s">
        <v>549</v>
      </c>
    </row>
    <row r="156" spans="2:65" s="1" customFormat="1" ht="24.25" customHeight="1" x14ac:dyDescent="0.2">
      <c r="B156" s="128"/>
      <c r="C156" s="129" t="s">
        <v>7</v>
      </c>
      <c r="D156" s="129" t="s">
        <v>150</v>
      </c>
      <c r="E156" s="130" t="s">
        <v>240</v>
      </c>
      <c r="F156" s="131" t="s">
        <v>241</v>
      </c>
      <c r="G156" s="132" t="s">
        <v>221</v>
      </c>
      <c r="H156" s="154"/>
      <c r="I156" s="134"/>
      <c r="J156" s="135">
        <f t="shared" si="10"/>
        <v>0</v>
      </c>
      <c r="K156" s="136"/>
      <c r="L156" s="28"/>
      <c r="M156" s="137" t="s">
        <v>1</v>
      </c>
      <c r="N156" s="138" t="s">
        <v>43</v>
      </c>
      <c r="P156" s="139">
        <f t="shared" si="11"/>
        <v>0</v>
      </c>
      <c r="Q156" s="139">
        <v>0</v>
      </c>
      <c r="R156" s="139">
        <f t="shared" si="12"/>
        <v>0</v>
      </c>
      <c r="S156" s="139">
        <v>0</v>
      </c>
      <c r="T156" s="140">
        <f t="shared" si="13"/>
        <v>0</v>
      </c>
      <c r="AR156" s="141" t="s">
        <v>192</v>
      </c>
      <c r="AT156" s="141" t="s">
        <v>150</v>
      </c>
      <c r="AU156" s="141" t="s">
        <v>155</v>
      </c>
      <c r="AY156" s="13" t="s">
        <v>148</v>
      </c>
      <c r="BE156" s="142">
        <f t="shared" si="14"/>
        <v>0</v>
      </c>
      <c r="BF156" s="142">
        <f t="shared" si="15"/>
        <v>0</v>
      </c>
      <c r="BG156" s="142">
        <f t="shared" si="16"/>
        <v>0</v>
      </c>
      <c r="BH156" s="142">
        <f t="shared" si="17"/>
        <v>0</v>
      </c>
      <c r="BI156" s="142">
        <f t="shared" si="18"/>
        <v>0</v>
      </c>
      <c r="BJ156" s="13" t="s">
        <v>155</v>
      </c>
      <c r="BK156" s="142">
        <f t="shared" si="19"/>
        <v>0</v>
      </c>
      <c r="BL156" s="13" t="s">
        <v>192</v>
      </c>
      <c r="BM156" s="141" t="s">
        <v>550</v>
      </c>
    </row>
    <row r="157" spans="2:65" s="11" customFormat="1" ht="22.75" customHeight="1" x14ac:dyDescent="0.25">
      <c r="B157" s="116"/>
      <c r="D157" s="117" t="s">
        <v>76</v>
      </c>
      <c r="E157" s="126" t="s">
        <v>243</v>
      </c>
      <c r="F157" s="126" t="s">
        <v>244</v>
      </c>
      <c r="I157" s="119"/>
      <c r="J157" s="127">
        <f>BK157</f>
        <v>0</v>
      </c>
      <c r="L157" s="116"/>
      <c r="M157" s="121"/>
      <c r="P157" s="122">
        <f>SUM(P158:P163)</f>
        <v>0</v>
      </c>
      <c r="R157" s="122">
        <f>SUM(R158:R163)</f>
        <v>1.9516137</v>
      </c>
      <c r="T157" s="123">
        <f>SUM(T158:T163)</f>
        <v>0</v>
      </c>
      <c r="AR157" s="117" t="s">
        <v>155</v>
      </c>
      <c r="AT157" s="124" t="s">
        <v>76</v>
      </c>
      <c r="AU157" s="124" t="s">
        <v>85</v>
      </c>
      <c r="AY157" s="117" t="s">
        <v>148</v>
      </c>
      <c r="BK157" s="125">
        <f>SUM(BK158:BK163)</f>
        <v>0</v>
      </c>
    </row>
    <row r="158" spans="2:65" s="1" customFormat="1" ht="24.25" customHeight="1" x14ac:dyDescent="0.2">
      <c r="B158" s="128"/>
      <c r="C158" s="129" t="s">
        <v>551</v>
      </c>
      <c r="D158" s="129" t="s">
        <v>150</v>
      </c>
      <c r="E158" s="130" t="s">
        <v>245</v>
      </c>
      <c r="F158" s="131" t="s">
        <v>246</v>
      </c>
      <c r="G158" s="132" t="s">
        <v>225</v>
      </c>
      <c r="H158" s="133">
        <v>38.616</v>
      </c>
      <c r="I158" s="134"/>
      <c r="J158" s="135">
        <f t="shared" ref="J158:J163" si="20">ROUND(I158*H158,2)</f>
        <v>0</v>
      </c>
      <c r="K158" s="136"/>
      <c r="L158" s="28"/>
      <c r="M158" s="137" t="s">
        <v>1</v>
      </c>
      <c r="N158" s="138" t="s">
        <v>43</v>
      </c>
      <c r="P158" s="139">
        <f t="shared" ref="P158:P163" si="21">O158*H158</f>
        <v>0</v>
      </c>
      <c r="Q158" s="139">
        <v>4.2959999999999998E-2</v>
      </c>
      <c r="R158" s="139">
        <f t="shared" ref="R158:R163" si="22">Q158*H158</f>
        <v>1.6589433599999999</v>
      </c>
      <c r="S158" s="139">
        <v>0</v>
      </c>
      <c r="T158" s="140">
        <f t="shared" ref="T158:T163" si="23">S158*H158</f>
        <v>0</v>
      </c>
      <c r="AR158" s="141" t="s">
        <v>192</v>
      </c>
      <c r="AT158" s="141" t="s">
        <v>150</v>
      </c>
      <c r="AU158" s="141" t="s">
        <v>155</v>
      </c>
      <c r="AY158" s="13" t="s">
        <v>148</v>
      </c>
      <c r="BE158" s="142">
        <f t="shared" ref="BE158:BE163" si="24">IF(N158="základná",J158,0)</f>
        <v>0</v>
      </c>
      <c r="BF158" s="142">
        <f t="shared" ref="BF158:BF163" si="25">IF(N158="znížená",J158,0)</f>
        <v>0</v>
      </c>
      <c r="BG158" s="142">
        <f t="shared" ref="BG158:BG163" si="26">IF(N158="zákl. prenesená",J158,0)</f>
        <v>0</v>
      </c>
      <c r="BH158" s="142">
        <f t="shared" ref="BH158:BH163" si="27">IF(N158="zníž. prenesená",J158,0)</f>
        <v>0</v>
      </c>
      <c r="BI158" s="142">
        <f t="shared" ref="BI158:BI163" si="28">IF(N158="nulová",J158,0)</f>
        <v>0</v>
      </c>
      <c r="BJ158" s="13" t="s">
        <v>155</v>
      </c>
      <c r="BK158" s="142">
        <f t="shared" ref="BK158:BK163" si="29">ROUND(I158*H158,2)</f>
        <v>0</v>
      </c>
      <c r="BL158" s="13" t="s">
        <v>192</v>
      </c>
      <c r="BM158" s="141" t="s">
        <v>552</v>
      </c>
    </row>
    <row r="159" spans="2:65" s="1" customFormat="1" ht="24.25" customHeight="1" x14ac:dyDescent="0.2">
      <c r="B159" s="128"/>
      <c r="C159" s="129" t="s">
        <v>553</v>
      </c>
      <c r="D159" s="129" t="s">
        <v>150</v>
      </c>
      <c r="E159" s="130" t="s">
        <v>248</v>
      </c>
      <c r="F159" s="131" t="s">
        <v>249</v>
      </c>
      <c r="G159" s="132" t="s">
        <v>197</v>
      </c>
      <c r="H159" s="133">
        <v>6</v>
      </c>
      <c r="I159" s="134"/>
      <c r="J159" s="135">
        <f t="shared" si="20"/>
        <v>0</v>
      </c>
      <c r="K159" s="136"/>
      <c r="L159" s="28"/>
      <c r="M159" s="137" t="s">
        <v>1</v>
      </c>
      <c r="N159" s="138" t="s">
        <v>43</v>
      </c>
      <c r="P159" s="139">
        <f t="shared" si="21"/>
        <v>0</v>
      </c>
      <c r="Q159" s="139">
        <v>8.3800000000000003E-3</v>
      </c>
      <c r="R159" s="139">
        <f t="shared" si="22"/>
        <v>5.0280000000000005E-2</v>
      </c>
      <c r="S159" s="139">
        <v>0</v>
      </c>
      <c r="T159" s="140">
        <f t="shared" si="23"/>
        <v>0</v>
      </c>
      <c r="AR159" s="141" t="s">
        <v>192</v>
      </c>
      <c r="AT159" s="141" t="s">
        <v>150</v>
      </c>
      <c r="AU159" s="141" t="s">
        <v>155</v>
      </c>
      <c r="AY159" s="13" t="s">
        <v>148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3" t="s">
        <v>155</v>
      </c>
      <c r="BK159" s="142">
        <f t="shared" si="29"/>
        <v>0</v>
      </c>
      <c r="BL159" s="13" t="s">
        <v>192</v>
      </c>
      <c r="BM159" s="141" t="s">
        <v>554</v>
      </c>
    </row>
    <row r="160" spans="2:65" s="1" customFormat="1" ht="14.5" customHeight="1" x14ac:dyDescent="0.2">
      <c r="B160" s="128"/>
      <c r="C160" s="129" t="s">
        <v>555</v>
      </c>
      <c r="D160" s="129" t="s">
        <v>150</v>
      </c>
      <c r="E160" s="130" t="s">
        <v>251</v>
      </c>
      <c r="F160" s="131" t="s">
        <v>252</v>
      </c>
      <c r="G160" s="132" t="s">
        <v>197</v>
      </c>
      <c r="H160" s="133">
        <v>12.872</v>
      </c>
      <c r="I160" s="134"/>
      <c r="J160" s="135">
        <f t="shared" si="20"/>
        <v>0</v>
      </c>
      <c r="K160" s="136"/>
      <c r="L160" s="28"/>
      <c r="M160" s="137" t="s">
        <v>1</v>
      </c>
      <c r="N160" s="138" t="s">
        <v>43</v>
      </c>
      <c r="P160" s="139">
        <f t="shared" si="21"/>
        <v>0</v>
      </c>
      <c r="Q160" s="139">
        <v>1.0290000000000001E-2</v>
      </c>
      <c r="R160" s="139">
        <f t="shared" si="22"/>
        <v>0.13245288</v>
      </c>
      <c r="S160" s="139">
        <v>0</v>
      </c>
      <c r="T160" s="140">
        <f t="shared" si="23"/>
        <v>0</v>
      </c>
      <c r="AR160" s="141" t="s">
        <v>192</v>
      </c>
      <c r="AT160" s="141" t="s">
        <v>150</v>
      </c>
      <c r="AU160" s="141" t="s">
        <v>155</v>
      </c>
      <c r="AY160" s="13" t="s">
        <v>148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3" t="s">
        <v>155</v>
      </c>
      <c r="BK160" s="142">
        <f t="shared" si="29"/>
        <v>0</v>
      </c>
      <c r="BL160" s="13" t="s">
        <v>192</v>
      </c>
      <c r="BM160" s="141" t="s">
        <v>556</v>
      </c>
    </row>
    <row r="161" spans="2:65" s="1" customFormat="1" ht="24.25" customHeight="1" x14ac:dyDescent="0.2">
      <c r="B161" s="128"/>
      <c r="C161" s="129" t="s">
        <v>472</v>
      </c>
      <c r="D161" s="129" t="s">
        <v>150</v>
      </c>
      <c r="E161" s="130" t="s">
        <v>254</v>
      </c>
      <c r="F161" s="131" t="s">
        <v>255</v>
      </c>
      <c r="G161" s="132" t="s">
        <v>197</v>
      </c>
      <c r="H161" s="133">
        <v>26.048999999999999</v>
      </c>
      <c r="I161" s="134"/>
      <c r="J161" s="135">
        <f t="shared" si="20"/>
        <v>0</v>
      </c>
      <c r="K161" s="136"/>
      <c r="L161" s="28"/>
      <c r="M161" s="137" t="s">
        <v>1</v>
      </c>
      <c r="N161" s="138" t="s">
        <v>43</v>
      </c>
      <c r="P161" s="139">
        <f t="shared" si="21"/>
        <v>0</v>
      </c>
      <c r="Q161" s="139">
        <v>3.5799999999999998E-3</v>
      </c>
      <c r="R161" s="139">
        <f t="shared" si="22"/>
        <v>9.3255419999999992E-2</v>
      </c>
      <c r="S161" s="139">
        <v>0</v>
      </c>
      <c r="T161" s="140">
        <f t="shared" si="23"/>
        <v>0</v>
      </c>
      <c r="AR161" s="141" t="s">
        <v>192</v>
      </c>
      <c r="AT161" s="141" t="s">
        <v>150</v>
      </c>
      <c r="AU161" s="141" t="s">
        <v>155</v>
      </c>
      <c r="AY161" s="13" t="s">
        <v>148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3" t="s">
        <v>155</v>
      </c>
      <c r="BK161" s="142">
        <f t="shared" si="29"/>
        <v>0</v>
      </c>
      <c r="BL161" s="13" t="s">
        <v>192</v>
      </c>
      <c r="BM161" s="141" t="s">
        <v>557</v>
      </c>
    </row>
    <row r="162" spans="2:65" s="1" customFormat="1" ht="14.5" customHeight="1" x14ac:dyDescent="0.2">
      <c r="B162" s="128"/>
      <c r="C162" s="129" t="s">
        <v>558</v>
      </c>
      <c r="D162" s="129" t="s">
        <v>150</v>
      </c>
      <c r="E162" s="130" t="s">
        <v>257</v>
      </c>
      <c r="F162" s="131" t="s">
        <v>258</v>
      </c>
      <c r="G162" s="132" t="s">
        <v>225</v>
      </c>
      <c r="H162" s="133">
        <v>46.338999999999999</v>
      </c>
      <c r="I162" s="134"/>
      <c r="J162" s="135">
        <f t="shared" si="20"/>
        <v>0</v>
      </c>
      <c r="K162" s="136"/>
      <c r="L162" s="28"/>
      <c r="M162" s="137" t="s">
        <v>1</v>
      </c>
      <c r="N162" s="138" t="s">
        <v>43</v>
      </c>
      <c r="P162" s="139">
        <f t="shared" si="21"/>
        <v>0</v>
      </c>
      <c r="Q162" s="139">
        <v>3.6000000000000002E-4</v>
      </c>
      <c r="R162" s="139">
        <f t="shared" si="22"/>
        <v>1.6682040000000002E-2</v>
      </c>
      <c r="S162" s="139">
        <v>0</v>
      </c>
      <c r="T162" s="140">
        <f t="shared" si="23"/>
        <v>0</v>
      </c>
      <c r="AR162" s="141" t="s">
        <v>192</v>
      </c>
      <c r="AT162" s="141" t="s">
        <v>150</v>
      </c>
      <c r="AU162" s="141" t="s">
        <v>155</v>
      </c>
      <c r="AY162" s="13" t="s">
        <v>148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3" t="s">
        <v>155</v>
      </c>
      <c r="BK162" s="142">
        <f t="shared" si="29"/>
        <v>0</v>
      </c>
      <c r="BL162" s="13" t="s">
        <v>192</v>
      </c>
      <c r="BM162" s="141" t="s">
        <v>559</v>
      </c>
    </row>
    <row r="163" spans="2:65" s="1" customFormat="1" ht="24.25" customHeight="1" x14ac:dyDescent="0.2">
      <c r="B163" s="128"/>
      <c r="C163" s="129" t="s">
        <v>560</v>
      </c>
      <c r="D163" s="129" t="s">
        <v>150</v>
      </c>
      <c r="E163" s="130" t="s">
        <v>260</v>
      </c>
      <c r="F163" s="131" t="s">
        <v>261</v>
      </c>
      <c r="G163" s="132" t="s">
        <v>221</v>
      </c>
      <c r="H163" s="154"/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192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192</v>
      </c>
      <c r="BM163" s="141" t="s">
        <v>561</v>
      </c>
    </row>
    <row r="164" spans="2:65" s="11" customFormat="1" ht="22.75" customHeight="1" x14ac:dyDescent="0.25">
      <c r="B164" s="116"/>
      <c r="D164" s="117" t="s">
        <v>76</v>
      </c>
      <c r="E164" s="126" t="s">
        <v>263</v>
      </c>
      <c r="F164" s="126" t="s">
        <v>264</v>
      </c>
      <c r="I164" s="119"/>
      <c r="J164" s="127">
        <f>BK164</f>
        <v>0</v>
      </c>
      <c r="L164" s="116"/>
      <c r="M164" s="121"/>
      <c r="P164" s="122">
        <f>P165</f>
        <v>0</v>
      </c>
      <c r="R164" s="122">
        <f>R165</f>
        <v>1.7214800000000001E-3</v>
      </c>
      <c r="T164" s="123">
        <f>T165</f>
        <v>0</v>
      </c>
      <c r="AR164" s="117" t="s">
        <v>155</v>
      </c>
      <c r="AT164" s="124" t="s">
        <v>76</v>
      </c>
      <c r="AU164" s="124" t="s">
        <v>85</v>
      </c>
      <c r="AY164" s="117" t="s">
        <v>148</v>
      </c>
      <c r="BK164" s="125">
        <f>BK165</f>
        <v>0</v>
      </c>
    </row>
    <row r="165" spans="2:65" s="1" customFormat="1" ht="37.75" customHeight="1" x14ac:dyDescent="0.2">
      <c r="B165" s="128"/>
      <c r="C165" s="129" t="s">
        <v>562</v>
      </c>
      <c r="D165" s="129" t="s">
        <v>150</v>
      </c>
      <c r="E165" s="130" t="s">
        <v>265</v>
      </c>
      <c r="F165" s="131" t="s">
        <v>266</v>
      </c>
      <c r="G165" s="132" t="s">
        <v>225</v>
      </c>
      <c r="H165" s="133">
        <v>86.073999999999998</v>
      </c>
      <c r="I165" s="134"/>
      <c r="J165" s="135">
        <f>ROUND(I165*H165,2)</f>
        <v>0</v>
      </c>
      <c r="K165" s="136"/>
      <c r="L165" s="28"/>
      <c r="M165" s="137" t="s">
        <v>1</v>
      </c>
      <c r="N165" s="138" t="s">
        <v>43</v>
      </c>
      <c r="P165" s="139">
        <f>O165*H165</f>
        <v>0</v>
      </c>
      <c r="Q165" s="139">
        <v>2.0000000000000002E-5</v>
      </c>
      <c r="R165" s="139">
        <f>Q165*H165</f>
        <v>1.7214800000000001E-3</v>
      </c>
      <c r="S165" s="139">
        <v>0</v>
      </c>
      <c r="T165" s="140">
        <f>S165*H165</f>
        <v>0</v>
      </c>
      <c r="AR165" s="141" t="s">
        <v>192</v>
      </c>
      <c r="AT165" s="141" t="s">
        <v>150</v>
      </c>
      <c r="AU165" s="141" t="s">
        <v>155</v>
      </c>
      <c r="AY165" s="13" t="s">
        <v>148</v>
      </c>
      <c r="BE165" s="142">
        <f>IF(N165="základná",J165,0)</f>
        <v>0</v>
      </c>
      <c r="BF165" s="142">
        <f>IF(N165="znížená",J165,0)</f>
        <v>0</v>
      </c>
      <c r="BG165" s="142">
        <f>IF(N165="zákl. prenesená",J165,0)</f>
        <v>0</v>
      </c>
      <c r="BH165" s="142">
        <f>IF(N165="zníž. prenesená",J165,0)</f>
        <v>0</v>
      </c>
      <c r="BI165" s="142">
        <f>IF(N165="nulová",J165,0)</f>
        <v>0</v>
      </c>
      <c r="BJ165" s="13" t="s">
        <v>155</v>
      </c>
      <c r="BK165" s="142">
        <f>ROUND(I165*H165,2)</f>
        <v>0</v>
      </c>
      <c r="BL165" s="13" t="s">
        <v>192</v>
      </c>
      <c r="BM165" s="141" t="s">
        <v>563</v>
      </c>
    </row>
    <row r="166" spans="2:65" s="11" customFormat="1" ht="22.75" customHeight="1" x14ac:dyDescent="0.25">
      <c r="B166" s="116"/>
      <c r="D166" s="117"/>
      <c r="E166" s="126"/>
      <c r="F166" s="126"/>
      <c r="I166" s="119"/>
      <c r="J166" s="127"/>
      <c r="L166" s="116"/>
      <c r="M166" s="121"/>
      <c r="P166" s="122">
        <f>P167</f>
        <v>0</v>
      </c>
      <c r="R166" s="122">
        <f>R167</f>
        <v>0</v>
      </c>
      <c r="T166" s="123">
        <f>T167</f>
        <v>0</v>
      </c>
      <c r="AR166" s="117" t="s">
        <v>155</v>
      </c>
      <c r="AT166" s="124" t="s">
        <v>76</v>
      </c>
      <c r="AU166" s="124" t="s">
        <v>85</v>
      </c>
      <c r="AY166" s="117" t="s">
        <v>148</v>
      </c>
      <c r="BK166" s="125">
        <f>BK167</f>
        <v>0</v>
      </c>
    </row>
    <row r="167" spans="2:65" s="1" customFormat="1" ht="24.25" customHeight="1" x14ac:dyDescent="0.2">
      <c r="B167" s="128"/>
      <c r="C167" s="129"/>
      <c r="D167" s="129"/>
      <c r="E167" s="130"/>
      <c r="F167" s="131"/>
      <c r="G167" s="132"/>
      <c r="H167" s="133"/>
      <c r="I167" s="134"/>
      <c r="J167" s="135"/>
      <c r="K167" s="136"/>
      <c r="L167" s="28"/>
      <c r="M167" s="155" t="s">
        <v>1</v>
      </c>
      <c r="N167" s="156" t="s">
        <v>43</v>
      </c>
      <c r="O167" s="157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>IF(N167="základná",J167,0)</f>
        <v>0</v>
      </c>
      <c r="BF167" s="142">
        <f>IF(N167="znížená",J167,0)</f>
        <v>0</v>
      </c>
      <c r="BG167" s="142">
        <f>IF(N167="zákl. prenesená",J167,0)</f>
        <v>0</v>
      </c>
      <c r="BH167" s="142">
        <f>IF(N167="zníž. prenesená",J167,0)</f>
        <v>0</v>
      </c>
      <c r="BI167" s="142">
        <f>IF(N167="nulová",J167,0)</f>
        <v>0</v>
      </c>
      <c r="BJ167" s="13" t="s">
        <v>155</v>
      </c>
      <c r="BK167" s="142">
        <f>ROUND(I167*H167,2)</f>
        <v>0</v>
      </c>
      <c r="BL167" s="13" t="s">
        <v>154</v>
      </c>
      <c r="BM167" s="141" t="s">
        <v>564</v>
      </c>
    </row>
    <row r="168" spans="2:65" s="1" customFormat="1" ht="7" customHeight="1" x14ac:dyDescent="0.2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28"/>
    </row>
  </sheetData>
  <autoFilter ref="C125:K167" xr:uid="{00000000-0009-0000-0000-000002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CACB-17B0-2447-BF28-5981E03528DE}">
  <dimension ref="A1:K88"/>
  <sheetViews>
    <sheetView workbookViewId="0"/>
  </sheetViews>
  <sheetFormatPr defaultColWidth="12" defaultRowHeight="10" x14ac:dyDescent="0.2"/>
  <cols>
    <col min="1" max="1" width="5" customWidth="1"/>
    <col min="2" max="2" width="16.77734375" customWidth="1"/>
    <col min="3" max="3" width="16" customWidth="1"/>
    <col min="4" max="4" width="45.44140625" customWidth="1"/>
    <col min="5" max="6" width="8" customWidth="1"/>
    <col min="7" max="11" width="14" customWidth="1"/>
  </cols>
  <sheetData>
    <row r="1" spans="1:11" ht="11.5" x14ac:dyDescent="0.2">
      <c r="A1" s="165"/>
      <c r="B1" s="234" t="str">
        <f>[1]SO01!B1</f>
        <v>VÝKAZ VÝMER</v>
      </c>
      <c r="C1" s="233"/>
      <c r="D1" s="165"/>
      <c r="E1" s="168"/>
      <c r="F1" s="165"/>
      <c r="G1" s="168"/>
      <c r="H1" s="168"/>
      <c r="I1" s="168"/>
      <c r="J1" s="168"/>
      <c r="K1" s="168"/>
    </row>
    <row r="2" spans="1:11" x14ac:dyDescent="0.2">
      <c r="A2" s="165"/>
      <c r="B2" s="165" t="s">
        <v>273</v>
      </c>
      <c r="C2" s="165" t="str">
        <f>[1]SO01!C2</f>
        <v>Centrum kultúrneho dedičstva, Kostolná pri Dunaji, p. č. 56/1, 56/2, 57/1, 57/2, 66/1, 69/1, 77</v>
      </c>
      <c r="D2" s="165"/>
      <c r="E2" s="168"/>
      <c r="F2" s="165"/>
      <c r="G2" s="168"/>
      <c r="H2" s="168"/>
      <c r="I2" s="168"/>
      <c r="J2" s="168"/>
      <c r="K2" s="168"/>
    </row>
    <row r="3" spans="1:11" x14ac:dyDescent="0.2">
      <c r="A3" s="165"/>
      <c r="B3" s="165" t="s">
        <v>274</v>
      </c>
      <c r="C3" s="165" t="str">
        <f>[1]SO01!C3</f>
        <v>Obec Kostolná pri Dunaji, 903 01 Kostolná pri Dunaji 59</v>
      </c>
      <c r="D3" s="165"/>
      <c r="E3" s="168"/>
      <c r="F3" s="165"/>
      <c r="G3" s="168"/>
      <c r="H3" s="168"/>
      <c r="I3" s="168"/>
      <c r="J3" s="168"/>
      <c r="K3" s="168"/>
    </row>
    <row r="4" spans="1:11" ht="10.5" thickBot="1" x14ac:dyDescent="0.25">
      <c r="A4" s="165"/>
      <c r="B4" s="165"/>
      <c r="C4" s="165" t="str">
        <f>[1]SO01!C4</f>
        <v xml:space="preserve"> </v>
      </c>
      <c r="D4" s="165"/>
      <c r="E4" s="168"/>
      <c r="F4" s="165"/>
      <c r="G4" s="168"/>
      <c r="H4" s="168"/>
      <c r="I4" s="168"/>
      <c r="J4" s="168"/>
      <c r="K4" s="168"/>
    </row>
    <row r="5" spans="1:11" x14ac:dyDescent="0.2">
      <c r="A5" s="170" t="s">
        <v>275</v>
      </c>
      <c r="B5" s="171" t="s">
        <v>62</v>
      </c>
      <c r="C5" s="171" t="s">
        <v>276</v>
      </c>
      <c r="D5" s="171" t="s">
        <v>59</v>
      </c>
      <c r="E5" s="171" t="s">
        <v>277</v>
      </c>
      <c r="F5" s="172" t="s">
        <v>278</v>
      </c>
      <c r="G5" s="173" t="s">
        <v>279</v>
      </c>
      <c r="H5" s="174"/>
      <c r="I5" s="173" t="s">
        <v>280</v>
      </c>
      <c r="J5" s="174"/>
      <c r="K5" s="175" t="s">
        <v>281</v>
      </c>
    </row>
    <row r="6" spans="1:11" ht="10.5" thickBot="1" x14ac:dyDescent="0.25">
      <c r="A6" s="176"/>
      <c r="B6" s="177"/>
      <c r="C6" s="178"/>
      <c r="D6" s="177"/>
      <c r="E6" s="177"/>
      <c r="F6" s="179"/>
      <c r="G6" s="180" t="s">
        <v>282</v>
      </c>
      <c r="H6" s="181" t="s">
        <v>283</v>
      </c>
      <c r="I6" s="182" t="s">
        <v>282</v>
      </c>
      <c r="J6" s="183" t="s">
        <v>283</v>
      </c>
      <c r="K6" s="184" t="s">
        <v>284</v>
      </c>
    </row>
    <row r="7" spans="1:11" ht="11.5" x14ac:dyDescent="0.2">
      <c r="A7" s="168"/>
      <c r="B7" s="185" t="s">
        <v>308</v>
      </c>
      <c r="C7" s="186"/>
      <c r="D7" s="187"/>
      <c r="E7" s="168"/>
      <c r="F7" s="168"/>
      <c r="G7" s="188"/>
      <c r="H7" s="188"/>
      <c r="I7" s="188"/>
      <c r="J7" s="188"/>
      <c r="K7" s="188"/>
    </row>
    <row r="8" spans="1:11" x14ac:dyDescent="0.2">
      <c r="A8" s="189">
        <v>1</v>
      </c>
      <c r="B8" s="194" t="s">
        <v>482</v>
      </c>
      <c r="C8" s="194" t="s">
        <v>483</v>
      </c>
      <c r="D8" s="192" t="s">
        <v>311</v>
      </c>
      <c r="E8" s="189">
        <v>35</v>
      </c>
      <c r="F8" s="189" t="s">
        <v>304</v>
      </c>
      <c r="G8" s="193">
        <v>0</v>
      </c>
      <c r="H8" s="193">
        <v>0</v>
      </c>
      <c r="I8" s="193">
        <f>E8*G8</f>
        <v>0</v>
      </c>
      <c r="J8" s="193">
        <f>E8*H8</f>
        <v>0</v>
      </c>
      <c r="K8" s="193">
        <f>SUM(I8:J8)</f>
        <v>0</v>
      </c>
    </row>
    <row r="9" spans="1:11" x14ac:dyDescent="0.2">
      <c r="A9" s="189">
        <v>2</v>
      </c>
      <c r="B9" s="194" t="s">
        <v>565</v>
      </c>
      <c r="C9" s="194" t="s">
        <v>566</v>
      </c>
      <c r="D9" s="192" t="s">
        <v>314</v>
      </c>
      <c r="E9" s="189">
        <v>5</v>
      </c>
      <c r="F9" s="189" t="s">
        <v>304</v>
      </c>
      <c r="G9" s="193"/>
      <c r="H9" s="193">
        <v>0</v>
      </c>
      <c r="I9" s="193">
        <f>E9*G9</f>
        <v>0</v>
      </c>
      <c r="J9" s="193">
        <f>E9*H9</f>
        <v>0</v>
      </c>
      <c r="K9" s="193">
        <f>SUM(I9:J9)</f>
        <v>0</v>
      </c>
    </row>
    <row r="10" spans="1:11" x14ac:dyDescent="0.2">
      <c r="A10" s="189">
        <v>3</v>
      </c>
      <c r="B10" s="194" t="s">
        <v>312</v>
      </c>
      <c r="C10" s="194" t="s">
        <v>313</v>
      </c>
      <c r="D10" s="192" t="s">
        <v>314</v>
      </c>
      <c r="E10" s="189">
        <v>50</v>
      </c>
      <c r="F10" s="189" t="s">
        <v>304</v>
      </c>
      <c r="G10" s="193">
        <v>0</v>
      </c>
      <c r="H10" s="193">
        <v>0</v>
      </c>
      <c r="I10" s="193">
        <f>E10*G10</f>
        <v>0</v>
      </c>
      <c r="J10" s="193">
        <f>E10*H10</f>
        <v>0</v>
      </c>
      <c r="K10" s="193">
        <f>SUM(I10:J10)</f>
        <v>0</v>
      </c>
    </row>
    <row r="11" spans="1:11" x14ac:dyDescent="0.2">
      <c r="A11" s="189">
        <v>4</v>
      </c>
      <c r="B11" s="192" t="s">
        <v>319</v>
      </c>
      <c r="C11" s="192" t="s">
        <v>320</v>
      </c>
      <c r="D11" s="192" t="s">
        <v>321</v>
      </c>
      <c r="E11" s="189">
        <v>15</v>
      </c>
      <c r="F11" s="198" t="s">
        <v>304</v>
      </c>
      <c r="G11" s="193">
        <v>0</v>
      </c>
      <c r="H11" s="193">
        <v>0</v>
      </c>
      <c r="I11" s="193">
        <f>E11*G11</f>
        <v>0</v>
      </c>
      <c r="J11" s="193">
        <f>E11*H11</f>
        <v>0</v>
      </c>
      <c r="K11" s="193">
        <f>SUM(I11:J11)</f>
        <v>0</v>
      </c>
    </row>
    <row r="12" spans="1:11" ht="11.5" x14ac:dyDescent="0.2">
      <c r="A12" s="168"/>
      <c r="B12" s="185" t="s">
        <v>300</v>
      </c>
      <c r="C12" s="195"/>
      <c r="D12" s="187"/>
      <c r="E12" s="168"/>
      <c r="F12" s="168"/>
      <c r="G12" s="188"/>
      <c r="H12" s="188"/>
      <c r="I12" s="188"/>
      <c r="J12" s="188"/>
      <c r="K12" s="188"/>
    </row>
    <row r="13" spans="1:11" x14ac:dyDescent="0.2">
      <c r="A13" s="196" t="s">
        <v>392</v>
      </c>
      <c r="B13" s="190" t="s">
        <v>301</v>
      </c>
      <c r="C13" s="197" t="s">
        <v>302</v>
      </c>
      <c r="D13" s="190" t="s">
        <v>303</v>
      </c>
      <c r="E13" s="189">
        <v>15</v>
      </c>
      <c r="F13" s="198" t="s">
        <v>304</v>
      </c>
      <c r="G13" s="193">
        <v>0</v>
      </c>
      <c r="H13" s="193">
        <v>0</v>
      </c>
      <c r="I13" s="193">
        <f>E13*G13</f>
        <v>0</v>
      </c>
      <c r="J13" s="193">
        <f>E13*H13</f>
        <v>0</v>
      </c>
      <c r="K13" s="193">
        <f>SUM(I13:J13)</f>
        <v>0</v>
      </c>
    </row>
    <row r="14" spans="1:11" ht="20" x14ac:dyDescent="0.2">
      <c r="A14" s="196" t="s">
        <v>169</v>
      </c>
      <c r="B14" s="190" t="s">
        <v>305</v>
      </c>
      <c r="C14" s="197" t="s">
        <v>306</v>
      </c>
      <c r="D14" s="190" t="s">
        <v>307</v>
      </c>
      <c r="E14" s="189">
        <v>15</v>
      </c>
      <c r="F14" s="198" t="s">
        <v>172</v>
      </c>
      <c r="G14" s="193">
        <v>0</v>
      </c>
      <c r="H14" s="193">
        <v>0</v>
      </c>
      <c r="I14" s="193">
        <f>E14*G14</f>
        <v>0</v>
      </c>
      <c r="J14" s="193">
        <f>E14*H14</f>
        <v>0</v>
      </c>
      <c r="K14" s="193">
        <f>SUM(I14:J14)</f>
        <v>0</v>
      </c>
    </row>
    <row r="15" spans="1:11" ht="11.5" x14ac:dyDescent="0.2">
      <c r="A15" s="168"/>
      <c r="B15" s="185" t="s">
        <v>361</v>
      </c>
      <c r="C15" s="195"/>
      <c r="D15" s="187"/>
      <c r="E15" s="168"/>
      <c r="F15" s="168"/>
      <c r="G15" s="188"/>
      <c r="H15" s="188"/>
      <c r="I15" s="188"/>
      <c r="J15" s="188"/>
      <c r="K15" s="188"/>
    </row>
    <row r="16" spans="1:11" ht="40" x14ac:dyDescent="0.2">
      <c r="A16" s="189">
        <v>6</v>
      </c>
      <c r="B16" s="200" t="s">
        <v>364</v>
      </c>
      <c r="C16" s="200"/>
      <c r="D16" s="192" t="s">
        <v>567</v>
      </c>
      <c r="E16" s="189">
        <v>20</v>
      </c>
      <c r="F16" s="189" t="s">
        <v>366</v>
      </c>
      <c r="G16" s="193">
        <v>0</v>
      </c>
      <c r="H16" s="193">
        <v>0</v>
      </c>
      <c r="I16" s="193">
        <f t="shared" ref="I16:I24" si="0">E16*G16</f>
        <v>0</v>
      </c>
      <c r="J16" s="193">
        <f t="shared" ref="J16:J24" si="1">E16*H16</f>
        <v>0</v>
      </c>
      <c r="K16" s="193">
        <f t="shared" ref="K16:K24" si="2">SUM(I16:J16)</f>
        <v>0</v>
      </c>
    </row>
    <row r="17" spans="1:11" x14ac:dyDescent="0.2">
      <c r="A17" s="189">
        <v>7</v>
      </c>
      <c r="B17" s="194"/>
      <c r="C17" s="201" t="s">
        <v>302</v>
      </c>
      <c r="D17" s="192" t="s">
        <v>367</v>
      </c>
      <c r="E17" s="189">
        <v>15</v>
      </c>
      <c r="F17" s="198" t="s">
        <v>304</v>
      </c>
      <c r="G17" s="193">
        <v>0</v>
      </c>
      <c r="H17" s="193">
        <v>0</v>
      </c>
      <c r="I17" s="193">
        <f t="shared" si="0"/>
        <v>0</v>
      </c>
      <c r="J17" s="193">
        <f t="shared" si="1"/>
        <v>0</v>
      </c>
      <c r="K17" s="193">
        <f t="shared" si="2"/>
        <v>0</v>
      </c>
    </row>
    <row r="18" spans="1:11" ht="20" x14ac:dyDescent="0.2">
      <c r="A18" s="189">
        <v>8</v>
      </c>
      <c r="B18" s="194"/>
      <c r="C18" s="201" t="s">
        <v>302</v>
      </c>
      <c r="D18" s="192" t="s">
        <v>368</v>
      </c>
      <c r="E18" s="189">
        <v>15</v>
      </c>
      <c r="F18" s="198" t="s">
        <v>304</v>
      </c>
      <c r="G18" s="193">
        <v>0</v>
      </c>
      <c r="H18" s="193">
        <v>0</v>
      </c>
      <c r="I18" s="193">
        <f t="shared" si="0"/>
        <v>0</v>
      </c>
      <c r="J18" s="193">
        <f t="shared" si="1"/>
        <v>0</v>
      </c>
      <c r="K18" s="193">
        <f t="shared" si="2"/>
        <v>0</v>
      </c>
    </row>
    <row r="19" spans="1:11" x14ac:dyDescent="0.2">
      <c r="A19" s="189">
        <v>9</v>
      </c>
      <c r="B19" s="194"/>
      <c r="C19" s="201" t="s">
        <v>302</v>
      </c>
      <c r="D19" s="192" t="s">
        <v>369</v>
      </c>
      <c r="E19" s="189">
        <v>15</v>
      </c>
      <c r="F19" s="198" t="s">
        <v>304</v>
      </c>
      <c r="G19" s="193">
        <v>0</v>
      </c>
      <c r="H19" s="193">
        <v>0</v>
      </c>
      <c r="I19" s="193">
        <f t="shared" si="0"/>
        <v>0</v>
      </c>
      <c r="J19" s="193">
        <f t="shared" si="1"/>
        <v>0</v>
      </c>
      <c r="K19" s="193">
        <f t="shared" si="2"/>
        <v>0</v>
      </c>
    </row>
    <row r="20" spans="1:11" x14ac:dyDescent="0.2">
      <c r="A20" s="189">
        <v>10</v>
      </c>
      <c r="B20" s="194"/>
      <c r="C20" s="201" t="s">
        <v>302</v>
      </c>
      <c r="D20" s="192" t="s">
        <v>370</v>
      </c>
      <c r="E20" s="189">
        <v>15</v>
      </c>
      <c r="F20" s="198" t="s">
        <v>304</v>
      </c>
      <c r="G20" s="193">
        <v>0</v>
      </c>
      <c r="H20" s="193">
        <v>0</v>
      </c>
      <c r="I20" s="193">
        <f t="shared" si="0"/>
        <v>0</v>
      </c>
      <c r="J20" s="193">
        <f t="shared" si="1"/>
        <v>0</v>
      </c>
      <c r="K20" s="193">
        <f t="shared" si="2"/>
        <v>0</v>
      </c>
    </row>
    <row r="21" spans="1:11" x14ac:dyDescent="0.2">
      <c r="A21" s="189">
        <v>11</v>
      </c>
      <c r="B21" s="194"/>
      <c r="C21" s="201" t="s">
        <v>302</v>
      </c>
      <c r="D21" s="192" t="s">
        <v>371</v>
      </c>
      <c r="E21" s="189">
        <v>15</v>
      </c>
      <c r="F21" s="198" t="s">
        <v>304</v>
      </c>
      <c r="G21" s="193">
        <v>0</v>
      </c>
      <c r="H21" s="193">
        <v>0</v>
      </c>
      <c r="I21" s="193">
        <f t="shared" si="0"/>
        <v>0</v>
      </c>
      <c r="J21" s="193">
        <f t="shared" si="1"/>
        <v>0</v>
      </c>
      <c r="K21" s="193">
        <f t="shared" si="2"/>
        <v>0</v>
      </c>
    </row>
    <row r="22" spans="1:11" x14ac:dyDescent="0.2">
      <c r="A22" s="189">
        <v>12</v>
      </c>
      <c r="B22" s="194"/>
      <c r="C22" s="201" t="s">
        <v>302</v>
      </c>
      <c r="D22" s="192" t="s">
        <v>372</v>
      </c>
      <c r="E22" s="189">
        <v>15</v>
      </c>
      <c r="F22" s="198" t="s">
        <v>304</v>
      </c>
      <c r="G22" s="193">
        <v>0</v>
      </c>
      <c r="H22" s="193">
        <v>0</v>
      </c>
      <c r="I22" s="193">
        <f t="shared" si="0"/>
        <v>0</v>
      </c>
      <c r="J22" s="193">
        <f t="shared" si="1"/>
        <v>0</v>
      </c>
      <c r="K22" s="193">
        <f t="shared" si="2"/>
        <v>0</v>
      </c>
    </row>
    <row r="23" spans="1:11" x14ac:dyDescent="0.2">
      <c r="A23" s="189">
        <v>13</v>
      </c>
      <c r="B23" s="194"/>
      <c r="C23" s="201" t="s">
        <v>302</v>
      </c>
      <c r="D23" s="192" t="s">
        <v>373</v>
      </c>
      <c r="E23" s="189">
        <v>15</v>
      </c>
      <c r="F23" s="198" t="s">
        <v>304</v>
      </c>
      <c r="G23" s="193">
        <v>0</v>
      </c>
      <c r="H23" s="193">
        <v>0</v>
      </c>
      <c r="I23" s="193">
        <f t="shared" si="0"/>
        <v>0</v>
      </c>
      <c r="J23" s="193">
        <f t="shared" si="1"/>
        <v>0</v>
      </c>
      <c r="K23" s="193">
        <f t="shared" si="2"/>
        <v>0</v>
      </c>
    </row>
    <row r="24" spans="1:11" x14ac:dyDescent="0.2">
      <c r="A24" s="189">
        <v>14</v>
      </c>
      <c r="B24" s="194"/>
      <c r="C24" s="201"/>
      <c r="D24" s="192" t="s">
        <v>374</v>
      </c>
      <c r="E24" s="189">
        <v>1</v>
      </c>
      <c r="F24" s="198" t="s">
        <v>172</v>
      </c>
      <c r="G24" s="193">
        <v>0</v>
      </c>
      <c r="H24" s="193">
        <v>0</v>
      </c>
      <c r="I24" s="193">
        <f t="shared" si="0"/>
        <v>0</v>
      </c>
      <c r="J24" s="193">
        <f t="shared" si="1"/>
        <v>0</v>
      </c>
      <c r="K24" s="193">
        <f t="shared" si="2"/>
        <v>0</v>
      </c>
    </row>
    <row r="25" spans="1:11" ht="11.5" x14ac:dyDescent="0.2">
      <c r="A25" s="202"/>
      <c r="B25" s="167" t="s">
        <v>568</v>
      </c>
      <c r="C25" s="229"/>
      <c r="D25" s="205"/>
      <c r="E25" s="168"/>
      <c r="F25" s="206"/>
      <c r="G25" s="188"/>
      <c r="H25" s="188"/>
      <c r="I25" s="188"/>
      <c r="J25" s="188"/>
      <c r="K25" s="188"/>
    </row>
    <row r="26" spans="1:11" ht="20" x14ac:dyDescent="0.2">
      <c r="A26" s="196"/>
      <c r="B26" s="194" t="s">
        <v>569</v>
      </c>
      <c r="C26" s="194"/>
      <c r="D26" s="192" t="s">
        <v>570</v>
      </c>
      <c r="E26" s="189">
        <v>1</v>
      </c>
      <c r="F26" s="198" t="s">
        <v>172</v>
      </c>
      <c r="G26" s="193">
        <v>0</v>
      </c>
      <c r="H26" s="193">
        <v>0</v>
      </c>
      <c r="I26" s="193">
        <f t="shared" ref="I26:I32" si="3">E26*G26</f>
        <v>0</v>
      </c>
      <c r="J26" s="193">
        <f t="shared" ref="J26:J44" si="4">E26*H26</f>
        <v>0</v>
      </c>
      <c r="K26" s="193">
        <f t="shared" ref="K26:K32" si="5">SUM(I26:J26)</f>
        <v>0</v>
      </c>
    </row>
    <row r="27" spans="1:11" x14ac:dyDescent="0.2">
      <c r="A27" s="196"/>
      <c r="B27" s="194" t="s">
        <v>381</v>
      </c>
      <c r="C27" s="194">
        <v>8595090550945</v>
      </c>
      <c r="D27" s="192" t="s">
        <v>382</v>
      </c>
      <c r="E27" s="189">
        <v>1</v>
      </c>
      <c r="F27" s="189" t="s">
        <v>172</v>
      </c>
      <c r="G27" s="193">
        <v>0</v>
      </c>
      <c r="H27" s="193">
        <v>0</v>
      </c>
      <c r="I27" s="193">
        <f t="shared" si="3"/>
        <v>0</v>
      </c>
      <c r="J27" s="193">
        <f t="shared" si="4"/>
        <v>0</v>
      </c>
      <c r="K27" s="193">
        <f t="shared" si="5"/>
        <v>0</v>
      </c>
    </row>
    <row r="28" spans="1:11" x14ac:dyDescent="0.2">
      <c r="A28" s="196"/>
      <c r="B28" s="194" t="s">
        <v>571</v>
      </c>
      <c r="C28" s="194">
        <v>403355</v>
      </c>
      <c r="D28" s="192" t="s">
        <v>572</v>
      </c>
      <c r="E28" s="189">
        <v>1</v>
      </c>
      <c r="F28" s="189" t="s">
        <v>172</v>
      </c>
      <c r="G28" s="193">
        <v>0</v>
      </c>
      <c r="H28" s="193">
        <v>0</v>
      </c>
      <c r="I28" s="193">
        <f t="shared" si="3"/>
        <v>0</v>
      </c>
      <c r="J28" s="193">
        <f t="shared" si="4"/>
        <v>0</v>
      </c>
      <c r="K28" s="193">
        <f t="shared" si="5"/>
        <v>0</v>
      </c>
    </row>
    <row r="29" spans="1:11" ht="20" x14ac:dyDescent="0.2">
      <c r="A29" s="196"/>
      <c r="B29" s="192" t="s">
        <v>573</v>
      </c>
      <c r="C29" s="194" t="s">
        <v>574</v>
      </c>
      <c r="D29" s="192" t="s">
        <v>575</v>
      </c>
      <c r="E29" s="189">
        <v>3</v>
      </c>
      <c r="F29" s="189" t="s">
        <v>172</v>
      </c>
      <c r="G29" s="193">
        <v>0</v>
      </c>
      <c r="H29" s="193">
        <v>0</v>
      </c>
      <c r="I29" s="193">
        <f t="shared" si="3"/>
        <v>0</v>
      </c>
      <c r="J29" s="193">
        <f t="shared" si="4"/>
        <v>0</v>
      </c>
      <c r="K29" s="193">
        <f t="shared" si="5"/>
        <v>0</v>
      </c>
    </row>
    <row r="30" spans="1:11" ht="20" x14ac:dyDescent="0.2">
      <c r="A30" s="196"/>
      <c r="B30" s="192" t="s">
        <v>576</v>
      </c>
      <c r="C30" s="194" t="s">
        <v>577</v>
      </c>
      <c r="D30" s="192" t="s">
        <v>578</v>
      </c>
      <c r="E30" s="189">
        <v>2</v>
      </c>
      <c r="F30" s="189" t="s">
        <v>172</v>
      </c>
      <c r="G30" s="193">
        <v>0</v>
      </c>
      <c r="H30" s="193">
        <v>0</v>
      </c>
      <c r="I30" s="193">
        <f t="shared" si="3"/>
        <v>0</v>
      </c>
      <c r="J30" s="193">
        <f t="shared" si="4"/>
        <v>0</v>
      </c>
      <c r="K30" s="193">
        <f t="shared" si="5"/>
        <v>0</v>
      </c>
    </row>
    <row r="31" spans="1:11" ht="20" x14ac:dyDescent="0.2">
      <c r="A31" s="196" t="s">
        <v>338</v>
      </c>
      <c r="B31" s="194"/>
      <c r="C31" s="194">
        <v>412626</v>
      </c>
      <c r="D31" s="192" t="s">
        <v>579</v>
      </c>
      <c r="E31" s="189">
        <v>1</v>
      </c>
      <c r="F31" s="189" t="s">
        <v>172</v>
      </c>
      <c r="G31" s="193">
        <v>0</v>
      </c>
      <c r="H31" s="193">
        <v>0</v>
      </c>
      <c r="I31" s="193">
        <f t="shared" si="3"/>
        <v>0</v>
      </c>
      <c r="J31" s="193">
        <f t="shared" si="4"/>
        <v>0</v>
      </c>
      <c r="K31" s="193">
        <f t="shared" si="5"/>
        <v>0</v>
      </c>
    </row>
    <row r="32" spans="1:11" x14ac:dyDescent="0.2">
      <c r="A32" s="196"/>
      <c r="B32" s="194"/>
      <c r="C32" s="194">
        <v>412551</v>
      </c>
      <c r="D32" s="192" t="s">
        <v>580</v>
      </c>
      <c r="E32" s="189">
        <v>2</v>
      </c>
      <c r="F32" s="189" t="s">
        <v>172</v>
      </c>
      <c r="G32" s="193">
        <v>0</v>
      </c>
      <c r="H32" s="193">
        <v>0</v>
      </c>
      <c r="I32" s="193">
        <f t="shared" si="3"/>
        <v>0</v>
      </c>
      <c r="J32" s="193">
        <f t="shared" si="4"/>
        <v>0</v>
      </c>
      <c r="K32" s="193">
        <f t="shared" si="5"/>
        <v>0</v>
      </c>
    </row>
    <row r="33" spans="1:11" ht="20" x14ac:dyDescent="0.2">
      <c r="A33" s="196"/>
      <c r="B33" s="194"/>
      <c r="C33" s="228" t="s">
        <v>581</v>
      </c>
      <c r="D33" s="192" t="s">
        <v>582</v>
      </c>
      <c r="E33" s="189">
        <v>3</v>
      </c>
      <c r="F33" s="189" t="s">
        <v>172</v>
      </c>
      <c r="G33" s="193">
        <v>0</v>
      </c>
      <c r="H33" s="193">
        <v>0</v>
      </c>
      <c r="I33" s="193">
        <v>0</v>
      </c>
      <c r="J33" s="193">
        <f t="shared" si="4"/>
        <v>0</v>
      </c>
      <c r="K33" s="193">
        <v>0</v>
      </c>
    </row>
    <row r="34" spans="1:11" x14ac:dyDescent="0.2">
      <c r="A34" s="196"/>
      <c r="B34" s="194"/>
      <c r="C34" s="190" t="s">
        <v>583</v>
      </c>
      <c r="D34" s="192" t="s">
        <v>584</v>
      </c>
      <c r="E34" s="189">
        <v>1</v>
      </c>
      <c r="F34" s="189" t="s">
        <v>172</v>
      </c>
      <c r="G34" s="193">
        <v>0</v>
      </c>
      <c r="H34" s="193">
        <v>0</v>
      </c>
      <c r="I34" s="193">
        <f t="shared" ref="I34:I44" si="6">E34*G34</f>
        <v>0</v>
      </c>
      <c r="J34" s="193">
        <f t="shared" si="4"/>
        <v>0</v>
      </c>
      <c r="K34" s="193">
        <f t="shared" ref="K34:K44" si="7">SUM(I34:J34)</f>
        <v>0</v>
      </c>
    </row>
    <row r="35" spans="1:11" x14ac:dyDescent="0.2">
      <c r="A35" s="196"/>
      <c r="B35" s="194" t="s">
        <v>585</v>
      </c>
      <c r="C35" s="190" t="s">
        <v>586</v>
      </c>
      <c r="D35" s="192" t="s">
        <v>587</v>
      </c>
      <c r="E35" s="189">
        <v>4</v>
      </c>
      <c r="F35" s="189" t="s">
        <v>172</v>
      </c>
      <c r="G35" s="193">
        <v>0</v>
      </c>
      <c r="H35" s="193">
        <v>0</v>
      </c>
      <c r="I35" s="193">
        <f t="shared" si="6"/>
        <v>0</v>
      </c>
      <c r="J35" s="193">
        <f t="shared" si="4"/>
        <v>0</v>
      </c>
      <c r="K35" s="193">
        <f t="shared" si="7"/>
        <v>0</v>
      </c>
    </row>
    <row r="36" spans="1:11" x14ac:dyDescent="0.2">
      <c r="A36" s="196"/>
      <c r="B36" s="194" t="s">
        <v>585</v>
      </c>
      <c r="C36" s="190" t="s">
        <v>588</v>
      </c>
      <c r="D36" s="192" t="s">
        <v>589</v>
      </c>
      <c r="E36" s="189">
        <v>2</v>
      </c>
      <c r="F36" s="189" t="s">
        <v>172</v>
      </c>
      <c r="G36" s="193">
        <v>0</v>
      </c>
      <c r="H36" s="193">
        <v>0</v>
      </c>
      <c r="I36" s="193">
        <f t="shared" si="6"/>
        <v>0</v>
      </c>
      <c r="J36" s="193">
        <f t="shared" si="4"/>
        <v>0</v>
      </c>
      <c r="K36" s="193">
        <f t="shared" si="7"/>
        <v>0</v>
      </c>
    </row>
    <row r="37" spans="1:11" x14ac:dyDescent="0.2">
      <c r="A37" s="196"/>
      <c r="B37" s="194" t="s">
        <v>585</v>
      </c>
      <c r="C37" s="190" t="s">
        <v>590</v>
      </c>
      <c r="D37" s="192" t="s">
        <v>591</v>
      </c>
      <c r="E37" s="189">
        <v>2</v>
      </c>
      <c r="F37" s="189" t="s">
        <v>172</v>
      </c>
      <c r="G37" s="193">
        <v>0</v>
      </c>
      <c r="H37" s="193">
        <v>0</v>
      </c>
      <c r="I37" s="193">
        <f t="shared" si="6"/>
        <v>0</v>
      </c>
      <c r="J37" s="193">
        <f t="shared" si="4"/>
        <v>0</v>
      </c>
      <c r="K37" s="193">
        <f t="shared" si="7"/>
        <v>0</v>
      </c>
    </row>
    <row r="38" spans="1:11" x14ac:dyDescent="0.2">
      <c r="A38" s="196" t="s">
        <v>354</v>
      </c>
      <c r="B38" s="194"/>
      <c r="C38" s="194"/>
      <c r="D38" s="192" t="s">
        <v>410</v>
      </c>
      <c r="E38" s="189">
        <v>12</v>
      </c>
      <c r="F38" s="189" t="s">
        <v>172</v>
      </c>
      <c r="G38" s="193">
        <v>0</v>
      </c>
      <c r="H38" s="193">
        <v>0</v>
      </c>
      <c r="I38" s="193">
        <f t="shared" si="6"/>
        <v>0</v>
      </c>
      <c r="J38" s="193">
        <f t="shared" si="4"/>
        <v>0</v>
      </c>
      <c r="K38" s="193">
        <f t="shared" si="7"/>
        <v>0</v>
      </c>
    </row>
    <row r="39" spans="1:11" x14ac:dyDescent="0.2">
      <c r="A39" s="196" t="s">
        <v>7</v>
      </c>
      <c r="B39" s="194"/>
      <c r="C39" s="194"/>
      <c r="D39" s="192" t="s">
        <v>412</v>
      </c>
      <c r="E39" s="189">
        <v>1</v>
      </c>
      <c r="F39" s="189" t="s">
        <v>172</v>
      </c>
      <c r="G39" s="193">
        <v>0</v>
      </c>
      <c r="H39" s="193">
        <v>0</v>
      </c>
      <c r="I39" s="193">
        <f t="shared" si="6"/>
        <v>0</v>
      </c>
      <c r="J39" s="193">
        <f t="shared" si="4"/>
        <v>0</v>
      </c>
      <c r="K39" s="193">
        <f t="shared" si="7"/>
        <v>0</v>
      </c>
    </row>
    <row r="40" spans="1:11" x14ac:dyDescent="0.2">
      <c r="A40" s="196" t="s">
        <v>555</v>
      </c>
      <c r="B40" s="194"/>
      <c r="C40" s="194"/>
      <c r="D40" s="192" t="s">
        <v>419</v>
      </c>
      <c r="E40" s="189">
        <v>3</v>
      </c>
      <c r="F40" s="189" t="s">
        <v>172</v>
      </c>
      <c r="G40" s="193">
        <v>0</v>
      </c>
      <c r="H40" s="193">
        <v>0</v>
      </c>
      <c r="I40" s="193">
        <f t="shared" si="6"/>
        <v>0</v>
      </c>
      <c r="J40" s="193">
        <f t="shared" si="4"/>
        <v>0</v>
      </c>
      <c r="K40" s="193">
        <f t="shared" si="7"/>
        <v>0</v>
      </c>
    </row>
    <row r="41" spans="1:11" x14ac:dyDescent="0.2">
      <c r="A41" s="196" t="s">
        <v>472</v>
      </c>
      <c r="B41" s="194"/>
      <c r="C41" s="194"/>
      <c r="D41" s="192" t="s">
        <v>421</v>
      </c>
      <c r="E41" s="189">
        <v>3</v>
      </c>
      <c r="F41" s="189" t="s">
        <v>172</v>
      </c>
      <c r="G41" s="193">
        <v>0</v>
      </c>
      <c r="H41" s="193">
        <v>0</v>
      </c>
      <c r="I41" s="193">
        <f t="shared" si="6"/>
        <v>0</v>
      </c>
      <c r="J41" s="193">
        <f t="shared" si="4"/>
        <v>0</v>
      </c>
      <c r="K41" s="193">
        <f t="shared" si="7"/>
        <v>0</v>
      </c>
    </row>
    <row r="42" spans="1:11" x14ac:dyDescent="0.2">
      <c r="A42" s="196" t="s">
        <v>558</v>
      </c>
      <c r="B42" s="194"/>
      <c r="C42" s="194"/>
      <c r="D42" s="192" t="s">
        <v>423</v>
      </c>
      <c r="E42" s="189">
        <v>1</v>
      </c>
      <c r="F42" s="189" t="s">
        <v>172</v>
      </c>
      <c r="G42" s="193">
        <v>0</v>
      </c>
      <c r="H42" s="193">
        <v>0</v>
      </c>
      <c r="I42" s="193">
        <f t="shared" si="6"/>
        <v>0</v>
      </c>
      <c r="J42" s="193">
        <f t="shared" si="4"/>
        <v>0</v>
      </c>
      <c r="K42" s="193">
        <f t="shared" si="7"/>
        <v>0</v>
      </c>
    </row>
    <row r="43" spans="1:11" x14ac:dyDescent="0.2">
      <c r="A43" s="196" t="s">
        <v>560</v>
      </c>
      <c r="B43" s="194"/>
      <c r="C43" s="194"/>
      <c r="D43" s="192" t="s">
        <v>425</v>
      </c>
      <c r="E43" s="189">
        <v>1</v>
      </c>
      <c r="F43" s="189" t="s">
        <v>172</v>
      </c>
      <c r="G43" s="193">
        <v>0</v>
      </c>
      <c r="H43" s="193">
        <v>0</v>
      </c>
      <c r="I43" s="193">
        <f t="shared" si="6"/>
        <v>0</v>
      </c>
      <c r="J43" s="193">
        <f t="shared" si="4"/>
        <v>0</v>
      </c>
      <c r="K43" s="193">
        <f t="shared" si="7"/>
        <v>0</v>
      </c>
    </row>
    <row r="44" spans="1:11" x14ac:dyDescent="0.2">
      <c r="A44" s="196" t="s">
        <v>562</v>
      </c>
      <c r="B44" s="194"/>
      <c r="C44" s="194"/>
      <c r="D44" s="192" t="s">
        <v>427</v>
      </c>
      <c r="E44" s="189">
        <v>1</v>
      </c>
      <c r="F44" s="189" t="s">
        <v>172</v>
      </c>
      <c r="G44" s="193">
        <v>0</v>
      </c>
      <c r="H44" s="193">
        <v>0</v>
      </c>
      <c r="I44" s="193">
        <f t="shared" si="6"/>
        <v>0</v>
      </c>
      <c r="J44" s="193">
        <f t="shared" si="4"/>
        <v>0</v>
      </c>
      <c r="K44" s="193">
        <f t="shared" si="7"/>
        <v>0</v>
      </c>
    </row>
    <row r="45" spans="1:11" ht="11.5" x14ac:dyDescent="0.2">
      <c r="A45" s="202"/>
      <c r="B45" s="207" t="s">
        <v>428</v>
      </c>
      <c r="C45" s="208"/>
      <c r="D45" s="209"/>
      <c r="E45" s="168"/>
      <c r="F45" s="206"/>
      <c r="G45" s="188"/>
      <c r="H45" s="188"/>
      <c r="I45" s="188"/>
      <c r="J45" s="188"/>
      <c r="K45" s="188"/>
    </row>
    <row r="46" spans="1:11" ht="20" x14ac:dyDescent="0.2">
      <c r="A46" s="196" t="s">
        <v>592</v>
      </c>
      <c r="B46" s="194"/>
      <c r="C46" s="194">
        <v>170101</v>
      </c>
      <c r="D46" s="192" t="s">
        <v>430</v>
      </c>
      <c r="E46" s="189">
        <v>0.1</v>
      </c>
      <c r="F46" s="198" t="s">
        <v>431</v>
      </c>
      <c r="G46" s="193">
        <v>0</v>
      </c>
      <c r="H46" s="193">
        <v>0</v>
      </c>
      <c r="I46" s="193">
        <f t="shared" ref="I46:I56" si="8">E46*G46</f>
        <v>0</v>
      </c>
      <c r="J46" s="193">
        <f t="shared" ref="J46:J56" si="9">E46*H46</f>
        <v>0</v>
      </c>
      <c r="K46" s="193">
        <f t="shared" ref="K46:K56" si="10">SUM(I46:J46)</f>
        <v>0</v>
      </c>
    </row>
    <row r="47" spans="1:11" ht="20" x14ac:dyDescent="0.2">
      <c r="A47" s="196" t="s">
        <v>202</v>
      </c>
      <c r="B47" s="194"/>
      <c r="C47" s="194">
        <v>170302</v>
      </c>
      <c r="D47" s="192" t="s">
        <v>433</v>
      </c>
      <c r="E47" s="189">
        <v>0.1</v>
      </c>
      <c r="F47" s="198" t="s">
        <v>431</v>
      </c>
      <c r="G47" s="193">
        <v>0</v>
      </c>
      <c r="H47" s="193">
        <v>0</v>
      </c>
      <c r="I47" s="193">
        <f t="shared" si="8"/>
        <v>0</v>
      </c>
      <c r="J47" s="193">
        <f t="shared" si="9"/>
        <v>0</v>
      </c>
      <c r="K47" s="193">
        <f t="shared" si="10"/>
        <v>0</v>
      </c>
    </row>
    <row r="48" spans="1:11" ht="20" x14ac:dyDescent="0.2">
      <c r="A48" s="196" t="s">
        <v>593</v>
      </c>
      <c r="B48" s="194"/>
      <c r="C48" s="194">
        <v>170504</v>
      </c>
      <c r="D48" s="192" t="s">
        <v>435</v>
      </c>
      <c r="E48" s="189">
        <v>1</v>
      </c>
      <c r="F48" s="198" t="s">
        <v>431</v>
      </c>
      <c r="G48" s="193">
        <v>0</v>
      </c>
      <c r="H48" s="193">
        <v>0</v>
      </c>
      <c r="I48" s="193">
        <f t="shared" si="8"/>
        <v>0</v>
      </c>
      <c r="J48" s="193">
        <f t="shared" si="9"/>
        <v>0</v>
      </c>
      <c r="K48" s="193">
        <f t="shared" si="10"/>
        <v>0</v>
      </c>
    </row>
    <row r="49" spans="1:11" ht="20" x14ac:dyDescent="0.2">
      <c r="A49" s="196" t="s">
        <v>594</v>
      </c>
      <c r="B49" s="194"/>
      <c r="C49" s="194">
        <v>170506</v>
      </c>
      <c r="D49" s="192" t="s">
        <v>437</v>
      </c>
      <c r="E49" s="189">
        <v>0.1</v>
      </c>
      <c r="F49" s="198" t="s">
        <v>431</v>
      </c>
      <c r="G49" s="193">
        <v>0</v>
      </c>
      <c r="H49" s="193">
        <v>0</v>
      </c>
      <c r="I49" s="193">
        <f t="shared" si="8"/>
        <v>0</v>
      </c>
      <c r="J49" s="193">
        <f t="shared" si="9"/>
        <v>0</v>
      </c>
      <c r="K49" s="193">
        <f t="shared" si="10"/>
        <v>0</v>
      </c>
    </row>
    <row r="50" spans="1:11" x14ac:dyDescent="0.2">
      <c r="A50" s="196" t="s">
        <v>376</v>
      </c>
      <c r="B50" s="194"/>
      <c r="C50" s="194">
        <v>170604</v>
      </c>
      <c r="D50" s="192" t="s">
        <v>439</v>
      </c>
      <c r="E50" s="189">
        <v>0.1</v>
      </c>
      <c r="F50" s="198" t="s">
        <v>431</v>
      </c>
      <c r="G50" s="193">
        <v>0</v>
      </c>
      <c r="H50" s="193">
        <v>0</v>
      </c>
      <c r="I50" s="193">
        <f t="shared" si="8"/>
        <v>0</v>
      </c>
      <c r="J50" s="193">
        <f t="shared" si="9"/>
        <v>0</v>
      </c>
      <c r="K50" s="193">
        <f t="shared" si="10"/>
        <v>0</v>
      </c>
    </row>
    <row r="51" spans="1:11" x14ac:dyDescent="0.2">
      <c r="A51" s="196" t="s">
        <v>380</v>
      </c>
      <c r="B51" s="194"/>
      <c r="C51" s="194">
        <v>170904</v>
      </c>
      <c r="D51" s="192" t="s">
        <v>441</v>
      </c>
      <c r="E51" s="189">
        <v>0.1</v>
      </c>
      <c r="F51" s="198" t="s">
        <v>431</v>
      </c>
      <c r="G51" s="193">
        <v>0</v>
      </c>
      <c r="H51" s="193">
        <v>0</v>
      </c>
      <c r="I51" s="193">
        <f t="shared" si="8"/>
        <v>0</v>
      </c>
      <c r="J51" s="193">
        <f t="shared" si="9"/>
        <v>0</v>
      </c>
      <c r="K51" s="193">
        <f t="shared" si="10"/>
        <v>0</v>
      </c>
    </row>
    <row r="52" spans="1:11" x14ac:dyDescent="0.2">
      <c r="A52" s="196" t="s">
        <v>383</v>
      </c>
      <c r="B52" s="194"/>
      <c r="C52" s="194">
        <v>200307</v>
      </c>
      <c r="D52" s="192" t="s">
        <v>443</v>
      </c>
      <c r="E52" s="189">
        <v>0.1</v>
      </c>
      <c r="F52" s="198" t="s">
        <v>431</v>
      </c>
      <c r="G52" s="193">
        <v>0</v>
      </c>
      <c r="H52" s="193">
        <v>0</v>
      </c>
      <c r="I52" s="193">
        <f t="shared" si="8"/>
        <v>0</v>
      </c>
      <c r="J52" s="193">
        <f t="shared" si="9"/>
        <v>0</v>
      </c>
      <c r="K52" s="193">
        <f t="shared" si="10"/>
        <v>0</v>
      </c>
    </row>
    <row r="53" spans="1:11" ht="20" x14ac:dyDescent="0.2">
      <c r="A53" s="196" t="s">
        <v>386</v>
      </c>
      <c r="B53" s="194"/>
      <c r="C53" s="194"/>
      <c r="D53" s="192" t="s">
        <v>445</v>
      </c>
      <c r="E53" s="189">
        <v>0.1</v>
      </c>
      <c r="F53" s="198" t="s">
        <v>431</v>
      </c>
      <c r="G53" s="193">
        <v>0</v>
      </c>
      <c r="H53" s="193">
        <v>0</v>
      </c>
      <c r="I53" s="193">
        <f t="shared" si="8"/>
        <v>0</v>
      </c>
      <c r="J53" s="193">
        <f t="shared" si="9"/>
        <v>0</v>
      </c>
      <c r="K53" s="193">
        <f t="shared" si="10"/>
        <v>0</v>
      </c>
    </row>
    <row r="54" spans="1:11" ht="20" x14ac:dyDescent="0.2">
      <c r="A54" s="196" t="s">
        <v>389</v>
      </c>
      <c r="B54" s="194"/>
      <c r="C54" s="194"/>
      <c r="D54" s="192" t="s">
        <v>447</v>
      </c>
      <c r="E54" s="189">
        <v>0.1</v>
      </c>
      <c r="F54" s="198" t="s">
        <v>431</v>
      </c>
      <c r="G54" s="193">
        <v>0</v>
      </c>
      <c r="H54" s="193">
        <v>0</v>
      </c>
      <c r="I54" s="193">
        <f t="shared" si="8"/>
        <v>0</v>
      </c>
      <c r="J54" s="193">
        <f t="shared" si="9"/>
        <v>0</v>
      </c>
      <c r="K54" s="193">
        <f t="shared" si="10"/>
        <v>0</v>
      </c>
    </row>
    <row r="55" spans="1:11" x14ac:dyDescent="0.2">
      <c r="A55" s="196" t="s">
        <v>392</v>
      </c>
      <c r="B55" s="194"/>
      <c r="C55" s="194"/>
      <c r="D55" s="192" t="s">
        <v>449</v>
      </c>
      <c r="E55" s="189">
        <v>1</v>
      </c>
      <c r="F55" s="198" t="s">
        <v>172</v>
      </c>
      <c r="G55" s="193">
        <v>0</v>
      </c>
      <c r="H55" s="193">
        <v>0</v>
      </c>
      <c r="I55" s="193">
        <f t="shared" si="8"/>
        <v>0</v>
      </c>
      <c r="J55" s="193">
        <f t="shared" si="9"/>
        <v>0</v>
      </c>
      <c r="K55" s="193">
        <f t="shared" si="10"/>
        <v>0</v>
      </c>
    </row>
    <row r="56" spans="1:11" ht="10.5" thickBot="1" x14ac:dyDescent="0.25">
      <c r="A56" s="196" t="s">
        <v>396</v>
      </c>
      <c r="B56" s="194"/>
      <c r="C56" s="194"/>
      <c r="D56" s="192" t="s">
        <v>451</v>
      </c>
      <c r="E56" s="189">
        <v>30</v>
      </c>
      <c r="F56" s="198" t="s">
        <v>452</v>
      </c>
      <c r="G56" s="193">
        <v>0</v>
      </c>
      <c r="H56" s="193">
        <v>0</v>
      </c>
      <c r="I56" s="193">
        <f t="shared" si="8"/>
        <v>0</v>
      </c>
      <c r="J56" s="193">
        <f t="shared" si="9"/>
        <v>0</v>
      </c>
      <c r="K56" s="193">
        <f t="shared" si="10"/>
        <v>0</v>
      </c>
    </row>
    <row r="57" spans="1:11" x14ac:dyDescent="0.2">
      <c r="A57" s="168"/>
      <c r="B57" s="195"/>
      <c r="C57" s="210"/>
      <c r="D57" s="187"/>
      <c r="E57" s="168"/>
      <c r="F57" s="168"/>
      <c r="G57" s="211"/>
      <c r="H57" s="212"/>
      <c r="I57" s="213" t="s">
        <v>280</v>
      </c>
      <c r="J57" s="214" t="s">
        <v>284</v>
      </c>
      <c r="K57" s="215"/>
    </row>
    <row r="58" spans="1:11" ht="10.5" thickBot="1" x14ac:dyDescent="0.25">
      <c r="A58" s="168"/>
      <c r="B58" s="195"/>
      <c r="C58" s="210"/>
      <c r="D58" s="187"/>
      <c r="E58" s="168"/>
      <c r="F58" s="168"/>
      <c r="G58" s="216" t="s">
        <v>454</v>
      </c>
      <c r="H58" s="217"/>
      <c r="I58" s="218" t="s">
        <v>282</v>
      </c>
      <c r="J58" s="219" t="s">
        <v>283</v>
      </c>
      <c r="K58" s="220" t="s">
        <v>281</v>
      </c>
    </row>
    <row r="59" spans="1:11" x14ac:dyDescent="0.2">
      <c r="A59" s="168"/>
      <c r="B59" s="195"/>
      <c r="C59" s="210"/>
      <c r="D59" s="187"/>
      <c r="E59" s="168"/>
      <c r="F59" s="168"/>
      <c r="G59" s="216" t="s">
        <v>455</v>
      </c>
      <c r="H59" s="217"/>
      <c r="I59" s="221">
        <f>SUM(I8:I56)</f>
        <v>0</v>
      </c>
      <c r="J59" s="221">
        <f>SUM(J8:J56)</f>
        <v>0</v>
      </c>
      <c r="K59" s="222"/>
    </row>
    <row r="60" spans="1:11" x14ac:dyDescent="0.2">
      <c r="A60" s="168"/>
      <c r="B60" s="195"/>
      <c r="C60" s="195" t="s">
        <v>302</v>
      </c>
      <c r="D60" s="187" t="s">
        <v>595</v>
      </c>
      <c r="E60" s="168"/>
      <c r="F60" s="168"/>
      <c r="G60" s="216" t="s">
        <v>456</v>
      </c>
      <c r="H60" s="217"/>
      <c r="I60" s="221"/>
      <c r="J60" s="221"/>
      <c r="K60" s="222">
        <f>I59+J59</f>
        <v>0</v>
      </c>
    </row>
    <row r="61" spans="1:11" x14ac:dyDescent="0.2">
      <c r="A61" s="168"/>
      <c r="B61" s="195"/>
      <c r="C61" s="210"/>
      <c r="D61" s="187"/>
      <c r="E61" s="168"/>
      <c r="F61" s="168"/>
      <c r="G61" s="216" t="s">
        <v>457</v>
      </c>
      <c r="H61" s="217"/>
      <c r="I61" s="221"/>
      <c r="J61" s="221"/>
      <c r="K61" s="222">
        <v>0</v>
      </c>
    </row>
    <row r="62" spans="1:11" x14ac:dyDescent="0.2">
      <c r="A62" s="168"/>
      <c r="B62" s="195"/>
      <c r="C62" s="210"/>
      <c r="D62" s="187"/>
      <c r="E62" s="168"/>
      <c r="F62" s="168"/>
      <c r="G62" s="216" t="s">
        <v>458</v>
      </c>
      <c r="H62" s="217"/>
      <c r="I62" s="221"/>
      <c r="J62" s="221"/>
      <c r="K62" s="222">
        <v>0</v>
      </c>
    </row>
    <row r="63" spans="1:11" x14ac:dyDescent="0.2">
      <c r="A63" s="168"/>
      <c r="B63" s="168"/>
      <c r="C63" s="223"/>
      <c r="D63" s="168"/>
      <c r="E63" s="168"/>
      <c r="F63" s="168"/>
      <c r="G63" s="216" t="s">
        <v>459</v>
      </c>
      <c r="H63" s="217"/>
      <c r="I63" s="221"/>
      <c r="J63" s="221"/>
      <c r="K63" s="222">
        <v>0</v>
      </c>
    </row>
    <row r="64" spans="1:11" x14ac:dyDescent="0.2">
      <c r="A64" s="168"/>
      <c r="B64" s="168"/>
      <c r="C64" s="223"/>
      <c r="D64" s="168"/>
      <c r="E64" s="168"/>
      <c r="F64" s="168"/>
      <c r="G64" s="216" t="s">
        <v>425</v>
      </c>
      <c r="H64" s="217"/>
      <c r="I64" s="221"/>
      <c r="J64" s="221"/>
      <c r="K64" s="222">
        <v>0</v>
      </c>
    </row>
    <row r="65" spans="1:11" x14ac:dyDescent="0.2">
      <c r="A65" s="168"/>
      <c r="B65" s="168"/>
      <c r="C65" s="223"/>
      <c r="D65" s="168"/>
      <c r="E65" s="168"/>
      <c r="F65" s="168"/>
      <c r="G65" s="216" t="s">
        <v>460</v>
      </c>
      <c r="H65" s="217"/>
      <c r="I65" s="221"/>
      <c r="J65" s="221">
        <v>3.8</v>
      </c>
      <c r="K65" s="222">
        <f>J65*K60/100</f>
        <v>0</v>
      </c>
    </row>
    <row r="66" spans="1:11" ht="12" thickBot="1" x14ac:dyDescent="0.25">
      <c r="A66" s="168"/>
      <c r="B66" s="168"/>
      <c r="C66" s="223"/>
      <c r="D66" s="168"/>
      <c r="E66" s="168"/>
      <c r="F66" s="168"/>
      <c r="G66" s="224" t="s">
        <v>461</v>
      </c>
      <c r="H66" s="225"/>
      <c r="I66" s="226"/>
      <c r="J66" s="226"/>
      <c r="K66" s="227">
        <f>SUM(K60:K65)</f>
        <v>0</v>
      </c>
    </row>
    <row r="67" spans="1:11" ht="11.5" x14ac:dyDescent="0.2">
      <c r="A67" s="202"/>
      <c r="B67" s="207"/>
      <c r="C67" s="208"/>
      <c r="D67" s="209"/>
      <c r="E67" s="168"/>
      <c r="F67" s="206"/>
    </row>
    <row r="68" spans="1:11" x14ac:dyDescent="0.2">
      <c r="A68" s="202"/>
      <c r="B68" s="195"/>
      <c r="C68" s="195"/>
      <c r="D68" s="187"/>
      <c r="E68" s="168"/>
      <c r="F68" s="206"/>
    </row>
    <row r="69" spans="1:11" x14ac:dyDescent="0.2">
      <c r="A69" s="202"/>
      <c r="B69" s="195"/>
      <c r="C69" s="195"/>
      <c r="D69" s="187"/>
      <c r="E69" s="168"/>
      <c r="F69" s="206"/>
    </row>
    <row r="70" spans="1:11" x14ac:dyDescent="0.2">
      <c r="A70" s="202"/>
      <c r="B70" s="195"/>
      <c r="C70" s="195"/>
      <c r="D70" s="187"/>
      <c r="E70" s="168"/>
      <c r="F70" s="206"/>
    </row>
    <row r="71" spans="1:11" x14ac:dyDescent="0.2">
      <c r="A71" s="202"/>
      <c r="B71" s="195"/>
      <c r="C71" s="195"/>
      <c r="D71" s="187"/>
      <c r="E71" s="168"/>
      <c r="F71" s="206"/>
    </row>
    <row r="72" spans="1:11" x14ac:dyDescent="0.2">
      <c r="A72" s="202"/>
      <c r="B72" s="195"/>
      <c r="C72" s="195"/>
      <c r="D72" s="187"/>
      <c r="E72" s="168"/>
      <c r="F72" s="206"/>
    </row>
    <row r="73" spans="1:11" x14ac:dyDescent="0.2">
      <c r="A73" s="202"/>
      <c r="B73" s="195"/>
      <c r="C73" s="195"/>
      <c r="D73" s="187"/>
      <c r="E73" s="168"/>
      <c r="F73" s="206"/>
    </row>
    <row r="74" spans="1:11" x14ac:dyDescent="0.2">
      <c r="A74" s="202"/>
      <c r="B74" s="195"/>
      <c r="C74" s="195"/>
      <c r="D74" s="187"/>
      <c r="E74" s="168"/>
      <c r="F74" s="206"/>
    </row>
    <row r="75" spans="1:11" x14ac:dyDescent="0.2">
      <c r="A75" s="202"/>
      <c r="B75" s="195"/>
      <c r="C75" s="195"/>
      <c r="D75" s="187"/>
      <c r="E75" s="168"/>
      <c r="F75" s="206"/>
    </row>
    <row r="76" spans="1:11" x14ac:dyDescent="0.2">
      <c r="A76" s="202"/>
      <c r="B76" s="195"/>
      <c r="C76" s="195"/>
      <c r="D76" s="187"/>
      <c r="E76" s="168"/>
      <c r="F76" s="206"/>
    </row>
    <row r="77" spans="1:11" x14ac:dyDescent="0.2">
      <c r="A77" s="202"/>
      <c r="B77" s="195"/>
      <c r="C77" s="195"/>
      <c r="D77" s="187"/>
      <c r="E77" s="168"/>
      <c r="F77" s="206"/>
    </row>
    <row r="78" spans="1:11" x14ac:dyDescent="0.2">
      <c r="A78" s="202"/>
      <c r="B78" s="195"/>
      <c r="C78" s="195"/>
      <c r="D78" s="187"/>
      <c r="E78" s="168"/>
      <c r="F78" s="206"/>
    </row>
    <row r="79" spans="1:11" x14ac:dyDescent="0.2">
      <c r="A79" s="168"/>
      <c r="B79" s="195"/>
      <c r="C79" s="210"/>
      <c r="D79" s="187"/>
      <c r="E79" s="168"/>
      <c r="F79" s="168"/>
    </row>
    <row r="80" spans="1:11" x14ac:dyDescent="0.2">
      <c r="A80" s="168"/>
      <c r="B80" s="195"/>
      <c r="C80" s="195"/>
      <c r="D80" s="187"/>
      <c r="E80" s="168"/>
      <c r="F80" s="168"/>
    </row>
    <row r="81" spans="1:6" x14ac:dyDescent="0.2">
      <c r="A81" s="168"/>
      <c r="B81" s="195"/>
      <c r="C81" s="210"/>
      <c r="D81" s="187"/>
      <c r="E81" s="168"/>
      <c r="F81" s="168"/>
    </row>
    <row r="82" spans="1:6" x14ac:dyDescent="0.2">
      <c r="A82" s="168"/>
      <c r="B82" s="195"/>
      <c r="C82" s="210"/>
      <c r="D82" s="187"/>
      <c r="E82" s="168"/>
      <c r="F82" s="168"/>
    </row>
    <row r="83" spans="1:6" x14ac:dyDescent="0.2">
      <c r="A83" s="168"/>
      <c r="B83" s="195"/>
      <c r="C83" s="210"/>
      <c r="D83" s="187"/>
      <c r="E83" s="168"/>
      <c r="F83" s="168"/>
    </row>
    <row r="84" spans="1:6" x14ac:dyDescent="0.2">
      <c r="A84" s="168"/>
      <c r="B84" s="195"/>
      <c r="C84" s="210"/>
      <c r="D84" s="187"/>
      <c r="E84" s="168"/>
      <c r="F84" s="168"/>
    </row>
    <row r="85" spans="1:6" x14ac:dyDescent="0.2">
      <c r="A85" s="168"/>
      <c r="B85" s="168"/>
      <c r="C85" s="223"/>
      <c r="D85" s="168"/>
      <c r="E85" s="168"/>
      <c r="F85" s="168"/>
    </row>
    <row r="86" spans="1:6" x14ac:dyDescent="0.2">
      <c r="A86" s="168"/>
      <c r="B86" s="168"/>
      <c r="C86" s="223"/>
      <c r="D86" s="168"/>
      <c r="E86" s="168"/>
      <c r="F86" s="168"/>
    </row>
    <row r="87" spans="1:6" x14ac:dyDescent="0.2">
      <c r="A87" s="168"/>
      <c r="B87" s="168"/>
      <c r="C87" s="223"/>
      <c r="D87" s="168"/>
      <c r="E87" s="168"/>
      <c r="F87" s="168"/>
    </row>
    <row r="88" spans="1:6" x14ac:dyDescent="0.2">
      <c r="A88" s="168"/>
      <c r="B88" s="168"/>
      <c r="C88" s="223"/>
      <c r="D88" s="168"/>
      <c r="E88" s="168"/>
      <c r="F88" s="168"/>
    </row>
  </sheetData>
  <conditionalFormatting sqref="G8:K11">
    <cfRule type="cellIs" dxfId="4" priority="5" stopIfTrue="1" operator="equal">
      <formula>0</formula>
    </cfRule>
  </conditionalFormatting>
  <conditionalFormatting sqref="G13:K14">
    <cfRule type="cellIs" dxfId="3" priority="4" stopIfTrue="1" operator="equal">
      <formula>0</formula>
    </cfRule>
  </conditionalFormatting>
  <conditionalFormatting sqref="G16:K24">
    <cfRule type="cellIs" dxfId="2" priority="2" stopIfTrue="1" operator="equal">
      <formula>0</formula>
    </cfRule>
  </conditionalFormatting>
  <conditionalFormatting sqref="G26:K44">
    <cfRule type="cellIs" dxfId="1" priority="1" stopIfTrue="1" operator="equal">
      <formula>0</formula>
    </cfRule>
  </conditionalFormatting>
  <conditionalFormatting sqref="G46:K56">
    <cfRule type="cellIs" dxfId="0" priority="3" stopIfTrue="1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topLeftCell="A92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94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596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ROUND(J121,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ROUND((SUM(BE121:BE130)),  2)</f>
        <v>0</v>
      </c>
      <c r="I33" s="87">
        <v>0.23</v>
      </c>
      <c r="J33" s="86">
        <f>ROUND(((SUM(BE121:BE130))*I33),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ROUND((SUM(BF121:BF130)),  2)</f>
        <v>0</v>
      </c>
      <c r="I34" s="87">
        <v>0.23</v>
      </c>
      <c r="J34" s="86">
        <f>ROUND(((SUM(BF121:BF130))*I34),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ROUND((SUM(BG121:BG130)),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ROUND((SUM(BH121:BH130)),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ROUND((SUM(BI121:BI130)),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SO06 - Studňa pre úžitkovú vodu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J121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124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20.25" customHeight="1" x14ac:dyDescent="0.2">
      <c r="B98" s="103"/>
      <c r="D98" s="104" t="s">
        <v>125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20.25" customHeight="1" x14ac:dyDescent="0.2">
      <c r="B99" s="103"/>
      <c r="D99" s="104" t="s">
        <v>597</v>
      </c>
      <c r="E99" s="105"/>
      <c r="F99" s="105"/>
      <c r="G99" s="105"/>
      <c r="H99" s="105"/>
      <c r="I99" s="105"/>
      <c r="J99" s="106">
        <f>J125</f>
        <v>0</v>
      </c>
      <c r="L99" s="103"/>
    </row>
    <row r="100" spans="2:12" s="8" customFormat="1" ht="25" customHeight="1" x14ac:dyDescent="0.2">
      <c r="B100" s="99"/>
      <c r="D100" s="100" t="s">
        <v>598</v>
      </c>
      <c r="E100" s="101"/>
      <c r="F100" s="101"/>
      <c r="G100" s="101"/>
      <c r="H100" s="101"/>
      <c r="I100" s="101"/>
      <c r="J100" s="102">
        <f>J128</f>
        <v>0</v>
      </c>
      <c r="L100" s="99"/>
    </row>
    <row r="101" spans="2:12" s="9" customFormat="1" ht="20.25" customHeight="1" x14ac:dyDescent="0.2">
      <c r="B101" s="103"/>
      <c r="D101" s="104" t="s">
        <v>599</v>
      </c>
      <c r="E101" s="105"/>
      <c r="F101" s="105"/>
      <c r="G101" s="105"/>
      <c r="H101" s="105"/>
      <c r="I101" s="105"/>
      <c r="J101" s="106">
        <f>J129</f>
        <v>0</v>
      </c>
      <c r="L101" s="103"/>
    </row>
    <row r="102" spans="2:12" s="1" customFormat="1" ht="21.75" customHeight="1" x14ac:dyDescent="0.2">
      <c r="B102" s="28"/>
      <c r="L102" s="28"/>
    </row>
    <row r="103" spans="2:12" s="1" customFormat="1" ht="7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7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5" customHeight="1" x14ac:dyDescent="0.2">
      <c r="B108" s="28"/>
      <c r="C108" s="17" t="s">
        <v>134</v>
      </c>
      <c r="L108" s="28"/>
    </row>
    <row r="109" spans="2:12" s="1" customFormat="1" ht="7" customHeight="1" x14ac:dyDescent="0.2">
      <c r="B109" s="28"/>
      <c r="L109" s="28"/>
    </row>
    <row r="110" spans="2:12" s="1" customFormat="1" ht="12" customHeight="1" x14ac:dyDescent="0.2">
      <c r="B110" s="28"/>
      <c r="C110" s="23" t="s">
        <v>15</v>
      </c>
      <c r="L110" s="28"/>
    </row>
    <row r="111" spans="2:12" s="1" customFormat="1" ht="16.5" customHeight="1" x14ac:dyDescent="0.2">
      <c r="B111" s="28"/>
      <c r="E111" s="248" t="str">
        <f>E7</f>
        <v>Revitalizácia centra s ohľadom na zmenu klímy</v>
      </c>
      <c r="F111" s="249"/>
      <c r="G111" s="249"/>
      <c r="H111" s="249"/>
      <c r="L111" s="28"/>
    </row>
    <row r="112" spans="2:12" s="1" customFormat="1" ht="12" customHeight="1" x14ac:dyDescent="0.2">
      <c r="B112" s="28"/>
      <c r="C112" s="23" t="s">
        <v>117</v>
      </c>
      <c r="L112" s="28"/>
    </row>
    <row r="113" spans="2:65" s="1" customFormat="1" ht="16.5" customHeight="1" x14ac:dyDescent="0.2">
      <c r="B113" s="28"/>
      <c r="E113" s="246" t="str">
        <f>E9</f>
        <v>SO06 - Studňa pre úžitkovú vodu</v>
      </c>
      <c r="F113" s="247"/>
      <c r="G113" s="247"/>
      <c r="H113" s="247"/>
      <c r="L113" s="28"/>
    </row>
    <row r="114" spans="2:65" s="1" customFormat="1" ht="7" customHeight="1" x14ac:dyDescent="0.2">
      <c r="B114" s="28"/>
      <c r="L114" s="28"/>
    </row>
    <row r="115" spans="2:65" s="1" customFormat="1" ht="12" customHeight="1" x14ac:dyDescent="0.2">
      <c r="B115" s="28"/>
      <c r="C115" s="23" t="s">
        <v>19</v>
      </c>
      <c r="F115" s="21" t="str">
        <f>F12</f>
        <v>k.ú.Kostolná pri Dunaji,p.č.56/1,2,57/1,2,66/1,2</v>
      </c>
      <c r="I115" s="23" t="s">
        <v>21</v>
      </c>
      <c r="J115" s="48">
        <f>IF(J12="","",J12)</f>
        <v>0</v>
      </c>
      <c r="L115" s="28"/>
    </row>
    <row r="116" spans="2:65" s="1" customFormat="1" ht="7" customHeight="1" x14ac:dyDescent="0.2">
      <c r="B116" s="28"/>
      <c r="L116" s="28"/>
    </row>
    <row r="117" spans="2:65" s="1" customFormat="1" ht="40" customHeight="1" x14ac:dyDescent="0.2">
      <c r="B117" s="28"/>
      <c r="C117" s="23" t="s">
        <v>22</v>
      </c>
      <c r="F117" s="21" t="str">
        <f>E15</f>
        <v>Obec Kostolná pri Dunaji,59, 903 01</v>
      </c>
      <c r="I117" s="23" t="s">
        <v>30</v>
      </c>
      <c r="J117" s="26" t="str">
        <f>E21</f>
        <v>Ing.arch Zuzana Kierulfová, Ing. Matej Orolín</v>
      </c>
      <c r="L117" s="28"/>
    </row>
    <row r="118" spans="2:65" s="1" customFormat="1" ht="15.25" customHeight="1" x14ac:dyDescent="0.2">
      <c r="B118" s="28"/>
      <c r="C118" s="23" t="s">
        <v>28</v>
      </c>
      <c r="F118" s="21" t="str">
        <f>IF(E18="","",E18)</f>
        <v>Vyplň údaj</v>
      </c>
      <c r="I118" s="23" t="s">
        <v>33</v>
      </c>
      <c r="J118" s="26" t="str">
        <f>E24</f>
        <v xml:space="preserve"> </v>
      </c>
      <c r="L118" s="28"/>
    </row>
    <row r="119" spans="2:65" s="1" customFormat="1" ht="10.5" customHeight="1" x14ac:dyDescent="0.2">
      <c r="B119" s="28"/>
      <c r="L119" s="28"/>
    </row>
    <row r="120" spans="2:65" s="10" customFormat="1" ht="29.25" customHeight="1" x14ac:dyDescent="0.2">
      <c r="B120" s="107"/>
      <c r="C120" s="108" t="s">
        <v>135</v>
      </c>
      <c r="D120" s="109" t="s">
        <v>62</v>
      </c>
      <c r="E120" s="109" t="s">
        <v>58</v>
      </c>
      <c r="F120" s="109" t="s">
        <v>59</v>
      </c>
      <c r="G120" s="109" t="s">
        <v>136</v>
      </c>
      <c r="H120" s="109" t="s">
        <v>137</v>
      </c>
      <c r="I120" s="109" t="s">
        <v>138</v>
      </c>
      <c r="J120" s="110" t="s">
        <v>121</v>
      </c>
      <c r="K120" s="111" t="s">
        <v>139</v>
      </c>
      <c r="L120" s="107"/>
      <c r="M120" s="55" t="s">
        <v>1</v>
      </c>
      <c r="N120" s="56" t="s">
        <v>41</v>
      </c>
      <c r="O120" s="56" t="s">
        <v>140</v>
      </c>
      <c r="P120" s="56" t="s">
        <v>141</v>
      </c>
      <c r="Q120" s="56" t="s">
        <v>142</v>
      </c>
      <c r="R120" s="56" t="s">
        <v>143</v>
      </c>
      <c r="S120" s="56" t="s">
        <v>144</v>
      </c>
      <c r="T120" s="57" t="s">
        <v>145</v>
      </c>
    </row>
    <row r="121" spans="2:65" s="1" customFormat="1" ht="22.75" customHeight="1" x14ac:dyDescent="0.35">
      <c r="B121" s="28"/>
      <c r="C121" s="60" t="s">
        <v>122</v>
      </c>
      <c r="J121" s="112">
        <f>BK121</f>
        <v>0</v>
      </c>
      <c r="L121" s="28"/>
      <c r="M121" s="58"/>
      <c r="N121" s="49"/>
      <c r="O121" s="49"/>
      <c r="P121" s="113">
        <f>P122+P128</f>
        <v>0</v>
      </c>
      <c r="Q121" s="49"/>
      <c r="R121" s="113">
        <f>R122+R128</f>
        <v>0.26860000000000001</v>
      </c>
      <c r="S121" s="49"/>
      <c r="T121" s="114">
        <f>T122+T128</f>
        <v>0</v>
      </c>
      <c r="AT121" s="13" t="s">
        <v>76</v>
      </c>
      <c r="AU121" s="13" t="s">
        <v>123</v>
      </c>
      <c r="BK121" s="115">
        <f>BK122+BK128</f>
        <v>0</v>
      </c>
    </row>
    <row r="122" spans="2:65" s="11" customFormat="1" ht="26.25" customHeight="1" x14ac:dyDescent="0.35">
      <c r="B122" s="116"/>
      <c r="D122" s="117" t="s">
        <v>76</v>
      </c>
      <c r="E122" s="118" t="s">
        <v>146</v>
      </c>
      <c r="F122" s="118" t="s">
        <v>147</v>
      </c>
      <c r="I122" s="119"/>
      <c r="J122" s="120">
        <f>BK122</f>
        <v>0</v>
      </c>
      <c r="L122" s="116"/>
      <c r="M122" s="121"/>
      <c r="P122" s="122">
        <f>P123+P125</f>
        <v>0</v>
      </c>
      <c r="R122" s="122">
        <f>R123+R125</f>
        <v>0.26860000000000001</v>
      </c>
      <c r="T122" s="123">
        <f>T123+T125</f>
        <v>0</v>
      </c>
      <c r="AR122" s="117" t="s">
        <v>85</v>
      </c>
      <c r="AT122" s="124" t="s">
        <v>76</v>
      </c>
      <c r="AU122" s="124" t="s">
        <v>77</v>
      </c>
      <c r="AY122" s="117" t="s">
        <v>148</v>
      </c>
      <c r="BK122" s="125">
        <f>BK123+BK125</f>
        <v>0</v>
      </c>
    </row>
    <row r="123" spans="2:65" s="11" customFormat="1" ht="22.75" customHeight="1" x14ac:dyDescent="0.25">
      <c r="B123" s="116"/>
      <c r="D123" s="117" t="s">
        <v>76</v>
      </c>
      <c r="E123" s="126" t="s">
        <v>85</v>
      </c>
      <c r="F123" s="126" t="s">
        <v>149</v>
      </c>
      <c r="I123" s="119"/>
      <c r="J123" s="127">
        <f>BK123</f>
        <v>0</v>
      </c>
      <c r="L123" s="116"/>
      <c r="M123" s="121"/>
      <c r="P123" s="122">
        <f>P124</f>
        <v>0</v>
      </c>
      <c r="R123" s="122">
        <f>R124</f>
        <v>0.1046</v>
      </c>
      <c r="T123" s="123">
        <f>T124</f>
        <v>0</v>
      </c>
      <c r="AR123" s="117" t="s">
        <v>85</v>
      </c>
      <c r="AT123" s="124" t="s">
        <v>76</v>
      </c>
      <c r="AU123" s="124" t="s">
        <v>85</v>
      </c>
      <c r="AY123" s="117" t="s">
        <v>148</v>
      </c>
      <c r="BK123" s="125">
        <f>BK124</f>
        <v>0</v>
      </c>
    </row>
    <row r="124" spans="2:65" s="1" customFormat="1" ht="14.5" customHeight="1" x14ac:dyDescent="0.2">
      <c r="B124" s="128"/>
      <c r="C124" s="129" t="s">
        <v>85</v>
      </c>
      <c r="D124" s="129" t="s">
        <v>150</v>
      </c>
      <c r="E124" s="130" t="s">
        <v>600</v>
      </c>
      <c r="F124" s="131" t="s">
        <v>601</v>
      </c>
      <c r="G124" s="132" t="s">
        <v>197</v>
      </c>
      <c r="H124" s="133">
        <v>10</v>
      </c>
      <c r="I124" s="134"/>
      <c r="J124" s="135">
        <f>ROUND(I124*H124,2)</f>
        <v>0</v>
      </c>
      <c r="K124" s="136"/>
      <c r="L124" s="28"/>
      <c r="M124" s="137" t="s">
        <v>1</v>
      </c>
      <c r="N124" s="138" t="s">
        <v>43</v>
      </c>
      <c r="P124" s="139">
        <f>O124*H124</f>
        <v>0</v>
      </c>
      <c r="Q124" s="139">
        <v>1.0460000000000001E-2</v>
      </c>
      <c r="R124" s="139">
        <f>Q124*H124</f>
        <v>0.1046</v>
      </c>
      <c r="S124" s="139">
        <v>0</v>
      </c>
      <c r="T124" s="140">
        <f>S124*H124</f>
        <v>0</v>
      </c>
      <c r="AR124" s="141" t="s">
        <v>154</v>
      </c>
      <c r="AT124" s="141" t="s">
        <v>150</v>
      </c>
      <c r="AU124" s="141" t="s">
        <v>155</v>
      </c>
      <c r="AY124" s="13" t="s">
        <v>148</v>
      </c>
      <c r="BE124" s="142">
        <f>IF(N124="základná",J124,0)</f>
        <v>0</v>
      </c>
      <c r="BF124" s="142">
        <f>IF(N124="znížená",J124,0)</f>
        <v>0</v>
      </c>
      <c r="BG124" s="142">
        <f>IF(N124="zákl. prenesená",J124,0)</f>
        <v>0</v>
      </c>
      <c r="BH124" s="142">
        <f>IF(N124="zníž. prenesená",J124,0)</f>
        <v>0</v>
      </c>
      <c r="BI124" s="142">
        <f>IF(N124="nulová",J124,0)</f>
        <v>0</v>
      </c>
      <c r="BJ124" s="13" t="s">
        <v>155</v>
      </c>
      <c r="BK124" s="142">
        <f>ROUND(I124*H124,2)</f>
        <v>0</v>
      </c>
      <c r="BL124" s="13" t="s">
        <v>154</v>
      </c>
      <c r="BM124" s="141" t="s">
        <v>602</v>
      </c>
    </row>
    <row r="125" spans="2:65" s="11" customFormat="1" ht="22.75" customHeight="1" x14ac:dyDescent="0.25">
      <c r="B125" s="116"/>
      <c r="D125" s="117" t="s">
        <v>76</v>
      </c>
      <c r="E125" s="126" t="s">
        <v>178</v>
      </c>
      <c r="F125" s="126" t="s">
        <v>603</v>
      </c>
      <c r="I125" s="119"/>
      <c r="J125" s="127">
        <f>BK125</f>
        <v>0</v>
      </c>
      <c r="L125" s="116"/>
      <c r="M125" s="121"/>
      <c r="P125" s="122">
        <f>SUM(P126:P127)</f>
        <v>0</v>
      </c>
      <c r="R125" s="122">
        <f>SUM(R126:R127)</f>
        <v>0.16400000000000001</v>
      </c>
      <c r="T125" s="123">
        <f>SUM(T126:T127)</f>
        <v>0</v>
      </c>
      <c r="AR125" s="117" t="s">
        <v>85</v>
      </c>
      <c r="AT125" s="124" t="s">
        <v>76</v>
      </c>
      <c r="AU125" s="124" t="s">
        <v>85</v>
      </c>
      <c r="AY125" s="117" t="s">
        <v>148</v>
      </c>
      <c r="BK125" s="125">
        <f>SUM(BK126:BK127)</f>
        <v>0</v>
      </c>
    </row>
    <row r="126" spans="2:65" s="1" customFormat="1" ht="14.5" customHeight="1" x14ac:dyDescent="0.2">
      <c r="B126" s="128"/>
      <c r="C126" s="129" t="s">
        <v>155</v>
      </c>
      <c r="D126" s="129" t="s">
        <v>150</v>
      </c>
      <c r="E126" s="130" t="s">
        <v>604</v>
      </c>
      <c r="F126" s="131" t="s">
        <v>605</v>
      </c>
      <c r="G126" s="132" t="s">
        <v>172</v>
      </c>
      <c r="H126" s="133">
        <v>1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43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154</v>
      </c>
      <c r="AT126" s="141" t="s">
        <v>150</v>
      </c>
      <c r="AU126" s="141" t="s">
        <v>155</v>
      </c>
      <c r="AY126" s="13" t="s">
        <v>148</v>
      </c>
      <c r="BE126" s="142">
        <f>IF(N126="základná",J126,0)</f>
        <v>0</v>
      </c>
      <c r="BF126" s="142">
        <f>IF(N126="znížená",J126,0)</f>
        <v>0</v>
      </c>
      <c r="BG126" s="142">
        <f>IF(N126="zákl. prenesená",J126,0)</f>
        <v>0</v>
      </c>
      <c r="BH126" s="142">
        <f>IF(N126="zníž. prenesená",J126,0)</f>
        <v>0</v>
      </c>
      <c r="BI126" s="142">
        <f>IF(N126="nulová",J126,0)</f>
        <v>0</v>
      </c>
      <c r="BJ126" s="13" t="s">
        <v>155</v>
      </c>
      <c r="BK126" s="142">
        <f>ROUND(I126*H126,2)</f>
        <v>0</v>
      </c>
      <c r="BL126" s="13" t="s">
        <v>154</v>
      </c>
      <c r="BM126" s="141" t="s">
        <v>606</v>
      </c>
    </row>
    <row r="127" spans="2:65" s="1" customFormat="1" ht="14.5" customHeight="1" x14ac:dyDescent="0.2">
      <c r="B127" s="128"/>
      <c r="C127" s="143" t="s">
        <v>161</v>
      </c>
      <c r="D127" s="143" t="s">
        <v>175</v>
      </c>
      <c r="E127" s="144" t="s">
        <v>607</v>
      </c>
      <c r="F127" s="145" t="s">
        <v>608</v>
      </c>
      <c r="G127" s="146" t="s">
        <v>172</v>
      </c>
      <c r="H127" s="147">
        <v>1</v>
      </c>
      <c r="I127" s="148"/>
      <c r="J127" s="149">
        <f>ROUND(I127*H127,2)</f>
        <v>0</v>
      </c>
      <c r="K127" s="150"/>
      <c r="L127" s="151"/>
      <c r="M127" s="152" t="s">
        <v>1</v>
      </c>
      <c r="N127" s="153" t="s">
        <v>43</v>
      </c>
      <c r="P127" s="139">
        <f>O127*H127</f>
        <v>0</v>
      </c>
      <c r="Q127" s="139">
        <v>0.16400000000000001</v>
      </c>
      <c r="R127" s="139">
        <f>Q127*H127</f>
        <v>0.16400000000000001</v>
      </c>
      <c r="S127" s="139">
        <v>0</v>
      </c>
      <c r="T127" s="140">
        <f>S127*H127</f>
        <v>0</v>
      </c>
      <c r="AR127" s="141" t="s">
        <v>178</v>
      </c>
      <c r="AT127" s="141" t="s">
        <v>175</v>
      </c>
      <c r="AU127" s="141" t="s">
        <v>155</v>
      </c>
      <c r="AY127" s="13" t="s">
        <v>148</v>
      </c>
      <c r="BE127" s="142">
        <f>IF(N127="základná",J127,0)</f>
        <v>0</v>
      </c>
      <c r="BF127" s="142">
        <f>IF(N127="znížená",J127,0)</f>
        <v>0</v>
      </c>
      <c r="BG127" s="142">
        <f>IF(N127="zákl. prenesená",J127,0)</f>
        <v>0</v>
      </c>
      <c r="BH127" s="142">
        <f>IF(N127="zníž. prenesená",J127,0)</f>
        <v>0</v>
      </c>
      <c r="BI127" s="142">
        <f>IF(N127="nulová",J127,0)</f>
        <v>0</v>
      </c>
      <c r="BJ127" s="13" t="s">
        <v>155</v>
      </c>
      <c r="BK127" s="142">
        <f>ROUND(I127*H127,2)</f>
        <v>0</v>
      </c>
      <c r="BL127" s="13" t="s">
        <v>154</v>
      </c>
      <c r="BM127" s="141" t="s">
        <v>609</v>
      </c>
    </row>
    <row r="128" spans="2:65" s="11" customFormat="1" ht="26.25" customHeight="1" x14ac:dyDescent="0.35">
      <c r="B128" s="116"/>
      <c r="D128" s="117" t="s">
        <v>76</v>
      </c>
      <c r="E128" s="118" t="s">
        <v>175</v>
      </c>
      <c r="F128" s="118" t="s">
        <v>610</v>
      </c>
      <c r="I128" s="119"/>
      <c r="J128" s="120">
        <f>BK128</f>
        <v>0</v>
      </c>
      <c r="L128" s="116"/>
      <c r="M128" s="121"/>
      <c r="P128" s="122">
        <f>P129</f>
        <v>0</v>
      </c>
      <c r="R128" s="122">
        <f>R129</f>
        <v>0</v>
      </c>
      <c r="T128" s="123">
        <f>T129</f>
        <v>0</v>
      </c>
      <c r="AR128" s="117" t="s">
        <v>161</v>
      </c>
      <c r="AT128" s="124" t="s">
        <v>76</v>
      </c>
      <c r="AU128" s="124" t="s">
        <v>77</v>
      </c>
      <c r="AY128" s="117" t="s">
        <v>148</v>
      </c>
      <c r="BK128" s="125">
        <f>BK129</f>
        <v>0</v>
      </c>
    </row>
    <row r="129" spans="2:65" s="11" customFormat="1" ht="22.75" customHeight="1" x14ac:dyDescent="0.25">
      <c r="B129" s="116"/>
      <c r="D129" s="117" t="s">
        <v>76</v>
      </c>
      <c r="E129" s="126" t="s">
        <v>611</v>
      </c>
      <c r="F129" s="126" t="s">
        <v>612</v>
      </c>
      <c r="I129" s="119"/>
      <c r="J129" s="127">
        <f>BK129</f>
        <v>0</v>
      </c>
      <c r="L129" s="116"/>
      <c r="M129" s="121"/>
      <c r="P129" s="122">
        <f>P130</f>
        <v>0</v>
      </c>
      <c r="R129" s="122">
        <f>R130</f>
        <v>0</v>
      </c>
      <c r="T129" s="123">
        <f>T130</f>
        <v>0</v>
      </c>
      <c r="AR129" s="117" t="s">
        <v>161</v>
      </c>
      <c r="AT129" s="124" t="s">
        <v>76</v>
      </c>
      <c r="AU129" s="124" t="s">
        <v>85</v>
      </c>
      <c r="AY129" s="117" t="s">
        <v>148</v>
      </c>
      <c r="BK129" s="125">
        <f>BK130</f>
        <v>0</v>
      </c>
    </row>
    <row r="130" spans="2:65" s="1" customFormat="1" ht="24.25" customHeight="1" x14ac:dyDescent="0.2">
      <c r="B130" s="128"/>
      <c r="C130" s="129" t="s">
        <v>154</v>
      </c>
      <c r="D130" s="129" t="s">
        <v>150</v>
      </c>
      <c r="E130" s="130" t="s">
        <v>613</v>
      </c>
      <c r="F130" s="131" t="s">
        <v>614</v>
      </c>
      <c r="G130" s="132" t="s">
        <v>172</v>
      </c>
      <c r="H130" s="133">
        <v>1</v>
      </c>
      <c r="I130" s="134"/>
      <c r="J130" s="135">
        <f>ROUND(I130*H130,2)</f>
        <v>0</v>
      </c>
      <c r="K130" s="136"/>
      <c r="L130" s="28"/>
      <c r="M130" s="155" t="s">
        <v>1</v>
      </c>
      <c r="N130" s="156" t="s">
        <v>43</v>
      </c>
      <c r="O130" s="157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AR130" s="141" t="s">
        <v>450</v>
      </c>
      <c r="AT130" s="141" t="s">
        <v>150</v>
      </c>
      <c r="AU130" s="141" t="s">
        <v>155</v>
      </c>
      <c r="AY130" s="13" t="s">
        <v>148</v>
      </c>
      <c r="BE130" s="142">
        <f>IF(N130="základná",J130,0)</f>
        <v>0</v>
      </c>
      <c r="BF130" s="142">
        <f>IF(N130="znížená",J130,0)</f>
        <v>0</v>
      </c>
      <c r="BG130" s="142">
        <f>IF(N130="zákl. prenesená",J130,0)</f>
        <v>0</v>
      </c>
      <c r="BH130" s="142">
        <f>IF(N130="zníž. prenesená",J130,0)</f>
        <v>0</v>
      </c>
      <c r="BI130" s="142">
        <f>IF(N130="nulová",J130,0)</f>
        <v>0</v>
      </c>
      <c r="BJ130" s="13" t="s">
        <v>155</v>
      </c>
      <c r="BK130" s="142">
        <f>ROUND(I130*H130,2)</f>
        <v>0</v>
      </c>
      <c r="BL130" s="13" t="s">
        <v>450</v>
      </c>
      <c r="BM130" s="141" t="s">
        <v>615</v>
      </c>
    </row>
    <row r="131" spans="2:65" s="1" customFormat="1" ht="7" customHeight="1" x14ac:dyDescent="0.2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28"/>
    </row>
  </sheetData>
  <autoFilter ref="C120:K130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2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97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616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ROUND(J124,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ROUND((SUM(BE124:BE211)),  2)</f>
        <v>0</v>
      </c>
      <c r="I33" s="87">
        <v>0.23</v>
      </c>
      <c r="J33" s="86">
        <f>ROUND(((SUM(BE124:BE211))*I33),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ROUND((SUM(BF124:BF211)),  2)</f>
        <v>0</v>
      </c>
      <c r="I34" s="87">
        <v>0.23</v>
      </c>
      <c r="J34" s="86">
        <f>ROUND(((SUM(BF124:BF211))*I34),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ROUND((SUM(BG124:BG211)),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ROUND((SUM(BH124:BH211)),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ROUND((SUM(BI124:BI211)),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SO07 - Zavlažovanie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J124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617</v>
      </c>
      <c r="E97" s="101"/>
      <c r="F97" s="101"/>
      <c r="G97" s="101"/>
      <c r="H97" s="101"/>
      <c r="I97" s="101"/>
      <c r="J97" s="102">
        <f>J125</f>
        <v>0</v>
      </c>
      <c r="L97" s="99"/>
    </row>
    <row r="98" spans="2:12" s="9" customFormat="1" ht="20.25" customHeight="1" x14ac:dyDescent="0.2">
      <c r="B98" s="103"/>
      <c r="D98" s="104" t="s">
        <v>618</v>
      </c>
      <c r="E98" s="105"/>
      <c r="F98" s="105"/>
      <c r="G98" s="105"/>
      <c r="H98" s="105"/>
      <c r="I98" s="105"/>
      <c r="J98" s="106">
        <f>J142</f>
        <v>0</v>
      </c>
      <c r="L98" s="103"/>
    </row>
    <row r="99" spans="2:12" s="9" customFormat="1" ht="20.25" customHeight="1" x14ac:dyDescent="0.2">
      <c r="B99" s="103"/>
      <c r="D99" s="104" t="s">
        <v>619</v>
      </c>
      <c r="E99" s="105"/>
      <c r="F99" s="105"/>
      <c r="G99" s="105"/>
      <c r="H99" s="105"/>
      <c r="I99" s="105"/>
      <c r="J99" s="106">
        <f>J155</f>
        <v>0</v>
      </c>
      <c r="L99" s="103"/>
    </row>
    <row r="100" spans="2:12" s="9" customFormat="1" ht="20.25" customHeight="1" x14ac:dyDescent="0.2">
      <c r="B100" s="103"/>
      <c r="D100" s="104" t="s">
        <v>620</v>
      </c>
      <c r="E100" s="105"/>
      <c r="F100" s="105"/>
      <c r="G100" s="105"/>
      <c r="H100" s="105"/>
      <c r="I100" s="105"/>
      <c r="J100" s="106">
        <f>J161</f>
        <v>0</v>
      </c>
      <c r="L100" s="103"/>
    </row>
    <row r="101" spans="2:12" s="9" customFormat="1" ht="20.25" customHeight="1" x14ac:dyDescent="0.2">
      <c r="B101" s="103"/>
      <c r="D101" s="104" t="s">
        <v>621</v>
      </c>
      <c r="E101" s="105"/>
      <c r="F101" s="105"/>
      <c r="G101" s="105"/>
      <c r="H101" s="105"/>
      <c r="I101" s="105"/>
      <c r="J101" s="106">
        <f>J173</f>
        <v>0</v>
      </c>
      <c r="L101" s="103"/>
    </row>
    <row r="102" spans="2:12" s="9" customFormat="1" ht="20.25" customHeight="1" x14ac:dyDescent="0.2">
      <c r="B102" s="103"/>
      <c r="D102" s="104" t="s">
        <v>622</v>
      </c>
      <c r="E102" s="105"/>
      <c r="F102" s="105"/>
      <c r="G102" s="105"/>
      <c r="H102" s="105"/>
      <c r="I102" s="105"/>
      <c r="J102" s="106">
        <f>J186</f>
        <v>0</v>
      </c>
      <c r="L102" s="103"/>
    </row>
    <row r="103" spans="2:12" s="9" customFormat="1" ht="20.25" customHeight="1" x14ac:dyDescent="0.2">
      <c r="B103" s="103"/>
      <c r="D103" s="104" t="s">
        <v>623</v>
      </c>
      <c r="E103" s="105"/>
      <c r="F103" s="105"/>
      <c r="G103" s="105"/>
      <c r="H103" s="105"/>
      <c r="I103" s="105"/>
      <c r="J103" s="106">
        <f>J193</f>
        <v>0</v>
      </c>
      <c r="L103" s="103"/>
    </row>
    <row r="104" spans="2:12" s="9" customFormat="1" ht="20.25" customHeight="1" x14ac:dyDescent="0.2">
      <c r="B104" s="103"/>
      <c r="D104" s="104" t="s">
        <v>624</v>
      </c>
      <c r="E104" s="105"/>
      <c r="F104" s="105"/>
      <c r="G104" s="105"/>
      <c r="H104" s="105"/>
      <c r="I104" s="105"/>
      <c r="J104" s="106">
        <f>J200</f>
        <v>0</v>
      </c>
      <c r="L104" s="103"/>
    </row>
    <row r="105" spans="2:12" s="1" customFormat="1" ht="21.75" customHeight="1" x14ac:dyDescent="0.2">
      <c r="B105" s="28"/>
      <c r="L105" s="28"/>
    </row>
    <row r="106" spans="2:12" s="1" customFormat="1" ht="7" customHeight="1" x14ac:dyDescent="0.2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8"/>
    </row>
    <row r="110" spans="2:12" s="1" customFormat="1" ht="7" customHeight="1" x14ac:dyDescent="0.2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8"/>
    </row>
    <row r="111" spans="2:12" s="1" customFormat="1" ht="25" customHeight="1" x14ac:dyDescent="0.2">
      <c r="B111" s="28"/>
      <c r="C111" s="17" t="s">
        <v>134</v>
      </c>
      <c r="L111" s="28"/>
    </row>
    <row r="112" spans="2:12" s="1" customFormat="1" ht="7" customHeight="1" x14ac:dyDescent="0.2">
      <c r="B112" s="28"/>
      <c r="L112" s="28"/>
    </row>
    <row r="113" spans="2:65" s="1" customFormat="1" ht="12" customHeight="1" x14ac:dyDescent="0.2">
      <c r="B113" s="28"/>
      <c r="C113" s="23" t="s">
        <v>15</v>
      </c>
      <c r="L113" s="28"/>
    </row>
    <row r="114" spans="2:65" s="1" customFormat="1" ht="16.5" customHeight="1" x14ac:dyDescent="0.2">
      <c r="B114" s="28"/>
      <c r="E114" s="248" t="str">
        <f>E7</f>
        <v>Revitalizácia centra s ohľadom na zmenu klímy</v>
      </c>
      <c r="F114" s="249"/>
      <c r="G114" s="249"/>
      <c r="H114" s="249"/>
      <c r="L114" s="28"/>
    </row>
    <row r="115" spans="2:65" s="1" customFormat="1" ht="12" customHeight="1" x14ac:dyDescent="0.2">
      <c r="B115" s="28"/>
      <c r="C115" s="23" t="s">
        <v>117</v>
      </c>
      <c r="L115" s="28"/>
    </row>
    <row r="116" spans="2:65" s="1" customFormat="1" ht="16.5" customHeight="1" x14ac:dyDescent="0.2">
      <c r="B116" s="28"/>
      <c r="E116" s="246" t="str">
        <f>E9</f>
        <v>SO07 - Zavlažovanie</v>
      </c>
      <c r="F116" s="247"/>
      <c r="G116" s="247"/>
      <c r="H116" s="247"/>
      <c r="L116" s="28"/>
    </row>
    <row r="117" spans="2:65" s="1" customFormat="1" ht="7" customHeight="1" x14ac:dyDescent="0.2">
      <c r="B117" s="28"/>
      <c r="L117" s="28"/>
    </row>
    <row r="118" spans="2:65" s="1" customFormat="1" ht="12" customHeight="1" x14ac:dyDescent="0.2">
      <c r="B118" s="28"/>
      <c r="C118" s="23" t="s">
        <v>19</v>
      </c>
      <c r="F118" s="21" t="str">
        <f>F12</f>
        <v>k.ú.Kostolná pri Dunaji,p.č.56/1,2,57/1,2,66/1,2</v>
      </c>
      <c r="I118" s="23" t="s">
        <v>21</v>
      </c>
      <c r="J118" s="48">
        <f>IF(J12="","",J12)</f>
        <v>0</v>
      </c>
      <c r="L118" s="28"/>
    </row>
    <row r="119" spans="2:65" s="1" customFormat="1" ht="7" customHeight="1" x14ac:dyDescent="0.2">
      <c r="B119" s="28"/>
      <c r="L119" s="28"/>
    </row>
    <row r="120" spans="2:65" s="1" customFormat="1" ht="40" customHeight="1" x14ac:dyDescent="0.2">
      <c r="B120" s="28"/>
      <c r="C120" s="23" t="s">
        <v>22</v>
      </c>
      <c r="F120" s="21" t="str">
        <f>E15</f>
        <v>Obec Kostolná pri Dunaji,59, 903 01</v>
      </c>
      <c r="I120" s="23" t="s">
        <v>30</v>
      </c>
      <c r="J120" s="26" t="str">
        <f>E21</f>
        <v>Ing.arch Zuzana Kierulfová, Ing. Matej Orolín</v>
      </c>
      <c r="L120" s="28"/>
    </row>
    <row r="121" spans="2:65" s="1" customFormat="1" ht="15.25" customHeight="1" x14ac:dyDescent="0.2">
      <c r="B121" s="28"/>
      <c r="C121" s="23" t="s">
        <v>28</v>
      </c>
      <c r="F121" s="21" t="str">
        <f>IF(E18="","",E18)</f>
        <v>Vyplň údaj</v>
      </c>
      <c r="I121" s="23" t="s">
        <v>33</v>
      </c>
      <c r="J121" s="26" t="str">
        <f>E24</f>
        <v xml:space="preserve"> </v>
      </c>
      <c r="L121" s="28"/>
    </row>
    <row r="122" spans="2:65" s="1" customFormat="1" ht="10.5" customHeight="1" x14ac:dyDescent="0.2">
      <c r="B122" s="28"/>
      <c r="L122" s="28"/>
    </row>
    <row r="123" spans="2:65" s="10" customFormat="1" ht="29.25" customHeight="1" x14ac:dyDescent="0.2">
      <c r="B123" s="107"/>
      <c r="C123" s="108" t="s">
        <v>135</v>
      </c>
      <c r="D123" s="109" t="s">
        <v>62</v>
      </c>
      <c r="E123" s="109" t="s">
        <v>58</v>
      </c>
      <c r="F123" s="109" t="s">
        <v>59</v>
      </c>
      <c r="G123" s="109" t="s">
        <v>136</v>
      </c>
      <c r="H123" s="109" t="s">
        <v>137</v>
      </c>
      <c r="I123" s="109" t="s">
        <v>138</v>
      </c>
      <c r="J123" s="110" t="s">
        <v>121</v>
      </c>
      <c r="K123" s="111" t="s">
        <v>139</v>
      </c>
      <c r="L123" s="107"/>
      <c r="M123" s="55" t="s">
        <v>1</v>
      </c>
      <c r="N123" s="56" t="s">
        <v>41</v>
      </c>
      <c r="O123" s="56" t="s">
        <v>140</v>
      </c>
      <c r="P123" s="56" t="s">
        <v>141</v>
      </c>
      <c r="Q123" s="56" t="s">
        <v>142</v>
      </c>
      <c r="R123" s="56" t="s">
        <v>143</v>
      </c>
      <c r="S123" s="56" t="s">
        <v>144</v>
      </c>
      <c r="T123" s="57" t="s">
        <v>145</v>
      </c>
    </row>
    <row r="124" spans="2:65" s="1" customFormat="1" ht="22.75" customHeight="1" x14ac:dyDescent="0.35">
      <c r="B124" s="28"/>
      <c r="C124" s="60" t="s">
        <v>122</v>
      </c>
      <c r="J124" s="112">
        <f>BK124</f>
        <v>0</v>
      </c>
      <c r="L124" s="28"/>
      <c r="M124" s="58"/>
      <c r="N124" s="49"/>
      <c r="O124" s="49"/>
      <c r="P124" s="113">
        <f>P125</f>
        <v>0</v>
      </c>
      <c r="Q124" s="49"/>
      <c r="R124" s="113">
        <f>R125</f>
        <v>0</v>
      </c>
      <c r="S124" s="49"/>
      <c r="T124" s="114">
        <f>T125</f>
        <v>0</v>
      </c>
      <c r="AT124" s="13" t="s">
        <v>76</v>
      </c>
      <c r="AU124" s="13" t="s">
        <v>123</v>
      </c>
      <c r="BK124" s="115">
        <f>BK125</f>
        <v>0</v>
      </c>
    </row>
    <row r="125" spans="2:65" s="11" customFormat="1" ht="26.25" customHeight="1" x14ac:dyDescent="0.35">
      <c r="B125" s="116"/>
      <c r="D125" s="117" t="s">
        <v>76</v>
      </c>
      <c r="E125" s="118" t="s">
        <v>625</v>
      </c>
      <c r="F125" s="118" t="s">
        <v>626</v>
      </c>
      <c r="I125" s="119"/>
      <c r="J125" s="120">
        <f>BK125</f>
        <v>0</v>
      </c>
      <c r="L125" s="116"/>
      <c r="M125" s="121"/>
      <c r="P125" s="122">
        <f>P126+SUM(P127:P142)+P155+P161+P173+P186+P193+P200</f>
        <v>0</v>
      </c>
      <c r="R125" s="122">
        <f>R126+SUM(R127:R142)+R155+R161+R173+R186+R193+R200</f>
        <v>0</v>
      </c>
      <c r="T125" s="123">
        <f>T126+SUM(T127:T142)+T155+T161+T173+T186+T193+T200</f>
        <v>0</v>
      </c>
      <c r="AR125" s="117" t="s">
        <v>85</v>
      </c>
      <c r="AT125" s="124" t="s">
        <v>76</v>
      </c>
      <c r="AU125" s="124" t="s">
        <v>77</v>
      </c>
      <c r="AY125" s="117" t="s">
        <v>148</v>
      </c>
      <c r="BK125" s="125">
        <f>BK126+SUM(BK127:BK142)+BK155+BK161+BK173+BK186+BK193+BK200</f>
        <v>0</v>
      </c>
    </row>
    <row r="126" spans="2:65" s="1" customFormat="1" ht="14.5" customHeight="1" x14ac:dyDescent="0.2">
      <c r="B126" s="128"/>
      <c r="C126" s="129" t="s">
        <v>85</v>
      </c>
      <c r="D126" s="129" t="s">
        <v>150</v>
      </c>
      <c r="E126" s="130" t="s">
        <v>627</v>
      </c>
      <c r="F126" s="131" t="s">
        <v>628</v>
      </c>
      <c r="G126" s="132" t="s">
        <v>172</v>
      </c>
      <c r="H126" s="133">
        <v>93</v>
      </c>
      <c r="I126" s="134"/>
      <c r="J126" s="135">
        <f t="shared" ref="J126:J141" si="0">ROUND(I126*H126,2)</f>
        <v>0</v>
      </c>
      <c r="K126" s="136"/>
      <c r="L126" s="28"/>
      <c r="M126" s="137" t="s">
        <v>1</v>
      </c>
      <c r="N126" s="138" t="s">
        <v>43</v>
      </c>
      <c r="P126" s="139">
        <f t="shared" ref="P126:P141" si="1">O126*H126</f>
        <v>0</v>
      </c>
      <c r="Q126" s="139">
        <v>0</v>
      </c>
      <c r="R126" s="139">
        <f t="shared" ref="R126:R141" si="2">Q126*H126</f>
        <v>0</v>
      </c>
      <c r="S126" s="139">
        <v>0</v>
      </c>
      <c r="T126" s="140">
        <f t="shared" ref="T126:T141" si="3">S126*H126</f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ref="BE126:BE141" si="4">IF(N126="základná",J126,0)</f>
        <v>0</v>
      </c>
      <c r="BF126" s="142">
        <f t="shared" ref="BF126:BF141" si="5">IF(N126="znížená",J126,0)</f>
        <v>0</v>
      </c>
      <c r="BG126" s="142">
        <f t="shared" ref="BG126:BG141" si="6">IF(N126="zákl. prenesená",J126,0)</f>
        <v>0</v>
      </c>
      <c r="BH126" s="142">
        <f t="shared" ref="BH126:BH141" si="7">IF(N126="zníž. prenesená",J126,0)</f>
        <v>0</v>
      </c>
      <c r="BI126" s="142">
        <f t="shared" ref="BI126:BI141" si="8">IF(N126="nulová",J126,0)</f>
        <v>0</v>
      </c>
      <c r="BJ126" s="13" t="s">
        <v>155</v>
      </c>
      <c r="BK126" s="142">
        <f t="shared" ref="BK126:BK141" si="9">ROUND(I126*H126,2)</f>
        <v>0</v>
      </c>
      <c r="BL126" s="13" t="s">
        <v>154</v>
      </c>
      <c r="BM126" s="141" t="s">
        <v>629</v>
      </c>
    </row>
    <row r="127" spans="2:65" s="1" customFormat="1" ht="14.5" customHeight="1" x14ac:dyDescent="0.2">
      <c r="B127" s="128"/>
      <c r="C127" s="129" t="s">
        <v>155</v>
      </c>
      <c r="D127" s="129" t="s">
        <v>150</v>
      </c>
      <c r="E127" s="130" t="s">
        <v>630</v>
      </c>
      <c r="F127" s="131" t="s">
        <v>631</v>
      </c>
      <c r="G127" s="132" t="s">
        <v>172</v>
      </c>
      <c r="H127" s="133">
        <v>21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632</v>
      </c>
    </row>
    <row r="128" spans="2:65" s="1" customFormat="1" ht="14.5" customHeight="1" x14ac:dyDescent="0.2">
      <c r="B128" s="128"/>
      <c r="C128" s="129" t="s">
        <v>161</v>
      </c>
      <c r="D128" s="129" t="s">
        <v>150</v>
      </c>
      <c r="E128" s="130" t="s">
        <v>633</v>
      </c>
      <c r="F128" s="131" t="s">
        <v>634</v>
      </c>
      <c r="G128" s="132" t="s">
        <v>172</v>
      </c>
      <c r="H128" s="133">
        <v>32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635</v>
      </c>
    </row>
    <row r="129" spans="2:65" s="1" customFormat="1" ht="14.5" customHeight="1" x14ac:dyDescent="0.2">
      <c r="B129" s="128"/>
      <c r="C129" s="129" t="s">
        <v>154</v>
      </c>
      <c r="D129" s="129" t="s">
        <v>150</v>
      </c>
      <c r="E129" s="130" t="s">
        <v>636</v>
      </c>
      <c r="F129" s="131" t="s">
        <v>637</v>
      </c>
      <c r="G129" s="132" t="s">
        <v>172</v>
      </c>
      <c r="H129" s="133">
        <v>30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638</v>
      </c>
    </row>
    <row r="130" spans="2:65" s="1" customFormat="1" ht="14.5" customHeight="1" x14ac:dyDescent="0.2">
      <c r="B130" s="128"/>
      <c r="C130" s="129" t="s">
        <v>169</v>
      </c>
      <c r="D130" s="129" t="s">
        <v>150</v>
      </c>
      <c r="E130" s="130" t="s">
        <v>639</v>
      </c>
      <c r="F130" s="131" t="s">
        <v>640</v>
      </c>
      <c r="G130" s="132" t="s">
        <v>172</v>
      </c>
      <c r="H130" s="133">
        <v>1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641</v>
      </c>
    </row>
    <row r="131" spans="2:65" s="1" customFormat="1" ht="14.5" customHeight="1" x14ac:dyDescent="0.2">
      <c r="B131" s="128"/>
      <c r="C131" s="129" t="s">
        <v>174</v>
      </c>
      <c r="D131" s="129" t="s">
        <v>150</v>
      </c>
      <c r="E131" s="130" t="s">
        <v>642</v>
      </c>
      <c r="F131" s="131" t="s">
        <v>643</v>
      </c>
      <c r="G131" s="132" t="s">
        <v>172</v>
      </c>
      <c r="H131" s="133">
        <v>5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644</v>
      </c>
    </row>
    <row r="132" spans="2:65" s="1" customFormat="1" ht="14.5" customHeight="1" x14ac:dyDescent="0.2">
      <c r="B132" s="128"/>
      <c r="C132" s="129" t="s">
        <v>182</v>
      </c>
      <c r="D132" s="129" t="s">
        <v>150</v>
      </c>
      <c r="E132" s="130" t="s">
        <v>645</v>
      </c>
      <c r="F132" s="131" t="s">
        <v>646</v>
      </c>
      <c r="G132" s="132" t="s">
        <v>172</v>
      </c>
      <c r="H132" s="133">
        <v>2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647</v>
      </c>
    </row>
    <row r="133" spans="2:65" s="1" customFormat="1" ht="14.5" customHeight="1" x14ac:dyDescent="0.2">
      <c r="B133" s="128"/>
      <c r="C133" s="129" t="s">
        <v>178</v>
      </c>
      <c r="D133" s="129" t="s">
        <v>150</v>
      </c>
      <c r="E133" s="130" t="s">
        <v>648</v>
      </c>
      <c r="F133" s="131" t="s">
        <v>649</v>
      </c>
      <c r="G133" s="132" t="s">
        <v>172</v>
      </c>
      <c r="H133" s="133">
        <v>1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650</v>
      </c>
    </row>
    <row r="134" spans="2:65" s="1" customFormat="1" ht="14.5" customHeight="1" x14ac:dyDescent="0.2">
      <c r="B134" s="128"/>
      <c r="C134" s="129" t="s">
        <v>194</v>
      </c>
      <c r="D134" s="129" t="s">
        <v>150</v>
      </c>
      <c r="E134" s="130" t="s">
        <v>651</v>
      </c>
      <c r="F134" s="131" t="s">
        <v>652</v>
      </c>
      <c r="G134" s="132" t="s">
        <v>172</v>
      </c>
      <c r="H134" s="133">
        <v>1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653</v>
      </c>
    </row>
    <row r="135" spans="2:65" s="1" customFormat="1" ht="14.5" customHeight="1" x14ac:dyDescent="0.2">
      <c r="B135" s="128"/>
      <c r="C135" s="129" t="s">
        <v>199</v>
      </c>
      <c r="D135" s="129" t="s">
        <v>150</v>
      </c>
      <c r="E135" s="130" t="s">
        <v>654</v>
      </c>
      <c r="F135" s="131" t="s">
        <v>655</v>
      </c>
      <c r="G135" s="132" t="s">
        <v>172</v>
      </c>
      <c r="H135" s="133">
        <v>93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656</v>
      </c>
    </row>
    <row r="136" spans="2:65" s="1" customFormat="1" ht="14.5" customHeight="1" x14ac:dyDescent="0.2">
      <c r="B136" s="128"/>
      <c r="C136" s="129" t="s">
        <v>204</v>
      </c>
      <c r="D136" s="129" t="s">
        <v>150</v>
      </c>
      <c r="E136" s="130" t="s">
        <v>657</v>
      </c>
      <c r="F136" s="131" t="s">
        <v>658</v>
      </c>
      <c r="G136" s="132" t="s">
        <v>172</v>
      </c>
      <c r="H136" s="133">
        <v>20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659</v>
      </c>
    </row>
    <row r="137" spans="2:65" s="1" customFormat="1" ht="14.5" customHeight="1" x14ac:dyDescent="0.2">
      <c r="B137" s="128"/>
      <c r="C137" s="129" t="s">
        <v>208</v>
      </c>
      <c r="D137" s="129" t="s">
        <v>150</v>
      </c>
      <c r="E137" s="130" t="s">
        <v>660</v>
      </c>
      <c r="F137" s="131" t="s">
        <v>661</v>
      </c>
      <c r="G137" s="132" t="s">
        <v>172</v>
      </c>
      <c r="H137" s="133">
        <v>10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662</v>
      </c>
    </row>
    <row r="138" spans="2:65" s="1" customFormat="1" ht="14.5" customHeight="1" x14ac:dyDescent="0.2">
      <c r="B138" s="128"/>
      <c r="C138" s="129" t="s">
        <v>212</v>
      </c>
      <c r="D138" s="129" t="s">
        <v>150</v>
      </c>
      <c r="E138" s="130" t="s">
        <v>663</v>
      </c>
      <c r="F138" s="131" t="s">
        <v>664</v>
      </c>
      <c r="G138" s="132" t="s">
        <v>172</v>
      </c>
      <c r="H138" s="133">
        <v>10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665</v>
      </c>
    </row>
    <row r="139" spans="2:65" s="1" customFormat="1" ht="14.5" customHeight="1" x14ac:dyDescent="0.2">
      <c r="B139" s="128"/>
      <c r="C139" s="129" t="s">
        <v>216</v>
      </c>
      <c r="D139" s="129" t="s">
        <v>150</v>
      </c>
      <c r="E139" s="130" t="s">
        <v>666</v>
      </c>
      <c r="F139" s="131" t="s">
        <v>667</v>
      </c>
      <c r="G139" s="132" t="s">
        <v>172</v>
      </c>
      <c r="H139" s="133">
        <v>4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668</v>
      </c>
    </row>
    <row r="140" spans="2:65" s="1" customFormat="1" ht="14.5" customHeight="1" x14ac:dyDescent="0.2">
      <c r="B140" s="128"/>
      <c r="C140" s="129" t="s">
        <v>218</v>
      </c>
      <c r="D140" s="129" t="s">
        <v>150</v>
      </c>
      <c r="E140" s="130" t="s">
        <v>669</v>
      </c>
      <c r="F140" s="131" t="s">
        <v>670</v>
      </c>
      <c r="G140" s="132" t="s">
        <v>172</v>
      </c>
      <c r="H140" s="133">
        <v>10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671</v>
      </c>
    </row>
    <row r="141" spans="2:65" s="1" customFormat="1" ht="14.5" customHeight="1" x14ac:dyDescent="0.2">
      <c r="B141" s="128"/>
      <c r="C141" s="129" t="s">
        <v>192</v>
      </c>
      <c r="D141" s="129" t="s">
        <v>150</v>
      </c>
      <c r="E141" s="130" t="s">
        <v>672</v>
      </c>
      <c r="F141" s="131" t="s">
        <v>673</v>
      </c>
      <c r="G141" s="132" t="s">
        <v>172</v>
      </c>
      <c r="H141" s="133">
        <v>90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674</v>
      </c>
    </row>
    <row r="142" spans="2:65" s="11" customFormat="1" ht="22.75" customHeight="1" x14ac:dyDescent="0.25">
      <c r="B142" s="116"/>
      <c r="D142" s="117" t="s">
        <v>76</v>
      </c>
      <c r="E142" s="126" t="s">
        <v>675</v>
      </c>
      <c r="F142" s="126" t="s">
        <v>676</v>
      </c>
      <c r="I142" s="119"/>
      <c r="J142" s="127">
        <f>BK142</f>
        <v>0</v>
      </c>
      <c r="L142" s="116"/>
      <c r="M142" s="121"/>
      <c r="P142" s="122">
        <f>SUM(P143:P154)</f>
        <v>0</v>
      </c>
      <c r="R142" s="122">
        <f>SUM(R143:R154)</f>
        <v>0</v>
      </c>
      <c r="T142" s="123">
        <f>SUM(T143:T154)</f>
        <v>0</v>
      </c>
      <c r="AR142" s="117" t="s">
        <v>85</v>
      </c>
      <c r="AT142" s="124" t="s">
        <v>76</v>
      </c>
      <c r="AU142" s="124" t="s">
        <v>85</v>
      </c>
      <c r="AY142" s="117" t="s">
        <v>148</v>
      </c>
      <c r="BK142" s="125">
        <f>SUM(BK143:BK154)</f>
        <v>0</v>
      </c>
    </row>
    <row r="143" spans="2:65" s="1" customFormat="1" ht="24.25" customHeight="1" x14ac:dyDescent="0.2">
      <c r="B143" s="128"/>
      <c r="C143" s="129" t="s">
        <v>334</v>
      </c>
      <c r="D143" s="129" t="s">
        <v>150</v>
      </c>
      <c r="E143" s="130" t="s">
        <v>677</v>
      </c>
      <c r="F143" s="131" t="s">
        <v>678</v>
      </c>
      <c r="G143" s="132" t="s">
        <v>172</v>
      </c>
      <c r="H143" s="133">
        <v>2.5</v>
      </c>
      <c r="I143" s="134"/>
      <c r="J143" s="135">
        <f t="shared" ref="J143:J154" si="10">ROUND(I143*H143,2)</f>
        <v>0</v>
      </c>
      <c r="K143" s="136"/>
      <c r="L143" s="28"/>
      <c r="M143" s="137" t="s">
        <v>1</v>
      </c>
      <c r="N143" s="138" t="s">
        <v>43</v>
      </c>
      <c r="P143" s="139">
        <f t="shared" ref="P143:P154" si="11">O143*H143</f>
        <v>0</v>
      </c>
      <c r="Q143" s="139">
        <v>0</v>
      </c>
      <c r="R143" s="139">
        <f t="shared" ref="R143:R154" si="12">Q143*H143</f>
        <v>0</v>
      </c>
      <c r="S143" s="139">
        <v>0</v>
      </c>
      <c r="T143" s="140">
        <f t="shared" ref="T143:T154" si="13">S143*H143</f>
        <v>0</v>
      </c>
      <c r="AR143" s="141" t="s">
        <v>154</v>
      </c>
      <c r="AT143" s="141" t="s">
        <v>150</v>
      </c>
      <c r="AU143" s="141" t="s">
        <v>155</v>
      </c>
      <c r="AY143" s="13" t="s">
        <v>148</v>
      </c>
      <c r="BE143" s="142">
        <f t="shared" ref="BE143:BE154" si="14">IF(N143="základná",J143,0)</f>
        <v>0</v>
      </c>
      <c r="BF143" s="142">
        <f t="shared" ref="BF143:BF154" si="15">IF(N143="znížená",J143,0)</f>
        <v>0</v>
      </c>
      <c r="BG143" s="142">
        <f t="shared" ref="BG143:BG154" si="16">IF(N143="zákl. prenesená",J143,0)</f>
        <v>0</v>
      </c>
      <c r="BH143" s="142">
        <f t="shared" ref="BH143:BH154" si="17">IF(N143="zníž. prenesená",J143,0)</f>
        <v>0</v>
      </c>
      <c r="BI143" s="142">
        <f t="shared" ref="BI143:BI154" si="18">IF(N143="nulová",J143,0)</f>
        <v>0</v>
      </c>
      <c r="BJ143" s="13" t="s">
        <v>155</v>
      </c>
      <c r="BK143" s="142">
        <f t="shared" ref="BK143:BK154" si="19">ROUND(I143*H143,2)</f>
        <v>0</v>
      </c>
      <c r="BL143" s="13" t="s">
        <v>154</v>
      </c>
      <c r="BM143" s="141" t="s">
        <v>679</v>
      </c>
    </row>
    <row r="144" spans="2:65" s="1" customFormat="1" ht="14.5" customHeight="1" x14ac:dyDescent="0.2">
      <c r="B144" s="128"/>
      <c r="C144" s="129" t="s">
        <v>338</v>
      </c>
      <c r="D144" s="129" t="s">
        <v>150</v>
      </c>
      <c r="E144" s="130" t="s">
        <v>680</v>
      </c>
      <c r="F144" s="131" t="s">
        <v>681</v>
      </c>
      <c r="G144" s="132" t="s">
        <v>172</v>
      </c>
      <c r="H144" s="133">
        <v>10</v>
      </c>
      <c r="I144" s="134"/>
      <c r="J144" s="135">
        <f t="shared" si="10"/>
        <v>0</v>
      </c>
      <c r="K144" s="136"/>
      <c r="L144" s="28"/>
      <c r="M144" s="137" t="s">
        <v>1</v>
      </c>
      <c r="N144" s="138" t="s">
        <v>43</v>
      </c>
      <c r="P144" s="139">
        <f t="shared" si="11"/>
        <v>0</v>
      </c>
      <c r="Q144" s="139">
        <v>0</v>
      </c>
      <c r="R144" s="139">
        <f t="shared" si="12"/>
        <v>0</v>
      </c>
      <c r="S144" s="139">
        <v>0</v>
      </c>
      <c r="T144" s="140">
        <f t="shared" si="13"/>
        <v>0</v>
      </c>
      <c r="AR144" s="141" t="s">
        <v>154</v>
      </c>
      <c r="AT144" s="141" t="s">
        <v>150</v>
      </c>
      <c r="AU144" s="141" t="s">
        <v>155</v>
      </c>
      <c r="AY144" s="13" t="s">
        <v>148</v>
      </c>
      <c r="BE144" s="142">
        <f t="shared" si="14"/>
        <v>0</v>
      </c>
      <c r="BF144" s="142">
        <f t="shared" si="15"/>
        <v>0</v>
      </c>
      <c r="BG144" s="142">
        <f t="shared" si="16"/>
        <v>0</v>
      </c>
      <c r="BH144" s="142">
        <f t="shared" si="17"/>
        <v>0</v>
      </c>
      <c r="BI144" s="142">
        <f t="shared" si="18"/>
        <v>0</v>
      </c>
      <c r="BJ144" s="13" t="s">
        <v>155</v>
      </c>
      <c r="BK144" s="142">
        <f t="shared" si="19"/>
        <v>0</v>
      </c>
      <c r="BL144" s="13" t="s">
        <v>154</v>
      </c>
      <c r="BM144" s="141" t="s">
        <v>682</v>
      </c>
    </row>
    <row r="145" spans="2:65" s="1" customFormat="1" ht="14.5" customHeight="1" x14ac:dyDescent="0.2">
      <c r="B145" s="128"/>
      <c r="C145" s="129" t="s">
        <v>342</v>
      </c>
      <c r="D145" s="129" t="s">
        <v>150</v>
      </c>
      <c r="E145" s="130" t="s">
        <v>683</v>
      </c>
      <c r="F145" s="131" t="s">
        <v>684</v>
      </c>
      <c r="G145" s="132" t="s">
        <v>172</v>
      </c>
      <c r="H145" s="133">
        <v>5</v>
      </c>
      <c r="I145" s="134"/>
      <c r="J145" s="135">
        <f t="shared" si="10"/>
        <v>0</v>
      </c>
      <c r="K145" s="136"/>
      <c r="L145" s="28"/>
      <c r="M145" s="137" t="s">
        <v>1</v>
      </c>
      <c r="N145" s="138" t="s">
        <v>43</v>
      </c>
      <c r="P145" s="139">
        <f t="shared" si="11"/>
        <v>0</v>
      </c>
      <c r="Q145" s="139">
        <v>0</v>
      </c>
      <c r="R145" s="139">
        <f t="shared" si="12"/>
        <v>0</v>
      </c>
      <c r="S145" s="139">
        <v>0</v>
      </c>
      <c r="T145" s="140">
        <f t="shared" si="13"/>
        <v>0</v>
      </c>
      <c r="AR145" s="141" t="s">
        <v>154</v>
      </c>
      <c r="AT145" s="141" t="s">
        <v>150</v>
      </c>
      <c r="AU145" s="141" t="s">
        <v>155</v>
      </c>
      <c r="AY145" s="13" t="s">
        <v>148</v>
      </c>
      <c r="BE145" s="142">
        <f t="shared" si="14"/>
        <v>0</v>
      </c>
      <c r="BF145" s="142">
        <f t="shared" si="15"/>
        <v>0</v>
      </c>
      <c r="BG145" s="142">
        <f t="shared" si="16"/>
        <v>0</v>
      </c>
      <c r="BH145" s="142">
        <f t="shared" si="17"/>
        <v>0</v>
      </c>
      <c r="BI145" s="142">
        <f t="shared" si="18"/>
        <v>0</v>
      </c>
      <c r="BJ145" s="13" t="s">
        <v>155</v>
      </c>
      <c r="BK145" s="142">
        <f t="shared" si="19"/>
        <v>0</v>
      </c>
      <c r="BL145" s="13" t="s">
        <v>154</v>
      </c>
      <c r="BM145" s="141" t="s">
        <v>685</v>
      </c>
    </row>
    <row r="146" spans="2:65" s="1" customFormat="1" ht="14.5" customHeight="1" x14ac:dyDescent="0.2">
      <c r="B146" s="128"/>
      <c r="C146" s="129" t="s">
        <v>346</v>
      </c>
      <c r="D146" s="129" t="s">
        <v>150</v>
      </c>
      <c r="E146" s="130" t="s">
        <v>686</v>
      </c>
      <c r="F146" s="131" t="s">
        <v>687</v>
      </c>
      <c r="G146" s="132" t="s">
        <v>172</v>
      </c>
      <c r="H146" s="133">
        <v>5</v>
      </c>
      <c r="I146" s="134"/>
      <c r="J146" s="135">
        <f t="shared" si="10"/>
        <v>0</v>
      </c>
      <c r="K146" s="136"/>
      <c r="L146" s="28"/>
      <c r="M146" s="137" t="s">
        <v>1</v>
      </c>
      <c r="N146" s="138" t="s">
        <v>43</v>
      </c>
      <c r="P146" s="139">
        <f t="shared" si="11"/>
        <v>0</v>
      </c>
      <c r="Q146" s="139">
        <v>0</v>
      </c>
      <c r="R146" s="139">
        <f t="shared" si="12"/>
        <v>0</v>
      </c>
      <c r="S146" s="139">
        <v>0</v>
      </c>
      <c r="T146" s="140">
        <f t="shared" si="13"/>
        <v>0</v>
      </c>
      <c r="AR146" s="141" t="s">
        <v>154</v>
      </c>
      <c r="AT146" s="141" t="s">
        <v>150</v>
      </c>
      <c r="AU146" s="141" t="s">
        <v>155</v>
      </c>
      <c r="AY146" s="13" t="s">
        <v>148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3" t="s">
        <v>155</v>
      </c>
      <c r="BK146" s="142">
        <f t="shared" si="19"/>
        <v>0</v>
      </c>
      <c r="BL146" s="13" t="s">
        <v>154</v>
      </c>
      <c r="BM146" s="141" t="s">
        <v>688</v>
      </c>
    </row>
    <row r="147" spans="2:65" s="1" customFormat="1" ht="14.5" customHeight="1" x14ac:dyDescent="0.2">
      <c r="B147" s="128"/>
      <c r="C147" s="129" t="s">
        <v>350</v>
      </c>
      <c r="D147" s="129" t="s">
        <v>150</v>
      </c>
      <c r="E147" s="130" t="s">
        <v>689</v>
      </c>
      <c r="F147" s="131" t="s">
        <v>690</v>
      </c>
      <c r="G147" s="132" t="s">
        <v>172</v>
      </c>
      <c r="H147" s="133">
        <v>10</v>
      </c>
      <c r="I147" s="134"/>
      <c r="J147" s="135">
        <f t="shared" si="10"/>
        <v>0</v>
      </c>
      <c r="K147" s="136"/>
      <c r="L147" s="28"/>
      <c r="M147" s="137" t="s">
        <v>1</v>
      </c>
      <c r="N147" s="138" t="s">
        <v>43</v>
      </c>
      <c r="P147" s="139">
        <f t="shared" si="11"/>
        <v>0</v>
      </c>
      <c r="Q147" s="139">
        <v>0</v>
      </c>
      <c r="R147" s="139">
        <f t="shared" si="12"/>
        <v>0</v>
      </c>
      <c r="S147" s="139">
        <v>0</v>
      </c>
      <c r="T147" s="140">
        <f t="shared" si="13"/>
        <v>0</v>
      </c>
      <c r="AR147" s="141" t="s">
        <v>154</v>
      </c>
      <c r="AT147" s="141" t="s">
        <v>150</v>
      </c>
      <c r="AU147" s="141" t="s">
        <v>155</v>
      </c>
      <c r="AY147" s="13" t="s">
        <v>148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3" t="s">
        <v>155</v>
      </c>
      <c r="BK147" s="142">
        <f t="shared" si="19"/>
        <v>0</v>
      </c>
      <c r="BL147" s="13" t="s">
        <v>154</v>
      </c>
      <c r="BM147" s="141" t="s">
        <v>691</v>
      </c>
    </row>
    <row r="148" spans="2:65" s="1" customFormat="1" ht="14.5" customHeight="1" x14ac:dyDescent="0.2">
      <c r="B148" s="128"/>
      <c r="C148" s="129" t="s">
        <v>354</v>
      </c>
      <c r="D148" s="129" t="s">
        <v>150</v>
      </c>
      <c r="E148" s="130" t="s">
        <v>692</v>
      </c>
      <c r="F148" s="131" t="s">
        <v>693</v>
      </c>
      <c r="G148" s="132" t="s">
        <v>172</v>
      </c>
      <c r="H148" s="133">
        <v>5</v>
      </c>
      <c r="I148" s="134"/>
      <c r="J148" s="135">
        <f t="shared" si="10"/>
        <v>0</v>
      </c>
      <c r="K148" s="136"/>
      <c r="L148" s="28"/>
      <c r="M148" s="137" t="s">
        <v>1</v>
      </c>
      <c r="N148" s="138" t="s">
        <v>43</v>
      </c>
      <c r="P148" s="139">
        <f t="shared" si="11"/>
        <v>0</v>
      </c>
      <c r="Q148" s="139">
        <v>0</v>
      </c>
      <c r="R148" s="139">
        <f t="shared" si="12"/>
        <v>0</v>
      </c>
      <c r="S148" s="139">
        <v>0</v>
      </c>
      <c r="T148" s="140">
        <f t="shared" si="13"/>
        <v>0</v>
      </c>
      <c r="AR148" s="141" t="s">
        <v>154</v>
      </c>
      <c r="AT148" s="141" t="s">
        <v>150</v>
      </c>
      <c r="AU148" s="141" t="s">
        <v>155</v>
      </c>
      <c r="AY148" s="13" t="s">
        <v>148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3" t="s">
        <v>155</v>
      </c>
      <c r="BK148" s="142">
        <f t="shared" si="19"/>
        <v>0</v>
      </c>
      <c r="BL148" s="13" t="s">
        <v>154</v>
      </c>
      <c r="BM148" s="141" t="s">
        <v>694</v>
      </c>
    </row>
    <row r="149" spans="2:65" s="1" customFormat="1" ht="14.5" customHeight="1" x14ac:dyDescent="0.2">
      <c r="B149" s="128"/>
      <c r="C149" s="129" t="s">
        <v>7</v>
      </c>
      <c r="D149" s="129" t="s">
        <v>150</v>
      </c>
      <c r="E149" s="130" t="s">
        <v>695</v>
      </c>
      <c r="F149" s="131" t="s">
        <v>696</v>
      </c>
      <c r="G149" s="132" t="s">
        <v>172</v>
      </c>
      <c r="H149" s="133">
        <v>10</v>
      </c>
      <c r="I149" s="134"/>
      <c r="J149" s="135">
        <f t="shared" si="10"/>
        <v>0</v>
      </c>
      <c r="K149" s="136"/>
      <c r="L149" s="28"/>
      <c r="M149" s="137" t="s">
        <v>1</v>
      </c>
      <c r="N149" s="138" t="s">
        <v>43</v>
      </c>
      <c r="P149" s="139">
        <f t="shared" si="11"/>
        <v>0</v>
      </c>
      <c r="Q149" s="139">
        <v>0</v>
      </c>
      <c r="R149" s="139">
        <f t="shared" si="12"/>
        <v>0</v>
      </c>
      <c r="S149" s="139">
        <v>0</v>
      </c>
      <c r="T149" s="140">
        <f t="shared" si="13"/>
        <v>0</v>
      </c>
      <c r="AR149" s="141" t="s">
        <v>154</v>
      </c>
      <c r="AT149" s="141" t="s">
        <v>150</v>
      </c>
      <c r="AU149" s="141" t="s">
        <v>155</v>
      </c>
      <c r="AY149" s="13" t="s">
        <v>148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3" t="s">
        <v>155</v>
      </c>
      <c r="BK149" s="142">
        <f t="shared" si="19"/>
        <v>0</v>
      </c>
      <c r="BL149" s="13" t="s">
        <v>154</v>
      </c>
      <c r="BM149" s="141" t="s">
        <v>697</v>
      </c>
    </row>
    <row r="150" spans="2:65" s="1" customFormat="1" ht="14.5" customHeight="1" x14ac:dyDescent="0.2">
      <c r="B150" s="128"/>
      <c r="C150" s="129" t="s">
        <v>551</v>
      </c>
      <c r="D150" s="129" t="s">
        <v>150</v>
      </c>
      <c r="E150" s="130" t="s">
        <v>698</v>
      </c>
      <c r="F150" s="131" t="s">
        <v>699</v>
      </c>
      <c r="G150" s="132" t="s">
        <v>172</v>
      </c>
      <c r="H150" s="133">
        <v>300</v>
      </c>
      <c r="I150" s="134"/>
      <c r="J150" s="135">
        <f t="shared" si="10"/>
        <v>0</v>
      </c>
      <c r="K150" s="136"/>
      <c r="L150" s="28"/>
      <c r="M150" s="137" t="s">
        <v>1</v>
      </c>
      <c r="N150" s="138" t="s">
        <v>43</v>
      </c>
      <c r="P150" s="139">
        <f t="shared" si="11"/>
        <v>0</v>
      </c>
      <c r="Q150" s="139">
        <v>0</v>
      </c>
      <c r="R150" s="139">
        <f t="shared" si="12"/>
        <v>0</v>
      </c>
      <c r="S150" s="139">
        <v>0</v>
      </c>
      <c r="T150" s="140">
        <f t="shared" si="13"/>
        <v>0</v>
      </c>
      <c r="AR150" s="141" t="s">
        <v>154</v>
      </c>
      <c r="AT150" s="141" t="s">
        <v>150</v>
      </c>
      <c r="AU150" s="141" t="s">
        <v>155</v>
      </c>
      <c r="AY150" s="13" t="s">
        <v>148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3" t="s">
        <v>155</v>
      </c>
      <c r="BK150" s="142">
        <f t="shared" si="19"/>
        <v>0</v>
      </c>
      <c r="BL150" s="13" t="s">
        <v>154</v>
      </c>
      <c r="BM150" s="141" t="s">
        <v>700</v>
      </c>
    </row>
    <row r="151" spans="2:65" s="1" customFormat="1" ht="14.5" customHeight="1" x14ac:dyDescent="0.2">
      <c r="B151" s="128"/>
      <c r="C151" s="129" t="s">
        <v>553</v>
      </c>
      <c r="D151" s="129" t="s">
        <v>150</v>
      </c>
      <c r="E151" s="130" t="s">
        <v>701</v>
      </c>
      <c r="F151" s="131" t="s">
        <v>702</v>
      </c>
      <c r="G151" s="132" t="s">
        <v>172</v>
      </c>
      <c r="H151" s="133">
        <v>10</v>
      </c>
      <c r="I151" s="134"/>
      <c r="J151" s="135">
        <f t="shared" si="10"/>
        <v>0</v>
      </c>
      <c r="K151" s="136"/>
      <c r="L151" s="28"/>
      <c r="M151" s="137" t="s">
        <v>1</v>
      </c>
      <c r="N151" s="138" t="s">
        <v>43</v>
      </c>
      <c r="P151" s="139">
        <f t="shared" si="11"/>
        <v>0</v>
      </c>
      <c r="Q151" s="139">
        <v>0</v>
      </c>
      <c r="R151" s="139">
        <f t="shared" si="12"/>
        <v>0</v>
      </c>
      <c r="S151" s="139">
        <v>0</v>
      </c>
      <c r="T151" s="140">
        <f t="shared" si="13"/>
        <v>0</v>
      </c>
      <c r="AR151" s="141" t="s">
        <v>154</v>
      </c>
      <c r="AT151" s="141" t="s">
        <v>150</v>
      </c>
      <c r="AU151" s="141" t="s">
        <v>155</v>
      </c>
      <c r="AY151" s="13" t="s">
        <v>148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3" t="s">
        <v>155</v>
      </c>
      <c r="BK151" s="142">
        <f t="shared" si="19"/>
        <v>0</v>
      </c>
      <c r="BL151" s="13" t="s">
        <v>154</v>
      </c>
      <c r="BM151" s="141" t="s">
        <v>703</v>
      </c>
    </row>
    <row r="152" spans="2:65" s="1" customFormat="1" ht="14.5" customHeight="1" x14ac:dyDescent="0.2">
      <c r="B152" s="128"/>
      <c r="C152" s="129" t="s">
        <v>555</v>
      </c>
      <c r="D152" s="129" t="s">
        <v>150</v>
      </c>
      <c r="E152" s="130" t="s">
        <v>704</v>
      </c>
      <c r="F152" s="131" t="s">
        <v>667</v>
      </c>
      <c r="G152" s="132" t="s">
        <v>172</v>
      </c>
      <c r="H152" s="133">
        <v>1</v>
      </c>
      <c r="I152" s="134"/>
      <c r="J152" s="135">
        <f t="shared" si="10"/>
        <v>0</v>
      </c>
      <c r="K152" s="136"/>
      <c r="L152" s="28"/>
      <c r="M152" s="137" t="s">
        <v>1</v>
      </c>
      <c r="N152" s="138" t="s">
        <v>43</v>
      </c>
      <c r="P152" s="139">
        <f t="shared" si="11"/>
        <v>0</v>
      </c>
      <c r="Q152" s="139">
        <v>0</v>
      </c>
      <c r="R152" s="139">
        <f t="shared" si="12"/>
        <v>0</v>
      </c>
      <c r="S152" s="139">
        <v>0</v>
      </c>
      <c r="T152" s="140">
        <f t="shared" si="13"/>
        <v>0</v>
      </c>
      <c r="AR152" s="141" t="s">
        <v>154</v>
      </c>
      <c r="AT152" s="141" t="s">
        <v>150</v>
      </c>
      <c r="AU152" s="141" t="s">
        <v>155</v>
      </c>
      <c r="AY152" s="13" t="s">
        <v>148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3" t="s">
        <v>155</v>
      </c>
      <c r="BK152" s="142">
        <f t="shared" si="19"/>
        <v>0</v>
      </c>
      <c r="BL152" s="13" t="s">
        <v>154</v>
      </c>
      <c r="BM152" s="141" t="s">
        <v>705</v>
      </c>
    </row>
    <row r="153" spans="2:65" s="1" customFormat="1" ht="14.5" customHeight="1" x14ac:dyDescent="0.2">
      <c r="B153" s="128"/>
      <c r="C153" s="129" t="s">
        <v>472</v>
      </c>
      <c r="D153" s="129" t="s">
        <v>150</v>
      </c>
      <c r="E153" s="130" t="s">
        <v>706</v>
      </c>
      <c r="F153" s="131" t="s">
        <v>670</v>
      </c>
      <c r="G153" s="132" t="s">
        <v>172</v>
      </c>
      <c r="H153" s="133">
        <v>2</v>
      </c>
      <c r="I153" s="134"/>
      <c r="J153" s="135">
        <f t="shared" si="10"/>
        <v>0</v>
      </c>
      <c r="K153" s="136"/>
      <c r="L153" s="28"/>
      <c r="M153" s="137" t="s">
        <v>1</v>
      </c>
      <c r="N153" s="138" t="s">
        <v>43</v>
      </c>
      <c r="P153" s="139">
        <f t="shared" si="11"/>
        <v>0</v>
      </c>
      <c r="Q153" s="139">
        <v>0</v>
      </c>
      <c r="R153" s="139">
        <f t="shared" si="12"/>
        <v>0</v>
      </c>
      <c r="S153" s="139">
        <v>0</v>
      </c>
      <c r="T153" s="140">
        <f t="shared" si="13"/>
        <v>0</v>
      </c>
      <c r="AR153" s="141" t="s">
        <v>154</v>
      </c>
      <c r="AT153" s="141" t="s">
        <v>150</v>
      </c>
      <c r="AU153" s="141" t="s">
        <v>155</v>
      </c>
      <c r="AY153" s="13" t="s">
        <v>148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3" t="s">
        <v>155</v>
      </c>
      <c r="BK153" s="142">
        <f t="shared" si="19"/>
        <v>0</v>
      </c>
      <c r="BL153" s="13" t="s">
        <v>154</v>
      </c>
      <c r="BM153" s="141" t="s">
        <v>707</v>
      </c>
    </row>
    <row r="154" spans="2:65" s="1" customFormat="1" ht="14.5" customHeight="1" x14ac:dyDescent="0.2">
      <c r="B154" s="128"/>
      <c r="C154" s="129" t="s">
        <v>558</v>
      </c>
      <c r="D154" s="129" t="s">
        <v>150</v>
      </c>
      <c r="E154" s="130" t="s">
        <v>708</v>
      </c>
      <c r="F154" s="131" t="s">
        <v>673</v>
      </c>
      <c r="G154" s="132" t="s">
        <v>172</v>
      </c>
      <c r="H154" s="133">
        <v>5</v>
      </c>
      <c r="I154" s="134"/>
      <c r="J154" s="135">
        <f t="shared" si="10"/>
        <v>0</v>
      </c>
      <c r="K154" s="136"/>
      <c r="L154" s="28"/>
      <c r="M154" s="137" t="s">
        <v>1</v>
      </c>
      <c r="N154" s="138" t="s">
        <v>43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154</v>
      </c>
      <c r="AT154" s="141" t="s">
        <v>150</v>
      </c>
      <c r="AU154" s="141" t="s">
        <v>155</v>
      </c>
      <c r="AY154" s="13" t="s">
        <v>148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3" t="s">
        <v>155</v>
      </c>
      <c r="BK154" s="142">
        <f t="shared" si="19"/>
        <v>0</v>
      </c>
      <c r="BL154" s="13" t="s">
        <v>154</v>
      </c>
      <c r="BM154" s="141" t="s">
        <v>709</v>
      </c>
    </row>
    <row r="155" spans="2:65" s="11" customFormat="1" ht="22.75" customHeight="1" x14ac:dyDescent="0.25">
      <c r="B155" s="116"/>
      <c r="D155" s="117" t="s">
        <v>76</v>
      </c>
      <c r="E155" s="126" t="s">
        <v>710</v>
      </c>
      <c r="F155" s="126" t="s">
        <v>711</v>
      </c>
      <c r="I155" s="119"/>
      <c r="J155" s="127">
        <f>BK155</f>
        <v>0</v>
      </c>
      <c r="L155" s="116"/>
      <c r="M155" s="121"/>
      <c r="P155" s="122">
        <f>SUM(P156:P160)</f>
        <v>0</v>
      </c>
      <c r="R155" s="122">
        <f>SUM(R156:R160)</f>
        <v>0</v>
      </c>
      <c r="T155" s="123">
        <f>SUM(T156:T160)</f>
        <v>0</v>
      </c>
      <c r="AR155" s="117" t="s">
        <v>85</v>
      </c>
      <c r="AT155" s="124" t="s">
        <v>76</v>
      </c>
      <c r="AU155" s="124" t="s">
        <v>85</v>
      </c>
      <c r="AY155" s="117" t="s">
        <v>148</v>
      </c>
      <c r="BK155" s="125">
        <f>SUM(BK156:BK160)</f>
        <v>0</v>
      </c>
    </row>
    <row r="156" spans="2:65" s="1" customFormat="1" ht="14.5" customHeight="1" x14ac:dyDescent="0.2">
      <c r="B156" s="128"/>
      <c r="C156" s="129" t="s">
        <v>560</v>
      </c>
      <c r="D156" s="129" t="s">
        <v>150</v>
      </c>
      <c r="E156" s="130" t="s">
        <v>712</v>
      </c>
      <c r="F156" s="131" t="s">
        <v>713</v>
      </c>
      <c r="G156" s="132" t="s">
        <v>197</v>
      </c>
      <c r="H156" s="133">
        <v>400</v>
      </c>
      <c r="I156" s="134"/>
      <c r="J156" s="135">
        <f>ROUND(I156*H156,2)</f>
        <v>0</v>
      </c>
      <c r="K156" s="136"/>
      <c r="L156" s="28"/>
      <c r="M156" s="137" t="s">
        <v>1</v>
      </c>
      <c r="N156" s="138" t="s">
        <v>43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154</v>
      </c>
      <c r="AT156" s="141" t="s">
        <v>150</v>
      </c>
      <c r="AU156" s="141" t="s">
        <v>155</v>
      </c>
      <c r="AY156" s="13" t="s">
        <v>148</v>
      </c>
      <c r="BE156" s="142">
        <f>IF(N156="základná",J156,0)</f>
        <v>0</v>
      </c>
      <c r="BF156" s="142">
        <f>IF(N156="znížená",J156,0)</f>
        <v>0</v>
      </c>
      <c r="BG156" s="142">
        <f>IF(N156="zákl. prenesená",J156,0)</f>
        <v>0</v>
      </c>
      <c r="BH156" s="142">
        <f>IF(N156="zníž. prenesená",J156,0)</f>
        <v>0</v>
      </c>
      <c r="BI156" s="142">
        <f>IF(N156="nulová",J156,0)</f>
        <v>0</v>
      </c>
      <c r="BJ156" s="13" t="s">
        <v>155</v>
      </c>
      <c r="BK156" s="142">
        <f>ROUND(I156*H156,2)</f>
        <v>0</v>
      </c>
      <c r="BL156" s="13" t="s">
        <v>154</v>
      </c>
      <c r="BM156" s="141" t="s">
        <v>714</v>
      </c>
    </row>
    <row r="157" spans="2:65" s="1" customFormat="1" ht="14.5" customHeight="1" x14ac:dyDescent="0.2">
      <c r="B157" s="128"/>
      <c r="C157" s="129" t="s">
        <v>562</v>
      </c>
      <c r="D157" s="129" t="s">
        <v>150</v>
      </c>
      <c r="E157" s="130" t="s">
        <v>715</v>
      </c>
      <c r="F157" s="131" t="s">
        <v>716</v>
      </c>
      <c r="G157" s="132" t="s">
        <v>717</v>
      </c>
      <c r="H157" s="133">
        <v>1</v>
      </c>
      <c r="I157" s="134"/>
      <c r="J157" s="135">
        <f>ROUND(I157*H157,2)</f>
        <v>0</v>
      </c>
      <c r="K157" s="136"/>
      <c r="L157" s="28"/>
      <c r="M157" s="137" t="s">
        <v>1</v>
      </c>
      <c r="N157" s="138" t="s">
        <v>43</v>
      </c>
      <c r="P157" s="139">
        <f>O157*H157</f>
        <v>0</v>
      </c>
      <c r="Q157" s="139">
        <v>0</v>
      </c>
      <c r="R157" s="139">
        <f>Q157*H157</f>
        <v>0</v>
      </c>
      <c r="S157" s="139">
        <v>0</v>
      </c>
      <c r="T157" s="140">
        <f>S157*H157</f>
        <v>0</v>
      </c>
      <c r="AR157" s="141" t="s">
        <v>154</v>
      </c>
      <c r="AT157" s="141" t="s">
        <v>150</v>
      </c>
      <c r="AU157" s="141" t="s">
        <v>155</v>
      </c>
      <c r="AY157" s="13" t="s">
        <v>148</v>
      </c>
      <c r="BE157" s="142">
        <f>IF(N157="základná",J157,0)</f>
        <v>0</v>
      </c>
      <c r="BF157" s="142">
        <f>IF(N157="znížená",J157,0)</f>
        <v>0</v>
      </c>
      <c r="BG157" s="142">
        <f>IF(N157="zákl. prenesená",J157,0)</f>
        <v>0</v>
      </c>
      <c r="BH157" s="142">
        <f>IF(N157="zníž. prenesená",J157,0)</f>
        <v>0</v>
      </c>
      <c r="BI157" s="142">
        <f>IF(N157="nulová",J157,0)</f>
        <v>0</v>
      </c>
      <c r="BJ157" s="13" t="s">
        <v>155</v>
      </c>
      <c r="BK157" s="142">
        <f>ROUND(I157*H157,2)</f>
        <v>0</v>
      </c>
      <c r="BL157" s="13" t="s">
        <v>154</v>
      </c>
      <c r="BM157" s="141" t="s">
        <v>718</v>
      </c>
    </row>
    <row r="158" spans="2:65" s="1" customFormat="1" ht="14.5" customHeight="1" x14ac:dyDescent="0.2">
      <c r="B158" s="128"/>
      <c r="C158" s="129" t="s">
        <v>592</v>
      </c>
      <c r="D158" s="129" t="s">
        <v>150</v>
      </c>
      <c r="E158" s="130" t="s">
        <v>719</v>
      </c>
      <c r="F158" s="131" t="s">
        <v>720</v>
      </c>
      <c r="G158" s="132" t="s">
        <v>197</v>
      </c>
      <c r="H158" s="133">
        <v>500</v>
      </c>
      <c r="I158" s="134"/>
      <c r="J158" s="135">
        <f>ROUND(I158*H158,2)</f>
        <v>0</v>
      </c>
      <c r="K158" s="136"/>
      <c r="L158" s="28"/>
      <c r="M158" s="137" t="s">
        <v>1</v>
      </c>
      <c r="N158" s="138" t="s">
        <v>43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154</v>
      </c>
      <c r="AT158" s="141" t="s">
        <v>150</v>
      </c>
      <c r="AU158" s="141" t="s">
        <v>155</v>
      </c>
      <c r="AY158" s="13" t="s">
        <v>148</v>
      </c>
      <c r="BE158" s="142">
        <f>IF(N158="základná",J158,0)</f>
        <v>0</v>
      </c>
      <c r="BF158" s="142">
        <f>IF(N158="znížená",J158,0)</f>
        <v>0</v>
      </c>
      <c r="BG158" s="142">
        <f>IF(N158="zákl. prenesená",J158,0)</f>
        <v>0</v>
      </c>
      <c r="BH158" s="142">
        <f>IF(N158="zníž. prenesená",J158,0)</f>
        <v>0</v>
      </c>
      <c r="BI158" s="142">
        <f>IF(N158="nulová",J158,0)</f>
        <v>0</v>
      </c>
      <c r="BJ158" s="13" t="s">
        <v>155</v>
      </c>
      <c r="BK158" s="142">
        <f>ROUND(I158*H158,2)</f>
        <v>0</v>
      </c>
      <c r="BL158" s="13" t="s">
        <v>154</v>
      </c>
      <c r="BM158" s="141" t="s">
        <v>721</v>
      </c>
    </row>
    <row r="159" spans="2:65" s="1" customFormat="1" ht="14.5" customHeight="1" x14ac:dyDescent="0.2">
      <c r="B159" s="128"/>
      <c r="C159" s="129" t="s">
        <v>202</v>
      </c>
      <c r="D159" s="129" t="s">
        <v>150</v>
      </c>
      <c r="E159" s="130" t="s">
        <v>722</v>
      </c>
      <c r="F159" s="131" t="s">
        <v>716</v>
      </c>
      <c r="G159" s="132" t="s">
        <v>717</v>
      </c>
      <c r="H159" s="133">
        <v>1</v>
      </c>
      <c r="I159" s="134"/>
      <c r="J159" s="135">
        <f>ROUND(I159*H159,2)</f>
        <v>0</v>
      </c>
      <c r="K159" s="136"/>
      <c r="L159" s="28"/>
      <c r="M159" s="137" t="s">
        <v>1</v>
      </c>
      <c r="N159" s="138" t="s">
        <v>43</v>
      </c>
      <c r="P159" s="139">
        <f>O159*H159</f>
        <v>0</v>
      </c>
      <c r="Q159" s="139">
        <v>0</v>
      </c>
      <c r="R159" s="139">
        <f>Q159*H159</f>
        <v>0</v>
      </c>
      <c r="S159" s="139">
        <v>0</v>
      </c>
      <c r="T159" s="140">
        <f>S159*H159</f>
        <v>0</v>
      </c>
      <c r="AR159" s="141" t="s">
        <v>154</v>
      </c>
      <c r="AT159" s="141" t="s">
        <v>150</v>
      </c>
      <c r="AU159" s="141" t="s">
        <v>155</v>
      </c>
      <c r="AY159" s="13" t="s">
        <v>148</v>
      </c>
      <c r="BE159" s="142">
        <f>IF(N159="základná",J159,0)</f>
        <v>0</v>
      </c>
      <c r="BF159" s="142">
        <f>IF(N159="znížená",J159,0)</f>
        <v>0</v>
      </c>
      <c r="BG159" s="142">
        <f>IF(N159="zákl. prenesená",J159,0)</f>
        <v>0</v>
      </c>
      <c r="BH159" s="142">
        <f>IF(N159="zníž. prenesená",J159,0)</f>
        <v>0</v>
      </c>
      <c r="BI159" s="142">
        <f>IF(N159="nulová",J159,0)</f>
        <v>0</v>
      </c>
      <c r="BJ159" s="13" t="s">
        <v>155</v>
      </c>
      <c r="BK159" s="142">
        <f>ROUND(I159*H159,2)</f>
        <v>0</v>
      </c>
      <c r="BL159" s="13" t="s">
        <v>154</v>
      </c>
      <c r="BM159" s="141" t="s">
        <v>723</v>
      </c>
    </row>
    <row r="160" spans="2:65" s="1" customFormat="1" ht="14.5" customHeight="1" x14ac:dyDescent="0.2">
      <c r="B160" s="128"/>
      <c r="C160" s="129" t="s">
        <v>593</v>
      </c>
      <c r="D160" s="129" t="s">
        <v>150</v>
      </c>
      <c r="E160" s="130" t="s">
        <v>724</v>
      </c>
      <c r="F160" s="131" t="s">
        <v>725</v>
      </c>
      <c r="G160" s="132" t="s">
        <v>197</v>
      </c>
      <c r="H160" s="133">
        <v>60</v>
      </c>
      <c r="I160" s="134"/>
      <c r="J160" s="135">
        <f>ROUND(I160*H160,2)</f>
        <v>0</v>
      </c>
      <c r="K160" s="136"/>
      <c r="L160" s="28"/>
      <c r="M160" s="137" t="s">
        <v>1</v>
      </c>
      <c r="N160" s="138" t="s">
        <v>43</v>
      </c>
      <c r="P160" s="139">
        <f>O160*H160</f>
        <v>0</v>
      </c>
      <c r="Q160" s="139">
        <v>0</v>
      </c>
      <c r="R160" s="139">
        <f>Q160*H160</f>
        <v>0</v>
      </c>
      <c r="S160" s="139">
        <v>0</v>
      </c>
      <c r="T160" s="140">
        <f>S160*H160</f>
        <v>0</v>
      </c>
      <c r="AR160" s="141" t="s">
        <v>154</v>
      </c>
      <c r="AT160" s="141" t="s">
        <v>150</v>
      </c>
      <c r="AU160" s="141" t="s">
        <v>155</v>
      </c>
      <c r="AY160" s="13" t="s">
        <v>148</v>
      </c>
      <c r="BE160" s="142">
        <f>IF(N160="základná",J160,0)</f>
        <v>0</v>
      </c>
      <c r="BF160" s="142">
        <f>IF(N160="znížená",J160,0)</f>
        <v>0</v>
      </c>
      <c r="BG160" s="142">
        <f>IF(N160="zákl. prenesená",J160,0)</f>
        <v>0</v>
      </c>
      <c r="BH160" s="142">
        <f>IF(N160="zníž. prenesená",J160,0)</f>
        <v>0</v>
      </c>
      <c r="BI160" s="142">
        <f>IF(N160="nulová",J160,0)</f>
        <v>0</v>
      </c>
      <c r="BJ160" s="13" t="s">
        <v>155</v>
      </c>
      <c r="BK160" s="142">
        <f>ROUND(I160*H160,2)</f>
        <v>0</v>
      </c>
      <c r="BL160" s="13" t="s">
        <v>154</v>
      </c>
      <c r="BM160" s="141" t="s">
        <v>726</v>
      </c>
    </row>
    <row r="161" spans="2:65" s="11" customFormat="1" ht="22.75" customHeight="1" x14ac:dyDescent="0.25">
      <c r="B161" s="116"/>
      <c r="D161" s="117" t="s">
        <v>76</v>
      </c>
      <c r="E161" s="126" t="s">
        <v>727</v>
      </c>
      <c r="F161" s="126" t="s">
        <v>728</v>
      </c>
      <c r="I161" s="119"/>
      <c r="J161" s="127">
        <f>BK161</f>
        <v>0</v>
      </c>
      <c r="L161" s="116"/>
      <c r="M161" s="121"/>
      <c r="P161" s="122">
        <f>SUM(P162:P172)</f>
        <v>0</v>
      </c>
      <c r="R161" s="122">
        <f>SUM(R162:R172)</f>
        <v>0</v>
      </c>
      <c r="T161" s="123">
        <f>SUM(T162:T172)</f>
        <v>0</v>
      </c>
      <c r="AR161" s="117" t="s">
        <v>85</v>
      </c>
      <c r="AT161" s="124" t="s">
        <v>76</v>
      </c>
      <c r="AU161" s="124" t="s">
        <v>85</v>
      </c>
      <c r="AY161" s="117" t="s">
        <v>148</v>
      </c>
      <c r="BK161" s="125">
        <f>SUM(BK162:BK172)</f>
        <v>0</v>
      </c>
    </row>
    <row r="162" spans="2:65" s="1" customFormat="1" ht="14.5" customHeight="1" x14ac:dyDescent="0.2">
      <c r="B162" s="128"/>
      <c r="C162" s="129" t="s">
        <v>594</v>
      </c>
      <c r="D162" s="129" t="s">
        <v>150</v>
      </c>
      <c r="E162" s="130" t="s">
        <v>729</v>
      </c>
      <c r="F162" s="131" t="s">
        <v>730</v>
      </c>
      <c r="G162" s="132" t="s">
        <v>172</v>
      </c>
      <c r="H162" s="133">
        <v>11</v>
      </c>
      <c r="I162" s="134"/>
      <c r="J162" s="135">
        <f t="shared" ref="J162:J172" si="20">ROUND(I162*H162,2)</f>
        <v>0</v>
      </c>
      <c r="K162" s="136"/>
      <c r="L162" s="28"/>
      <c r="M162" s="137" t="s">
        <v>1</v>
      </c>
      <c r="N162" s="138" t="s">
        <v>43</v>
      </c>
      <c r="P162" s="139">
        <f t="shared" ref="P162:P172" si="21">O162*H162</f>
        <v>0</v>
      </c>
      <c r="Q162" s="139">
        <v>0</v>
      </c>
      <c r="R162" s="139">
        <f t="shared" ref="R162:R172" si="22">Q162*H162</f>
        <v>0</v>
      </c>
      <c r="S162" s="139">
        <v>0</v>
      </c>
      <c r="T162" s="140">
        <f t="shared" ref="T162:T172" si="23">S162*H162</f>
        <v>0</v>
      </c>
      <c r="AR162" s="141" t="s">
        <v>154</v>
      </c>
      <c r="AT162" s="141" t="s">
        <v>150</v>
      </c>
      <c r="AU162" s="141" t="s">
        <v>155</v>
      </c>
      <c r="AY162" s="13" t="s">
        <v>148</v>
      </c>
      <c r="BE162" s="142">
        <f t="shared" ref="BE162:BE172" si="24">IF(N162="základná",J162,0)</f>
        <v>0</v>
      </c>
      <c r="BF162" s="142">
        <f t="shared" ref="BF162:BF172" si="25">IF(N162="znížená",J162,0)</f>
        <v>0</v>
      </c>
      <c r="BG162" s="142">
        <f t="shared" ref="BG162:BG172" si="26">IF(N162="zákl. prenesená",J162,0)</f>
        <v>0</v>
      </c>
      <c r="BH162" s="142">
        <f t="shared" ref="BH162:BH172" si="27">IF(N162="zníž. prenesená",J162,0)</f>
        <v>0</v>
      </c>
      <c r="BI162" s="142">
        <f t="shared" ref="BI162:BI172" si="28">IF(N162="nulová",J162,0)</f>
        <v>0</v>
      </c>
      <c r="BJ162" s="13" t="s">
        <v>155</v>
      </c>
      <c r="BK162" s="142">
        <f t="shared" ref="BK162:BK172" si="29">ROUND(I162*H162,2)</f>
        <v>0</v>
      </c>
      <c r="BL162" s="13" t="s">
        <v>154</v>
      </c>
      <c r="BM162" s="141" t="s">
        <v>731</v>
      </c>
    </row>
    <row r="163" spans="2:65" s="1" customFormat="1" ht="14.5" customHeight="1" x14ac:dyDescent="0.2">
      <c r="B163" s="128"/>
      <c r="C163" s="129" t="s">
        <v>376</v>
      </c>
      <c r="D163" s="129" t="s">
        <v>150</v>
      </c>
      <c r="E163" s="130" t="s">
        <v>732</v>
      </c>
      <c r="F163" s="131" t="s">
        <v>733</v>
      </c>
      <c r="G163" s="132" t="s">
        <v>172</v>
      </c>
      <c r="H163" s="133">
        <v>10</v>
      </c>
      <c r="I163" s="134"/>
      <c r="J163" s="135">
        <f t="shared" si="20"/>
        <v>0</v>
      </c>
      <c r="K163" s="136"/>
      <c r="L163" s="28"/>
      <c r="M163" s="137" t="s">
        <v>1</v>
      </c>
      <c r="N163" s="138" t="s">
        <v>43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154</v>
      </c>
      <c r="AT163" s="141" t="s">
        <v>150</v>
      </c>
      <c r="AU163" s="141" t="s">
        <v>155</v>
      </c>
      <c r="AY163" s="13" t="s">
        <v>148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3" t="s">
        <v>155</v>
      </c>
      <c r="BK163" s="142">
        <f t="shared" si="29"/>
        <v>0</v>
      </c>
      <c r="BL163" s="13" t="s">
        <v>154</v>
      </c>
      <c r="BM163" s="141" t="s">
        <v>734</v>
      </c>
    </row>
    <row r="164" spans="2:65" s="1" customFormat="1" ht="14.5" customHeight="1" x14ac:dyDescent="0.2">
      <c r="B164" s="128"/>
      <c r="C164" s="129" t="s">
        <v>380</v>
      </c>
      <c r="D164" s="129" t="s">
        <v>150</v>
      </c>
      <c r="E164" s="130" t="s">
        <v>735</v>
      </c>
      <c r="F164" s="131" t="s">
        <v>736</v>
      </c>
      <c r="G164" s="132" t="s">
        <v>172</v>
      </c>
      <c r="H164" s="133">
        <v>4</v>
      </c>
      <c r="I164" s="134"/>
      <c r="J164" s="135">
        <f t="shared" si="20"/>
        <v>0</v>
      </c>
      <c r="K164" s="136"/>
      <c r="L164" s="28"/>
      <c r="M164" s="137" t="s">
        <v>1</v>
      </c>
      <c r="N164" s="138" t="s">
        <v>43</v>
      </c>
      <c r="P164" s="139">
        <f t="shared" si="21"/>
        <v>0</v>
      </c>
      <c r="Q164" s="139">
        <v>0</v>
      </c>
      <c r="R164" s="139">
        <f t="shared" si="22"/>
        <v>0</v>
      </c>
      <c r="S164" s="139">
        <v>0</v>
      </c>
      <c r="T164" s="140">
        <f t="shared" si="23"/>
        <v>0</v>
      </c>
      <c r="AR164" s="141" t="s">
        <v>154</v>
      </c>
      <c r="AT164" s="141" t="s">
        <v>150</v>
      </c>
      <c r="AU164" s="141" t="s">
        <v>155</v>
      </c>
      <c r="AY164" s="13" t="s">
        <v>148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3" t="s">
        <v>155</v>
      </c>
      <c r="BK164" s="142">
        <f t="shared" si="29"/>
        <v>0</v>
      </c>
      <c r="BL164" s="13" t="s">
        <v>154</v>
      </c>
      <c r="BM164" s="141" t="s">
        <v>737</v>
      </c>
    </row>
    <row r="165" spans="2:65" s="1" customFormat="1" ht="14.5" customHeight="1" x14ac:dyDescent="0.2">
      <c r="B165" s="128"/>
      <c r="C165" s="129" t="s">
        <v>383</v>
      </c>
      <c r="D165" s="129" t="s">
        <v>150</v>
      </c>
      <c r="E165" s="130" t="s">
        <v>738</v>
      </c>
      <c r="F165" s="131" t="s">
        <v>739</v>
      </c>
      <c r="G165" s="132" t="s">
        <v>172</v>
      </c>
      <c r="H165" s="133">
        <v>2</v>
      </c>
      <c r="I165" s="134"/>
      <c r="J165" s="135">
        <f t="shared" si="20"/>
        <v>0</v>
      </c>
      <c r="K165" s="136"/>
      <c r="L165" s="28"/>
      <c r="M165" s="137" t="s">
        <v>1</v>
      </c>
      <c r="N165" s="138" t="s">
        <v>43</v>
      </c>
      <c r="P165" s="139">
        <f t="shared" si="21"/>
        <v>0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154</v>
      </c>
      <c r="AT165" s="141" t="s">
        <v>150</v>
      </c>
      <c r="AU165" s="141" t="s">
        <v>155</v>
      </c>
      <c r="AY165" s="13" t="s">
        <v>148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3" t="s">
        <v>155</v>
      </c>
      <c r="BK165" s="142">
        <f t="shared" si="29"/>
        <v>0</v>
      </c>
      <c r="BL165" s="13" t="s">
        <v>154</v>
      </c>
      <c r="BM165" s="141" t="s">
        <v>740</v>
      </c>
    </row>
    <row r="166" spans="2:65" s="1" customFormat="1" ht="14.5" customHeight="1" x14ac:dyDescent="0.2">
      <c r="B166" s="128"/>
      <c r="C166" s="129" t="s">
        <v>386</v>
      </c>
      <c r="D166" s="129" t="s">
        <v>150</v>
      </c>
      <c r="E166" s="130" t="s">
        <v>741</v>
      </c>
      <c r="F166" s="131" t="s">
        <v>742</v>
      </c>
      <c r="G166" s="132" t="s">
        <v>172</v>
      </c>
      <c r="H166" s="133">
        <v>8</v>
      </c>
      <c r="I166" s="134"/>
      <c r="J166" s="135">
        <f t="shared" si="20"/>
        <v>0</v>
      </c>
      <c r="K166" s="136"/>
      <c r="L166" s="28"/>
      <c r="M166" s="137" t="s">
        <v>1</v>
      </c>
      <c r="N166" s="138" t="s">
        <v>43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154</v>
      </c>
      <c r="AT166" s="141" t="s">
        <v>150</v>
      </c>
      <c r="AU166" s="141" t="s">
        <v>155</v>
      </c>
      <c r="AY166" s="13" t="s">
        <v>148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3" t="s">
        <v>155</v>
      </c>
      <c r="BK166" s="142">
        <f t="shared" si="29"/>
        <v>0</v>
      </c>
      <c r="BL166" s="13" t="s">
        <v>154</v>
      </c>
      <c r="BM166" s="141" t="s">
        <v>743</v>
      </c>
    </row>
    <row r="167" spans="2:65" s="1" customFormat="1" ht="14.5" customHeight="1" x14ac:dyDescent="0.2">
      <c r="B167" s="128"/>
      <c r="C167" s="129" t="s">
        <v>389</v>
      </c>
      <c r="D167" s="129" t="s">
        <v>150</v>
      </c>
      <c r="E167" s="130" t="s">
        <v>744</v>
      </c>
      <c r="F167" s="131" t="s">
        <v>745</v>
      </c>
      <c r="G167" s="132" t="s">
        <v>172</v>
      </c>
      <c r="H167" s="133">
        <v>8</v>
      </c>
      <c r="I167" s="134"/>
      <c r="J167" s="135">
        <f t="shared" si="20"/>
        <v>0</v>
      </c>
      <c r="K167" s="136"/>
      <c r="L167" s="28"/>
      <c r="M167" s="137" t="s">
        <v>1</v>
      </c>
      <c r="N167" s="138" t="s">
        <v>43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154</v>
      </c>
      <c r="AT167" s="141" t="s">
        <v>150</v>
      </c>
      <c r="AU167" s="141" t="s">
        <v>155</v>
      </c>
      <c r="AY167" s="13" t="s">
        <v>148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3" t="s">
        <v>155</v>
      </c>
      <c r="BK167" s="142">
        <f t="shared" si="29"/>
        <v>0</v>
      </c>
      <c r="BL167" s="13" t="s">
        <v>154</v>
      </c>
      <c r="BM167" s="141" t="s">
        <v>746</v>
      </c>
    </row>
    <row r="168" spans="2:65" s="1" customFormat="1" ht="14.5" customHeight="1" x14ac:dyDescent="0.2">
      <c r="B168" s="128"/>
      <c r="C168" s="129" t="s">
        <v>392</v>
      </c>
      <c r="D168" s="129" t="s">
        <v>150</v>
      </c>
      <c r="E168" s="130" t="s">
        <v>747</v>
      </c>
      <c r="F168" s="131" t="s">
        <v>748</v>
      </c>
      <c r="G168" s="132" t="s">
        <v>172</v>
      </c>
      <c r="H168" s="133">
        <v>8</v>
      </c>
      <c r="I168" s="134"/>
      <c r="J168" s="135">
        <f t="shared" si="20"/>
        <v>0</v>
      </c>
      <c r="K168" s="136"/>
      <c r="L168" s="28"/>
      <c r="M168" s="137" t="s">
        <v>1</v>
      </c>
      <c r="N168" s="138" t="s">
        <v>43</v>
      </c>
      <c r="P168" s="139">
        <f t="shared" si="21"/>
        <v>0</v>
      </c>
      <c r="Q168" s="139">
        <v>0</v>
      </c>
      <c r="R168" s="139">
        <f t="shared" si="22"/>
        <v>0</v>
      </c>
      <c r="S168" s="139">
        <v>0</v>
      </c>
      <c r="T168" s="140">
        <f t="shared" si="23"/>
        <v>0</v>
      </c>
      <c r="AR168" s="141" t="s">
        <v>154</v>
      </c>
      <c r="AT168" s="141" t="s">
        <v>150</v>
      </c>
      <c r="AU168" s="141" t="s">
        <v>155</v>
      </c>
      <c r="AY168" s="13" t="s">
        <v>148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3" t="s">
        <v>155</v>
      </c>
      <c r="BK168" s="142">
        <f t="shared" si="29"/>
        <v>0</v>
      </c>
      <c r="BL168" s="13" t="s">
        <v>154</v>
      </c>
      <c r="BM168" s="141" t="s">
        <v>749</v>
      </c>
    </row>
    <row r="169" spans="2:65" s="1" customFormat="1" ht="14.5" customHeight="1" x14ac:dyDescent="0.2">
      <c r="B169" s="128"/>
      <c r="C169" s="129" t="s">
        <v>396</v>
      </c>
      <c r="D169" s="129" t="s">
        <v>150</v>
      </c>
      <c r="E169" s="130" t="s">
        <v>750</v>
      </c>
      <c r="F169" s="131" t="s">
        <v>751</v>
      </c>
      <c r="G169" s="132" t="s">
        <v>172</v>
      </c>
      <c r="H169" s="133">
        <v>3</v>
      </c>
      <c r="I169" s="134"/>
      <c r="J169" s="135">
        <f t="shared" si="20"/>
        <v>0</v>
      </c>
      <c r="K169" s="136"/>
      <c r="L169" s="28"/>
      <c r="M169" s="137" t="s">
        <v>1</v>
      </c>
      <c r="N169" s="138" t="s">
        <v>43</v>
      </c>
      <c r="P169" s="139">
        <f t="shared" si="21"/>
        <v>0</v>
      </c>
      <c r="Q169" s="139">
        <v>0</v>
      </c>
      <c r="R169" s="139">
        <f t="shared" si="22"/>
        <v>0</v>
      </c>
      <c r="S169" s="139">
        <v>0</v>
      </c>
      <c r="T169" s="140">
        <f t="shared" si="23"/>
        <v>0</v>
      </c>
      <c r="AR169" s="141" t="s">
        <v>154</v>
      </c>
      <c r="AT169" s="141" t="s">
        <v>150</v>
      </c>
      <c r="AU169" s="141" t="s">
        <v>155</v>
      </c>
      <c r="AY169" s="13" t="s">
        <v>148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3" t="s">
        <v>155</v>
      </c>
      <c r="BK169" s="142">
        <f t="shared" si="29"/>
        <v>0</v>
      </c>
      <c r="BL169" s="13" t="s">
        <v>154</v>
      </c>
      <c r="BM169" s="141" t="s">
        <v>752</v>
      </c>
    </row>
    <row r="170" spans="2:65" s="1" customFormat="1" ht="14.5" customHeight="1" x14ac:dyDescent="0.2">
      <c r="B170" s="128"/>
      <c r="C170" s="129" t="s">
        <v>400</v>
      </c>
      <c r="D170" s="129" t="s">
        <v>150</v>
      </c>
      <c r="E170" s="130" t="s">
        <v>753</v>
      </c>
      <c r="F170" s="131" t="s">
        <v>754</v>
      </c>
      <c r="G170" s="132" t="s">
        <v>172</v>
      </c>
      <c r="H170" s="133">
        <v>3</v>
      </c>
      <c r="I170" s="134"/>
      <c r="J170" s="135">
        <f t="shared" si="20"/>
        <v>0</v>
      </c>
      <c r="K170" s="136"/>
      <c r="L170" s="28"/>
      <c r="M170" s="137" t="s">
        <v>1</v>
      </c>
      <c r="N170" s="138" t="s">
        <v>43</v>
      </c>
      <c r="P170" s="139">
        <f t="shared" si="21"/>
        <v>0</v>
      </c>
      <c r="Q170" s="139">
        <v>0</v>
      </c>
      <c r="R170" s="139">
        <f t="shared" si="22"/>
        <v>0</v>
      </c>
      <c r="S170" s="139">
        <v>0</v>
      </c>
      <c r="T170" s="140">
        <f t="shared" si="23"/>
        <v>0</v>
      </c>
      <c r="AR170" s="141" t="s">
        <v>154</v>
      </c>
      <c r="AT170" s="141" t="s">
        <v>150</v>
      </c>
      <c r="AU170" s="141" t="s">
        <v>155</v>
      </c>
      <c r="AY170" s="13" t="s">
        <v>148</v>
      </c>
      <c r="BE170" s="142">
        <f t="shared" si="24"/>
        <v>0</v>
      </c>
      <c r="BF170" s="142">
        <f t="shared" si="25"/>
        <v>0</v>
      </c>
      <c r="BG170" s="142">
        <f t="shared" si="26"/>
        <v>0</v>
      </c>
      <c r="BH170" s="142">
        <f t="shared" si="27"/>
        <v>0</v>
      </c>
      <c r="BI170" s="142">
        <f t="shared" si="28"/>
        <v>0</v>
      </c>
      <c r="BJ170" s="13" t="s">
        <v>155</v>
      </c>
      <c r="BK170" s="142">
        <f t="shared" si="29"/>
        <v>0</v>
      </c>
      <c r="BL170" s="13" t="s">
        <v>154</v>
      </c>
      <c r="BM170" s="141" t="s">
        <v>755</v>
      </c>
    </row>
    <row r="171" spans="2:65" s="1" customFormat="1" ht="14.5" customHeight="1" x14ac:dyDescent="0.2">
      <c r="B171" s="128"/>
      <c r="C171" s="129" t="s">
        <v>403</v>
      </c>
      <c r="D171" s="129" t="s">
        <v>150</v>
      </c>
      <c r="E171" s="130" t="s">
        <v>756</v>
      </c>
      <c r="F171" s="131" t="s">
        <v>757</v>
      </c>
      <c r="G171" s="132" t="s">
        <v>172</v>
      </c>
      <c r="H171" s="133">
        <v>3</v>
      </c>
      <c r="I171" s="134"/>
      <c r="J171" s="135">
        <f t="shared" si="20"/>
        <v>0</v>
      </c>
      <c r="K171" s="136"/>
      <c r="L171" s="28"/>
      <c r="M171" s="137" t="s">
        <v>1</v>
      </c>
      <c r="N171" s="138" t="s">
        <v>43</v>
      </c>
      <c r="P171" s="139">
        <f t="shared" si="21"/>
        <v>0</v>
      </c>
      <c r="Q171" s="139">
        <v>0</v>
      </c>
      <c r="R171" s="139">
        <f t="shared" si="22"/>
        <v>0</v>
      </c>
      <c r="S171" s="139">
        <v>0</v>
      </c>
      <c r="T171" s="140">
        <f t="shared" si="23"/>
        <v>0</v>
      </c>
      <c r="AR171" s="141" t="s">
        <v>154</v>
      </c>
      <c r="AT171" s="141" t="s">
        <v>150</v>
      </c>
      <c r="AU171" s="141" t="s">
        <v>155</v>
      </c>
      <c r="AY171" s="13" t="s">
        <v>148</v>
      </c>
      <c r="BE171" s="142">
        <f t="shared" si="24"/>
        <v>0</v>
      </c>
      <c r="BF171" s="142">
        <f t="shared" si="25"/>
        <v>0</v>
      </c>
      <c r="BG171" s="142">
        <f t="shared" si="26"/>
        <v>0</v>
      </c>
      <c r="BH171" s="142">
        <f t="shared" si="27"/>
        <v>0</v>
      </c>
      <c r="BI171" s="142">
        <f t="shared" si="28"/>
        <v>0</v>
      </c>
      <c r="BJ171" s="13" t="s">
        <v>155</v>
      </c>
      <c r="BK171" s="142">
        <f t="shared" si="29"/>
        <v>0</v>
      </c>
      <c r="BL171" s="13" t="s">
        <v>154</v>
      </c>
      <c r="BM171" s="141" t="s">
        <v>758</v>
      </c>
    </row>
    <row r="172" spans="2:65" s="1" customFormat="1" ht="14.5" customHeight="1" x14ac:dyDescent="0.2">
      <c r="B172" s="128"/>
      <c r="C172" s="129" t="s">
        <v>406</v>
      </c>
      <c r="D172" s="129" t="s">
        <v>150</v>
      </c>
      <c r="E172" s="130" t="s">
        <v>759</v>
      </c>
      <c r="F172" s="131" t="s">
        <v>760</v>
      </c>
      <c r="G172" s="132" t="s">
        <v>172</v>
      </c>
      <c r="H172" s="133">
        <v>2</v>
      </c>
      <c r="I172" s="134"/>
      <c r="J172" s="135">
        <f t="shared" si="20"/>
        <v>0</v>
      </c>
      <c r="K172" s="136"/>
      <c r="L172" s="28"/>
      <c r="M172" s="137" t="s">
        <v>1</v>
      </c>
      <c r="N172" s="138" t="s">
        <v>43</v>
      </c>
      <c r="P172" s="139">
        <f t="shared" si="21"/>
        <v>0</v>
      </c>
      <c r="Q172" s="139">
        <v>0</v>
      </c>
      <c r="R172" s="139">
        <f t="shared" si="22"/>
        <v>0</v>
      </c>
      <c r="S172" s="139">
        <v>0</v>
      </c>
      <c r="T172" s="140">
        <f t="shared" si="23"/>
        <v>0</v>
      </c>
      <c r="AR172" s="141" t="s">
        <v>154</v>
      </c>
      <c r="AT172" s="141" t="s">
        <v>150</v>
      </c>
      <c r="AU172" s="141" t="s">
        <v>155</v>
      </c>
      <c r="AY172" s="13" t="s">
        <v>148</v>
      </c>
      <c r="BE172" s="142">
        <f t="shared" si="24"/>
        <v>0</v>
      </c>
      <c r="BF172" s="142">
        <f t="shared" si="25"/>
        <v>0</v>
      </c>
      <c r="BG172" s="142">
        <f t="shared" si="26"/>
        <v>0</v>
      </c>
      <c r="BH172" s="142">
        <f t="shared" si="27"/>
        <v>0</v>
      </c>
      <c r="BI172" s="142">
        <f t="shared" si="28"/>
        <v>0</v>
      </c>
      <c r="BJ172" s="13" t="s">
        <v>155</v>
      </c>
      <c r="BK172" s="142">
        <f t="shared" si="29"/>
        <v>0</v>
      </c>
      <c r="BL172" s="13" t="s">
        <v>154</v>
      </c>
      <c r="BM172" s="141" t="s">
        <v>761</v>
      </c>
    </row>
    <row r="173" spans="2:65" s="11" customFormat="1" ht="22.75" customHeight="1" x14ac:dyDescent="0.25">
      <c r="B173" s="116"/>
      <c r="D173" s="117" t="s">
        <v>76</v>
      </c>
      <c r="E173" s="126" t="s">
        <v>762</v>
      </c>
      <c r="F173" s="126" t="s">
        <v>763</v>
      </c>
      <c r="I173" s="119"/>
      <c r="J173" s="127">
        <f>BK173</f>
        <v>0</v>
      </c>
      <c r="L173" s="116"/>
      <c r="M173" s="121"/>
      <c r="P173" s="122">
        <f>SUM(P174:P185)</f>
        <v>0</v>
      </c>
      <c r="R173" s="122">
        <f>SUM(R174:R185)</f>
        <v>0</v>
      </c>
      <c r="T173" s="123">
        <f>SUM(T174:T185)</f>
        <v>0</v>
      </c>
      <c r="AR173" s="117" t="s">
        <v>85</v>
      </c>
      <c r="AT173" s="124" t="s">
        <v>76</v>
      </c>
      <c r="AU173" s="124" t="s">
        <v>85</v>
      </c>
      <c r="AY173" s="117" t="s">
        <v>148</v>
      </c>
      <c r="BK173" s="125">
        <f>SUM(BK174:BK185)</f>
        <v>0</v>
      </c>
    </row>
    <row r="174" spans="2:65" s="1" customFormat="1" ht="24.25" customHeight="1" x14ac:dyDescent="0.2">
      <c r="B174" s="128"/>
      <c r="C174" s="129" t="s">
        <v>409</v>
      </c>
      <c r="D174" s="129" t="s">
        <v>150</v>
      </c>
      <c r="E174" s="130" t="s">
        <v>764</v>
      </c>
      <c r="F174" s="131" t="s">
        <v>765</v>
      </c>
      <c r="G174" s="132" t="s">
        <v>172</v>
      </c>
      <c r="H174" s="133">
        <v>1</v>
      </c>
      <c r="I174" s="134"/>
      <c r="J174" s="135">
        <f t="shared" ref="J174:J185" si="30">ROUND(I174*H174,2)</f>
        <v>0</v>
      </c>
      <c r="K174" s="136"/>
      <c r="L174" s="28"/>
      <c r="M174" s="137" t="s">
        <v>1</v>
      </c>
      <c r="N174" s="138" t="s">
        <v>43</v>
      </c>
      <c r="P174" s="139">
        <f t="shared" ref="P174:P185" si="31">O174*H174</f>
        <v>0</v>
      </c>
      <c r="Q174" s="139">
        <v>0</v>
      </c>
      <c r="R174" s="139">
        <f t="shared" ref="R174:R185" si="32">Q174*H174</f>
        <v>0</v>
      </c>
      <c r="S174" s="139">
        <v>0</v>
      </c>
      <c r="T174" s="140">
        <f t="shared" ref="T174:T185" si="33">S174*H174</f>
        <v>0</v>
      </c>
      <c r="AR174" s="141" t="s">
        <v>154</v>
      </c>
      <c r="AT174" s="141" t="s">
        <v>150</v>
      </c>
      <c r="AU174" s="141" t="s">
        <v>155</v>
      </c>
      <c r="AY174" s="13" t="s">
        <v>148</v>
      </c>
      <c r="BE174" s="142">
        <f t="shared" ref="BE174:BE185" si="34">IF(N174="základná",J174,0)</f>
        <v>0</v>
      </c>
      <c r="BF174" s="142">
        <f t="shared" ref="BF174:BF185" si="35">IF(N174="znížená",J174,0)</f>
        <v>0</v>
      </c>
      <c r="BG174" s="142">
        <f t="shared" ref="BG174:BG185" si="36">IF(N174="zákl. prenesená",J174,0)</f>
        <v>0</v>
      </c>
      <c r="BH174" s="142">
        <f t="shared" ref="BH174:BH185" si="37">IF(N174="zníž. prenesená",J174,0)</f>
        <v>0</v>
      </c>
      <c r="BI174" s="142">
        <f t="shared" ref="BI174:BI185" si="38">IF(N174="nulová",J174,0)</f>
        <v>0</v>
      </c>
      <c r="BJ174" s="13" t="s">
        <v>155</v>
      </c>
      <c r="BK174" s="142">
        <f t="shared" ref="BK174:BK185" si="39">ROUND(I174*H174,2)</f>
        <v>0</v>
      </c>
      <c r="BL174" s="13" t="s">
        <v>154</v>
      </c>
      <c r="BM174" s="141" t="s">
        <v>766</v>
      </c>
    </row>
    <row r="175" spans="2:65" s="1" customFormat="1" ht="14.5" customHeight="1" x14ac:dyDescent="0.2">
      <c r="B175" s="128"/>
      <c r="C175" s="129" t="s">
        <v>411</v>
      </c>
      <c r="D175" s="129" t="s">
        <v>150</v>
      </c>
      <c r="E175" s="130" t="s">
        <v>767</v>
      </c>
      <c r="F175" s="131" t="s">
        <v>768</v>
      </c>
      <c r="G175" s="132" t="s">
        <v>172</v>
      </c>
      <c r="H175" s="133">
        <v>1</v>
      </c>
      <c r="I175" s="134"/>
      <c r="J175" s="135">
        <f t="shared" si="30"/>
        <v>0</v>
      </c>
      <c r="K175" s="136"/>
      <c r="L175" s="28"/>
      <c r="M175" s="137" t="s">
        <v>1</v>
      </c>
      <c r="N175" s="138" t="s">
        <v>43</v>
      </c>
      <c r="P175" s="139">
        <f t="shared" si="31"/>
        <v>0</v>
      </c>
      <c r="Q175" s="139">
        <v>0</v>
      </c>
      <c r="R175" s="139">
        <f t="shared" si="32"/>
        <v>0</v>
      </c>
      <c r="S175" s="139">
        <v>0</v>
      </c>
      <c r="T175" s="140">
        <f t="shared" si="33"/>
        <v>0</v>
      </c>
      <c r="AR175" s="141" t="s">
        <v>154</v>
      </c>
      <c r="AT175" s="141" t="s">
        <v>150</v>
      </c>
      <c r="AU175" s="141" t="s">
        <v>155</v>
      </c>
      <c r="AY175" s="13" t="s">
        <v>148</v>
      </c>
      <c r="BE175" s="142">
        <f t="shared" si="34"/>
        <v>0</v>
      </c>
      <c r="BF175" s="142">
        <f t="shared" si="35"/>
        <v>0</v>
      </c>
      <c r="BG175" s="142">
        <f t="shared" si="36"/>
        <v>0</v>
      </c>
      <c r="BH175" s="142">
        <f t="shared" si="37"/>
        <v>0</v>
      </c>
      <c r="BI175" s="142">
        <f t="shared" si="38"/>
        <v>0</v>
      </c>
      <c r="BJ175" s="13" t="s">
        <v>155</v>
      </c>
      <c r="BK175" s="142">
        <f t="shared" si="39"/>
        <v>0</v>
      </c>
      <c r="BL175" s="13" t="s">
        <v>154</v>
      </c>
      <c r="BM175" s="141" t="s">
        <v>769</v>
      </c>
    </row>
    <row r="176" spans="2:65" s="1" customFormat="1" ht="14.5" customHeight="1" x14ac:dyDescent="0.2">
      <c r="B176" s="128"/>
      <c r="C176" s="129" t="s">
        <v>413</v>
      </c>
      <c r="D176" s="129" t="s">
        <v>150</v>
      </c>
      <c r="E176" s="130" t="s">
        <v>770</v>
      </c>
      <c r="F176" s="131" t="s">
        <v>771</v>
      </c>
      <c r="G176" s="132" t="s">
        <v>172</v>
      </c>
      <c r="H176" s="133">
        <v>1</v>
      </c>
      <c r="I176" s="134"/>
      <c r="J176" s="135">
        <f t="shared" si="30"/>
        <v>0</v>
      </c>
      <c r="K176" s="136"/>
      <c r="L176" s="28"/>
      <c r="M176" s="137" t="s">
        <v>1</v>
      </c>
      <c r="N176" s="138" t="s">
        <v>43</v>
      </c>
      <c r="P176" s="139">
        <f t="shared" si="31"/>
        <v>0</v>
      </c>
      <c r="Q176" s="139">
        <v>0</v>
      </c>
      <c r="R176" s="139">
        <f t="shared" si="32"/>
        <v>0</v>
      </c>
      <c r="S176" s="139">
        <v>0</v>
      </c>
      <c r="T176" s="140">
        <f t="shared" si="33"/>
        <v>0</v>
      </c>
      <c r="AR176" s="141" t="s">
        <v>154</v>
      </c>
      <c r="AT176" s="141" t="s">
        <v>150</v>
      </c>
      <c r="AU176" s="141" t="s">
        <v>155</v>
      </c>
      <c r="AY176" s="13" t="s">
        <v>148</v>
      </c>
      <c r="BE176" s="142">
        <f t="shared" si="34"/>
        <v>0</v>
      </c>
      <c r="BF176" s="142">
        <f t="shared" si="35"/>
        <v>0</v>
      </c>
      <c r="BG176" s="142">
        <f t="shared" si="36"/>
        <v>0</v>
      </c>
      <c r="BH176" s="142">
        <f t="shared" si="37"/>
        <v>0</v>
      </c>
      <c r="BI176" s="142">
        <f t="shared" si="38"/>
        <v>0</v>
      </c>
      <c r="BJ176" s="13" t="s">
        <v>155</v>
      </c>
      <c r="BK176" s="142">
        <f t="shared" si="39"/>
        <v>0</v>
      </c>
      <c r="BL176" s="13" t="s">
        <v>154</v>
      </c>
      <c r="BM176" s="141" t="s">
        <v>772</v>
      </c>
    </row>
    <row r="177" spans="2:65" s="1" customFormat="1" ht="14.5" customHeight="1" x14ac:dyDescent="0.2">
      <c r="B177" s="128"/>
      <c r="C177" s="129" t="s">
        <v>416</v>
      </c>
      <c r="D177" s="129" t="s">
        <v>150</v>
      </c>
      <c r="E177" s="130" t="s">
        <v>773</v>
      </c>
      <c r="F177" s="131" t="s">
        <v>774</v>
      </c>
      <c r="G177" s="132" t="s">
        <v>172</v>
      </c>
      <c r="H177" s="133">
        <v>1</v>
      </c>
      <c r="I177" s="134"/>
      <c r="J177" s="135">
        <f t="shared" si="30"/>
        <v>0</v>
      </c>
      <c r="K177" s="136"/>
      <c r="L177" s="28"/>
      <c r="M177" s="137" t="s">
        <v>1</v>
      </c>
      <c r="N177" s="138" t="s">
        <v>43</v>
      </c>
      <c r="P177" s="139">
        <f t="shared" si="31"/>
        <v>0</v>
      </c>
      <c r="Q177" s="139">
        <v>0</v>
      </c>
      <c r="R177" s="139">
        <f t="shared" si="32"/>
        <v>0</v>
      </c>
      <c r="S177" s="139">
        <v>0</v>
      </c>
      <c r="T177" s="140">
        <f t="shared" si="33"/>
        <v>0</v>
      </c>
      <c r="AR177" s="141" t="s">
        <v>154</v>
      </c>
      <c r="AT177" s="141" t="s">
        <v>150</v>
      </c>
      <c r="AU177" s="141" t="s">
        <v>155</v>
      </c>
      <c r="AY177" s="13" t="s">
        <v>148</v>
      </c>
      <c r="BE177" s="142">
        <f t="shared" si="34"/>
        <v>0</v>
      </c>
      <c r="BF177" s="142">
        <f t="shared" si="35"/>
        <v>0</v>
      </c>
      <c r="BG177" s="142">
        <f t="shared" si="36"/>
        <v>0</v>
      </c>
      <c r="BH177" s="142">
        <f t="shared" si="37"/>
        <v>0</v>
      </c>
      <c r="BI177" s="142">
        <f t="shared" si="38"/>
        <v>0</v>
      </c>
      <c r="BJ177" s="13" t="s">
        <v>155</v>
      </c>
      <c r="BK177" s="142">
        <f t="shared" si="39"/>
        <v>0</v>
      </c>
      <c r="BL177" s="13" t="s">
        <v>154</v>
      </c>
      <c r="BM177" s="141" t="s">
        <v>775</v>
      </c>
    </row>
    <row r="178" spans="2:65" s="1" customFormat="1" ht="14.5" customHeight="1" x14ac:dyDescent="0.2">
      <c r="B178" s="128"/>
      <c r="C178" s="129" t="s">
        <v>418</v>
      </c>
      <c r="D178" s="129" t="s">
        <v>150</v>
      </c>
      <c r="E178" s="130" t="s">
        <v>776</v>
      </c>
      <c r="F178" s="131" t="s">
        <v>777</v>
      </c>
      <c r="G178" s="132" t="s">
        <v>172</v>
      </c>
      <c r="H178" s="133">
        <v>1</v>
      </c>
      <c r="I178" s="134"/>
      <c r="J178" s="135">
        <f t="shared" si="30"/>
        <v>0</v>
      </c>
      <c r="K178" s="136"/>
      <c r="L178" s="28"/>
      <c r="M178" s="137" t="s">
        <v>1</v>
      </c>
      <c r="N178" s="138" t="s">
        <v>43</v>
      </c>
      <c r="P178" s="139">
        <f t="shared" si="31"/>
        <v>0</v>
      </c>
      <c r="Q178" s="139">
        <v>0</v>
      </c>
      <c r="R178" s="139">
        <f t="shared" si="32"/>
        <v>0</v>
      </c>
      <c r="S178" s="139">
        <v>0</v>
      </c>
      <c r="T178" s="140">
        <f t="shared" si="33"/>
        <v>0</v>
      </c>
      <c r="AR178" s="141" t="s">
        <v>154</v>
      </c>
      <c r="AT178" s="141" t="s">
        <v>150</v>
      </c>
      <c r="AU178" s="141" t="s">
        <v>155</v>
      </c>
      <c r="AY178" s="13" t="s">
        <v>148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3" t="s">
        <v>155</v>
      </c>
      <c r="BK178" s="142">
        <f t="shared" si="39"/>
        <v>0</v>
      </c>
      <c r="BL178" s="13" t="s">
        <v>154</v>
      </c>
      <c r="BM178" s="141" t="s">
        <v>778</v>
      </c>
    </row>
    <row r="179" spans="2:65" s="1" customFormat="1" ht="14.5" customHeight="1" x14ac:dyDescent="0.2">
      <c r="B179" s="128"/>
      <c r="C179" s="129" t="s">
        <v>420</v>
      </c>
      <c r="D179" s="129" t="s">
        <v>150</v>
      </c>
      <c r="E179" s="130" t="s">
        <v>779</v>
      </c>
      <c r="F179" s="131" t="s">
        <v>780</v>
      </c>
      <c r="G179" s="132" t="s">
        <v>172</v>
      </c>
      <c r="H179" s="133">
        <v>1</v>
      </c>
      <c r="I179" s="134"/>
      <c r="J179" s="135">
        <f t="shared" si="30"/>
        <v>0</v>
      </c>
      <c r="K179" s="136"/>
      <c r="L179" s="28"/>
      <c r="M179" s="137" t="s">
        <v>1</v>
      </c>
      <c r="N179" s="138" t="s">
        <v>43</v>
      </c>
      <c r="P179" s="139">
        <f t="shared" si="31"/>
        <v>0</v>
      </c>
      <c r="Q179" s="139">
        <v>0</v>
      </c>
      <c r="R179" s="139">
        <f t="shared" si="32"/>
        <v>0</v>
      </c>
      <c r="S179" s="139">
        <v>0</v>
      </c>
      <c r="T179" s="140">
        <f t="shared" si="33"/>
        <v>0</v>
      </c>
      <c r="AR179" s="141" t="s">
        <v>154</v>
      </c>
      <c r="AT179" s="141" t="s">
        <v>150</v>
      </c>
      <c r="AU179" s="141" t="s">
        <v>155</v>
      </c>
      <c r="AY179" s="13" t="s">
        <v>148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3" t="s">
        <v>155</v>
      </c>
      <c r="BK179" s="142">
        <f t="shared" si="39"/>
        <v>0</v>
      </c>
      <c r="BL179" s="13" t="s">
        <v>154</v>
      </c>
      <c r="BM179" s="141" t="s">
        <v>781</v>
      </c>
    </row>
    <row r="180" spans="2:65" s="1" customFormat="1" ht="14.5" customHeight="1" x14ac:dyDescent="0.2">
      <c r="B180" s="128"/>
      <c r="C180" s="129" t="s">
        <v>422</v>
      </c>
      <c r="D180" s="129" t="s">
        <v>150</v>
      </c>
      <c r="E180" s="130" t="s">
        <v>782</v>
      </c>
      <c r="F180" s="131" t="s">
        <v>783</v>
      </c>
      <c r="G180" s="132" t="s">
        <v>172</v>
      </c>
      <c r="H180" s="133">
        <v>1</v>
      </c>
      <c r="I180" s="134"/>
      <c r="J180" s="135">
        <f t="shared" si="30"/>
        <v>0</v>
      </c>
      <c r="K180" s="136"/>
      <c r="L180" s="28"/>
      <c r="M180" s="137" t="s">
        <v>1</v>
      </c>
      <c r="N180" s="138" t="s">
        <v>43</v>
      </c>
      <c r="P180" s="139">
        <f t="shared" si="31"/>
        <v>0</v>
      </c>
      <c r="Q180" s="139">
        <v>0</v>
      </c>
      <c r="R180" s="139">
        <f t="shared" si="32"/>
        <v>0</v>
      </c>
      <c r="S180" s="139">
        <v>0</v>
      </c>
      <c r="T180" s="140">
        <f t="shared" si="33"/>
        <v>0</v>
      </c>
      <c r="AR180" s="141" t="s">
        <v>154</v>
      </c>
      <c r="AT180" s="141" t="s">
        <v>150</v>
      </c>
      <c r="AU180" s="141" t="s">
        <v>155</v>
      </c>
      <c r="AY180" s="13" t="s">
        <v>148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3" t="s">
        <v>155</v>
      </c>
      <c r="BK180" s="142">
        <f t="shared" si="39"/>
        <v>0</v>
      </c>
      <c r="BL180" s="13" t="s">
        <v>154</v>
      </c>
      <c r="BM180" s="141" t="s">
        <v>784</v>
      </c>
    </row>
    <row r="181" spans="2:65" s="1" customFormat="1" ht="14.5" customHeight="1" x14ac:dyDescent="0.2">
      <c r="B181" s="128"/>
      <c r="C181" s="129" t="s">
        <v>424</v>
      </c>
      <c r="D181" s="129" t="s">
        <v>150</v>
      </c>
      <c r="E181" s="130" t="s">
        <v>785</v>
      </c>
      <c r="F181" s="131" t="s">
        <v>786</v>
      </c>
      <c r="G181" s="132" t="s">
        <v>172</v>
      </c>
      <c r="H181" s="133">
        <v>1</v>
      </c>
      <c r="I181" s="134"/>
      <c r="J181" s="135">
        <f t="shared" si="30"/>
        <v>0</v>
      </c>
      <c r="K181" s="136"/>
      <c r="L181" s="28"/>
      <c r="M181" s="137" t="s">
        <v>1</v>
      </c>
      <c r="N181" s="138" t="s">
        <v>43</v>
      </c>
      <c r="P181" s="139">
        <f t="shared" si="31"/>
        <v>0</v>
      </c>
      <c r="Q181" s="139">
        <v>0</v>
      </c>
      <c r="R181" s="139">
        <f t="shared" si="32"/>
        <v>0</v>
      </c>
      <c r="S181" s="139">
        <v>0</v>
      </c>
      <c r="T181" s="140">
        <f t="shared" si="33"/>
        <v>0</v>
      </c>
      <c r="AR181" s="141" t="s">
        <v>154</v>
      </c>
      <c r="AT181" s="141" t="s">
        <v>150</v>
      </c>
      <c r="AU181" s="141" t="s">
        <v>155</v>
      </c>
      <c r="AY181" s="13" t="s">
        <v>148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3" t="s">
        <v>155</v>
      </c>
      <c r="BK181" s="142">
        <f t="shared" si="39"/>
        <v>0</v>
      </c>
      <c r="BL181" s="13" t="s">
        <v>154</v>
      </c>
      <c r="BM181" s="141" t="s">
        <v>787</v>
      </c>
    </row>
    <row r="182" spans="2:65" s="1" customFormat="1" ht="14.5" customHeight="1" x14ac:dyDescent="0.2">
      <c r="B182" s="128"/>
      <c r="C182" s="129" t="s">
        <v>426</v>
      </c>
      <c r="D182" s="129" t="s">
        <v>150</v>
      </c>
      <c r="E182" s="130" t="s">
        <v>788</v>
      </c>
      <c r="F182" s="131" t="s">
        <v>789</v>
      </c>
      <c r="G182" s="132" t="s">
        <v>172</v>
      </c>
      <c r="H182" s="133">
        <v>2</v>
      </c>
      <c r="I182" s="134"/>
      <c r="J182" s="135">
        <f t="shared" si="30"/>
        <v>0</v>
      </c>
      <c r="K182" s="136"/>
      <c r="L182" s="28"/>
      <c r="M182" s="137" t="s">
        <v>1</v>
      </c>
      <c r="N182" s="138" t="s">
        <v>43</v>
      </c>
      <c r="P182" s="139">
        <f t="shared" si="31"/>
        <v>0</v>
      </c>
      <c r="Q182" s="139">
        <v>0</v>
      </c>
      <c r="R182" s="139">
        <f t="shared" si="32"/>
        <v>0</v>
      </c>
      <c r="S182" s="139">
        <v>0</v>
      </c>
      <c r="T182" s="140">
        <f t="shared" si="33"/>
        <v>0</v>
      </c>
      <c r="AR182" s="141" t="s">
        <v>154</v>
      </c>
      <c r="AT182" s="141" t="s">
        <v>150</v>
      </c>
      <c r="AU182" s="141" t="s">
        <v>155</v>
      </c>
      <c r="AY182" s="13" t="s">
        <v>148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3" t="s">
        <v>155</v>
      </c>
      <c r="BK182" s="142">
        <f t="shared" si="39"/>
        <v>0</v>
      </c>
      <c r="BL182" s="13" t="s">
        <v>154</v>
      </c>
      <c r="BM182" s="141" t="s">
        <v>790</v>
      </c>
    </row>
    <row r="183" spans="2:65" s="1" customFormat="1" ht="14.5" customHeight="1" x14ac:dyDescent="0.2">
      <c r="B183" s="128"/>
      <c r="C183" s="129" t="s">
        <v>429</v>
      </c>
      <c r="D183" s="129" t="s">
        <v>150</v>
      </c>
      <c r="E183" s="130" t="s">
        <v>791</v>
      </c>
      <c r="F183" s="131" t="s">
        <v>792</v>
      </c>
      <c r="G183" s="132" t="s">
        <v>172</v>
      </c>
      <c r="H183" s="133">
        <v>2</v>
      </c>
      <c r="I183" s="134"/>
      <c r="J183" s="135">
        <f t="shared" si="30"/>
        <v>0</v>
      </c>
      <c r="K183" s="136"/>
      <c r="L183" s="28"/>
      <c r="M183" s="137" t="s">
        <v>1</v>
      </c>
      <c r="N183" s="138" t="s">
        <v>43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0</v>
      </c>
      <c r="T183" s="140">
        <f t="shared" si="33"/>
        <v>0</v>
      </c>
      <c r="AR183" s="141" t="s">
        <v>154</v>
      </c>
      <c r="AT183" s="141" t="s">
        <v>150</v>
      </c>
      <c r="AU183" s="141" t="s">
        <v>155</v>
      </c>
      <c r="AY183" s="13" t="s">
        <v>148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3" t="s">
        <v>155</v>
      </c>
      <c r="BK183" s="142">
        <f t="shared" si="39"/>
        <v>0</v>
      </c>
      <c r="BL183" s="13" t="s">
        <v>154</v>
      </c>
      <c r="BM183" s="141" t="s">
        <v>793</v>
      </c>
    </row>
    <row r="184" spans="2:65" s="1" customFormat="1" ht="14.5" customHeight="1" x14ac:dyDescent="0.2">
      <c r="B184" s="128"/>
      <c r="C184" s="129" t="s">
        <v>432</v>
      </c>
      <c r="D184" s="129" t="s">
        <v>150</v>
      </c>
      <c r="E184" s="130" t="s">
        <v>794</v>
      </c>
      <c r="F184" s="131" t="s">
        <v>795</v>
      </c>
      <c r="G184" s="132" t="s">
        <v>172</v>
      </c>
      <c r="H184" s="133">
        <v>2</v>
      </c>
      <c r="I184" s="134"/>
      <c r="J184" s="135">
        <f t="shared" si="30"/>
        <v>0</v>
      </c>
      <c r="K184" s="136"/>
      <c r="L184" s="28"/>
      <c r="M184" s="137" t="s">
        <v>1</v>
      </c>
      <c r="N184" s="138" t="s">
        <v>43</v>
      </c>
      <c r="P184" s="139">
        <f t="shared" si="31"/>
        <v>0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154</v>
      </c>
      <c r="AT184" s="141" t="s">
        <v>150</v>
      </c>
      <c r="AU184" s="141" t="s">
        <v>155</v>
      </c>
      <c r="AY184" s="13" t="s">
        <v>148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3" t="s">
        <v>155</v>
      </c>
      <c r="BK184" s="142">
        <f t="shared" si="39"/>
        <v>0</v>
      </c>
      <c r="BL184" s="13" t="s">
        <v>154</v>
      </c>
      <c r="BM184" s="141" t="s">
        <v>796</v>
      </c>
    </row>
    <row r="185" spans="2:65" s="1" customFormat="1" ht="14.5" customHeight="1" x14ac:dyDescent="0.2">
      <c r="B185" s="128"/>
      <c r="C185" s="129" t="s">
        <v>434</v>
      </c>
      <c r="D185" s="129" t="s">
        <v>150</v>
      </c>
      <c r="E185" s="130" t="s">
        <v>797</v>
      </c>
      <c r="F185" s="131" t="s">
        <v>798</v>
      </c>
      <c r="G185" s="132" t="s">
        <v>717</v>
      </c>
      <c r="H185" s="133">
        <v>1</v>
      </c>
      <c r="I185" s="134"/>
      <c r="J185" s="135">
        <f t="shared" si="30"/>
        <v>0</v>
      </c>
      <c r="K185" s="136"/>
      <c r="L185" s="28"/>
      <c r="M185" s="137" t="s">
        <v>1</v>
      </c>
      <c r="N185" s="138" t="s">
        <v>43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154</v>
      </c>
      <c r="AT185" s="141" t="s">
        <v>150</v>
      </c>
      <c r="AU185" s="141" t="s">
        <v>155</v>
      </c>
      <c r="AY185" s="13" t="s">
        <v>148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3" t="s">
        <v>155</v>
      </c>
      <c r="BK185" s="142">
        <f t="shared" si="39"/>
        <v>0</v>
      </c>
      <c r="BL185" s="13" t="s">
        <v>154</v>
      </c>
      <c r="BM185" s="141" t="s">
        <v>799</v>
      </c>
    </row>
    <row r="186" spans="2:65" s="11" customFormat="1" ht="22.75" customHeight="1" x14ac:dyDescent="0.25">
      <c r="B186" s="116"/>
      <c r="D186" s="117" t="s">
        <v>76</v>
      </c>
      <c r="E186" s="126" t="s">
        <v>800</v>
      </c>
      <c r="F186" s="126" t="s">
        <v>149</v>
      </c>
      <c r="I186" s="119"/>
      <c r="J186" s="127">
        <f>BK186</f>
        <v>0</v>
      </c>
      <c r="L186" s="116"/>
      <c r="M186" s="121"/>
      <c r="P186" s="122">
        <f>SUM(P187:P192)</f>
        <v>0</v>
      </c>
      <c r="R186" s="122">
        <f>SUM(R187:R192)</f>
        <v>0</v>
      </c>
      <c r="T186" s="123">
        <f>SUM(T187:T192)</f>
        <v>0</v>
      </c>
      <c r="AR186" s="117" t="s">
        <v>85</v>
      </c>
      <c r="AT186" s="124" t="s">
        <v>76</v>
      </c>
      <c r="AU186" s="124" t="s">
        <v>85</v>
      </c>
      <c r="AY186" s="117" t="s">
        <v>148</v>
      </c>
      <c r="BK186" s="125">
        <f>SUM(BK187:BK192)</f>
        <v>0</v>
      </c>
    </row>
    <row r="187" spans="2:65" s="1" customFormat="1" ht="14.5" customHeight="1" x14ac:dyDescent="0.2">
      <c r="B187" s="128"/>
      <c r="C187" s="129" t="s">
        <v>436</v>
      </c>
      <c r="D187" s="129" t="s">
        <v>150</v>
      </c>
      <c r="E187" s="130" t="s">
        <v>801</v>
      </c>
      <c r="F187" s="131" t="s">
        <v>802</v>
      </c>
      <c r="G187" s="132" t="s">
        <v>197</v>
      </c>
      <c r="H187" s="133">
        <v>500</v>
      </c>
      <c r="I187" s="134"/>
      <c r="J187" s="135">
        <f t="shared" ref="J187:J192" si="40">ROUND(I187*H187,2)</f>
        <v>0</v>
      </c>
      <c r="K187" s="136"/>
      <c r="L187" s="28"/>
      <c r="M187" s="137" t="s">
        <v>1</v>
      </c>
      <c r="N187" s="138" t="s">
        <v>43</v>
      </c>
      <c r="P187" s="139">
        <f t="shared" ref="P187:P192" si="41">O187*H187</f>
        <v>0</v>
      </c>
      <c r="Q187" s="139">
        <v>0</v>
      </c>
      <c r="R187" s="139">
        <f t="shared" ref="R187:R192" si="42">Q187*H187</f>
        <v>0</v>
      </c>
      <c r="S187" s="139">
        <v>0</v>
      </c>
      <c r="T187" s="140">
        <f t="shared" ref="T187:T192" si="43">S187*H187</f>
        <v>0</v>
      </c>
      <c r="AR187" s="141" t="s">
        <v>154</v>
      </c>
      <c r="AT187" s="141" t="s">
        <v>150</v>
      </c>
      <c r="AU187" s="141" t="s">
        <v>155</v>
      </c>
      <c r="AY187" s="13" t="s">
        <v>148</v>
      </c>
      <c r="BE187" s="142">
        <f t="shared" ref="BE187:BE192" si="44">IF(N187="základná",J187,0)</f>
        <v>0</v>
      </c>
      <c r="BF187" s="142">
        <f t="shared" ref="BF187:BF192" si="45">IF(N187="znížená",J187,0)</f>
        <v>0</v>
      </c>
      <c r="BG187" s="142">
        <f t="shared" ref="BG187:BG192" si="46">IF(N187="zákl. prenesená",J187,0)</f>
        <v>0</v>
      </c>
      <c r="BH187" s="142">
        <f t="shared" ref="BH187:BH192" si="47">IF(N187="zníž. prenesená",J187,0)</f>
        <v>0</v>
      </c>
      <c r="BI187" s="142">
        <f t="shared" ref="BI187:BI192" si="48">IF(N187="nulová",J187,0)</f>
        <v>0</v>
      </c>
      <c r="BJ187" s="13" t="s">
        <v>155</v>
      </c>
      <c r="BK187" s="142">
        <f t="shared" ref="BK187:BK192" si="49">ROUND(I187*H187,2)</f>
        <v>0</v>
      </c>
      <c r="BL187" s="13" t="s">
        <v>154</v>
      </c>
      <c r="BM187" s="141" t="s">
        <v>803</v>
      </c>
    </row>
    <row r="188" spans="2:65" s="1" customFormat="1" ht="14.5" customHeight="1" x14ac:dyDescent="0.2">
      <c r="B188" s="128"/>
      <c r="C188" s="129" t="s">
        <v>438</v>
      </c>
      <c r="D188" s="129" t="s">
        <v>150</v>
      </c>
      <c r="E188" s="130" t="s">
        <v>804</v>
      </c>
      <c r="F188" s="131" t="s">
        <v>805</v>
      </c>
      <c r="G188" s="132" t="s">
        <v>197</v>
      </c>
      <c r="H188" s="133">
        <v>70</v>
      </c>
      <c r="I188" s="134"/>
      <c r="J188" s="135">
        <f t="shared" si="40"/>
        <v>0</v>
      </c>
      <c r="K188" s="136"/>
      <c r="L188" s="28"/>
      <c r="M188" s="137" t="s">
        <v>1</v>
      </c>
      <c r="N188" s="138" t="s">
        <v>43</v>
      </c>
      <c r="P188" s="139">
        <f t="shared" si="41"/>
        <v>0</v>
      </c>
      <c r="Q188" s="139">
        <v>0</v>
      </c>
      <c r="R188" s="139">
        <f t="shared" si="42"/>
        <v>0</v>
      </c>
      <c r="S188" s="139">
        <v>0</v>
      </c>
      <c r="T188" s="140">
        <f t="shared" si="43"/>
        <v>0</v>
      </c>
      <c r="AR188" s="141" t="s">
        <v>154</v>
      </c>
      <c r="AT188" s="141" t="s">
        <v>150</v>
      </c>
      <c r="AU188" s="141" t="s">
        <v>155</v>
      </c>
      <c r="AY188" s="13" t="s">
        <v>148</v>
      </c>
      <c r="BE188" s="142">
        <f t="shared" si="44"/>
        <v>0</v>
      </c>
      <c r="BF188" s="142">
        <f t="shared" si="45"/>
        <v>0</v>
      </c>
      <c r="BG188" s="142">
        <f t="shared" si="46"/>
        <v>0</v>
      </c>
      <c r="BH188" s="142">
        <f t="shared" si="47"/>
        <v>0</v>
      </c>
      <c r="BI188" s="142">
        <f t="shared" si="48"/>
        <v>0</v>
      </c>
      <c r="BJ188" s="13" t="s">
        <v>155</v>
      </c>
      <c r="BK188" s="142">
        <f t="shared" si="49"/>
        <v>0</v>
      </c>
      <c r="BL188" s="13" t="s">
        <v>154</v>
      </c>
      <c r="BM188" s="141" t="s">
        <v>806</v>
      </c>
    </row>
    <row r="189" spans="2:65" s="1" customFormat="1" ht="14.5" customHeight="1" x14ac:dyDescent="0.2">
      <c r="B189" s="128"/>
      <c r="C189" s="129" t="s">
        <v>440</v>
      </c>
      <c r="D189" s="129" t="s">
        <v>150</v>
      </c>
      <c r="E189" s="130" t="s">
        <v>807</v>
      </c>
      <c r="F189" s="131" t="s">
        <v>808</v>
      </c>
      <c r="G189" s="132" t="s">
        <v>197</v>
      </c>
      <c r="H189" s="133">
        <v>570</v>
      </c>
      <c r="I189" s="134"/>
      <c r="J189" s="135">
        <f t="shared" si="40"/>
        <v>0</v>
      </c>
      <c r="K189" s="136"/>
      <c r="L189" s="28"/>
      <c r="M189" s="137" t="s">
        <v>1</v>
      </c>
      <c r="N189" s="138" t="s">
        <v>43</v>
      </c>
      <c r="P189" s="139">
        <f t="shared" si="41"/>
        <v>0</v>
      </c>
      <c r="Q189" s="139">
        <v>0</v>
      </c>
      <c r="R189" s="139">
        <f t="shared" si="42"/>
        <v>0</v>
      </c>
      <c r="S189" s="139">
        <v>0</v>
      </c>
      <c r="T189" s="140">
        <f t="shared" si="43"/>
        <v>0</v>
      </c>
      <c r="AR189" s="141" t="s">
        <v>154</v>
      </c>
      <c r="AT189" s="141" t="s">
        <v>150</v>
      </c>
      <c r="AU189" s="141" t="s">
        <v>155</v>
      </c>
      <c r="AY189" s="13" t="s">
        <v>148</v>
      </c>
      <c r="BE189" s="142">
        <f t="shared" si="44"/>
        <v>0</v>
      </c>
      <c r="BF189" s="142">
        <f t="shared" si="45"/>
        <v>0</v>
      </c>
      <c r="BG189" s="142">
        <f t="shared" si="46"/>
        <v>0</v>
      </c>
      <c r="BH189" s="142">
        <f t="shared" si="47"/>
        <v>0</v>
      </c>
      <c r="BI189" s="142">
        <f t="shared" si="48"/>
        <v>0</v>
      </c>
      <c r="BJ189" s="13" t="s">
        <v>155</v>
      </c>
      <c r="BK189" s="142">
        <f t="shared" si="49"/>
        <v>0</v>
      </c>
      <c r="BL189" s="13" t="s">
        <v>154</v>
      </c>
      <c r="BM189" s="141" t="s">
        <v>809</v>
      </c>
    </row>
    <row r="190" spans="2:65" s="1" customFormat="1" ht="14.5" customHeight="1" x14ac:dyDescent="0.2">
      <c r="B190" s="128"/>
      <c r="C190" s="129" t="s">
        <v>442</v>
      </c>
      <c r="D190" s="129" t="s">
        <v>150</v>
      </c>
      <c r="E190" s="130" t="s">
        <v>810</v>
      </c>
      <c r="F190" s="131" t="s">
        <v>811</v>
      </c>
      <c r="G190" s="132" t="s">
        <v>172</v>
      </c>
      <c r="H190" s="133">
        <v>93</v>
      </c>
      <c r="I190" s="134"/>
      <c r="J190" s="135">
        <f t="shared" si="40"/>
        <v>0</v>
      </c>
      <c r="K190" s="136"/>
      <c r="L190" s="28"/>
      <c r="M190" s="137" t="s">
        <v>1</v>
      </c>
      <c r="N190" s="138" t="s">
        <v>43</v>
      </c>
      <c r="P190" s="139">
        <f t="shared" si="41"/>
        <v>0</v>
      </c>
      <c r="Q190" s="139">
        <v>0</v>
      </c>
      <c r="R190" s="139">
        <f t="shared" si="42"/>
        <v>0</v>
      </c>
      <c r="S190" s="139">
        <v>0</v>
      </c>
      <c r="T190" s="140">
        <f t="shared" si="43"/>
        <v>0</v>
      </c>
      <c r="AR190" s="141" t="s">
        <v>154</v>
      </c>
      <c r="AT190" s="141" t="s">
        <v>150</v>
      </c>
      <c r="AU190" s="141" t="s">
        <v>155</v>
      </c>
      <c r="AY190" s="13" t="s">
        <v>148</v>
      </c>
      <c r="BE190" s="142">
        <f t="shared" si="44"/>
        <v>0</v>
      </c>
      <c r="BF190" s="142">
        <f t="shared" si="45"/>
        <v>0</v>
      </c>
      <c r="BG190" s="142">
        <f t="shared" si="46"/>
        <v>0</v>
      </c>
      <c r="BH190" s="142">
        <f t="shared" si="47"/>
        <v>0</v>
      </c>
      <c r="BI190" s="142">
        <f t="shared" si="48"/>
        <v>0</v>
      </c>
      <c r="BJ190" s="13" t="s">
        <v>155</v>
      </c>
      <c r="BK190" s="142">
        <f t="shared" si="49"/>
        <v>0</v>
      </c>
      <c r="BL190" s="13" t="s">
        <v>154</v>
      </c>
      <c r="BM190" s="141" t="s">
        <v>812</v>
      </c>
    </row>
    <row r="191" spans="2:65" s="1" customFormat="1" ht="14.5" customHeight="1" x14ac:dyDescent="0.2">
      <c r="B191" s="128"/>
      <c r="C191" s="129" t="s">
        <v>444</v>
      </c>
      <c r="D191" s="129" t="s">
        <v>150</v>
      </c>
      <c r="E191" s="130" t="s">
        <v>813</v>
      </c>
      <c r="F191" s="131" t="s">
        <v>814</v>
      </c>
      <c r="G191" s="132" t="s">
        <v>172</v>
      </c>
      <c r="H191" s="133">
        <v>5</v>
      </c>
      <c r="I191" s="134"/>
      <c r="J191" s="135">
        <f t="shared" si="40"/>
        <v>0</v>
      </c>
      <c r="K191" s="136"/>
      <c r="L191" s="28"/>
      <c r="M191" s="137" t="s">
        <v>1</v>
      </c>
      <c r="N191" s="138" t="s">
        <v>43</v>
      </c>
      <c r="P191" s="139">
        <f t="shared" si="41"/>
        <v>0</v>
      </c>
      <c r="Q191" s="139">
        <v>0</v>
      </c>
      <c r="R191" s="139">
        <f t="shared" si="42"/>
        <v>0</v>
      </c>
      <c r="S191" s="139">
        <v>0</v>
      </c>
      <c r="T191" s="140">
        <f t="shared" si="43"/>
        <v>0</v>
      </c>
      <c r="AR191" s="141" t="s">
        <v>154</v>
      </c>
      <c r="AT191" s="141" t="s">
        <v>150</v>
      </c>
      <c r="AU191" s="141" t="s">
        <v>155</v>
      </c>
      <c r="AY191" s="13" t="s">
        <v>148</v>
      </c>
      <c r="BE191" s="142">
        <f t="shared" si="44"/>
        <v>0</v>
      </c>
      <c r="BF191" s="142">
        <f t="shared" si="45"/>
        <v>0</v>
      </c>
      <c r="BG191" s="142">
        <f t="shared" si="46"/>
        <v>0</v>
      </c>
      <c r="BH191" s="142">
        <f t="shared" si="47"/>
        <v>0</v>
      </c>
      <c r="BI191" s="142">
        <f t="shared" si="48"/>
        <v>0</v>
      </c>
      <c r="BJ191" s="13" t="s">
        <v>155</v>
      </c>
      <c r="BK191" s="142">
        <f t="shared" si="49"/>
        <v>0</v>
      </c>
      <c r="BL191" s="13" t="s">
        <v>154</v>
      </c>
      <c r="BM191" s="141" t="s">
        <v>815</v>
      </c>
    </row>
    <row r="192" spans="2:65" s="1" customFormat="1" ht="14.5" customHeight="1" x14ac:dyDescent="0.2">
      <c r="B192" s="128"/>
      <c r="C192" s="129" t="s">
        <v>446</v>
      </c>
      <c r="D192" s="129" t="s">
        <v>150</v>
      </c>
      <c r="E192" s="130" t="s">
        <v>816</v>
      </c>
      <c r="F192" s="131" t="s">
        <v>817</v>
      </c>
      <c r="G192" s="132" t="s">
        <v>172</v>
      </c>
      <c r="H192" s="133">
        <v>5</v>
      </c>
      <c r="I192" s="134"/>
      <c r="J192" s="135">
        <f t="shared" si="40"/>
        <v>0</v>
      </c>
      <c r="K192" s="136"/>
      <c r="L192" s="28"/>
      <c r="M192" s="137" t="s">
        <v>1</v>
      </c>
      <c r="N192" s="138" t="s">
        <v>43</v>
      </c>
      <c r="P192" s="139">
        <f t="shared" si="41"/>
        <v>0</v>
      </c>
      <c r="Q192" s="139">
        <v>0</v>
      </c>
      <c r="R192" s="139">
        <f t="shared" si="42"/>
        <v>0</v>
      </c>
      <c r="S192" s="139">
        <v>0</v>
      </c>
      <c r="T192" s="140">
        <f t="shared" si="43"/>
        <v>0</v>
      </c>
      <c r="AR192" s="141" t="s">
        <v>154</v>
      </c>
      <c r="AT192" s="141" t="s">
        <v>150</v>
      </c>
      <c r="AU192" s="141" t="s">
        <v>155</v>
      </c>
      <c r="AY192" s="13" t="s">
        <v>148</v>
      </c>
      <c r="BE192" s="142">
        <f t="shared" si="44"/>
        <v>0</v>
      </c>
      <c r="BF192" s="142">
        <f t="shared" si="45"/>
        <v>0</v>
      </c>
      <c r="BG192" s="142">
        <f t="shared" si="46"/>
        <v>0</v>
      </c>
      <c r="BH192" s="142">
        <f t="shared" si="47"/>
        <v>0</v>
      </c>
      <c r="BI192" s="142">
        <f t="shared" si="48"/>
        <v>0</v>
      </c>
      <c r="BJ192" s="13" t="s">
        <v>155</v>
      </c>
      <c r="BK192" s="142">
        <f t="shared" si="49"/>
        <v>0</v>
      </c>
      <c r="BL192" s="13" t="s">
        <v>154</v>
      </c>
      <c r="BM192" s="141" t="s">
        <v>818</v>
      </c>
    </row>
    <row r="193" spans="2:65" s="11" customFormat="1" ht="22.75" customHeight="1" x14ac:dyDescent="0.25">
      <c r="B193" s="116"/>
      <c r="D193" s="117" t="s">
        <v>76</v>
      </c>
      <c r="E193" s="126" t="s">
        <v>819</v>
      </c>
      <c r="F193" s="126" t="s">
        <v>820</v>
      </c>
      <c r="I193" s="119"/>
      <c r="J193" s="127">
        <f>BK193</f>
        <v>0</v>
      </c>
      <c r="L193" s="116"/>
      <c r="M193" s="121"/>
      <c r="P193" s="122">
        <f>SUM(P194:P199)</f>
        <v>0</v>
      </c>
      <c r="R193" s="122">
        <f>SUM(R194:R199)</f>
        <v>0</v>
      </c>
      <c r="T193" s="123">
        <f>SUM(T194:T199)</f>
        <v>0</v>
      </c>
      <c r="AR193" s="117" t="s">
        <v>85</v>
      </c>
      <c r="AT193" s="124" t="s">
        <v>76</v>
      </c>
      <c r="AU193" s="124" t="s">
        <v>85</v>
      </c>
      <c r="AY193" s="117" t="s">
        <v>148</v>
      </c>
      <c r="BK193" s="125">
        <f>SUM(BK194:BK199)</f>
        <v>0</v>
      </c>
    </row>
    <row r="194" spans="2:65" s="1" customFormat="1" ht="14.5" customHeight="1" x14ac:dyDescent="0.2">
      <c r="B194" s="128"/>
      <c r="C194" s="129" t="s">
        <v>448</v>
      </c>
      <c r="D194" s="129" t="s">
        <v>150</v>
      </c>
      <c r="E194" s="130" t="s">
        <v>821</v>
      </c>
      <c r="F194" s="131" t="s">
        <v>822</v>
      </c>
      <c r="G194" s="132" t="s">
        <v>172</v>
      </c>
      <c r="H194" s="133">
        <v>1</v>
      </c>
      <c r="I194" s="134"/>
      <c r="J194" s="135">
        <f t="shared" ref="J194:J199" si="50">ROUND(I194*H194,2)</f>
        <v>0</v>
      </c>
      <c r="K194" s="136"/>
      <c r="L194" s="28"/>
      <c r="M194" s="137" t="s">
        <v>1</v>
      </c>
      <c r="N194" s="138" t="s">
        <v>43</v>
      </c>
      <c r="P194" s="139">
        <f t="shared" ref="P194:P199" si="51">O194*H194</f>
        <v>0</v>
      </c>
      <c r="Q194" s="139">
        <v>0</v>
      </c>
      <c r="R194" s="139">
        <f t="shared" ref="R194:R199" si="52">Q194*H194</f>
        <v>0</v>
      </c>
      <c r="S194" s="139">
        <v>0</v>
      </c>
      <c r="T194" s="140">
        <f t="shared" ref="T194:T199" si="53">S194*H194</f>
        <v>0</v>
      </c>
      <c r="AR194" s="141" t="s">
        <v>154</v>
      </c>
      <c r="AT194" s="141" t="s">
        <v>150</v>
      </c>
      <c r="AU194" s="141" t="s">
        <v>155</v>
      </c>
      <c r="AY194" s="13" t="s">
        <v>148</v>
      </c>
      <c r="BE194" s="142">
        <f t="shared" ref="BE194:BE199" si="54">IF(N194="základná",J194,0)</f>
        <v>0</v>
      </c>
      <c r="BF194" s="142">
        <f t="shared" ref="BF194:BF199" si="55">IF(N194="znížená",J194,0)</f>
        <v>0</v>
      </c>
      <c r="BG194" s="142">
        <f t="shared" ref="BG194:BG199" si="56">IF(N194="zákl. prenesená",J194,0)</f>
        <v>0</v>
      </c>
      <c r="BH194" s="142">
        <f t="shared" ref="BH194:BH199" si="57">IF(N194="zníž. prenesená",J194,0)</f>
        <v>0</v>
      </c>
      <c r="BI194" s="142">
        <f t="shared" ref="BI194:BI199" si="58">IF(N194="nulová",J194,0)</f>
        <v>0</v>
      </c>
      <c r="BJ194" s="13" t="s">
        <v>155</v>
      </c>
      <c r="BK194" s="142">
        <f t="shared" ref="BK194:BK199" si="59">ROUND(I194*H194,2)</f>
        <v>0</v>
      </c>
      <c r="BL194" s="13" t="s">
        <v>154</v>
      </c>
      <c r="BM194" s="141" t="s">
        <v>823</v>
      </c>
    </row>
    <row r="195" spans="2:65" s="1" customFormat="1" ht="14.5" customHeight="1" x14ac:dyDescent="0.2">
      <c r="B195" s="128"/>
      <c r="C195" s="129" t="s">
        <v>450</v>
      </c>
      <c r="D195" s="129" t="s">
        <v>150</v>
      </c>
      <c r="E195" s="130" t="s">
        <v>824</v>
      </c>
      <c r="F195" s="131" t="s">
        <v>825</v>
      </c>
      <c r="G195" s="132" t="s">
        <v>172</v>
      </c>
      <c r="H195" s="133">
        <v>1</v>
      </c>
      <c r="I195" s="134"/>
      <c r="J195" s="135">
        <f t="shared" si="50"/>
        <v>0</v>
      </c>
      <c r="K195" s="136"/>
      <c r="L195" s="28"/>
      <c r="M195" s="137" t="s">
        <v>1</v>
      </c>
      <c r="N195" s="138" t="s">
        <v>43</v>
      </c>
      <c r="P195" s="139">
        <f t="shared" si="51"/>
        <v>0</v>
      </c>
      <c r="Q195" s="139">
        <v>0</v>
      </c>
      <c r="R195" s="139">
        <f t="shared" si="52"/>
        <v>0</v>
      </c>
      <c r="S195" s="139">
        <v>0</v>
      </c>
      <c r="T195" s="140">
        <f t="shared" si="53"/>
        <v>0</v>
      </c>
      <c r="AR195" s="141" t="s">
        <v>154</v>
      </c>
      <c r="AT195" s="141" t="s">
        <v>150</v>
      </c>
      <c r="AU195" s="141" t="s">
        <v>155</v>
      </c>
      <c r="AY195" s="13" t="s">
        <v>148</v>
      </c>
      <c r="BE195" s="142">
        <f t="shared" si="54"/>
        <v>0</v>
      </c>
      <c r="BF195" s="142">
        <f t="shared" si="55"/>
        <v>0</v>
      </c>
      <c r="BG195" s="142">
        <f t="shared" si="56"/>
        <v>0</v>
      </c>
      <c r="BH195" s="142">
        <f t="shared" si="57"/>
        <v>0</v>
      </c>
      <c r="BI195" s="142">
        <f t="shared" si="58"/>
        <v>0</v>
      </c>
      <c r="BJ195" s="13" t="s">
        <v>155</v>
      </c>
      <c r="BK195" s="142">
        <f t="shared" si="59"/>
        <v>0</v>
      </c>
      <c r="BL195" s="13" t="s">
        <v>154</v>
      </c>
      <c r="BM195" s="141" t="s">
        <v>826</v>
      </c>
    </row>
    <row r="196" spans="2:65" s="1" customFormat="1" ht="14.5" customHeight="1" x14ac:dyDescent="0.2">
      <c r="B196" s="128"/>
      <c r="C196" s="129" t="s">
        <v>827</v>
      </c>
      <c r="D196" s="129" t="s">
        <v>150</v>
      </c>
      <c r="E196" s="130" t="s">
        <v>828</v>
      </c>
      <c r="F196" s="131" t="s">
        <v>829</v>
      </c>
      <c r="G196" s="132" t="s">
        <v>366</v>
      </c>
      <c r="H196" s="133">
        <v>2</v>
      </c>
      <c r="I196" s="134"/>
      <c r="J196" s="135">
        <f t="shared" si="50"/>
        <v>0</v>
      </c>
      <c r="K196" s="136"/>
      <c r="L196" s="28"/>
      <c r="M196" s="137" t="s">
        <v>1</v>
      </c>
      <c r="N196" s="138" t="s">
        <v>43</v>
      </c>
      <c r="P196" s="139">
        <f t="shared" si="51"/>
        <v>0</v>
      </c>
      <c r="Q196" s="139">
        <v>0</v>
      </c>
      <c r="R196" s="139">
        <f t="shared" si="52"/>
        <v>0</v>
      </c>
      <c r="S196" s="139">
        <v>0</v>
      </c>
      <c r="T196" s="140">
        <f t="shared" si="53"/>
        <v>0</v>
      </c>
      <c r="AR196" s="141" t="s">
        <v>154</v>
      </c>
      <c r="AT196" s="141" t="s">
        <v>150</v>
      </c>
      <c r="AU196" s="141" t="s">
        <v>155</v>
      </c>
      <c r="AY196" s="13" t="s">
        <v>148</v>
      </c>
      <c r="BE196" s="142">
        <f t="shared" si="54"/>
        <v>0</v>
      </c>
      <c r="BF196" s="142">
        <f t="shared" si="55"/>
        <v>0</v>
      </c>
      <c r="BG196" s="142">
        <f t="shared" si="56"/>
        <v>0</v>
      </c>
      <c r="BH196" s="142">
        <f t="shared" si="57"/>
        <v>0</v>
      </c>
      <c r="BI196" s="142">
        <f t="shared" si="58"/>
        <v>0</v>
      </c>
      <c r="BJ196" s="13" t="s">
        <v>155</v>
      </c>
      <c r="BK196" s="142">
        <f t="shared" si="59"/>
        <v>0</v>
      </c>
      <c r="BL196" s="13" t="s">
        <v>154</v>
      </c>
      <c r="BM196" s="141" t="s">
        <v>830</v>
      </c>
    </row>
    <row r="197" spans="2:65" s="1" customFormat="1" ht="14.5" customHeight="1" x14ac:dyDescent="0.2">
      <c r="B197" s="128"/>
      <c r="C197" s="129" t="s">
        <v>831</v>
      </c>
      <c r="D197" s="129" t="s">
        <v>150</v>
      </c>
      <c r="E197" s="130" t="s">
        <v>832</v>
      </c>
      <c r="F197" s="131" t="s">
        <v>833</v>
      </c>
      <c r="G197" s="132" t="s">
        <v>172</v>
      </c>
      <c r="H197" s="133">
        <v>0</v>
      </c>
      <c r="I197" s="134"/>
      <c r="J197" s="135">
        <f t="shared" si="50"/>
        <v>0</v>
      </c>
      <c r="K197" s="136"/>
      <c r="L197" s="28"/>
      <c r="M197" s="137" t="s">
        <v>1</v>
      </c>
      <c r="N197" s="138" t="s">
        <v>43</v>
      </c>
      <c r="P197" s="139">
        <f t="shared" si="51"/>
        <v>0</v>
      </c>
      <c r="Q197" s="139">
        <v>0</v>
      </c>
      <c r="R197" s="139">
        <f t="shared" si="52"/>
        <v>0</v>
      </c>
      <c r="S197" s="139">
        <v>0</v>
      </c>
      <c r="T197" s="140">
        <f t="shared" si="53"/>
        <v>0</v>
      </c>
      <c r="AR197" s="141" t="s">
        <v>154</v>
      </c>
      <c r="AT197" s="141" t="s">
        <v>150</v>
      </c>
      <c r="AU197" s="141" t="s">
        <v>155</v>
      </c>
      <c r="AY197" s="13" t="s">
        <v>148</v>
      </c>
      <c r="BE197" s="142">
        <f t="shared" si="54"/>
        <v>0</v>
      </c>
      <c r="BF197" s="142">
        <f t="shared" si="55"/>
        <v>0</v>
      </c>
      <c r="BG197" s="142">
        <f t="shared" si="56"/>
        <v>0</v>
      </c>
      <c r="BH197" s="142">
        <f t="shared" si="57"/>
        <v>0</v>
      </c>
      <c r="BI197" s="142">
        <f t="shared" si="58"/>
        <v>0</v>
      </c>
      <c r="BJ197" s="13" t="s">
        <v>155</v>
      </c>
      <c r="BK197" s="142">
        <f t="shared" si="59"/>
        <v>0</v>
      </c>
      <c r="BL197" s="13" t="s">
        <v>154</v>
      </c>
      <c r="BM197" s="141" t="s">
        <v>834</v>
      </c>
    </row>
    <row r="198" spans="2:65" s="1" customFormat="1" ht="14.5" customHeight="1" x14ac:dyDescent="0.2">
      <c r="B198" s="128"/>
      <c r="C198" s="129" t="s">
        <v>835</v>
      </c>
      <c r="D198" s="129" t="s">
        <v>150</v>
      </c>
      <c r="E198" s="130" t="s">
        <v>836</v>
      </c>
      <c r="F198" s="131" t="s">
        <v>837</v>
      </c>
      <c r="G198" s="132" t="s">
        <v>172</v>
      </c>
      <c r="H198" s="133">
        <v>0</v>
      </c>
      <c r="I198" s="134"/>
      <c r="J198" s="135">
        <f t="shared" si="50"/>
        <v>0</v>
      </c>
      <c r="K198" s="136"/>
      <c r="L198" s="28"/>
      <c r="M198" s="137" t="s">
        <v>1</v>
      </c>
      <c r="N198" s="138" t="s">
        <v>43</v>
      </c>
      <c r="P198" s="139">
        <f t="shared" si="51"/>
        <v>0</v>
      </c>
      <c r="Q198" s="139">
        <v>0</v>
      </c>
      <c r="R198" s="139">
        <f t="shared" si="52"/>
        <v>0</v>
      </c>
      <c r="S198" s="139">
        <v>0</v>
      </c>
      <c r="T198" s="140">
        <f t="shared" si="53"/>
        <v>0</v>
      </c>
      <c r="AR198" s="141" t="s">
        <v>154</v>
      </c>
      <c r="AT198" s="141" t="s">
        <v>150</v>
      </c>
      <c r="AU198" s="141" t="s">
        <v>155</v>
      </c>
      <c r="AY198" s="13" t="s">
        <v>148</v>
      </c>
      <c r="BE198" s="142">
        <f t="shared" si="54"/>
        <v>0</v>
      </c>
      <c r="BF198" s="142">
        <f t="shared" si="55"/>
        <v>0</v>
      </c>
      <c r="BG198" s="142">
        <f t="shared" si="56"/>
        <v>0</v>
      </c>
      <c r="BH198" s="142">
        <f t="shared" si="57"/>
        <v>0</v>
      </c>
      <c r="BI198" s="142">
        <f t="shared" si="58"/>
        <v>0</v>
      </c>
      <c r="BJ198" s="13" t="s">
        <v>155</v>
      </c>
      <c r="BK198" s="142">
        <f t="shared" si="59"/>
        <v>0</v>
      </c>
      <c r="BL198" s="13" t="s">
        <v>154</v>
      </c>
      <c r="BM198" s="141" t="s">
        <v>838</v>
      </c>
    </row>
    <row r="199" spans="2:65" s="1" customFormat="1" ht="14.5" customHeight="1" x14ac:dyDescent="0.2">
      <c r="B199" s="128"/>
      <c r="C199" s="129" t="s">
        <v>839</v>
      </c>
      <c r="D199" s="129" t="s">
        <v>150</v>
      </c>
      <c r="E199" s="130" t="s">
        <v>840</v>
      </c>
      <c r="F199" s="131" t="s">
        <v>841</v>
      </c>
      <c r="G199" s="132" t="s">
        <v>366</v>
      </c>
      <c r="H199" s="133">
        <v>0</v>
      </c>
      <c r="I199" s="134"/>
      <c r="J199" s="135">
        <f t="shared" si="50"/>
        <v>0</v>
      </c>
      <c r="K199" s="136"/>
      <c r="L199" s="28"/>
      <c r="M199" s="137" t="s">
        <v>1</v>
      </c>
      <c r="N199" s="138" t="s">
        <v>43</v>
      </c>
      <c r="P199" s="139">
        <f t="shared" si="51"/>
        <v>0</v>
      </c>
      <c r="Q199" s="139">
        <v>0</v>
      </c>
      <c r="R199" s="139">
        <f t="shared" si="52"/>
        <v>0</v>
      </c>
      <c r="S199" s="139">
        <v>0</v>
      </c>
      <c r="T199" s="140">
        <f t="shared" si="53"/>
        <v>0</v>
      </c>
      <c r="AR199" s="141" t="s">
        <v>154</v>
      </c>
      <c r="AT199" s="141" t="s">
        <v>150</v>
      </c>
      <c r="AU199" s="141" t="s">
        <v>155</v>
      </c>
      <c r="AY199" s="13" t="s">
        <v>148</v>
      </c>
      <c r="BE199" s="142">
        <f t="shared" si="54"/>
        <v>0</v>
      </c>
      <c r="BF199" s="142">
        <f t="shared" si="55"/>
        <v>0</v>
      </c>
      <c r="BG199" s="142">
        <f t="shared" si="56"/>
        <v>0</v>
      </c>
      <c r="BH199" s="142">
        <f t="shared" si="57"/>
        <v>0</v>
      </c>
      <c r="BI199" s="142">
        <f t="shared" si="58"/>
        <v>0</v>
      </c>
      <c r="BJ199" s="13" t="s">
        <v>155</v>
      </c>
      <c r="BK199" s="142">
        <f t="shared" si="59"/>
        <v>0</v>
      </c>
      <c r="BL199" s="13" t="s">
        <v>154</v>
      </c>
      <c r="BM199" s="141" t="s">
        <v>842</v>
      </c>
    </row>
    <row r="200" spans="2:65" s="11" customFormat="1" ht="22.75" customHeight="1" x14ac:dyDescent="0.25">
      <c r="B200" s="116"/>
      <c r="D200" s="117" t="s">
        <v>76</v>
      </c>
      <c r="E200" s="126" t="s">
        <v>843</v>
      </c>
      <c r="F200" s="126" t="s">
        <v>676</v>
      </c>
      <c r="I200" s="119"/>
      <c r="J200" s="127">
        <f>BK200</f>
        <v>0</v>
      </c>
      <c r="L200" s="116"/>
      <c r="M200" s="121"/>
      <c r="P200" s="122">
        <f>SUM(P201:P211)</f>
        <v>0</v>
      </c>
      <c r="R200" s="122">
        <f>SUM(R201:R211)</f>
        <v>0</v>
      </c>
      <c r="T200" s="123">
        <f>SUM(T201:T211)</f>
        <v>0</v>
      </c>
      <c r="AR200" s="117" t="s">
        <v>85</v>
      </c>
      <c r="AT200" s="124" t="s">
        <v>76</v>
      </c>
      <c r="AU200" s="124" t="s">
        <v>85</v>
      </c>
      <c r="AY200" s="117" t="s">
        <v>148</v>
      </c>
      <c r="BK200" s="125">
        <f>SUM(BK201:BK211)</f>
        <v>0</v>
      </c>
    </row>
    <row r="201" spans="2:65" s="1" customFormat="1" ht="14.5" customHeight="1" x14ac:dyDescent="0.2">
      <c r="B201" s="128"/>
      <c r="C201" s="129" t="s">
        <v>844</v>
      </c>
      <c r="D201" s="129" t="s">
        <v>150</v>
      </c>
      <c r="E201" s="130" t="s">
        <v>845</v>
      </c>
      <c r="F201" s="131" t="s">
        <v>846</v>
      </c>
      <c r="G201" s="132" t="s">
        <v>172</v>
      </c>
      <c r="H201" s="133">
        <v>1</v>
      </c>
      <c r="I201" s="134"/>
      <c r="J201" s="135">
        <f t="shared" ref="J201:J211" si="60">ROUND(I201*H201,2)</f>
        <v>0</v>
      </c>
      <c r="K201" s="136"/>
      <c r="L201" s="28"/>
      <c r="M201" s="137" t="s">
        <v>1</v>
      </c>
      <c r="N201" s="138" t="s">
        <v>43</v>
      </c>
      <c r="P201" s="139">
        <f t="shared" ref="P201:P211" si="61">O201*H201</f>
        <v>0</v>
      </c>
      <c r="Q201" s="139">
        <v>0</v>
      </c>
      <c r="R201" s="139">
        <f t="shared" ref="R201:R211" si="62">Q201*H201</f>
        <v>0</v>
      </c>
      <c r="S201" s="139">
        <v>0</v>
      </c>
      <c r="T201" s="140">
        <f t="shared" ref="T201:T211" si="63">S201*H201</f>
        <v>0</v>
      </c>
      <c r="AR201" s="141" t="s">
        <v>154</v>
      </c>
      <c r="AT201" s="141" t="s">
        <v>150</v>
      </c>
      <c r="AU201" s="141" t="s">
        <v>155</v>
      </c>
      <c r="AY201" s="13" t="s">
        <v>148</v>
      </c>
      <c r="BE201" s="142">
        <f t="shared" ref="BE201:BE211" si="64">IF(N201="základná",J201,0)</f>
        <v>0</v>
      </c>
      <c r="BF201" s="142">
        <f t="shared" ref="BF201:BF211" si="65">IF(N201="znížená",J201,0)</f>
        <v>0</v>
      </c>
      <c r="BG201" s="142">
        <f t="shared" ref="BG201:BG211" si="66">IF(N201="zákl. prenesená",J201,0)</f>
        <v>0</v>
      </c>
      <c r="BH201" s="142">
        <f t="shared" ref="BH201:BH211" si="67">IF(N201="zníž. prenesená",J201,0)</f>
        <v>0</v>
      </c>
      <c r="BI201" s="142">
        <f t="shared" ref="BI201:BI211" si="68">IF(N201="nulová",J201,0)</f>
        <v>0</v>
      </c>
      <c r="BJ201" s="13" t="s">
        <v>155</v>
      </c>
      <c r="BK201" s="142">
        <f t="shared" ref="BK201:BK211" si="69">ROUND(I201*H201,2)</f>
        <v>0</v>
      </c>
      <c r="BL201" s="13" t="s">
        <v>154</v>
      </c>
      <c r="BM201" s="141" t="s">
        <v>847</v>
      </c>
    </row>
    <row r="202" spans="2:65" s="1" customFormat="1" ht="14.5" customHeight="1" x14ac:dyDescent="0.2">
      <c r="B202" s="128"/>
      <c r="C202" s="129" t="s">
        <v>848</v>
      </c>
      <c r="D202" s="129" t="s">
        <v>150</v>
      </c>
      <c r="E202" s="130" t="s">
        <v>849</v>
      </c>
      <c r="F202" s="131" t="s">
        <v>850</v>
      </c>
      <c r="G202" s="132" t="s">
        <v>172</v>
      </c>
      <c r="H202" s="133">
        <v>1</v>
      </c>
      <c r="I202" s="134"/>
      <c r="J202" s="135">
        <f t="shared" si="60"/>
        <v>0</v>
      </c>
      <c r="K202" s="136"/>
      <c r="L202" s="28"/>
      <c r="M202" s="137" t="s">
        <v>1</v>
      </c>
      <c r="N202" s="138" t="s">
        <v>43</v>
      </c>
      <c r="P202" s="139">
        <f t="shared" si="61"/>
        <v>0</v>
      </c>
      <c r="Q202" s="139">
        <v>0</v>
      </c>
      <c r="R202" s="139">
        <f t="shared" si="62"/>
        <v>0</v>
      </c>
      <c r="S202" s="139">
        <v>0</v>
      </c>
      <c r="T202" s="140">
        <f t="shared" si="63"/>
        <v>0</v>
      </c>
      <c r="AR202" s="141" t="s">
        <v>154</v>
      </c>
      <c r="AT202" s="141" t="s">
        <v>150</v>
      </c>
      <c r="AU202" s="141" t="s">
        <v>155</v>
      </c>
      <c r="AY202" s="13" t="s">
        <v>148</v>
      </c>
      <c r="BE202" s="142">
        <f t="shared" si="64"/>
        <v>0</v>
      </c>
      <c r="BF202" s="142">
        <f t="shared" si="65"/>
        <v>0</v>
      </c>
      <c r="BG202" s="142">
        <f t="shared" si="66"/>
        <v>0</v>
      </c>
      <c r="BH202" s="142">
        <f t="shared" si="67"/>
        <v>0</v>
      </c>
      <c r="BI202" s="142">
        <f t="shared" si="68"/>
        <v>0</v>
      </c>
      <c r="BJ202" s="13" t="s">
        <v>155</v>
      </c>
      <c r="BK202" s="142">
        <f t="shared" si="69"/>
        <v>0</v>
      </c>
      <c r="BL202" s="13" t="s">
        <v>154</v>
      </c>
      <c r="BM202" s="141" t="s">
        <v>851</v>
      </c>
    </row>
    <row r="203" spans="2:65" s="1" customFormat="1" ht="14.5" customHeight="1" x14ac:dyDescent="0.2">
      <c r="B203" s="128"/>
      <c r="C203" s="129" t="s">
        <v>852</v>
      </c>
      <c r="D203" s="129" t="s">
        <v>150</v>
      </c>
      <c r="E203" s="130" t="s">
        <v>853</v>
      </c>
      <c r="F203" s="131" t="s">
        <v>854</v>
      </c>
      <c r="G203" s="132" t="s">
        <v>172</v>
      </c>
      <c r="H203" s="133">
        <v>1</v>
      </c>
      <c r="I203" s="134"/>
      <c r="J203" s="135">
        <f t="shared" si="60"/>
        <v>0</v>
      </c>
      <c r="K203" s="136"/>
      <c r="L203" s="28"/>
      <c r="M203" s="137" t="s">
        <v>1</v>
      </c>
      <c r="N203" s="138" t="s">
        <v>43</v>
      </c>
      <c r="P203" s="139">
        <f t="shared" si="61"/>
        <v>0</v>
      </c>
      <c r="Q203" s="139">
        <v>0</v>
      </c>
      <c r="R203" s="139">
        <f t="shared" si="62"/>
        <v>0</v>
      </c>
      <c r="S203" s="139">
        <v>0</v>
      </c>
      <c r="T203" s="140">
        <f t="shared" si="63"/>
        <v>0</v>
      </c>
      <c r="AR203" s="141" t="s">
        <v>154</v>
      </c>
      <c r="AT203" s="141" t="s">
        <v>150</v>
      </c>
      <c r="AU203" s="141" t="s">
        <v>155</v>
      </c>
      <c r="AY203" s="13" t="s">
        <v>148</v>
      </c>
      <c r="BE203" s="142">
        <f t="shared" si="64"/>
        <v>0</v>
      </c>
      <c r="BF203" s="142">
        <f t="shared" si="65"/>
        <v>0</v>
      </c>
      <c r="BG203" s="142">
        <f t="shared" si="66"/>
        <v>0</v>
      </c>
      <c r="BH203" s="142">
        <f t="shared" si="67"/>
        <v>0</v>
      </c>
      <c r="BI203" s="142">
        <f t="shared" si="68"/>
        <v>0</v>
      </c>
      <c r="BJ203" s="13" t="s">
        <v>155</v>
      </c>
      <c r="BK203" s="142">
        <f t="shared" si="69"/>
        <v>0</v>
      </c>
      <c r="BL203" s="13" t="s">
        <v>154</v>
      </c>
      <c r="BM203" s="141" t="s">
        <v>855</v>
      </c>
    </row>
    <row r="204" spans="2:65" s="1" customFormat="1" ht="14.5" customHeight="1" x14ac:dyDescent="0.2">
      <c r="B204" s="128"/>
      <c r="C204" s="129" t="s">
        <v>856</v>
      </c>
      <c r="D204" s="129" t="s">
        <v>150</v>
      </c>
      <c r="E204" s="130" t="s">
        <v>857</v>
      </c>
      <c r="F204" s="131" t="s">
        <v>858</v>
      </c>
      <c r="G204" s="132" t="s">
        <v>172</v>
      </c>
      <c r="H204" s="133">
        <v>1</v>
      </c>
      <c r="I204" s="134"/>
      <c r="J204" s="135">
        <f t="shared" si="60"/>
        <v>0</v>
      </c>
      <c r="K204" s="136"/>
      <c r="L204" s="28"/>
      <c r="M204" s="137" t="s">
        <v>1</v>
      </c>
      <c r="N204" s="138" t="s">
        <v>43</v>
      </c>
      <c r="P204" s="139">
        <f t="shared" si="61"/>
        <v>0</v>
      </c>
      <c r="Q204" s="139">
        <v>0</v>
      </c>
      <c r="R204" s="139">
        <f t="shared" si="62"/>
        <v>0</v>
      </c>
      <c r="S204" s="139">
        <v>0</v>
      </c>
      <c r="T204" s="140">
        <f t="shared" si="63"/>
        <v>0</v>
      </c>
      <c r="AR204" s="141" t="s">
        <v>154</v>
      </c>
      <c r="AT204" s="141" t="s">
        <v>150</v>
      </c>
      <c r="AU204" s="141" t="s">
        <v>155</v>
      </c>
      <c r="AY204" s="13" t="s">
        <v>148</v>
      </c>
      <c r="BE204" s="142">
        <f t="shared" si="64"/>
        <v>0</v>
      </c>
      <c r="BF204" s="142">
        <f t="shared" si="65"/>
        <v>0</v>
      </c>
      <c r="BG204" s="142">
        <f t="shared" si="66"/>
        <v>0</v>
      </c>
      <c r="BH204" s="142">
        <f t="shared" si="67"/>
        <v>0</v>
      </c>
      <c r="BI204" s="142">
        <f t="shared" si="68"/>
        <v>0</v>
      </c>
      <c r="BJ204" s="13" t="s">
        <v>155</v>
      </c>
      <c r="BK204" s="142">
        <f t="shared" si="69"/>
        <v>0</v>
      </c>
      <c r="BL204" s="13" t="s">
        <v>154</v>
      </c>
      <c r="BM204" s="141" t="s">
        <v>859</v>
      </c>
    </row>
    <row r="205" spans="2:65" s="1" customFormat="1" ht="14.5" customHeight="1" x14ac:dyDescent="0.2">
      <c r="B205" s="128"/>
      <c r="C205" s="129" t="s">
        <v>860</v>
      </c>
      <c r="D205" s="129" t="s">
        <v>150</v>
      </c>
      <c r="E205" s="130" t="s">
        <v>861</v>
      </c>
      <c r="F205" s="131" t="s">
        <v>862</v>
      </c>
      <c r="G205" s="132" t="s">
        <v>172</v>
      </c>
      <c r="H205" s="133">
        <v>1</v>
      </c>
      <c r="I205" s="134"/>
      <c r="J205" s="135">
        <f t="shared" si="60"/>
        <v>0</v>
      </c>
      <c r="K205" s="136"/>
      <c r="L205" s="28"/>
      <c r="M205" s="137" t="s">
        <v>1</v>
      </c>
      <c r="N205" s="138" t="s">
        <v>43</v>
      </c>
      <c r="P205" s="139">
        <f t="shared" si="61"/>
        <v>0</v>
      </c>
      <c r="Q205" s="139">
        <v>0</v>
      </c>
      <c r="R205" s="139">
        <f t="shared" si="62"/>
        <v>0</v>
      </c>
      <c r="S205" s="139">
        <v>0</v>
      </c>
      <c r="T205" s="140">
        <f t="shared" si="63"/>
        <v>0</v>
      </c>
      <c r="AR205" s="141" t="s">
        <v>154</v>
      </c>
      <c r="AT205" s="141" t="s">
        <v>150</v>
      </c>
      <c r="AU205" s="141" t="s">
        <v>155</v>
      </c>
      <c r="AY205" s="13" t="s">
        <v>148</v>
      </c>
      <c r="BE205" s="142">
        <f t="shared" si="64"/>
        <v>0</v>
      </c>
      <c r="BF205" s="142">
        <f t="shared" si="65"/>
        <v>0</v>
      </c>
      <c r="BG205" s="142">
        <f t="shared" si="66"/>
        <v>0</v>
      </c>
      <c r="BH205" s="142">
        <f t="shared" si="67"/>
        <v>0</v>
      </c>
      <c r="BI205" s="142">
        <f t="shared" si="68"/>
        <v>0</v>
      </c>
      <c r="BJ205" s="13" t="s">
        <v>155</v>
      </c>
      <c r="BK205" s="142">
        <f t="shared" si="69"/>
        <v>0</v>
      </c>
      <c r="BL205" s="13" t="s">
        <v>154</v>
      </c>
      <c r="BM205" s="141" t="s">
        <v>863</v>
      </c>
    </row>
    <row r="206" spans="2:65" s="1" customFormat="1" ht="14.5" customHeight="1" x14ac:dyDescent="0.2">
      <c r="B206" s="128"/>
      <c r="C206" s="129" t="s">
        <v>864</v>
      </c>
      <c r="D206" s="129" t="s">
        <v>150</v>
      </c>
      <c r="E206" s="130" t="s">
        <v>865</v>
      </c>
      <c r="F206" s="131" t="s">
        <v>866</v>
      </c>
      <c r="G206" s="132" t="s">
        <v>172</v>
      </c>
      <c r="H206" s="133">
        <v>1</v>
      </c>
      <c r="I206" s="134"/>
      <c r="J206" s="135">
        <f t="shared" si="60"/>
        <v>0</v>
      </c>
      <c r="K206" s="136"/>
      <c r="L206" s="28"/>
      <c r="M206" s="137" t="s">
        <v>1</v>
      </c>
      <c r="N206" s="138" t="s">
        <v>43</v>
      </c>
      <c r="P206" s="139">
        <f t="shared" si="61"/>
        <v>0</v>
      </c>
      <c r="Q206" s="139">
        <v>0</v>
      </c>
      <c r="R206" s="139">
        <f t="shared" si="62"/>
        <v>0</v>
      </c>
      <c r="S206" s="139">
        <v>0</v>
      </c>
      <c r="T206" s="140">
        <f t="shared" si="63"/>
        <v>0</v>
      </c>
      <c r="AR206" s="141" t="s">
        <v>154</v>
      </c>
      <c r="AT206" s="141" t="s">
        <v>150</v>
      </c>
      <c r="AU206" s="141" t="s">
        <v>155</v>
      </c>
      <c r="AY206" s="13" t="s">
        <v>148</v>
      </c>
      <c r="BE206" s="142">
        <f t="shared" si="64"/>
        <v>0</v>
      </c>
      <c r="BF206" s="142">
        <f t="shared" si="65"/>
        <v>0</v>
      </c>
      <c r="BG206" s="142">
        <f t="shared" si="66"/>
        <v>0</v>
      </c>
      <c r="BH206" s="142">
        <f t="shared" si="67"/>
        <v>0</v>
      </c>
      <c r="BI206" s="142">
        <f t="shared" si="68"/>
        <v>0</v>
      </c>
      <c r="BJ206" s="13" t="s">
        <v>155</v>
      </c>
      <c r="BK206" s="142">
        <f t="shared" si="69"/>
        <v>0</v>
      </c>
      <c r="BL206" s="13" t="s">
        <v>154</v>
      </c>
      <c r="BM206" s="141" t="s">
        <v>867</v>
      </c>
    </row>
    <row r="207" spans="2:65" s="1" customFormat="1" ht="14.5" customHeight="1" x14ac:dyDescent="0.2">
      <c r="B207" s="128"/>
      <c r="C207" s="129" t="s">
        <v>868</v>
      </c>
      <c r="D207" s="129" t="s">
        <v>150</v>
      </c>
      <c r="E207" s="130" t="s">
        <v>869</v>
      </c>
      <c r="F207" s="131" t="s">
        <v>870</v>
      </c>
      <c r="G207" s="132" t="s">
        <v>717</v>
      </c>
      <c r="H207" s="133">
        <v>1</v>
      </c>
      <c r="I207" s="134"/>
      <c r="J207" s="135">
        <f t="shared" si="60"/>
        <v>0</v>
      </c>
      <c r="K207" s="136"/>
      <c r="L207" s="28"/>
      <c r="M207" s="137" t="s">
        <v>1</v>
      </c>
      <c r="N207" s="138" t="s">
        <v>43</v>
      </c>
      <c r="P207" s="139">
        <f t="shared" si="61"/>
        <v>0</v>
      </c>
      <c r="Q207" s="139">
        <v>0</v>
      </c>
      <c r="R207" s="139">
        <f t="shared" si="62"/>
        <v>0</v>
      </c>
      <c r="S207" s="139">
        <v>0</v>
      </c>
      <c r="T207" s="140">
        <f t="shared" si="63"/>
        <v>0</v>
      </c>
      <c r="AR207" s="141" t="s">
        <v>154</v>
      </c>
      <c r="AT207" s="141" t="s">
        <v>150</v>
      </c>
      <c r="AU207" s="141" t="s">
        <v>155</v>
      </c>
      <c r="AY207" s="13" t="s">
        <v>148</v>
      </c>
      <c r="BE207" s="142">
        <f t="shared" si="64"/>
        <v>0</v>
      </c>
      <c r="BF207" s="142">
        <f t="shared" si="65"/>
        <v>0</v>
      </c>
      <c r="BG207" s="142">
        <f t="shared" si="66"/>
        <v>0</v>
      </c>
      <c r="BH207" s="142">
        <f t="shared" si="67"/>
        <v>0</v>
      </c>
      <c r="BI207" s="142">
        <f t="shared" si="68"/>
        <v>0</v>
      </c>
      <c r="BJ207" s="13" t="s">
        <v>155</v>
      </c>
      <c r="BK207" s="142">
        <f t="shared" si="69"/>
        <v>0</v>
      </c>
      <c r="BL207" s="13" t="s">
        <v>154</v>
      </c>
      <c r="BM207" s="141" t="s">
        <v>871</v>
      </c>
    </row>
    <row r="208" spans="2:65" s="1" customFormat="1" ht="14.5" customHeight="1" x14ac:dyDescent="0.2">
      <c r="B208" s="128"/>
      <c r="C208" s="129" t="s">
        <v>872</v>
      </c>
      <c r="D208" s="129" t="s">
        <v>150</v>
      </c>
      <c r="E208" s="130" t="s">
        <v>873</v>
      </c>
      <c r="F208" s="131" t="s">
        <v>874</v>
      </c>
      <c r="G208" s="132" t="s">
        <v>172</v>
      </c>
      <c r="H208" s="133">
        <v>15</v>
      </c>
      <c r="I208" s="134"/>
      <c r="J208" s="135">
        <f t="shared" si="60"/>
        <v>0</v>
      </c>
      <c r="K208" s="136"/>
      <c r="L208" s="28"/>
      <c r="M208" s="137" t="s">
        <v>1</v>
      </c>
      <c r="N208" s="138" t="s">
        <v>43</v>
      </c>
      <c r="P208" s="139">
        <f t="shared" si="61"/>
        <v>0</v>
      </c>
      <c r="Q208" s="139">
        <v>0</v>
      </c>
      <c r="R208" s="139">
        <f t="shared" si="62"/>
        <v>0</v>
      </c>
      <c r="S208" s="139">
        <v>0</v>
      </c>
      <c r="T208" s="140">
        <f t="shared" si="63"/>
        <v>0</v>
      </c>
      <c r="AR208" s="141" t="s">
        <v>154</v>
      </c>
      <c r="AT208" s="141" t="s">
        <v>150</v>
      </c>
      <c r="AU208" s="141" t="s">
        <v>155</v>
      </c>
      <c r="AY208" s="13" t="s">
        <v>148</v>
      </c>
      <c r="BE208" s="142">
        <f t="shared" si="64"/>
        <v>0</v>
      </c>
      <c r="BF208" s="142">
        <f t="shared" si="65"/>
        <v>0</v>
      </c>
      <c r="BG208" s="142">
        <f t="shared" si="66"/>
        <v>0</v>
      </c>
      <c r="BH208" s="142">
        <f t="shared" si="67"/>
        <v>0</v>
      </c>
      <c r="BI208" s="142">
        <f t="shared" si="68"/>
        <v>0</v>
      </c>
      <c r="BJ208" s="13" t="s">
        <v>155</v>
      </c>
      <c r="BK208" s="142">
        <f t="shared" si="69"/>
        <v>0</v>
      </c>
      <c r="BL208" s="13" t="s">
        <v>154</v>
      </c>
      <c r="BM208" s="141" t="s">
        <v>875</v>
      </c>
    </row>
    <row r="209" spans="2:65" s="1" customFormat="1" ht="14.5" customHeight="1" x14ac:dyDescent="0.2">
      <c r="B209" s="128"/>
      <c r="C209" s="129" t="s">
        <v>876</v>
      </c>
      <c r="D209" s="129" t="s">
        <v>150</v>
      </c>
      <c r="E209" s="130" t="s">
        <v>877</v>
      </c>
      <c r="F209" s="131" t="s">
        <v>878</v>
      </c>
      <c r="G209" s="132" t="s">
        <v>172</v>
      </c>
      <c r="H209" s="133">
        <v>4</v>
      </c>
      <c r="I209" s="134"/>
      <c r="J209" s="135">
        <f t="shared" si="60"/>
        <v>0</v>
      </c>
      <c r="K209" s="136"/>
      <c r="L209" s="28"/>
      <c r="M209" s="137" t="s">
        <v>1</v>
      </c>
      <c r="N209" s="138" t="s">
        <v>43</v>
      </c>
      <c r="P209" s="139">
        <f t="shared" si="61"/>
        <v>0</v>
      </c>
      <c r="Q209" s="139">
        <v>0</v>
      </c>
      <c r="R209" s="139">
        <f t="shared" si="62"/>
        <v>0</v>
      </c>
      <c r="S209" s="139">
        <v>0</v>
      </c>
      <c r="T209" s="140">
        <f t="shared" si="63"/>
        <v>0</v>
      </c>
      <c r="AR209" s="141" t="s">
        <v>154</v>
      </c>
      <c r="AT209" s="141" t="s">
        <v>150</v>
      </c>
      <c r="AU209" s="141" t="s">
        <v>155</v>
      </c>
      <c r="AY209" s="13" t="s">
        <v>148</v>
      </c>
      <c r="BE209" s="142">
        <f t="shared" si="64"/>
        <v>0</v>
      </c>
      <c r="BF209" s="142">
        <f t="shared" si="65"/>
        <v>0</v>
      </c>
      <c r="BG209" s="142">
        <f t="shared" si="66"/>
        <v>0</v>
      </c>
      <c r="BH209" s="142">
        <f t="shared" si="67"/>
        <v>0</v>
      </c>
      <c r="BI209" s="142">
        <f t="shared" si="68"/>
        <v>0</v>
      </c>
      <c r="BJ209" s="13" t="s">
        <v>155</v>
      </c>
      <c r="BK209" s="142">
        <f t="shared" si="69"/>
        <v>0</v>
      </c>
      <c r="BL209" s="13" t="s">
        <v>154</v>
      </c>
      <c r="BM209" s="141" t="s">
        <v>879</v>
      </c>
    </row>
    <row r="210" spans="2:65" s="1" customFormat="1" ht="14.5" customHeight="1" x14ac:dyDescent="0.2">
      <c r="B210" s="128"/>
      <c r="C210" s="129" t="s">
        <v>880</v>
      </c>
      <c r="D210" s="129" t="s">
        <v>150</v>
      </c>
      <c r="E210" s="130" t="s">
        <v>881</v>
      </c>
      <c r="F210" s="131" t="s">
        <v>882</v>
      </c>
      <c r="G210" s="132" t="s">
        <v>197</v>
      </c>
      <c r="H210" s="133">
        <v>30</v>
      </c>
      <c r="I210" s="134"/>
      <c r="J210" s="135">
        <f t="shared" si="60"/>
        <v>0</v>
      </c>
      <c r="K210" s="136"/>
      <c r="L210" s="28"/>
      <c r="M210" s="137" t="s">
        <v>1</v>
      </c>
      <c r="N210" s="138" t="s">
        <v>43</v>
      </c>
      <c r="P210" s="139">
        <f t="shared" si="61"/>
        <v>0</v>
      </c>
      <c r="Q210" s="139">
        <v>0</v>
      </c>
      <c r="R210" s="139">
        <f t="shared" si="62"/>
        <v>0</v>
      </c>
      <c r="S210" s="139">
        <v>0</v>
      </c>
      <c r="T210" s="140">
        <f t="shared" si="63"/>
        <v>0</v>
      </c>
      <c r="AR210" s="141" t="s">
        <v>154</v>
      </c>
      <c r="AT210" s="141" t="s">
        <v>150</v>
      </c>
      <c r="AU210" s="141" t="s">
        <v>155</v>
      </c>
      <c r="AY210" s="13" t="s">
        <v>148</v>
      </c>
      <c r="BE210" s="142">
        <f t="shared" si="64"/>
        <v>0</v>
      </c>
      <c r="BF210" s="142">
        <f t="shared" si="65"/>
        <v>0</v>
      </c>
      <c r="BG210" s="142">
        <f t="shared" si="66"/>
        <v>0</v>
      </c>
      <c r="BH210" s="142">
        <f t="shared" si="67"/>
        <v>0</v>
      </c>
      <c r="BI210" s="142">
        <f t="shared" si="68"/>
        <v>0</v>
      </c>
      <c r="BJ210" s="13" t="s">
        <v>155</v>
      </c>
      <c r="BK210" s="142">
        <f t="shared" si="69"/>
        <v>0</v>
      </c>
      <c r="BL210" s="13" t="s">
        <v>154</v>
      </c>
      <c r="BM210" s="141" t="s">
        <v>883</v>
      </c>
    </row>
    <row r="211" spans="2:65" s="1" customFormat="1" ht="14.5" customHeight="1" x14ac:dyDescent="0.2">
      <c r="B211" s="128"/>
      <c r="C211" s="129" t="s">
        <v>884</v>
      </c>
      <c r="D211" s="129" t="s">
        <v>150</v>
      </c>
      <c r="E211" s="130" t="s">
        <v>885</v>
      </c>
      <c r="F211" s="131" t="s">
        <v>886</v>
      </c>
      <c r="G211" s="132" t="s">
        <v>197</v>
      </c>
      <c r="H211" s="133">
        <v>185</v>
      </c>
      <c r="I211" s="134"/>
      <c r="J211" s="135">
        <f t="shared" si="60"/>
        <v>0</v>
      </c>
      <c r="K211" s="136"/>
      <c r="L211" s="28"/>
      <c r="M211" s="155" t="s">
        <v>1</v>
      </c>
      <c r="N211" s="156" t="s">
        <v>43</v>
      </c>
      <c r="O211" s="157"/>
      <c r="P211" s="158">
        <f t="shared" si="61"/>
        <v>0</v>
      </c>
      <c r="Q211" s="158">
        <v>0</v>
      </c>
      <c r="R211" s="158">
        <f t="shared" si="62"/>
        <v>0</v>
      </c>
      <c r="S211" s="158">
        <v>0</v>
      </c>
      <c r="T211" s="159">
        <f t="shared" si="63"/>
        <v>0</v>
      </c>
      <c r="AR211" s="141" t="s">
        <v>154</v>
      </c>
      <c r="AT211" s="141" t="s">
        <v>150</v>
      </c>
      <c r="AU211" s="141" t="s">
        <v>155</v>
      </c>
      <c r="AY211" s="13" t="s">
        <v>148</v>
      </c>
      <c r="BE211" s="142">
        <f t="shared" si="64"/>
        <v>0</v>
      </c>
      <c r="BF211" s="142">
        <f t="shared" si="65"/>
        <v>0</v>
      </c>
      <c r="BG211" s="142">
        <f t="shared" si="66"/>
        <v>0</v>
      </c>
      <c r="BH211" s="142">
        <f t="shared" si="67"/>
        <v>0</v>
      </c>
      <c r="BI211" s="142">
        <f t="shared" si="68"/>
        <v>0</v>
      </c>
      <c r="BJ211" s="13" t="s">
        <v>155</v>
      </c>
      <c r="BK211" s="142">
        <f t="shared" si="69"/>
        <v>0</v>
      </c>
      <c r="BL211" s="13" t="s">
        <v>154</v>
      </c>
      <c r="BM211" s="141" t="s">
        <v>887</v>
      </c>
    </row>
    <row r="212" spans="2:65" s="1" customFormat="1" ht="7" customHeight="1" x14ac:dyDescent="0.2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8"/>
    </row>
  </sheetData>
  <autoFilter ref="C123:K211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57"/>
  <sheetViews>
    <sheetView showGridLines="0" workbookViewId="0"/>
  </sheetViews>
  <sheetFormatPr defaultColWidth="12" defaultRowHeight="10" x14ac:dyDescent="0.2"/>
  <cols>
    <col min="1" max="1" width="8" customWidth="1"/>
    <col min="2" max="2" width="1" customWidth="1"/>
    <col min="3" max="4" width="4" customWidth="1"/>
    <col min="5" max="5" width="17" customWidth="1"/>
    <col min="6" max="6" width="50.77734375" customWidth="1"/>
    <col min="7" max="7" width="7.44140625" customWidth="1"/>
    <col min="8" max="8" width="11.44140625" customWidth="1"/>
    <col min="9" max="10" width="20" customWidth="1"/>
    <col min="11" max="11" width="20" hidden="1" customWidth="1"/>
    <col min="12" max="12" width="9" customWidth="1"/>
    <col min="13" max="13" width="10.77734375" hidden="1" customWidth="1"/>
    <col min="14" max="14" width="9" hidden="1"/>
    <col min="15" max="20" width="14" hidden="1" customWidth="1"/>
    <col min="21" max="21" width="16" hidden="1" customWidth="1"/>
    <col min="22" max="22" width="12" customWidth="1"/>
    <col min="23" max="23" width="16" customWidth="1"/>
    <col min="24" max="24" width="12" customWidth="1"/>
    <col min="25" max="25" width="15" customWidth="1"/>
    <col min="26" max="26" width="11" customWidth="1"/>
    <col min="27" max="27" width="15" customWidth="1"/>
    <col min="28" max="28" width="16" customWidth="1"/>
    <col min="29" max="29" width="11" customWidth="1"/>
    <col min="30" max="30" width="15" customWidth="1"/>
    <col min="31" max="31" width="16" customWidth="1"/>
    <col min="44" max="65" width="9" hidden="1"/>
  </cols>
  <sheetData>
    <row r="2" spans="2:46" ht="37" customHeight="1" x14ac:dyDescent="0.2">
      <c r="L2" s="250" t="s">
        <v>5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  <c r="AT2" s="13" t="s">
        <v>100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5" customHeight="1" x14ac:dyDescent="0.2">
      <c r="B4" s="16"/>
      <c r="D4" s="17" t="s">
        <v>116</v>
      </c>
      <c r="L4" s="16"/>
      <c r="M4" s="83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48" t="str">
        <f>'Rekapitulácia stavby'!K6</f>
        <v>Revitalizácia centra s ohľadom na zmenu klímy</v>
      </c>
      <c r="F7" s="249"/>
      <c r="G7" s="249"/>
      <c r="H7" s="249"/>
      <c r="L7" s="16"/>
    </row>
    <row r="8" spans="2:46" s="1" customFormat="1" ht="12" customHeight="1" x14ac:dyDescent="0.2">
      <c r="B8" s="28"/>
      <c r="D8" s="23" t="s">
        <v>117</v>
      </c>
      <c r="L8" s="28"/>
    </row>
    <row r="9" spans="2:46" s="1" customFormat="1" ht="16.5" customHeight="1" x14ac:dyDescent="0.2">
      <c r="B9" s="28"/>
      <c r="E9" s="246" t="s">
        <v>888</v>
      </c>
      <c r="F9" s="247"/>
      <c r="G9" s="247"/>
      <c r="H9" s="247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48">
        <f>'Rekapitulácia stavby'!AN8</f>
        <v>0</v>
      </c>
      <c r="L12" s="28"/>
    </row>
    <row r="13" spans="2:46" s="1" customFormat="1" ht="10.7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 x14ac:dyDescent="0.2">
      <c r="B15" s="28"/>
      <c r="E15" s="21" t="s">
        <v>25</v>
      </c>
      <c r="I15" s="23" t="s">
        <v>26</v>
      </c>
      <c r="J15" s="21" t="s">
        <v>27</v>
      </c>
      <c r="L15" s="28"/>
    </row>
    <row r="16" spans="2:46" s="1" customFormat="1" ht="7" customHeight="1" x14ac:dyDescent="0.2">
      <c r="B16" s="28"/>
      <c r="L16" s="28"/>
    </row>
    <row r="17" spans="2:12" s="1" customFormat="1" ht="12" customHeight="1" x14ac:dyDescent="0.2">
      <c r="B17" s="28"/>
      <c r="D17" s="23" t="s">
        <v>28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52" t="str">
        <f>'Rekapitulácia stavby'!E14</f>
        <v>Vyplň údaj</v>
      </c>
      <c r="F18" s="253"/>
      <c r="G18" s="253"/>
      <c r="H18" s="253"/>
      <c r="I18" s="23" t="s">
        <v>26</v>
      </c>
      <c r="J18" s="24" t="str">
        <f>'Rekapitulácia stavby'!AN14</f>
        <v>Vyplň údaj</v>
      </c>
      <c r="L18" s="28"/>
    </row>
    <row r="19" spans="2:12" s="1" customFormat="1" ht="7" customHeight="1" x14ac:dyDescent="0.2">
      <c r="B19" s="28"/>
      <c r="L19" s="28"/>
    </row>
    <row r="20" spans="2:12" s="1" customFormat="1" ht="12" customHeight="1" x14ac:dyDescent="0.2">
      <c r="B20" s="28"/>
      <c r="D20" s="23" t="s">
        <v>30</v>
      </c>
      <c r="I20" s="23" t="s">
        <v>23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31</v>
      </c>
      <c r="I21" s="23" t="s">
        <v>26</v>
      </c>
      <c r="J21" s="21" t="s">
        <v>1</v>
      </c>
      <c r="L21" s="28"/>
    </row>
    <row r="22" spans="2:12" s="1" customFormat="1" ht="7" customHeight="1" x14ac:dyDescent="0.2">
      <c r="B22" s="28"/>
      <c r="L22" s="28"/>
    </row>
    <row r="23" spans="2:12" s="1" customFormat="1" ht="12" customHeight="1" x14ac:dyDescent="0.2">
      <c r="B23" s="28"/>
      <c r="D23" s="23" t="s">
        <v>33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7" customHeight="1" x14ac:dyDescent="0.2">
      <c r="B25" s="28"/>
      <c r="L25" s="28"/>
    </row>
    <row r="26" spans="2:12" s="1" customFormat="1" ht="12" customHeight="1" x14ac:dyDescent="0.2">
      <c r="B26" s="28"/>
      <c r="D26" s="23" t="s">
        <v>35</v>
      </c>
      <c r="L26" s="28"/>
    </row>
    <row r="27" spans="2:12" s="7" customFormat="1" ht="83.25" customHeight="1" x14ac:dyDescent="0.2">
      <c r="B27" s="84"/>
      <c r="E27" s="254" t="s">
        <v>36</v>
      </c>
      <c r="F27" s="254"/>
      <c r="G27" s="254"/>
      <c r="H27" s="254"/>
      <c r="L27" s="84"/>
    </row>
    <row r="28" spans="2:12" s="1" customFormat="1" ht="7" customHeight="1" x14ac:dyDescent="0.2">
      <c r="B28" s="28"/>
      <c r="L28" s="28"/>
    </row>
    <row r="29" spans="2:12" s="1" customFormat="1" ht="7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5" customHeight="1" x14ac:dyDescent="0.2">
      <c r="B30" s="28"/>
      <c r="D30" s="85" t="s">
        <v>37</v>
      </c>
      <c r="J30" s="62">
        <f>ROUND(J117, 2)</f>
        <v>0</v>
      </c>
      <c r="L30" s="28"/>
    </row>
    <row r="31" spans="2:12" s="1" customFormat="1" ht="7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5" customHeight="1" x14ac:dyDescent="0.2">
      <c r="B32" s="28"/>
      <c r="F32" s="31" t="s">
        <v>39</v>
      </c>
      <c r="I32" s="31" t="s">
        <v>38</v>
      </c>
      <c r="J32" s="31" t="s">
        <v>40</v>
      </c>
      <c r="L32" s="28"/>
    </row>
    <row r="33" spans="2:12" s="1" customFormat="1" ht="14.5" customHeight="1" x14ac:dyDescent="0.2">
      <c r="B33" s="28"/>
      <c r="D33" s="51" t="s">
        <v>41</v>
      </c>
      <c r="E33" s="23" t="s">
        <v>42</v>
      </c>
      <c r="F33" s="86">
        <f>ROUND((SUM(BE117:BE156)),  2)</f>
        <v>0</v>
      </c>
      <c r="I33" s="87">
        <v>0.23</v>
      </c>
      <c r="J33" s="86">
        <f>ROUND(((SUM(BE117:BE156))*I33),  2)</f>
        <v>0</v>
      </c>
      <c r="L33" s="28"/>
    </row>
    <row r="34" spans="2:12" s="1" customFormat="1" ht="14.5" customHeight="1" x14ac:dyDescent="0.2">
      <c r="B34" s="28"/>
      <c r="E34" s="23" t="s">
        <v>43</v>
      </c>
      <c r="F34" s="86">
        <f>ROUND((SUM(BF117:BF156)),  2)</f>
        <v>0</v>
      </c>
      <c r="I34" s="87">
        <v>0.23</v>
      </c>
      <c r="J34" s="86">
        <f>ROUND(((SUM(BF117:BF156))*I34),  2)</f>
        <v>0</v>
      </c>
      <c r="L34" s="28"/>
    </row>
    <row r="35" spans="2:12" s="1" customFormat="1" ht="14.5" hidden="1" customHeight="1" x14ac:dyDescent="0.2">
      <c r="B35" s="28"/>
      <c r="E35" s="23" t="s">
        <v>44</v>
      </c>
      <c r="F35" s="86">
        <f>ROUND((SUM(BG117:BG156)),  2)</f>
        <v>0</v>
      </c>
      <c r="I35" s="87">
        <v>0.23</v>
      </c>
      <c r="J35" s="86">
        <f>0</f>
        <v>0</v>
      </c>
      <c r="L35" s="28"/>
    </row>
    <row r="36" spans="2:12" s="1" customFormat="1" ht="14.5" hidden="1" customHeight="1" x14ac:dyDescent="0.2">
      <c r="B36" s="28"/>
      <c r="E36" s="23" t="s">
        <v>45</v>
      </c>
      <c r="F36" s="86">
        <f>ROUND((SUM(BH117:BH156)),  2)</f>
        <v>0</v>
      </c>
      <c r="I36" s="87">
        <v>0.23</v>
      </c>
      <c r="J36" s="86">
        <f>0</f>
        <v>0</v>
      </c>
      <c r="L36" s="28"/>
    </row>
    <row r="37" spans="2:12" s="1" customFormat="1" ht="14.5" hidden="1" customHeight="1" x14ac:dyDescent="0.2">
      <c r="B37" s="28"/>
      <c r="E37" s="23" t="s">
        <v>46</v>
      </c>
      <c r="F37" s="86">
        <f>ROUND((SUM(BI117:BI156)),  2)</f>
        <v>0</v>
      </c>
      <c r="I37" s="87">
        <v>0</v>
      </c>
      <c r="J37" s="86">
        <f>0</f>
        <v>0</v>
      </c>
      <c r="L37" s="28"/>
    </row>
    <row r="38" spans="2:12" s="1" customFormat="1" ht="7" customHeight="1" x14ac:dyDescent="0.2">
      <c r="B38" s="28"/>
      <c r="L38" s="28"/>
    </row>
    <row r="39" spans="2:12" s="1" customFormat="1" ht="25.5" customHeight="1" x14ac:dyDescent="0.2">
      <c r="B39" s="28"/>
      <c r="C39" s="88"/>
      <c r="D39" s="89" t="s">
        <v>47</v>
      </c>
      <c r="E39" s="53"/>
      <c r="F39" s="53"/>
      <c r="G39" s="90" t="s">
        <v>48</v>
      </c>
      <c r="H39" s="91" t="s">
        <v>49</v>
      </c>
      <c r="I39" s="53"/>
      <c r="J39" s="92">
        <f>SUM(J30:J37)</f>
        <v>0</v>
      </c>
      <c r="K39" s="93"/>
      <c r="L39" s="28"/>
    </row>
    <row r="40" spans="2:12" s="1" customFormat="1" ht="14.5" customHeight="1" x14ac:dyDescent="0.2">
      <c r="B40" s="28"/>
      <c r="L40" s="28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37" t="s">
        <v>50</v>
      </c>
      <c r="E50" s="38"/>
      <c r="F50" s="38"/>
      <c r="G50" s="37" t="s">
        <v>51</v>
      </c>
      <c r="H50" s="38"/>
      <c r="I50" s="38"/>
      <c r="J50" s="38"/>
      <c r="K50" s="38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39" t="s">
        <v>52</v>
      </c>
      <c r="E61" s="30"/>
      <c r="F61" s="94" t="s">
        <v>53</v>
      </c>
      <c r="G61" s="39" t="s">
        <v>52</v>
      </c>
      <c r="H61" s="30"/>
      <c r="I61" s="30"/>
      <c r="J61" s="95" t="s">
        <v>53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37" t="s">
        <v>54</v>
      </c>
      <c r="E65" s="38"/>
      <c r="F65" s="38"/>
      <c r="G65" s="37" t="s">
        <v>55</v>
      </c>
      <c r="H65" s="38"/>
      <c r="I65" s="38"/>
      <c r="J65" s="38"/>
      <c r="K65" s="38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39" t="s">
        <v>52</v>
      </c>
      <c r="E76" s="30"/>
      <c r="F76" s="94" t="s">
        <v>53</v>
      </c>
      <c r="G76" s="39" t="s">
        <v>52</v>
      </c>
      <c r="H76" s="30"/>
      <c r="I76" s="30"/>
      <c r="J76" s="95" t="s">
        <v>53</v>
      </c>
      <c r="K76" s="30"/>
      <c r="L76" s="28"/>
    </row>
    <row r="77" spans="2:12" s="1" customFormat="1" ht="14.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7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5" customHeight="1" x14ac:dyDescent="0.2">
      <c r="B82" s="28"/>
      <c r="C82" s="17" t="s">
        <v>119</v>
      </c>
      <c r="L82" s="28"/>
    </row>
    <row r="83" spans="2:47" s="1" customFormat="1" ht="7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16.5" customHeight="1" x14ac:dyDescent="0.2">
      <c r="B85" s="28"/>
      <c r="E85" s="248" t="str">
        <f>E7</f>
        <v>Revitalizácia centra s ohľadom na zmenu klímy</v>
      </c>
      <c r="F85" s="249"/>
      <c r="G85" s="249"/>
      <c r="H85" s="249"/>
      <c r="L85" s="28"/>
    </row>
    <row r="86" spans="2:47" s="1" customFormat="1" ht="12" customHeight="1" x14ac:dyDescent="0.2">
      <c r="B86" s="28"/>
      <c r="C86" s="23" t="s">
        <v>117</v>
      </c>
      <c r="L86" s="28"/>
    </row>
    <row r="87" spans="2:47" s="1" customFormat="1" ht="16.5" customHeight="1" x14ac:dyDescent="0.2">
      <c r="B87" s="28"/>
      <c r="E87" s="246" t="str">
        <f>E9</f>
        <v>SO10 - Verejné osvetlenie</v>
      </c>
      <c r="F87" s="247"/>
      <c r="G87" s="247"/>
      <c r="H87" s="247"/>
      <c r="L87" s="28"/>
    </row>
    <row r="88" spans="2:47" s="1" customFormat="1" ht="7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k.ú.Kostolná pri Dunaji,p.č.56/1,2,57/1,2,66/1,2</v>
      </c>
      <c r="I89" s="23" t="s">
        <v>21</v>
      </c>
      <c r="J89" s="48">
        <f>IF(J12="","",J12)</f>
        <v>0</v>
      </c>
      <c r="L89" s="28"/>
    </row>
    <row r="90" spans="2:47" s="1" customFormat="1" ht="7" customHeight="1" x14ac:dyDescent="0.2">
      <c r="B90" s="28"/>
      <c r="L90" s="28"/>
    </row>
    <row r="91" spans="2:47" s="1" customFormat="1" ht="40" customHeight="1" x14ac:dyDescent="0.2">
      <c r="B91" s="28"/>
      <c r="C91" s="23" t="s">
        <v>22</v>
      </c>
      <c r="F91" s="21" t="str">
        <f>E15</f>
        <v>Obec Kostolná pri Dunaji,59, 903 01</v>
      </c>
      <c r="I91" s="23" t="s">
        <v>30</v>
      </c>
      <c r="J91" s="26" t="str">
        <f>E21</f>
        <v>Ing.arch Zuzana Kierulfová, Ing. Matej Orolín</v>
      </c>
      <c r="L91" s="28"/>
    </row>
    <row r="92" spans="2:47" s="1" customFormat="1" ht="15.25" customHeight="1" x14ac:dyDescent="0.2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5" customHeight="1" x14ac:dyDescent="0.2">
      <c r="B93" s="28"/>
      <c r="L93" s="28"/>
    </row>
    <row r="94" spans="2:47" s="1" customFormat="1" ht="29.25" customHeight="1" x14ac:dyDescent="0.2">
      <c r="B94" s="28"/>
      <c r="C94" s="96" t="s">
        <v>120</v>
      </c>
      <c r="D94" s="88"/>
      <c r="E94" s="88"/>
      <c r="F94" s="88"/>
      <c r="G94" s="88"/>
      <c r="H94" s="88"/>
      <c r="I94" s="88"/>
      <c r="J94" s="97" t="s">
        <v>121</v>
      </c>
      <c r="K94" s="88"/>
      <c r="L94" s="28"/>
    </row>
    <row r="95" spans="2:47" s="1" customFormat="1" ht="10.5" customHeight="1" x14ac:dyDescent="0.2">
      <c r="B95" s="28"/>
      <c r="L95" s="28"/>
    </row>
    <row r="96" spans="2:47" s="1" customFormat="1" ht="22.75" customHeight="1" x14ac:dyDescent="0.2">
      <c r="B96" s="28"/>
      <c r="C96" s="98" t="s">
        <v>122</v>
      </c>
      <c r="J96" s="62">
        <f>J117</f>
        <v>0</v>
      </c>
      <c r="L96" s="28"/>
      <c r="AU96" s="13" t="s">
        <v>123</v>
      </c>
    </row>
    <row r="97" spans="2:12" s="8" customFormat="1" ht="25" customHeight="1" x14ac:dyDescent="0.2">
      <c r="B97" s="99"/>
      <c r="D97" s="100" t="s">
        <v>889</v>
      </c>
      <c r="E97" s="101"/>
      <c r="F97" s="101"/>
      <c r="G97" s="101"/>
      <c r="H97" s="101"/>
      <c r="I97" s="101"/>
      <c r="J97" s="102">
        <f>J118</f>
        <v>0</v>
      </c>
      <c r="L97" s="99"/>
    </row>
    <row r="98" spans="2:12" s="1" customFormat="1" ht="21.75" customHeight="1" x14ac:dyDescent="0.2">
      <c r="B98" s="28"/>
      <c r="L98" s="28"/>
    </row>
    <row r="99" spans="2:12" s="1" customFormat="1" ht="7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28"/>
    </row>
    <row r="103" spans="2:12" s="1" customFormat="1" ht="7" customHeight="1" x14ac:dyDescent="0.2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28"/>
    </row>
    <row r="104" spans="2:12" s="1" customFormat="1" ht="25" customHeight="1" x14ac:dyDescent="0.2">
      <c r="B104" s="28"/>
      <c r="C104" s="17" t="s">
        <v>134</v>
      </c>
      <c r="L104" s="28"/>
    </row>
    <row r="105" spans="2:12" s="1" customFormat="1" ht="7" customHeight="1" x14ac:dyDescent="0.2">
      <c r="B105" s="28"/>
      <c r="L105" s="28"/>
    </row>
    <row r="106" spans="2:12" s="1" customFormat="1" ht="12" customHeight="1" x14ac:dyDescent="0.2">
      <c r="B106" s="28"/>
      <c r="C106" s="23" t="s">
        <v>15</v>
      </c>
      <c r="L106" s="28"/>
    </row>
    <row r="107" spans="2:12" s="1" customFormat="1" ht="16.5" customHeight="1" x14ac:dyDescent="0.2">
      <c r="B107" s="28"/>
      <c r="E107" s="248" t="str">
        <f>E7</f>
        <v>Revitalizácia centra s ohľadom na zmenu klímy</v>
      </c>
      <c r="F107" s="249"/>
      <c r="G107" s="249"/>
      <c r="H107" s="249"/>
      <c r="L107" s="28"/>
    </row>
    <row r="108" spans="2:12" s="1" customFormat="1" ht="12" customHeight="1" x14ac:dyDescent="0.2">
      <c r="B108" s="28"/>
      <c r="C108" s="23" t="s">
        <v>117</v>
      </c>
      <c r="L108" s="28"/>
    </row>
    <row r="109" spans="2:12" s="1" customFormat="1" ht="16.5" customHeight="1" x14ac:dyDescent="0.2">
      <c r="B109" s="28"/>
      <c r="E109" s="246" t="str">
        <f>E9</f>
        <v>SO10 - Verejné osvetlenie</v>
      </c>
      <c r="F109" s="247"/>
      <c r="G109" s="247"/>
      <c r="H109" s="247"/>
      <c r="L109" s="28"/>
    </row>
    <row r="110" spans="2:12" s="1" customFormat="1" ht="7" customHeight="1" x14ac:dyDescent="0.2">
      <c r="B110" s="28"/>
      <c r="L110" s="28"/>
    </row>
    <row r="111" spans="2:12" s="1" customFormat="1" ht="12" customHeight="1" x14ac:dyDescent="0.2">
      <c r="B111" s="28"/>
      <c r="C111" s="23" t="s">
        <v>19</v>
      </c>
      <c r="F111" s="21" t="str">
        <f>F12</f>
        <v>k.ú.Kostolná pri Dunaji,p.č.56/1,2,57/1,2,66/1,2</v>
      </c>
      <c r="I111" s="23" t="s">
        <v>21</v>
      </c>
      <c r="J111" s="48">
        <f>IF(J12="","",J12)</f>
        <v>0</v>
      </c>
      <c r="L111" s="28"/>
    </row>
    <row r="112" spans="2:12" s="1" customFormat="1" ht="7" customHeight="1" x14ac:dyDescent="0.2">
      <c r="B112" s="28"/>
      <c r="L112" s="28"/>
    </row>
    <row r="113" spans="2:65" s="1" customFormat="1" ht="40" customHeight="1" x14ac:dyDescent="0.2">
      <c r="B113" s="28"/>
      <c r="C113" s="23" t="s">
        <v>22</v>
      </c>
      <c r="F113" s="21" t="str">
        <f>E15</f>
        <v>Obec Kostolná pri Dunaji,59, 903 01</v>
      </c>
      <c r="I113" s="23" t="s">
        <v>30</v>
      </c>
      <c r="J113" s="26" t="str">
        <f>E21</f>
        <v>Ing.arch Zuzana Kierulfová, Ing. Matej Orolín</v>
      </c>
      <c r="L113" s="28"/>
    </row>
    <row r="114" spans="2:65" s="1" customFormat="1" ht="15.25" customHeight="1" x14ac:dyDescent="0.2">
      <c r="B114" s="28"/>
      <c r="C114" s="23" t="s">
        <v>28</v>
      </c>
      <c r="F114" s="21" t="str">
        <f>IF(E18="","",E18)</f>
        <v>Vyplň údaj</v>
      </c>
      <c r="I114" s="23" t="s">
        <v>33</v>
      </c>
      <c r="J114" s="26" t="str">
        <f>E24</f>
        <v xml:space="preserve"> </v>
      </c>
      <c r="L114" s="28"/>
    </row>
    <row r="115" spans="2:65" s="1" customFormat="1" ht="10.5" customHeight="1" x14ac:dyDescent="0.2">
      <c r="B115" s="28"/>
      <c r="L115" s="28"/>
    </row>
    <row r="116" spans="2:65" s="10" customFormat="1" ht="29.25" customHeight="1" x14ac:dyDescent="0.2">
      <c r="B116" s="107"/>
      <c r="C116" s="108" t="s">
        <v>135</v>
      </c>
      <c r="D116" s="109" t="s">
        <v>62</v>
      </c>
      <c r="E116" s="109" t="s">
        <v>58</v>
      </c>
      <c r="F116" s="109" t="s">
        <v>59</v>
      </c>
      <c r="G116" s="109" t="s">
        <v>136</v>
      </c>
      <c r="H116" s="109" t="s">
        <v>137</v>
      </c>
      <c r="I116" s="109" t="s">
        <v>138</v>
      </c>
      <c r="J116" s="110" t="s">
        <v>121</v>
      </c>
      <c r="K116" s="111" t="s">
        <v>139</v>
      </c>
      <c r="L116" s="107"/>
      <c r="M116" s="55" t="s">
        <v>1</v>
      </c>
      <c r="N116" s="56" t="s">
        <v>41</v>
      </c>
      <c r="O116" s="56" t="s">
        <v>140</v>
      </c>
      <c r="P116" s="56" t="s">
        <v>141</v>
      </c>
      <c r="Q116" s="56" t="s">
        <v>142</v>
      </c>
      <c r="R116" s="56" t="s">
        <v>143</v>
      </c>
      <c r="S116" s="56" t="s">
        <v>144</v>
      </c>
      <c r="T116" s="57" t="s">
        <v>145</v>
      </c>
    </row>
    <row r="117" spans="2:65" s="1" customFormat="1" ht="22.75" customHeight="1" x14ac:dyDescent="0.35">
      <c r="B117" s="28"/>
      <c r="C117" s="60" t="s">
        <v>122</v>
      </c>
      <c r="J117" s="112">
        <f>BK117</f>
        <v>0</v>
      </c>
      <c r="L117" s="28"/>
      <c r="M117" s="58"/>
      <c r="N117" s="49"/>
      <c r="O117" s="49"/>
      <c r="P117" s="113">
        <f>P118</f>
        <v>0</v>
      </c>
      <c r="Q117" s="49"/>
      <c r="R117" s="113">
        <f>R118</f>
        <v>0</v>
      </c>
      <c r="S117" s="49"/>
      <c r="T117" s="114">
        <f>T118</f>
        <v>0</v>
      </c>
      <c r="AT117" s="13" t="s">
        <v>76</v>
      </c>
      <c r="AU117" s="13" t="s">
        <v>123</v>
      </c>
      <c r="BK117" s="115">
        <f>BK118</f>
        <v>0</v>
      </c>
    </row>
    <row r="118" spans="2:65" s="11" customFormat="1" ht="26.25" customHeight="1" x14ac:dyDescent="0.35">
      <c r="B118" s="116"/>
      <c r="D118" s="117" t="s">
        <v>76</v>
      </c>
      <c r="E118" s="118" t="s">
        <v>62</v>
      </c>
      <c r="F118" s="118" t="s">
        <v>59</v>
      </c>
      <c r="I118" s="119"/>
      <c r="J118" s="120">
        <f>BK118</f>
        <v>0</v>
      </c>
      <c r="L118" s="116"/>
      <c r="M118" s="121"/>
      <c r="P118" s="122">
        <f>SUM(P119:P156)</f>
        <v>0</v>
      </c>
      <c r="R118" s="122">
        <f>SUM(R119:R156)</f>
        <v>0</v>
      </c>
      <c r="T118" s="123">
        <f>SUM(T119:T156)</f>
        <v>0</v>
      </c>
      <c r="AR118" s="117" t="s">
        <v>85</v>
      </c>
      <c r="AT118" s="124" t="s">
        <v>76</v>
      </c>
      <c r="AU118" s="124" t="s">
        <v>77</v>
      </c>
      <c r="AY118" s="117" t="s">
        <v>148</v>
      </c>
      <c r="BK118" s="125">
        <f>SUM(BK119:BK156)</f>
        <v>0</v>
      </c>
    </row>
    <row r="119" spans="2:65" s="1" customFormat="1" ht="14.5" customHeight="1" x14ac:dyDescent="0.2">
      <c r="B119" s="128"/>
      <c r="C119" s="129" t="s">
        <v>85</v>
      </c>
      <c r="D119" s="129" t="s">
        <v>150</v>
      </c>
      <c r="E119" s="130" t="s">
        <v>890</v>
      </c>
      <c r="F119" s="131" t="s">
        <v>891</v>
      </c>
      <c r="G119" s="132" t="s">
        <v>172</v>
      </c>
      <c r="H119" s="133">
        <v>26</v>
      </c>
      <c r="I119" s="134"/>
      <c r="J119" s="135">
        <f t="shared" ref="J119:J156" si="0">ROUND(I119*H119,2)</f>
        <v>0</v>
      </c>
      <c r="K119" s="136"/>
      <c r="L119" s="28"/>
      <c r="M119" s="137" t="s">
        <v>1</v>
      </c>
      <c r="N119" s="138" t="s">
        <v>43</v>
      </c>
      <c r="P119" s="139">
        <f t="shared" ref="P119:P156" si="1">O119*H119</f>
        <v>0</v>
      </c>
      <c r="Q119" s="139">
        <v>0</v>
      </c>
      <c r="R119" s="139">
        <f t="shared" ref="R119:R156" si="2">Q119*H119</f>
        <v>0</v>
      </c>
      <c r="S119" s="139">
        <v>0</v>
      </c>
      <c r="T119" s="140">
        <f t="shared" ref="T119:T156" si="3">S119*H119</f>
        <v>0</v>
      </c>
      <c r="AR119" s="141" t="s">
        <v>154</v>
      </c>
      <c r="AT119" s="141" t="s">
        <v>150</v>
      </c>
      <c r="AU119" s="141" t="s">
        <v>85</v>
      </c>
      <c r="AY119" s="13" t="s">
        <v>148</v>
      </c>
      <c r="BE119" s="142">
        <f t="shared" ref="BE119:BE156" si="4">IF(N119="základná",J119,0)</f>
        <v>0</v>
      </c>
      <c r="BF119" s="142">
        <f t="shared" ref="BF119:BF156" si="5">IF(N119="znížená",J119,0)</f>
        <v>0</v>
      </c>
      <c r="BG119" s="142">
        <f t="shared" ref="BG119:BG156" si="6">IF(N119="zákl. prenesená",J119,0)</f>
        <v>0</v>
      </c>
      <c r="BH119" s="142">
        <f t="shared" ref="BH119:BH156" si="7">IF(N119="zníž. prenesená",J119,0)</f>
        <v>0</v>
      </c>
      <c r="BI119" s="142">
        <f t="shared" ref="BI119:BI156" si="8">IF(N119="nulová",J119,0)</f>
        <v>0</v>
      </c>
      <c r="BJ119" s="13" t="s">
        <v>155</v>
      </c>
      <c r="BK119" s="142">
        <f t="shared" ref="BK119:BK156" si="9">ROUND(I119*H119,2)</f>
        <v>0</v>
      </c>
      <c r="BL119" s="13" t="s">
        <v>154</v>
      </c>
      <c r="BM119" s="141" t="s">
        <v>892</v>
      </c>
    </row>
    <row r="120" spans="2:65" s="1" customFormat="1" ht="14.5" customHeight="1" x14ac:dyDescent="0.2">
      <c r="B120" s="128"/>
      <c r="C120" s="129" t="s">
        <v>155</v>
      </c>
      <c r="D120" s="129" t="s">
        <v>150</v>
      </c>
      <c r="E120" s="130" t="s">
        <v>893</v>
      </c>
      <c r="F120" s="131" t="s">
        <v>894</v>
      </c>
      <c r="G120" s="132" t="s">
        <v>172</v>
      </c>
      <c r="H120" s="133">
        <v>26</v>
      </c>
      <c r="I120" s="134"/>
      <c r="J120" s="135">
        <f t="shared" si="0"/>
        <v>0</v>
      </c>
      <c r="K120" s="136"/>
      <c r="L120" s="28"/>
      <c r="M120" s="137" t="s">
        <v>1</v>
      </c>
      <c r="N120" s="138" t="s">
        <v>43</v>
      </c>
      <c r="P120" s="139">
        <f t="shared" si="1"/>
        <v>0</v>
      </c>
      <c r="Q120" s="139">
        <v>0</v>
      </c>
      <c r="R120" s="139">
        <f t="shared" si="2"/>
        <v>0</v>
      </c>
      <c r="S120" s="139">
        <v>0</v>
      </c>
      <c r="T120" s="140">
        <f t="shared" si="3"/>
        <v>0</v>
      </c>
      <c r="AR120" s="141" t="s">
        <v>154</v>
      </c>
      <c r="AT120" s="141" t="s">
        <v>150</v>
      </c>
      <c r="AU120" s="141" t="s">
        <v>85</v>
      </c>
      <c r="AY120" s="13" t="s">
        <v>148</v>
      </c>
      <c r="BE120" s="142">
        <f t="shared" si="4"/>
        <v>0</v>
      </c>
      <c r="BF120" s="142">
        <f t="shared" si="5"/>
        <v>0</v>
      </c>
      <c r="BG120" s="142">
        <f t="shared" si="6"/>
        <v>0</v>
      </c>
      <c r="BH120" s="142">
        <f t="shared" si="7"/>
        <v>0</v>
      </c>
      <c r="BI120" s="142">
        <f t="shared" si="8"/>
        <v>0</v>
      </c>
      <c r="BJ120" s="13" t="s">
        <v>155</v>
      </c>
      <c r="BK120" s="142">
        <f t="shared" si="9"/>
        <v>0</v>
      </c>
      <c r="BL120" s="13" t="s">
        <v>154</v>
      </c>
      <c r="BM120" s="141" t="s">
        <v>895</v>
      </c>
    </row>
    <row r="121" spans="2:65" s="1" customFormat="1" ht="14.5" customHeight="1" x14ac:dyDescent="0.2">
      <c r="B121" s="128"/>
      <c r="C121" s="129" t="s">
        <v>161</v>
      </c>
      <c r="D121" s="129" t="s">
        <v>150</v>
      </c>
      <c r="E121" s="130" t="s">
        <v>896</v>
      </c>
      <c r="F121" s="131" t="s">
        <v>897</v>
      </c>
      <c r="G121" s="132" t="s">
        <v>172</v>
      </c>
      <c r="H121" s="133">
        <v>15</v>
      </c>
      <c r="I121" s="134"/>
      <c r="J121" s="135">
        <f t="shared" si="0"/>
        <v>0</v>
      </c>
      <c r="K121" s="136"/>
      <c r="L121" s="28"/>
      <c r="M121" s="137" t="s">
        <v>1</v>
      </c>
      <c r="N121" s="138" t="s">
        <v>43</v>
      </c>
      <c r="P121" s="139">
        <f t="shared" si="1"/>
        <v>0</v>
      </c>
      <c r="Q121" s="139">
        <v>0</v>
      </c>
      <c r="R121" s="139">
        <f t="shared" si="2"/>
        <v>0</v>
      </c>
      <c r="S121" s="139">
        <v>0</v>
      </c>
      <c r="T121" s="140">
        <f t="shared" si="3"/>
        <v>0</v>
      </c>
      <c r="AR121" s="141" t="s">
        <v>154</v>
      </c>
      <c r="AT121" s="141" t="s">
        <v>150</v>
      </c>
      <c r="AU121" s="141" t="s">
        <v>85</v>
      </c>
      <c r="AY121" s="13" t="s">
        <v>148</v>
      </c>
      <c r="BE121" s="142">
        <f t="shared" si="4"/>
        <v>0</v>
      </c>
      <c r="BF121" s="142">
        <f t="shared" si="5"/>
        <v>0</v>
      </c>
      <c r="BG121" s="142">
        <f t="shared" si="6"/>
        <v>0</v>
      </c>
      <c r="BH121" s="142">
        <f t="shared" si="7"/>
        <v>0</v>
      </c>
      <c r="BI121" s="142">
        <f t="shared" si="8"/>
        <v>0</v>
      </c>
      <c r="BJ121" s="13" t="s">
        <v>155</v>
      </c>
      <c r="BK121" s="142">
        <f t="shared" si="9"/>
        <v>0</v>
      </c>
      <c r="BL121" s="13" t="s">
        <v>154</v>
      </c>
      <c r="BM121" s="141" t="s">
        <v>898</v>
      </c>
    </row>
    <row r="122" spans="2:65" s="1" customFormat="1" ht="14.5" customHeight="1" x14ac:dyDescent="0.2">
      <c r="B122" s="128"/>
      <c r="C122" s="129" t="s">
        <v>154</v>
      </c>
      <c r="D122" s="129" t="s">
        <v>150</v>
      </c>
      <c r="E122" s="130" t="s">
        <v>899</v>
      </c>
      <c r="F122" s="131" t="s">
        <v>900</v>
      </c>
      <c r="G122" s="132" t="s">
        <v>172</v>
      </c>
      <c r="H122" s="133">
        <v>15</v>
      </c>
      <c r="I122" s="134"/>
      <c r="J122" s="135">
        <f t="shared" si="0"/>
        <v>0</v>
      </c>
      <c r="K122" s="136"/>
      <c r="L122" s="28"/>
      <c r="M122" s="137" t="s">
        <v>1</v>
      </c>
      <c r="N122" s="138" t="s">
        <v>43</v>
      </c>
      <c r="P122" s="139">
        <f t="shared" si="1"/>
        <v>0</v>
      </c>
      <c r="Q122" s="139">
        <v>0</v>
      </c>
      <c r="R122" s="139">
        <f t="shared" si="2"/>
        <v>0</v>
      </c>
      <c r="S122" s="139">
        <v>0</v>
      </c>
      <c r="T122" s="140">
        <f t="shared" si="3"/>
        <v>0</v>
      </c>
      <c r="AR122" s="141" t="s">
        <v>154</v>
      </c>
      <c r="AT122" s="141" t="s">
        <v>150</v>
      </c>
      <c r="AU122" s="141" t="s">
        <v>85</v>
      </c>
      <c r="AY122" s="13" t="s">
        <v>148</v>
      </c>
      <c r="BE122" s="142">
        <f t="shared" si="4"/>
        <v>0</v>
      </c>
      <c r="BF122" s="142">
        <f t="shared" si="5"/>
        <v>0</v>
      </c>
      <c r="BG122" s="142">
        <f t="shared" si="6"/>
        <v>0</v>
      </c>
      <c r="BH122" s="142">
        <f t="shared" si="7"/>
        <v>0</v>
      </c>
      <c r="BI122" s="142">
        <f t="shared" si="8"/>
        <v>0</v>
      </c>
      <c r="BJ122" s="13" t="s">
        <v>155</v>
      </c>
      <c r="BK122" s="142">
        <f t="shared" si="9"/>
        <v>0</v>
      </c>
      <c r="BL122" s="13" t="s">
        <v>154</v>
      </c>
      <c r="BM122" s="141" t="s">
        <v>901</v>
      </c>
    </row>
    <row r="123" spans="2:65" s="1" customFormat="1" ht="14.5" customHeight="1" x14ac:dyDescent="0.2">
      <c r="B123" s="128"/>
      <c r="C123" s="129" t="s">
        <v>169</v>
      </c>
      <c r="D123" s="129" t="s">
        <v>150</v>
      </c>
      <c r="E123" s="130" t="s">
        <v>902</v>
      </c>
      <c r="F123" s="131" t="s">
        <v>903</v>
      </c>
      <c r="G123" s="132" t="s">
        <v>172</v>
      </c>
      <c r="H123" s="133">
        <v>15</v>
      </c>
      <c r="I123" s="134"/>
      <c r="J123" s="135">
        <f t="shared" si="0"/>
        <v>0</v>
      </c>
      <c r="K123" s="136"/>
      <c r="L123" s="28"/>
      <c r="M123" s="137" t="s">
        <v>1</v>
      </c>
      <c r="N123" s="138" t="s">
        <v>43</v>
      </c>
      <c r="P123" s="139">
        <f t="shared" si="1"/>
        <v>0</v>
      </c>
      <c r="Q123" s="139">
        <v>0</v>
      </c>
      <c r="R123" s="139">
        <f t="shared" si="2"/>
        <v>0</v>
      </c>
      <c r="S123" s="139">
        <v>0</v>
      </c>
      <c r="T123" s="140">
        <f t="shared" si="3"/>
        <v>0</v>
      </c>
      <c r="AR123" s="141" t="s">
        <v>154</v>
      </c>
      <c r="AT123" s="141" t="s">
        <v>150</v>
      </c>
      <c r="AU123" s="141" t="s">
        <v>85</v>
      </c>
      <c r="AY123" s="13" t="s">
        <v>148</v>
      </c>
      <c r="BE123" s="142">
        <f t="shared" si="4"/>
        <v>0</v>
      </c>
      <c r="BF123" s="142">
        <f t="shared" si="5"/>
        <v>0</v>
      </c>
      <c r="BG123" s="142">
        <f t="shared" si="6"/>
        <v>0</v>
      </c>
      <c r="BH123" s="142">
        <f t="shared" si="7"/>
        <v>0</v>
      </c>
      <c r="BI123" s="142">
        <f t="shared" si="8"/>
        <v>0</v>
      </c>
      <c r="BJ123" s="13" t="s">
        <v>155</v>
      </c>
      <c r="BK123" s="142">
        <f t="shared" si="9"/>
        <v>0</v>
      </c>
      <c r="BL123" s="13" t="s">
        <v>154</v>
      </c>
      <c r="BM123" s="141" t="s">
        <v>904</v>
      </c>
    </row>
    <row r="124" spans="2:65" s="1" customFormat="1" ht="14.5" customHeight="1" x14ac:dyDescent="0.2">
      <c r="B124" s="128"/>
      <c r="C124" s="129" t="s">
        <v>174</v>
      </c>
      <c r="D124" s="129" t="s">
        <v>150</v>
      </c>
      <c r="E124" s="130" t="s">
        <v>339</v>
      </c>
      <c r="F124" s="131" t="s">
        <v>341</v>
      </c>
      <c r="G124" s="132" t="s">
        <v>172</v>
      </c>
      <c r="H124" s="133">
        <v>15</v>
      </c>
      <c r="I124" s="134"/>
      <c r="J124" s="135">
        <f t="shared" si="0"/>
        <v>0</v>
      </c>
      <c r="K124" s="136"/>
      <c r="L124" s="28"/>
      <c r="M124" s="137" t="s">
        <v>1</v>
      </c>
      <c r="N124" s="138" t="s">
        <v>43</v>
      </c>
      <c r="P124" s="139">
        <f t="shared" si="1"/>
        <v>0</v>
      </c>
      <c r="Q124" s="139">
        <v>0</v>
      </c>
      <c r="R124" s="139">
        <f t="shared" si="2"/>
        <v>0</v>
      </c>
      <c r="S124" s="139">
        <v>0</v>
      </c>
      <c r="T124" s="140">
        <f t="shared" si="3"/>
        <v>0</v>
      </c>
      <c r="AR124" s="141" t="s">
        <v>154</v>
      </c>
      <c r="AT124" s="141" t="s">
        <v>150</v>
      </c>
      <c r="AU124" s="141" t="s">
        <v>85</v>
      </c>
      <c r="AY124" s="13" t="s">
        <v>148</v>
      </c>
      <c r="BE124" s="142">
        <f t="shared" si="4"/>
        <v>0</v>
      </c>
      <c r="BF124" s="142">
        <f t="shared" si="5"/>
        <v>0</v>
      </c>
      <c r="BG124" s="142">
        <f t="shared" si="6"/>
        <v>0</v>
      </c>
      <c r="BH124" s="142">
        <f t="shared" si="7"/>
        <v>0</v>
      </c>
      <c r="BI124" s="142">
        <f t="shared" si="8"/>
        <v>0</v>
      </c>
      <c r="BJ124" s="13" t="s">
        <v>155</v>
      </c>
      <c r="BK124" s="142">
        <f t="shared" si="9"/>
        <v>0</v>
      </c>
      <c r="BL124" s="13" t="s">
        <v>154</v>
      </c>
      <c r="BM124" s="141" t="s">
        <v>905</v>
      </c>
    </row>
    <row r="125" spans="2:65" s="1" customFormat="1" ht="14.5" customHeight="1" x14ac:dyDescent="0.2">
      <c r="B125" s="128"/>
      <c r="C125" s="129" t="s">
        <v>182</v>
      </c>
      <c r="D125" s="129" t="s">
        <v>150</v>
      </c>
      <c r="E125" s="130" t="s">
        <v>351</v>
      </c>
      <c r="F125" s="131" t="s">
        <v>353</v>
      </c>
      <c r="G125" s="132" t="s">
        <v>172</v>
      </c>
      <c r="H125" s="133">
        <v>3</v>
      </c>
      <c r="I125" s="134"/>
      <c r="J125" s="135">
        <f t="shared" si="0"/>
        <v>0</v>
      </c>
      <c r="K125" s="136"/>
      <c r="L125" s="28"/>
      <c r="M125" s="137" t="s">
        <v>1</v>
      </c>
      <c r="N125" s="138" t="s">
        <v>43</v>
      </c>
      <c r="P125" s="139">
        <f t="shared" si="1"/>
        <v>0</v>
      </c>
      <c r="Q125" s="139">
        <v>0</v>
      </c>
      <c r="R125" s="139">
        <f t="shared" si="2"/>
        <v>0</v>
      </c>
      <c r="S125" s="139">
        <v>0</v>
      </c>
      <c r="T125" s="140">
        <f t="shared" si="3"/>
        <v>0</v>
      </c>
      <c r="AR125" s="141" t="s">
        <v>154</v>
      </c>
      <c r="AT125" s="141" t="s">
        <v>150</v>
      </c>
      <c r="AU125" s="141" t="s">
        <v>85</v>
      </c>
      <c r="AY125" s="13" t="s">
        <v>148</v>
      </c>
      <c r="BE125" s="142">
        <f t="shared" si="4"/>
        <v>0</v>
      </c>
      <c r="BF125" s="142">
        <f t="shared" si="5"/>
        <v>0</v>
      </c>
      <c r="BG125" s="142">
        <f t="shared" si="6"/>
        <v>0</v>
      </c>
      <c r="BH125" s="142">
        <f t="shared" si="7"/>
        <v>0</v>
      </c>
      <c r="BI125" s="142">
        <f t="shared" si="8"/>
        <v>0</v>
      </c>
      <c r="BJ125" s="13" t="s">
        <v>155</v>
      </c>
      <c r="BK125" s="142">
        <f t="shared" si="9"/>
        <v>0</v>
      </c>
      <c r="BL125" s="13" t="s">
        <v>154</v>
      </c>
      <c r="BM125" s="141" t="s">
        <v>906</v>
      </c>
    </row>
    <row r="126" spans="2:65" s="1" customFormat="1" ht="14.5" customHeight="1" x14ac:dyDescent="0.2">
      <c r="B126" s="128"/>
      <c r="C126" s="129" t="s">
        <v>178</v>
      </c>
      <c r="D126" s="129" t="s">
        <v>150</v>
      </c>
      <c r="E126" s="130" t="s">
        <v>355</v>
      </c>
      <c r="F126" s="131" t="s">
        <v>357</v>
      </c>
      <c r="G126" s="132" t="s">
        <v>172</v>
      </c>
      <c r="H126" s="133">
        <v>15</v>
      </c>
      <c r="I126" s="134"/>
      <c r="J126" s="135">
        <f t="shared" si="0"/>
        <v>0</v>
      </c>
      <c r="K126" s="136"/>
      <c r="L126" s="28"/>
      <c r="M126" s="137" t="s">
        <v>1</v>
      </c>
      <c r="N126" s="138" t="s">
        <v>43</v>
      </c>
      <c r="P126" s="139">
        <f t="shared" si="1"/>
        <v>0</v>
      </c>
      <c r="Q126" s="139">
        <v>0</v>
      </c>
      <c r="R126" s="139">
        <f t="shared" si="2"/>
        <v>0</v>
      </c>
      <c r="S126" s="139">
        <v>0</v>
      </c>
      <c r="T126" s="140">
        <f t="shared" si="3"/>
        <v>0</v>
      </c>
      <c r="AR126" s="141" t="s">
        <v>154</v>
      </c>
      <c r="AT126" s="141" t="s">
        <v>150</v>
      </c>
      <c r="AU126" s="141" t="s">
        <v>85</v>
      </c>
      <c r="AY126" s="13" t="s">
        <v>148</v>
      </c>
      <c r="BE126" s="142">
        <f t="shared" si="4"/>
        <v>0</v>
      </c>
      <c r="BF126" s="142">
        <f t="shared" si="5"/>
        <v>0</v>
      </c>
      <c r="BG126" s="142">
        <f t="shared" si="6"/>
        <v>0</v>
      </c>
      <c r="BH126" s="142">
        <f t="shared" si="7"/>
        <v>0</v>
      </c>
      <c r="BI126" s="142">
        <f t="shared" si="8"/>
        <v>0</v>
      </c>
      <c r="BJ126" s="13" t="s">
        <v>155</v>
      </c>
      <c r="BK126" s="142">
        <f t="shared" si="9"/>
        <v>0</v>
      </c>
      <c r="BL126" s="13" t="s">
        <v>154</v>
      </c>
      <c r="BM126" s="141" t="s">
        <v>907</v>
      </c>
    </row>
    <row r="127" spans="2:65" s="1" customFormat="1" ht="14.5" customHeight="1" x14ac:dyDescent="0.2">
      <c r="B127" s="128"/>
      <c r="C127" s="129" t="s">
        <v>194</v>
      </c>
      <c r="D127" s="129" t="s">
        <v>150</v>
      </c>
      <c r="E127" s="130" t="s">
        <v>301</v>
      </c>
      <c r="F127" s="131" t="s">
        <v>303</v>
      </c>
      <c r="G127" s="132" t="s">
        <v>304</v>
      </c>
      <c r="H127" s="133">
        <v>595</v>
      </c>
      <c r="I127" s="134"/>
      <c r="J127" s="135">
        <f t="shared" si="0"/>
        <v>0</v>
      </c>
      <c r="K127" s="136"/>
      <c r="L127" s="28"/>
      <c r="M127" s="137" t="s">
        <v>1</v>
      </c>
      <c r="N127" s="138" t="s">
        <v>43</v>
      </c>
      <c r="P127" s="139">
        <f t="shared" si="1"/>
        <v>0</v>
      </c>
      <c r="Q127" s="139">
        <v>0</v>
      </c>
      <c r="R127" s="139">
        <f t="shared" si="2"/>
        <v>0</v>
      </c>
      <c r="S127" s="139">
        <v>0</v>
      </c>
      <c r="T127" s="140">
        <f t="shared" si="3"/>
        <v>0</v>
      </c>
      <c r="AR127" s="141" t="s">
        <v>154</v>
      </c>
      <c r="AT127" s="141" t="s">
        <v>150</v>
      </c>
      <c r="AU127" s="141" t="s">
        <v>85</v>
      </c>
      <c r="AY127" s="13" t="s">
        <v>148</v>
      </c>
      <c r="BE127" s="142">
        <f t="shared" si="4"/>
        <v>0</v>
      </c>
      <c r="BF127" s="142">
        <f t="shared" si="5"/>
        <v>0</v>
      </c>
      <c r="BG127" s="142">
        <f t="shared" si="6"/>
        <v>0</v>
      </c>
      <c r="BH127" s="142">
        <f t="shared" si="7"/>
        <v>0</v>
      </c>
      <c r="BI127" s="142">
        <f t="shared" si="8"/>
        <v>0</v>
      </c>
      <c r="BJ127" s="13" t="s">
        <v>155</v>
      </c>
      <c r="BK127" s="142">
        <f t="shared" si="9"/>
        <v>0</v>
      </c>
      <c r="BL127" s="13" t="s">
        <v>154</v>
      </c>
      <c r="BM127" s="141" t="s">
        <v>908</v>
      </c>
    </row>
    <row r="128" spans="2:65" s="1" customFormat="1" ht="14.5" customHeight="1" x14ac:dyDescent="0.2">
      <c r="B128" s="128"/>
      <c r="C128" s="129" t="s">
        <v>199</v>
      </c>
      <c r="D128" s="129" t="s">
        <v>150</v>
      </c>
      <c r="E128" s="130" t="s">
        <v>305</v>
      </c>
      <c r="F128" s="131" t="s">
        <v>909</v>
      </c>
      <c r="G128" s="132" t="s">
        <v>172</v>
      </c>
      <c r="H128" s="133">
        <v>695</v>
      </c>
      <c r="I128" s="134"/>
      <c r="J128" s="135">
        <f t="shared" si="0"/>
        <v>0</v>
      </c>
      <c r="K128" s="136"/>
      <c r="L128" s="28"/>
      <c r="M128" s="137" t="s">
        <v>1</v>
      </c>
      <c r="N128" s="138" t="s">
        <v>43</v>
      </c>
      <c r="P128" s="139">
        <f t="shared" si="1"/>
        <v>0</v>
      </c>
      <c r="Q128" s="139">
        <v>0</v>
      </c>
      <c r="R128" s="139">
        <f t="shared" si="2"/>
        <v>0</v>
      </c>
      <c r="S128" s="139">
        <v>0</v>
      </c>
      <c r="T128" s="140">
        <f t="shared" si="3"/>
        <v>0</v>
      </c>
      <c r="AR128" s="141" t="s">
        <v>154</v>
      </c>
      <c r="AT128" s="141" t="s">
        <v>150</v>
      </c>
      <c r="AU128" s="141" t="s">
        <v>85</v>
      </c>
      <c r="AY128" s="13" t="s">
        <v>148</v>
      </c>
      <c r="BE128" s="142">
        <f t="shared" si="4"/>
        <v>0</v>
      </c>
      <c r="BF128" s="142">
        <f t="shared" si="5"/>
        <v>0</v>
      </c>
      <c r="BG128" s="142">
        <f t="shared" si="6"/>
        <v>0</v>
      </c>
      <c r="BH128" s="142">
        <f t="shared" si="7"/>
        <v>0</v>
      </c>
      <c r="BI128" s="142">
        <f t="shared" si="8"/>
        <v>0</v>
      </c>
      <c r="BJ128" s="13" t="s">
        <v>155</v>
      </c>
      <c r="BK128" s="142">
        <f t="shared" si="9"/>
        <v>0</v>
      </c>
      <c r="BL128" s="13" t="s">
        <v>154</v>
      </c>
      <c r="BM128" s="141" t="s">
        <v>910</v>
      </c>
    </row>
    <row r="129" spans="2:65" s="1" customFormat="1" ht="14.5" customHeight="1" x14ac:dyDescent="0.2">
      <c r="B129" s="128"/>
      <c r="C129" s="129" t="s">
        <v>204</v>
      </c>
      <c r="D129" s="129" t="s">
        <v>150</v>
      </c>
      <c r="E129" s="130" t="s">
        <v>911</v>
      </c>
      <c r="F129" s="131" t="s">
        <v>314</v>
      </c>
      <c r="G129" s="132" t="s">
        <v>304</v>
      </c>
      <c r="H129" s="133">
        <v>560</v>
      </c>
      <c r="I129" s="134"/>
      <c r="J129" s="135">
        <f t="shared" si="0"/>
        <v>0</v>
      </c>
      <c r="K129" s="136"/>
      <c r="L129" s="28"/>
      <c r="M129" s="137" t="s">
        <v>1</v>
      </c>
      <c r="N129" s="138" t="s">
        <v>43</v>
      </c>
      <c r="P129" s="139">
        <f t="shared" si="1"/>
        <v>0</v>
      </c>
      <c r="Q129" s="139">
        <v>0</v>
      </c>
      <c r="R129" s="139">
        <f t="shared" si="2"/>
        <v>0</v>
      </c>
      <c r="S129" s="139">
        <v>0</v>
      </c>
      <c r="T129" s="140">
        <f t="shared" si="3"/>
        <v>0</v>
      </c>
      <c r="AR129" s="141" t="s">
        <v>154</v>
      </c>
      <c r="AT129" s="141" t="s">
        <v>150</v>
      </c>
      <c r="AU129" s="141" t="s">
        <v>85</v>
      </c>
      <c r="AY129" s="13" t="s">
        <v>148</v>
      </c>
      <c r="BE129" s="142">
        <f t="shared" si="4"/>
        <v>0</v>
      </c>
      <c r="BF129" s="142">
        <f t="shared" si="5"/>
        <v>0</v>
      </c>
      <c r="BG129" s="142">
        <f t="shared" si="6"/>
        <v>0</v>
      </c>
      <c r="BH129" s="142">
        <f t="shared" si="7"/>
        <v>0</v>
      </c>
      <c r="BI129" s="142">
        <f t="shared" si="8"/>
        <v>0</v>
      </c>
      <c r="BJ129" s="13" t="s">
        <v>155</v>
      </c>
      <c r="BK129" s="142">
        <f t="shared" si="9"/>
        <v>0</v>
      </c>
      <c r="BL129" s="13" t="s">
        <v>154</v>
      </c>
      <c r="BM129" s="141" t="s">
        <v>912</v>
      </c>
    </row>
    <row r="130" spans="2:65" s="1" customFormat="1" ht="14.5" customHeight="1" x14ac:dyDescent="0.2">
      <c r="B130" s="128"/>
      <c r="C130" s="129" t="s">
        <v>208</v>
      </c>
      <c r="D130" s="129" t="s">
        <v>150</v>
      </c>
      <c r="E130" s="130" t="s">
        <v>913</v>
      </c>
      <c r="F130" s="131" t="s">
        <v>914</v>
      </c>
      <c r="G130" s="132" t="s">
        <v>304</v>
      </c>
      <c r="H130" s="133">
        <v>310</v>
      </c>
      <c r="I130" s="134"/>
      <c r="J130" s="135">
        <f t="shared" si="0"/>
        <v>0</v>
      </c>
      <c r="K130" s="136"/>
      <c r="L130" s="28"/>
      <c r="M130" s="137" t="s">
        <v>1</v>
      </c>
      <c r="N130" s="138" t="s">
        <v>43</v>
      </c>
      <c r="P130" s="139">
        <f t="shared" si="1"/>
        <v>0</v>
      </c>
      <c r="Q130" s="139">
        <v>0</v>
      </c>
      <c r="R130" s="139">
        <f t="shared" si="2"/>
        <v>0</v>
      </c>
      <c r="S130" s="139">
        <v>0</v>
      </c>
      <c r="T130" s="140">
        <f t="shared" si="3"/>
        <v>0</v>
      </c>
      <c r="AR130" s="141" t="s">
        <v>154</v>
      </c>
      <c r="AT130" s="141" t="s">
        <v>150</v>
      </c>
      <c r="AU130" s="141" t="s">
        <v>85</v>
      </c>
      <c r="AY130" s="13" t="s">
        <v>148</v>
      </c>
      <c r="BE130" s="142">
        <f t="shared" si="4"/>
        <v>0</v>
      </c>
      <c r="BF130" s="142">
        <f t="shared" si="5"/>
        <v>0</v>
      </c>
      <c r="BG130" s="142">
        <f t="shared" si="6"/>
        <v>0</v>
      </c>
      <c r="BH130" s="142">
        <f t="shared" si="7"/>
        <v>0</v>
      </c>
      <c r="BI130" s="142">
        <f t="shared" si="8"/>
        <v>0</v>
      </c>
      <c r="BJ130" s="13" t="s">
        <v>155</v>
      </c>
      <c r="BK130" s="142">
        <f t="shared" si="9"/>
        <v>0</v>
      </c>
      <c r="BL130" s="13" t="s">
        <v>154</v>
      </c>
      <c r="BM130" s="141" t="s">
        <v>915</v>
      </c>
    </row>
    <row r="131" spans="2:65" s="1" customFormat="1" ht="14.5" customHeight="1" x14ac:dyDescent="0.2">
      <c r="B131" s="128"/>
      <c r="C131" s="129" t="s">
        <v>212</v>
      </c>
      <c r="D131" s="129" t="s">
        <v>150</v>
      </c>
      <c r="E131" s="130" t="s">
        <v>309</v>
      </c>
      <c r="F131" s="131" t="s">
        <v>311</v>
      </c>
      <c r="G131" s="132" t="s">
        <v>304</v>
      </c>
      <c r="H131" s="133">
        <v>60</v>
      </c>
      <c r="I131" s="134"/>
      <c r="J131" s="135">
        <f t="shared" si="0"/>
        <v>0</v>
      </c>
      <c r="K131" s="136"/>
      <c r="L131" s="28"/>
      <c r="M131" s="137" t="s">
        <v>1</v>
      </c>
      <c r="N131" s="138" t="s">
        <v>43</v>
      </c>
      <c r="P131" s="139">
        <f t="shared" si="1"/>
        <v>0</v>
      </c>
      <c r="Q131" s="139">
        <v>0</v>
      </c>
      <c r="R131" s="139">
        <f t="shared" si="2"/>
        <v>0</v>
      </c>
      <c r="S131" s="139">
        <v>0</v>
      </c>
      <c r="T131" s="140">
        <f t="shared" si="3"/>
        <v>0</v>
      </c>
      <c r="AR131" s="141" t="s">
        <v>154</v>
      </c>
      <c r="AT131" s="141" t="s">
        <v>150</v>
      </c>
      <c r="AU131" s="141" t="s">
        <v>85</v>
      </c>
      <c r="AY131" s="13" t="s">
        <v>148</v>
      </c>
      <c r="BE131" s="142">
        <f t="shared" si="4"/>
        <v>0</v>
      </c>
      <c r="BF131" s="142">
        <f t="shared" si="5"/>
        <v>0</v>
      </c>
      <c r="BG131" s="142">
        <f t="shared" si="6"/>
        <v>0</v>
      </c>
      <c r="BH131" s="142">
        <f t="shared" si="7"/>
        <v>0</v>
      </c>
      <c r="BI131" s="142">
        <f t="shared" si="8"/>
        <v>0</v>
      </c>
      <c r="BJ131" s="13" t="s">
        <v>155</v>
      </c>
      <c r="BK131" s="142">
        <f t="shared" si="9"/>
        <v>0</v>
      </c>
      <c r="BL131" s="13" t="s">
        <v>154</v>
      </c>
      <c r="BM131" s="141" t="s">
        <v>916</v>
      </c>
    </row>
    <row r="132" spans="2:65" s="1" customFormat="1" ht="14.5" customHeight="1" x14ac:dyDescent="0.2">
      <c r="B132" s="128"/>
      <c r="C132" s="129" t="s">
        <v>216</v>
      </c>
      <c r="D132" s="129" t="s">
        <v>150</v>
      </c>
      <c r="E132" s="130" t="s">
        <v>316</v>
      </c>
      <c r="F132" s="131" t="s">
        <v>318</v>
      </c>
      <c r="G132" s="132" t="s">
        <v>304</v>
      </c>
      <c r="H132" s="133">
        <v>30</v>
      </c>
      <c r="I132" s="134"/>
      <c r="J132" s="135">
        <f t="shared" si="0"/>
        <v>0</v>
      </c>
      <c r="K132" s="136"/>
      <c r="L132" s="28"/>
      <c r="M132" s="137" t="s">
        <v>1</v>
      </c>
      <c r="N132" s="138" t="s">
        <v>43</v>
      </c>
      <c r="P132" s="139">
        <f t="shared" si="1"/>
        <v>0</v>
      </c>
      <c r="Q132" s="139">
        <v>0</v>
      </c>
      <c r="R132" s="139">
        <f t="shared" si="2"/>
        <v>0</v>
      </c>
      <c r="S132" s="139">
        <v>0</v>
      </c>
      <c r="T132" s="140">
        <f t="shared" si="3"/>
        <v>0</v>
      </c>
      <c r="AR132" s="141" t="s">
        <v>154</v>
      </c>
      <c r="AT132" s="141" t="s">
        <v>150</v>
      </c>
      <c r="AU132" s="141" t="s">
        <v>85</v>
      </c>
      <c r="AY132" s="13" t="s">
        <v>148</v>
      </c>
      <c r="BE132" s="142">
        <f t="shared" si="4"/>
        <v>0</v>
      </c>
      <c r="BF132" s="142">
        <f t="shared" si="5"/>
        <v>0</v>
      </c>
      <c r="BG132" s="142">
        <f t="shared" si="6"/>
        <v>0</v>
      </c>
      <c r="BH132" s="142">
        <f t="shared" si="7"/>
        <v>0</v>
      </c>
      <c r="BI132" s="142">
        <f t="shared" si="8"/>
        <v>0</v>
      </c>
      <c r="BJ132" s="13" t="s">
        <v>155</v>
      </c>
      <c r="BK132" s="142">
        <f t="shared" si="9"/>
        <v>0</v>
      </c>
      <c r="BL132" s="13" t="s">
        <v>154</v>
      </c>
      <c r="BM132" s="141" t="s">
        <v>917</v>
      </c>
    </row>
    <row r="133" spans="2:65" s="1" customFormat="1" ht="14.5" customHeight="1" x14ac:dyDescent="0.2">
      <c r="B133" s="128"/>
      <c r="C133" s="129" t="s">
        <v>218</v>
      </c>
      <c r="D133" s="129" t="s">
        <v>150</v>
      </c>
      <c r="E133" s="130" t="s">
        <v>319</v>
      </c>
      <c r="F133" s="131" t="s">
        <v>321</v>
      </c>
      <c r="G133" s="132" t="s">
        <v>304</v>
      </c>
      <c r="H133" s="133">
        <v>280</v>
      </c>
      <c r="I133" s="134"/>
      <c r="J133" s="135">
        <f t="shared" si="0"/>
        <v>0</v>
      </c>
      <c r="K133" s="136"/>
      <c r="L133" s="28"/>
      <c r="M133" s="137" t="s">
        <v>1</v>
      </c>
      <c r="N133" s="138" t="s">
        <v>43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154</v>
      </c>
      <c r="AT133" s="141" t="s">
        <v>150</v>
      </c>
      <c r="AU133" s="141" t="s">
        <v>85</v>
      </c>
      <c r="AY133" s="13" t="s">
        <v>148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3" t="s">
        <v>155</v>
      </c>
      <c r="BK133" s="142">
        <f t="shared" si="9"/>
        <v>0</v>
      </c>
      <c r="BL133" s="13" t="s">
        <v>154</v>
      </c>
      <c r="BM133" s="141" t="s">
        <v>918</v>
      </c>
    </row>
    <row r="134" spans="2:65" s="1" customFormat="1" ht="14.5" customHeight="1" x14ac:dyDescent="0.2">
      <c r="B134" s="128"/>
      <c r="C134" s="129" t="s">
        <v>192</v>
      </c>
      <c r="D134" s="129" t="s">
        <v>150</v>
      </c>
      <c r="E134" s="130" t="s">
        <v>919</v>
      </c>
      <c r="F134" s="131" t="s">
        <v>920</v>
      </c>
      <c r="G134" s="132" t="s">
        <v>172</v>
      </c>
      <c r="H134" s="133">
        <v>14</v>
      </c>
      <c r="I134" s="134"/>
      <c r="J134" s="135">
        <f t="shared" si="0"/>
        <v>0</v>
      </c>
      <c r="K134" s="136"/>
      <c r="L134" s="28"/>
      <c r="M134" s="137" t="s">
        <v>1</v>
      </c>
      <c r="N134" s="138" t="s">
        <v>43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154</v>
      </c>
      <c r="AT134" s="141" t="s">
        <v>150</v>
      </c>
      <c r="AU134" s="141" t="s">
        <v>85</v>
      </c>
      <c r="AY134" s="13" t="s">
        <v>148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3" t="s">
        <v>155</v>
      </c>
      <c r="BK134" s="142">
        <f t="shared" si="9"/>
        <v>0</v>
      </c>
      <c r="BL134" s="13" t="s">
        <v>154</v>
      </c>
      <c r="BM134" s="141" t="s">
        <v>921</v>
      </c>
    </row>
    <row r="135" spans="2:65" s="1" customFormat="1" ht="14.5" customHeight="1" x14ac:dyDescent="0.2">
      <c r="B135" s="128"/>
      <c r="C135" s="129" t="s">
        <v>334</v>
      </c>
      <c r="D135" s="129" t="s">
        <v>150</v>
      </c>
      <c r="E135" s="130" t="s">
        <v>922</v>
      </c>
      <c r="F135" s="131" t="s">
        <v>923</v>
      </c>
      <c r="G135" s="132" t="s">
        <v>172</v>
      </c>
      <c r="H135" s="133">
        <v>15</v>
      </c>
      <c r="I135" s="134"/>
      <c r="J135" s="135">
        <f t="shared" si="0"/>
        <v>0</v>
      </c>
      <c r="K135" s="136"/>
      <c r="L135" s="28"/>
      <c r="M135" s="137" t="s">
        <v>1</v>
      </c>
      <c r="N135" s="138" t="s">
        <v>43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154</v>
      </c>
      <c r="AT135" s="141" t="s">
        <v>150</v>
      </c>
      <c r="AU135" s="141" t="s">
        <v>85</v>
      </c>
      <c r="AY135" s="13" t="s">
        <v>148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3" t="s">
        <v>155</v>
      </c>
      <c r="BK135" s="142">
        <f t="shared" si="9"/>
        <v>0</v>
      </c>
      <c r="BL135" s="13" t="s">
        <v>154</v>
      </c>
      <c r="BM135" s="141" t="s">
        <v>924</v>
      </c>
    </row>
    <row r="136" spans="2:65" s="1" customFormat="1" ht="14.5" customHeight="1" x14ac:dyDescent="0.2">
      <c r="B136" s="128"/>
      <c r="C136" s="129" t="s">
        <v>338</v>
      </c>
      <c r="D136" s="129" t="s">
        <v>150</v>
      </c>
      <c r="E136" s="130" t="s">
        <v>925</v>
      </c>
      <c r="F136" s="131" t="s">
        <v>926</v>
      </c>
      <c r="G136" s="132" t="s">
        <v>172</v>
      </c>
      <c r="H136" s="133">
        <v>14</v>
      </c>
      <c r="I136" s="134"/>
      <c r="J136" s="135">
        <f t="shared" si="0"/>
        <v>0</v>
      </c>
      <c r="K136" s="136"/>
      <c r="L136" s="28"/>
      <c r="M136" s="137" t="s">
        <v>1</v>
      </c>
      <c r="N136" s="138" t="s">
        <v>43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154</v>
      </c>
      <c r="AT136" s="141" t="s">
        <v>150</v>
      </c>
      <c r="AU136" s="141" t="s">
        <v>85</v>
      </c>
      <c r="AY136" s="13" t="s">
        <v>148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3" t="s">
        <v>155</v>
      </c>
      <c r="BK136" s="142">
        <f t="shared" si="9"/>
        <v>0</v>
      </c>
      <c r="BL136" s="13" t="s">
        <v>154</v>
      </c>
      <c r="BM136" s="141" t="s">
        <v>927</v>
      </c>
    </row>
    <row r="137" spans="2:65" s="1" customFormat="1" ht="14.5" customHeight="1" x14ac:dyDescent="0.2">
      <c r="B137" s="128"/>
      <c r="C137" s="129" t="s">
        <v>342</v>
      </c>
      <c r="D137" s="129" t="s">
        <v>150</v>
      </c>
      <c r="E137" s="130" t="s">
        <v>364</v>
      </c>
      <c r="F137" s="131" t="s">
        <v>928</v>
      </c>
      <c r="G137" s="132" t="s">
        <v>366</v>
      </c>
      <c r="H137" s="133">
        <v>50</v>
      </c>
      <c r="I137" s="134"/>
      <c r="J137" s="135">
        <f t="shared" si="0"/>
        <v>0</v>
      </c>
      <c r="K137" s="136"/>
      <c r="L137" s="28"/>
      <c r="M137" s="137" t="s">
        <v>1</v>
      </c>
      <c r="N137" s="138" t="s">
        <v>43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154</v>
      </c>
      <c r="AT137" s="141" t="s">
        <v>150</v>
      </c>
      <c r="AU137" s="141" t="s">
        <v>85</v>
      </c>
      <c r="AY137" s="13" t="s">
        <v>148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3" t="s">
        <v>155</v>
      </c>
      <c r="BK137" s="142">
        <f t="shared" si="9"/>
        <v>0</v>
      </c>
      <c r="BL137" s="13" t="s">
        <v>154</v>
      </c>
      <c r="BM137" s="141" t="s">
        <v>929</v>
      </c>
    </row>
    <row r="138" spans="2:65" s="1" customFormat="1" ht="14.5" customHeight="1" x14ac:dyDescent="0.2">
      <c r="B138" s="128"/>
      <c r="C138" s="129" t="s">
        <v>346</v>
      </c>
      <c r="D138" s="129" t="s">
        <v>150</v>
      </c>
      <c r="E138" s="130" t="s">
        <v>930</v>
      </c>
      <c r="F138" s="131" t="s">
        <v>367</v>
      </c>
      <c r="G138" s="132" t="s">
        <v>304</v>
      </c>
      <c r="H138" s="133">
        <v>595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43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154</v>
      </c>
      <c r="AT138" s="141" t="s">
        <v>150</v>
      </c>
      <c r="AU138" s="141" t="s">
        <v>85</v>
      </c>
      <c r="AY138" s="13" t="s">
        <v>148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155</v>
      </c>
      <c r="BK138" s="142">
        <f t="shared" si="9"/>
        <v>0</v>
      </c>
      <c r="BL138" s="13" t="s">
        <v>154</v>
      </c>
      <c r="BM138" s="141" t="s">
        <v>931</v>
      </c>
    </row>
    <row r="139" spans="2:65" s="1" customFormat="1" ht="14.5" customHeight="1" x14ac:dyDescent="0.2">
      <c r="B139" s="128"/>
      <c r="C139" s="129" t="s">
        <v>350</v>
      </c>
      <c r="D139" s="129" t="s">
        <v>150</v>
      </c>
      <c r="E139" s="130" t="s">
        <v>932</v>
      </c>
      <c r="F139" s="131" t="s">
        <v>933</v>
      </c>
      <c r="G139" s="132" t="s">
        <v>304</v>
      </c>
      <c r="H139" s="133">
        <v>595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43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154</v>
      </c>
      <c r="AT139" s="141" t="s">
        <v>150</v>
      </c>
      <c r="AU139" s="141" t="s">
        <v>85</v>
      </c>
      <c r="AY139" s="13" t="s">
        <v>148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155</v>
      </c>
      <c r="BK139" s="142">
        <f t="shared" si="9"/>
        <v>0</v>
      </c>
      <c r="BL139" s="13" t="s">
        <v>154</v>
      </c>
      <c r="BM139" s="141" t="s">
        <v>934</v>
      </c>
    </row>
    <row r="140" spans="2:65" s="1" customFormat="1" ht="14.5" customHeight="1" x14ac:dyDescent="0.2">
      <c r="B140" s="128"/>
      <c r="C140" s="129" t="s">
        <v>354</v>
      </c>
      <c r="D140" s="129" t="s">
        <v>150</v>
      </c>
      <c r="E140" s="130" t="s">
        <v>935</v>
      </c>
      <c r="F140" s="131" t="s">
        <v>369</v>
      </c>
      <c r="G140" s="132" t="s">
        <v>304</v>
      </c>
      <c r="H140" s="133">
        <v>100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43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154</v>
      </c>
      <c r="AT140" s="141" t="s">
        <v>150</v>
      </c>
      <c r="AU140" s="141" t="s">
        <v>85</v>
      </c>
      <c r="AY140" s="13" t="s">
        <v>148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155</v>
      </c>
      <c r="BK140" s="142">
        <f t="shared" si="9"/>
        <v>0</v>
      </c>
      <c r="BL140" s="13" t="s">
        <v>154</v>
      </c>
      <c r="BM140" s="141" t="s">
        <v>936</v>
      </c>
    </row>
    <row r="141" spans="2:65" s="1" customFormat="1" ht="14.5" customHeight="1" x14ac:dyDescent="0.2">
      <c r="B141" s="128"/>
      <c r="C141" s="129" t="s">
        <v>7</v>
      </c>
      <c r="D141" s="129" t="s">
        <v>150</v>
      </c>
      <c r="E141" s="130" t="s">
        <v>937</v>
      </c>
      <c r="F141" s="131" t="s">
        <v>938</v>
      </c>
      <c r="G141" s="132" t="s">
        <v>304</v>
      </c>
      <c r="H141" s="133">
        <v>595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43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154</v>
      </c>
      <c r="AT141" s="141" t="s">
        <v>150</v>
      </c>
      <c r="AU141" s="141" t="s">
        <v>85</v>
      </c>
      <c r="AY141" s="13" t="s">
        <v>148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155</v>
      </c>
      <c r="BK141" s="142">
        <f t="shared" si="9"/>
        <v>0</v>
      </c>
      <c r="BL141" s="13" t="s">
        <v>154</v>
      </c>
      <c r="BM141" s="141" t="s">
        <v>939</v>
      </c>
    </row>
    <row r="142" spans="2:65" s="1" customFormat="1" ht="14.5" customHeight="1" x14ac:dyDescent="0.2">
      <c r="B142" s="128"/>
      <c r="C142" s="129" t="s">
        <v>551</v>
      </c>
      <c r="D142" s="129" t="s">
        <v>150</v>
      </c>
      <c r="E142" s="130" t="s">
        <v>940</v>
      </c>
      <c r="F142" s="131" t="s">
        <v>941</v>
      </c>
      <c r="G142" s="132" t="s">
        <v>304</v>
      </c>
      <c r="H142" s="133">
        <v>595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43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154</v>
      </c>
      <c r="AT142" s="141" t="s">
        <v>150</v>
      </c>
      <c r="AU142" s="141" t="s">
        <v>85</v>
      </c>
      <c r="AY142" s="13" t="s">
        <v>148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155</v>
      </c>
      <c r="BK142" s="142">
        <f t="shared" si="9"/>
        <v>0</v>
      </c>
      <c r="BL142" s="13" t="s">
        <v>154</v>
      </c>
      <c r="BM142" s="141" t="s">
        <v>942</v>
      </c>
    </row>
    <row r="143" spans="2:65" s="1" customFormat="1" ht="14.5" customHeight="1" x14ac:dyDescent="0.2">
      <c r="B143" s="128"/>
      <c r="C143" s="129" t="s">
        <v>553</v>
      </c>
      <c r="D143" s="129" t="s">
        <v>150</v>
      </c>
      <c r="E143" s="130" t="s">
        <v>943</v>
      </c>
      <c r="F143" s="131" t="s">
        <v>372</v>
      </c>
      <c r="G143" s="132" t="s">
        <v>304</v>
      </c>
      <c r="H143" s="133">
        <v>595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43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154</v>
      </c>
      <c r="AT143" s="141" t="s">
        <v>150</v>
      </c>
      <c r="AU143" s="141" t="s">
        <v>85</v>
      </c>
      <c r="AY143" s="13" t="s">
        <v>148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155</v>
      </c>
      <c r="BK143" s="142">
        <f t="shared" si="9"/>
        <v>0</v>
      </c>
      <c r="BL143" s="13" t="s">
        <v>154</v>
      </c>
      <c r="BM143" s="141" t="s">
        <v>944</v>
      </c>
    </row>
    <row r="144" spans="2:65" s="1" customFormat="1" ht="14.5" customHeight="1" x14ac:dyDescent="0.2">
      <c r="B144" s="128"/>
      <c r="C144" s="129" t="s">
        <v>555</v>
      </c>
      <c r="D144" s="129" t="s">
        <v>150</v>
      </c>
      <c r="E144" s="130" t="s">
        <v>945</v>
      </c>
      <c r="F144" s="131" t="s">
        <v>373</v>
      </c>
      <c r="G144" s="132" t="s">
        <v>304</v>
      </c>
      <c r="H144" s="133">
        <v>595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43</v>
      </c>
      <c r="P144" s="139">
        <f t="shared" si="1"/>
        <v>0</v>
      </c>
      <c r="Q144" s="139">
        <v>0</v>
      </c>
      <c r="R144" s="139">
        <f t="shared" si="2"/>
        <v>0</v>
      </c>
      <c r="S144" s="139">
        <v>0</v>
      </c>
      <c r="T144" s="140">
        <f t="shared" si="3"/>
        <v>0</v>
      </c>
      <c r="AR144" s="141" t="s">
        <v>154</v>
      </c>
      <c r="AT144" s="141" t="s">
        <v>150</v>
      </c>
      <c r="AU144" s="141" t="s">
        <v>85</v>
      </c>
      <c r="AY144" s="13" t="s">
        <v>148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155</v>
      </c>
      <c r="BK144" s="142">
        <f t="shared" si="9"/>
        <v>0</v>
      </c>
      <c r="BL144" s="13" t="s">
        <v>154</v>
      </c>
      <c r="BM144" s="141" t="s">
        <v>946</v>
      </c>
    </row>
    <row r="145" spans="2:65" s="1" customFormat="1" ht="14.5" customHeight="1" x14ac:dyDescent="0.2">
      <c r="B145" s="128"/>
      <c r="C145" s="129" t="s">
        <v>472</v>
      </c>
      <c r="D145" s="129" t="s">
        <v>150</v>
      </c>
      <c r="E145" s="130" t="s">
        <v>947</v>
      </c>
      <c r="F145" s="131" t="s">
        <v>374</v>
      </c>
      <c r="G145" s="132" t="s">
        <v>172</v>
      </c>
      <c r="H145" s="133">
        <v>1</v>
      </c>
      <c r="I145" s="134"/>
      <c r="J145" s="135">
        <f t="shared" si="0"/>
        <v>0</v>
      </c>
      <c r="K145" s="136"/>
      <c r="L145" s="28"/>
      <c r="M145" s="137" t="s">
        <v>1</v>
      </c>
      <c r="N145" s="138" t="s">
        <v>43</v>
      </c>
      <c r="P145" s="139">
        <f t="shared" si="1"/>
        <v>0</v>
      </c>
      <c r="Q145" s="139">
        <v>0</v>
      </c>
      <c r="R145" s="139">
        <f t="shared" si="2"/>
        <v>0</v>
      </c>
      <c r="S145" s="139">
        <v>0</v>
      </c>
      <c r="T145" s="140">
        <f t="shared" si="3"/>
        <v>0</v>
      </c>
      <c r="AR145" s="141" t="s">
        <v>154</v>
      </c>
      <c r="AT145" s="141" t="s">
        <v>150</v>
      </c>
      <c r="AU145" s="141" t="s">
        <v>85</v>
      </c>
      <c r="AY145" s="13" t="s">
        <v>148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155</v>
      </c>
      <c r="BK145" s="142">
        <f t="shared" si="9"/>
        <v>0</v>
      </c>
      <c r="BL145" s="13" t="s">
        <v>154</v>
      </c>
      <c r="BM145" s="141" t="s">
        <v>948</v>
      </c>
    </row>
    <row r="146" spans="2:65" s="1" customFormat="1" ht="14.5" customHeight="1" x14ac:dyDescent="0.2">
      <c r="B146" s="128"/>
      <c r="C146" s="129" t="s">
        <v>558</v>
      </c>
      <c r="D146" s="129" t="s">
        <v>150</v>
      </c>
      <c r="E146" s="130" t="s">
        <v>949</v>
      </c>
      <c r="F146" s="131" t="s">
        <v>950</v>
      </c>
      <c r="G146" s="132" t="s">
        <v>431</v>
      </c>
      <c r="H146" s="133">
        <v>0.5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43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154</v>
      </c>
      <c r="AT146" s="141" t="s">
        <v>150</v>
      </c>
      <c r="AU146" s="141" t="s">
        <v>85</v>
      </c>
      <c r="AY146" s="13" t="s">
        <v>148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155</v>
      </c>
      <c r="BK146" s="142">
        <f t="shared" si="9"/>
        <v>0</v>
      </c>
      <c r="BL146" s="13" t="s">
        <v>154</v>
      </c>
      <c r="BM146" s="141" t="s">
        <v>951</v>
      </c>
    </row>
    <row r="147" spans="2:65" s="1" customFormat="1" ht="14.5" customHeight="1" x14ac:dyDescent="0.2">
      <c r="B147" s="128"/>
      <c r="C147" s="129" t="s">
        <v>560</v>
      </c>
      <c r="D147" s="129" t="s">
        <v>150</v>
      </c>
      <c r="E147" s="130" t="s">
        <v>952</v>
      </c>
      <c r="F147" s="131" t="s">
        <v>953</v>
      </c>
      <c r="G147" s="132" t="s">
        <v>431</v>
      </c>
      <c r="H147" s="133">
        <v>0.1</v>
      </c>
      <c r="I147" s="134"/>
      <c r="J147" s="135">
        <f t="shared" si="0"/>
        <v>0</v>
      </c>
      <c r="K147" s="136"/>
      <c r="L147" s="28"/>
      <c r="M147" s="137" t="s">
        <v>1</v>
      </c>
      <c r="N147" s="138" t="s">
        <v>43</v>
      </c>
      <c r="P147" s="139">
        <f t="shared" si="1"/>
        <v>0</v>
      </c>
      <c r="Q147" s="139">
        <v>0</v>
      </c>
      <c r="R147" s="139">
        <f t="shared" si="2"/>
        <v>0</v>
      </c>
      <c r="S147" s="139">
        <v>0</v>
      </c>
      <c r="T147" s="140">
        <f t="shared" si="3"/>
        <v>0</v>
      </c>
      <c r="AR147" s="141" t="s">
        <v>154</v>
      </c>
      <c r="AT147" s="141" t="s">
        <v>150</v>
      </c>
      <c r="AU147" s="141" t="s">
        <v>85</v>
      </c>
      <c r="AY147" s="13" t="s">
        <v>148</v>
      </c>
      <c r="BE147" s="142">
        <f t="shared" si="4"/>
        <v>0</v>
      </c>
      <c r="BF147" s="142">
        <f t="shared" si="5"/>
        <v>0</v>
      </c>
      <c r="BG147" s="142">
        <f t="shared" si="6"/>
        <v>0</v>
      </c>
      <c r="BH147" s="142">
        <f t="shared" si="7"/>
        <v>0</v>
      </c>
      <c r="BI147" s="142">
        <f t="shared" si="8"/>
        <v>0</v>
      </c>
      <c r="BJ147" s="13" t="s">
        <v>155</v>
      </c>
      <c r="BK147" s="142">
        <f t="shared" si="9"/>
        <v>0</v>
      </c>
      <c r="BL147" s="13" t="s">
        <v>154</v>
      </c>
      <c r="BM147" s="141" t="s">
        <v>954</v>
      </c>
    </row>
    <row r="148" spans="2:65" s="1" customFormat="1" ht="14.5" customHeight="1" x14ac:dyDescent="0.2">
      <c r="B148" s="128"/>
      <c r="C148" s="129" t="s">
        <v>562</v>
      </c>
      <c r="D148" s="129" t="s">
        <v>150</v>
      </c>
      <c r="E148" s="130" t="s">
        <v>955</v>
      </c>
      <c r="F148" s="131" t="s">
        <v>956</v>
      </c>
      <c r="G148" s="132" t="s">
        <v>431</v>
      </c>
      <c r="H148" s="133">
        <v>1</v>
      </c>
      <c r="I148" s="134"/>
      <c r="J148" s="135">
        <f t="shared" si="0"/>
        <v>0</v>
      </c>
      <c r="K148" s="136"/>
      <c r="L148" s="28"/>
      <c r="M148" s="137" t="s">
        <v>1</v>
      </c>
      <c r="N148" s="138" t="s">
        <v>43</v>
      </c>
      <c r="P148" s="139">
        <f t="shared" si="1"/>
        <v>0</v>
      </c>
      <c r="Q148" s="139">
        <v>0</v>
      </c>
      <c r="R148" s="139">
        <f t="shared" si="2"/>
        <v>0</v>
      </c>
      <c r="S148" s="139">
        <v>0</v>
      </c>
      <c r="T148" s="140">
        <f t="shared" si="3"/>
        <v>0</v>
      </c>
      <c r="AR148" s="141" t="s">
        <v>154</v>
      </c>
      <c r="AT148" s="141" t="s">
        <v>150</v>
      </c>
      <c r="AU148" s="141" t="s">
        <v>85</v>
      </c>
      <c r="AY148" s="13" t="s">
        <v>148</v>
      </c>
      <c r="BE148" s="142">
        <f t="shared" si="4"/>
        <v>0</v>
      </c>
      <c r="BF148" s="142">
        <f t="shared" si="5"/>
        <v>0</v>
      </c>
      <c r="BG148" s="142">
        <f t="shared" si="6"/>
        <v>0</v>
      </c>
      <c r="BH148" s="142">
        <f t="shared" si="7"/>
        <v>0</v>
      </c>
      <c r="BI148" s="142">
        <f t="shared" si="8"/>
        <v>0</v>
      </c>
      <c r="BJ148" s="13" t="s">
        <v>155</v>
      </c>
      <c r="BK148" s="142">
        <f t="shared" si="9"/>
        <v>0</v>
      </c>
      <c r="BL148" s="13" t="s">
        <v>154</v>
      </c>
      <c r="BM148" s="141" t="s">
        <v>957</v>
      </c>
    </row>
    <row r="149" spans="2:65" s="1" customFormat="1" ht="14.5" customHeight="1" x14ac:dyDescent="0.2">
      <c r="B149" s="128"/>
      <c r="C149" s="129" t="s">
        <v>592</v>
      </c>
      <c r="D149" s="129" t="s">
        <v>150</v>
      </c>
      <c r="E149" s="130" t="s">
        <v>958</v>
      </c>
      <c r="F149" s="131" t="s">
        <v>959</v>
      </c>
      <c r="G149" s="132" t="s">
        <v>431</v>
      </c>
      <c r="H149" s="133">
        <v>1</v>
      </c>
      <c r="I149" s="134"/>
      <c r="J149" s="135">
        <f t="shared" si="0"/>
        <v>0</v>
      </c>
      <c r="K149" s="136"/>
      <c r="L149" s="28"/>
      <c r="M149" s="137" t="s">
        <v>1</v>
      </c>
      <c r="N149" s="138" t="s">
        <v>43</v>
      </c>
      <c r="P149" s="139">
        <f t="shared" si="1"/>
        <v>0</v>
      </c>
      <c r="Q149" s="139">
        <v>0</v>
      </c>
      <c r="R149" s="139">
        <f t="shared" si="2"/>
        <v>0</v>
      </c>
      <c r="S149" s="139">
        <v>0</v>
      </c>
      <c r="T149" s="140">
        <f t="shared" si="3"/>
        <v>0</v>
      </c>
      <c r="AR149" s="141" t="s">
        <v>154</v>
      </c>
      <c r="AT149" s="141" t="s">
        <v>150</v>
      </c>
      <c r="AU149" s="141" t="s">
        <v>85</v>
      </c>
      <c r="AY149" s="13" t="s">
        <v>148</v>
      </c>
      <c r="BE149" s="142">
        <f t="shared" si="4"/>
        <v>0</v>
      </c>
      <c r="BF149" s="142">
        <f t="shared" si="5"/>
        <v>0</v>
      </c>
      <c r="BG149" s="142">
        <f t="shared" si="6"/>
        <v>0</v>
      </c>
      <c r="BH149" s="142">
        <f t="shared" si="7"/>
        <v>0</v>
      </c>
      <c r="BI149" s="142">
        <f t="shared" si="8"/>
        <v>0</v>
      </c>
      <c r="BJ149" s="13" t="s">
        <v>155</v>
      </c>
      <c r="BK149" s="142">
        <f t="shared" si="9"/>
        <v>0</v>
      </c>
      <c r="BL149" s="13" t="s">
        <v>154</v>
      </c>
      <c r="BM149" s="141" t="s">
        <v>960</v>
      </c>
    </row>
    <row r="150" spans="2:65" s="1" customFormat="1" ht="14.5" customHeight="1" x14ac:dyDescent="0.2">
      <c r="B150" s="128"/>
      <c r="C150" s="129" t="s">
        <v>202</v>
      </c>
      <c r="D150" s="129" t="s">
        <v>150</v>
      </c>
      <c r="E150" s="130" t="s">
        <v>961</v>
      </c>
      <c r="F150" s="131" t="s">
        <v>439</v>
      </c>
      <c r="G150" s="132" t="s">
        <v>431</v>
      </c>
      <c r="H150" s="133">
        <v>0.1</v>
      </c>
      <c r="I150" s="134"/>
      <c r="J150" s="135">
        <f t="shared" si="0"/>
        <v>0</v>
      </c>
      <c r="K150" s="136"/>
      <c r="L150" s="28"/>
      <c r="M150" s="137" t="s">
        <v>1</v>
      </c>
      <c r="N150" s="138" t="s">
        <v>43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154</v>
      </c>
      <c r="AT150" s="141" t="s">
        <v>150</v>
      </c>
      <c r="AU150" s="141" t="s">
        <v>85</v>
      </c>
      <c r="AY150" s="13" t="s">
        <v>148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3" t="s">
        <v>155</v>
      </c>
      <c r="BK150" s="142">
        <f t="shared" si="9"/>
        <v>0</v>
      </c>
      <c r="BL150" s="13" t="s">
        <v>154</v>
      </c>
      <c r="BM150" s="141" t="s">
        <v>962</v>
      </c>
    </row>
    <row r="151" spans="2:65" s="1" customFormat="1" ht="14.5" customHeight="1" x14ac:dyDescent="0.2">
      <c r="B151" s="128"/>
      <c r="C151" s="129" t="s">
        <v>593</v>
      </c>
      <c r="D151" s="129" t="s">
        <v>150</v>
      </c>
      <c r="E151" s="130" t="s">
        <v>963</v>
      </c>
      <c r="F151" s="131" t="s">
        <v>441</v>
      </c>
      <c r="G151" s="132" t="s">
        <v>431</v>
      </c>
      <c r="H151" s="133">
        <v>0.1</v>
      </c>
      <c r="I151" s="134"/>
      <c r="J151" s="135">
        <f t="shared" si="0"/>
        <v>0</v>
      </c>
      <c r="K151" s="136"/>
      <c r="L151" s="28"/>
      <c r="M151" s="137" t="s">
        <v>1</v>
      </c>
      <c r="N151" s="138" t="s">
        <v>43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154</v>
      </c>
      <c r="AT151" s="141" t="s">
        <v>150</v>
      </c>
      <c r="AU151" s="141" t="s">
        <v>85</v>
      </c>
      <c r="AY151" s="13" t="s">
        <v>148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3" t="s">
        <v>155</v>
      </c>
      <c r="BK151" s="142">
        <f t="shared" si="9"/>
        <v>0</v>
      </c>
      <c r="BL151" s="13" t="s">
        <v>154</v>
      </c>
      <c r="BM151" s="141" t="s">
        <v>964</v>
      </c>
    </row>
    <row r="152" spans="2:65" s="1" customFormat="1" ht="14.5" customHeight="1" x14ac:dyDescent="0.2">
      <c r="B152" s="128"/>
      <c r="C152" s="129" t="s">
        <v>594</v>
      </c>
      <c r="D152" s="129" t="s">
        <v>150</v>
      </c>
      <c r="E152" s="130" t="s">
        <v>965</v>
      </c>
      <c r="F152" s="131" t="s">
        <v>443</v>
      </c>
      <c r="G152" s="132" t="s">
        <v>431</v>
      </c>
      <c r="H152" s="133">
        <v>0.1</v>
      </c>
      <c r="I152" s="134"/>
      <c r="J152" s="135">
        <f t="shared" si="0"/>
        <v>0</v>
      </c>
      <c r="K152" s="136"/>
      <c r="L152" s="28"/>
      <c r="M152" s="137" t="s">
        <v>1</v>
      </c>
      <c r="N152" s="138" t="s">
        <v>43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154</v>
      </c>
      <c r="AT152" s="141" t="s">
        <v>150</v>
      </c>
      <c r="AU152" s="141" t="s">
        <v>85</v>
      </c>
      <c r="AY152" s="13" t="s">
        <v>148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3" t="s">
        <v>155</v>
      </c>
      <c r="BK152" s="142">
        <f t="shared" si="9"/>
        <v>0</v>
      </c>
      <c r="BL152" s="13" t="s">
        <v>154</v>
      </c>
      <c r="BM152" s="141" t="s">
        <v>966</v>
      </c>
    </row>
    <row r="153" spans="2:65" s="1" customFormat="1" ht="14.5" customHeight="1" x14ac:dyDescent="0.2">
      <c r="B153" s="128"/>
      <c r="C153" s="129" t="s">
        <v>376</v>
      </c>
      <c r="D153" s="129" t="s">
        <v>150</v>
      </c>
      <c r="E153" s="130" t="s">
        <v>967</v>
      </c>
      <c r="F153" s="131" t="s">
        <v>968</v>
      </c>
      <c r="G153" s="132" t="s">
        <v>431</v>
      </c>
      <c r="H153" s="133">
        <v>0.1</v>
      </c>
      <c r="I153" s="134"/>
      <c r="J153" s="135">
        <f t="shared" si="0"/>
        <v>0</v>
      </c>
      <c r="K153" s="136"/>
      <c r="L153" s="28"/>
      <c r="M153" s="137" t="s">
        <v>1</v>
      </c>
      <c r="N153" s="138" t="s">
        <v>43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154</v>
      </c>
      <c r="AT153" s="141" t="s">
        <v>150</v>
      </c>
      <c r="AU153" s="141" t="s">
        <v>85</v>
      </c>
      <c r="AY153" s="13" t="s">
        <v>148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3" t="s">
        <v>155</v>
      </c>
      <c r="BK153" s="142">
        <f t="shared" si="9"/>
        <v>0</v>
      </c>
      <c r="BL153" s="13" t="s">
        <v>154</v>
      </c>
      <c r="BM153" s="141" t="s">
        <v>969</v>
      </c>
    </row>
    <row r="154" spans="2:65" s="1" customFormat="1" ht="14.5" customHeight="1" x14ac:dyDescent="0.2">
      <c r="B154" s="128"/>
      <c r="C154" s="129" t="s">
        <v>380</v>
      </c>
      <c r="D154" s="129" t="s">
        <v>150</v>
      </c>
      <c r="E154" s="130" t="s">
        <v>970</v>
      </c>
      <c r="F154" s="131" t="s">
        <v>971</v>
      </c>
      <c r="G154" s="132" t="s">
        <v>431</v>
      </c>
      <c r="H154" s="133">
        <v>0.1</v>
      </c>
      <c r="I154" s="134"/>
      <c r="J154" s="135">
        <f t="shared" si="0"/>
        <v>0</v>
      </c>
      <c r="K154" s="136"/>
      <c r="L154" s="28"/>
      <c r="M154" s="137" t="s">
        <v>1</v>
      </c>
      <c r="N154" s="138" t="s">
        <v>43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154</v>
      </c>
      <c r="AT154" s="141" t="s">
        <v>150</v>
      </c>
      <c r="AU154" s="141" t="s">
        <v>85</v>
      </c>
      <c r="AY154" s="13" t="s">
        <v>148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3" t="s">
        <v>155</v>
      </c>
      <c r="BK154" s="142">
        <f t="shared" si="9"/>
        <v>0</v>
      </c>
      <c r="BL154" s="13" t="s">
        <v>154</v>
      </c>
      <c r="BM154" s="141" t="s">
        <v>972</v>
      </c>
    </row>
    <row r="155" spans="2:65" s="1" customFormat="1" ht="14.5" customHeight="1" x14ac:dyDescent="0.2">
      <c r="B155" s="128"/>
      <c r="C155" s="129" t="s">
        <v>383</v>
      </c>
      <c r="D155" s="129" t="s">
        <v>150</v>
      </c>
      <c r="E155" s="130" t="s">
        <v>973</v>
      </c>
      <c r="F155" s="131" t="s">
        <v>449</v>
      </c>
      <c r="G155" s="132" t="s">
        <v>172</v>
      </c>
      <c r="H155" s="133">
        <v>5</v>
      </c>
      <c r="I155" s="134"/>
      <c r="J155" s="135">
        <f t="shared" si="0"/>
        <v>0</v>
      </c>
      <c r="K155" s="136"/>
      <c r="L155" s="28"/>
      <c r="M155" s="137" t="s">
        <v>1</v>
      </c>
      <c r="N155" s="138" t="s">
        <v>43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154</v>
      </c>
      <c r="AT155" s="141" t="s">
        <v>150</v>
      </c>
      <c r="AU155" s="141" t="s">
        <v>85</v>
      </c>
      <c r="AY155" s="13" t="s">
        <v>148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3" t="s">
        <v>155</v>
      </c>
      <c r="BK155" s="142">
        <f t="shared" si="9"/>
        <v>0</v>
      </c>
      <c r="BL155" s="13" t="s">
        <v>154</v>
      </c>
      <c r="BM155" s="141" t="s">
        <v>974</v>
      </c>
    </row>
    <row r="156" spans="2:65" s="1" customFormat="1" ht="14.5" customHeight="1" x14ac:dyDescent="0.2">
      <c r="B156" s="128"/>
      <c r="C156" s="129" t="s">
        <v>386</v>
      </c>
      <c r="D156" s="129" t="s">
        <v>150</v>
      </c>
      <c r="E156" s="130" t="s">
        <v>975</v>
      </c>
      <c r="F156" s="131" t="s">
        <v>451</v>
      </c>
      <c r="G156" s="132" t="s">
        <v>452</v>
      </c>
      <c r="H156" s="133">
        <v>30</v>
      </c>
      <c r="I156" s="134"/>
      <c r="J156" s="135">
        <f t="shared" si="0"/>
        <v>0</v>
      </c>
      <c r="K156" s="136"/>
      <c r="L156" s="28"/>
      <c r="M156" s="155" t="s">
        <v>1</v>
      </c>
      <c r="N156" s="156" t="s">
        <v>43</v>
      </c>
      <c r="O156" s="157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AR156" s="141" t="s">
        <v>154</v>
      </c>
      <c r="AT156" s="141" t="s">
        <v>150</v>
      </c>
      <c r="AU156" s="141" t="s">
        <v>85</v>
      </c>
      <c r="AY156" s="13" t="s">
        <v>148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3" t="s">
        <v>155</v>
      </c>
      <c r="BK156" s="142">
        <f t="shared" si="9"/>
        <v>0</v>
      </c>
      <c r="BL156" s="13" t="s">
        <v>154</v>
      </c>
      <c r="BM156" s="141" t="s">
        <v>976</v>
      </c>
    </row>
    <row r="157" spans="2:65" s="1" customFormat="1" ht="7" customHeight="1" x14ac:dyDescent="0.2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8"/>
    </row>
  </sheetData>
  <autoFilter ref="C116:K156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BECF3D-8C04-4E3C-82FC-E9D61DF84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E58CEB-D487-440F-BA83-405E56708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FB7D7-B379-471B-8870-6A9D884E9651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23</vt:i4>
      </vt:variant>
    </vt:vector>
  </HeadingPairs>
  <TitlesOfParts>
    <vt:vector size="37" baseType="lpstr">
      <vt:lpstr>Rekapitulácia stavby</vt:lpstr>
      <vt:lpstr>SO03 - Multifunkčný príst...</vt:lpstr>
      <vt:lpstr>SO03 - Elektroinštalácie</vt:lpstr>
      <vt:lpstr>SO03 - Slaboprúdové rozvody</vt:lpstr>
      <vt:lpstr>SO04 - Altánky</vt:lpstr>
      <vt:lpstr>SO04 - Elektroinštalácie</vt:lpstr>
      <vt:lpstr>SO06 - Studňa pre úžitkov...</vt:lpstr>
      <vt:lpstr>SO07 - Zavlažovanie</vt:lpstr>
      <vt:lpstr>SO10 - Verejné osvetlenie</vt:lpstr>
      <vt:lpstr>SO11 - Sadovnícke úpravy</vt:lpstr>
      <vt:lpstr>SO12 - Spevnené plochy</vt:lpstr>
      <vt:lpstr>SO13 - Herné prvky</vt:lpstr>
      <vt:lpstr>SO14 - Mobiliár</vt:lpstr>
      <vt:lpstr>SO15 - Oplotenie</vt:lpstr>
      <vt:lpstr>'Rekapitulácia stavby'!Názvy_tlače</vt:lpstr>
      <vt:lpstr>'SO03 - Multifunkčný príst...'!Názvy_tlače</vt:lpstr>
      <vt:lpstr>'SO04 - Altánky'!Názvy_tlače</vt:lpstr>
      <vt:lpstr>'SO06 - Studňa pre úžitkov...'!Názvy_tlače</vt:lpstr>
      <vt:lpstr>'SO07 - Zavlažovanie'!Názvy_tlače</vt:lpstr>
      <vt:lpstr>'SO10 - Verejné osvetlenie'!Názvy_tlače</vt:lpstr>
      <vt:lpstr>'SO11 - Sadovnícke úpravy'!Názvy_tlače</vt:lpstr>
      <vt:lpstr>'SO12 - Spevnené plochy'!Názvy_tlače</vt:lpstr>
      <vt:lpstr>'SO13 - Herné prvky'!Názvy_tlače</vt:lpstr>
      <vt:lpstr>'SO14 - Mobiliár'!Názvy_tlače</vt:lpstr>
      <vt:lpstr>'SO15 - Oplotenie'!Názvy_tlače</vt:lpstr>
      <vt:lpstr>'Rekapitulácia stavby'!Oblasť_tlače</vt:lpstr>
      <vt:lpstr>'SO03 - Multifunkčný príst...'!Oblasť_tlače</vt:lpstr>
      <vt:lpstr>'SO03 - Slaboprúdové rozvody'!Oblasť_tlače</vt:lpstr>
      <vt:lpstr>'SO04 - Altánky'!Oblasť_tlače</vt:lpstr>
      <vt:lpstr>'SO06 - Studňa pre úžitkov...'!Oblasť_tlače</vt:lpstr>
      <vt:lpstr>'SO07 - Zavlažovanie'!Oblasť_tlače</vt:lpstr>
      <vt:lpstr>'SO10 - Verejné osvetlenie'!Oblasť_tlače</vt:lpstr>
      <vt:lpstr>'SO11 - Sadovnícke úpravy'!Oblasť_tlače</vt:lpstr>
      <vt:lpstr>'SO12 - Spevnené plochy'!Oblasť_tlače</vt:lpstr>
      <vt:lpstr>'SO13 - Herné prvky'!Oblasť_tlače</vt:lpstr>
      <vt:lpstr>'SO14 - Mobiliár'!Oblasť_tlače</vt:lpstr>
      <vt:lpstr>'SO15 - Oplotenie'!Oblasť_tlače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2025-10-28T08:05:18Z</dcterms:created>
  <dcterms:modified xsi:type="dcterms:W3CDTF">2026-03-11T16:46:13Z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