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DS pokyny\ROK 2025\Uloha 4 sanacia zarezu R4 Milhosť\FINALIZACIA SUPO + PHZ\SUTAZNE PODKLADY NA VYHLÁSENIE A ZVEREJNENIE\PRÍLOHY SUPO\"/>
    </mc:Choice>
  </mc:AlternateContent>
  <bookViews>
    <workbookView xWindow="0" yWindow="1350" windowWidth="28800" windowHeight="12135" activeTab="3"/>
  </bookViews>
  <sheets>
    <sheet name="Priloha c.1 k B2 Rekapitulacia " sheetId="2" r:id="rId1"/>
    <sheet name="Priloha c.1 k B.2 Supis prac" sheetId="8" r:id="rId2"/>
    <sheet name="Priloha c.1 k B.2 Podrobny VV" sheetId="1" r:id="rId3"/>
    <sheet name="Príloha č.1 k A.2" sheetId="6" r:id="rId4"/>
  </sheets>
  <externalReferences>
    <externalReference r:id="rId5"/>
  </externalReferences>
  <definedNames>
    <definedName name="_xlnm.Print_Area" localSheetId="0">'Priloha c.1 k B2 Rekapitulacia '!$A$1:$F$27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8" l="1"/>
  <c r="H11" i="8"/>
  <c r="H10" i="8"/>
  <c r="H9" i="8"/>
  <c r="H8" i="8"/>
  <c r="H15" i="8" l="1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14" i="8"/>
  <c r="H32" i="8" l="1"/>
  <c r="H13" i="8"/>
  <c r="D10" i="2" l="1"/>
  <c r="E10" i="2" s="1"/>
  <c r="D9" i="2"/>
  <c r="E9" i="2" s="1"/>
  <c r="C22" i="6"/>
  <c r="F79" i="1"/>
  <c r="H78" i="1" s="1"/>
  <c r="H77" i="1" s="1"/>
  <c r="H75" i="1"/>
  <c r="H74" i="1" s="1"/>
  <c r="F71" i="1"/>
  <c r="F70" i="1"/>
  <c r="H65" i="1"/>
  <c r="H64" i="1" s="1"/>
  <c r="F63" i="1"/>
  <c r="H62" i="1" s="1"/>
  <c r="H61" i="1" s="1"/>
  <c r="H59" i="1"/>
  <c r="H58" i="1" s="1"/>
  <c r="H56" i="1"/>
  <c r="H55" i="1" s="1"/>
  <c r="H52" i="1"/>
  <c r="H51" i="1" s="1"/>
  <c r="F49" i="1"/>
  <c r="H48" i="1" s="1"/>
  <c r="H47" i="1" s="1"/>
  <c r="H45" i="1"/>
  <c r="H44" i="1" s="1"/>
  <c r="F42" i="1"/>
  <c r="H41" i="1" s="1"/>
  <c r="H40" i="1" s="1"/>
  <c r="F37" i="1"/>
  <c r="F36" i="1"/>
  <c r="H29" i="1"/>
  <c r="H28" i="1" s="1"/>
  <c r="H26" i="1"/>
  <c r="H25" i="1" s="1"/>
  <c r="H23" i="1"/>
  <c r="H22" i="1" s="1"/>
  <c r="F20" i="1"/>
  <c r="H17" i="1" s="1"/>
  <c r="H16" i="1" s="1"/>
  <c r="H14" i="1"/>
  <c r="H13" i="1" s="1"/>
  <c r="A10" i="1"/>
  <c r="A13" i="1" s="1"/>
  <c r="F72" i="1" l="1"/>
  <c r="H69" i="1" s="1"/>
  <c r="H68" i="1" s="1"/>
  <c r="F10" i="2"/>
  <c r="F9" i="2"/>
  <c r="F38" i="1"/>
  <c r="H34" i="1" s="1"/>
  <c r="H33" i="1" s="1"/>
  <c r="D11" i="2"/>
  <c r="D17" i="6" s="1"/>
  <c r="E17" i="6" s="1"/>
  <c r="E11" i="2"/>
  <c r="H11" i="1"/>
  <c r="H10" i="1" s="1"/>
  <c r="A16" i="1"/>
  <c r="A22" i="1" s="1"/>
  <c r="F17" i="6" l="1"/>
  <c r="F11" i="2"/>
  <c r="A25" i="1"/>
  <c r="A28" i="1" s="1"/>
  <c r="A33" i="1" s="1"/>
  <c r="A40" i="1" l="1"/>
  <c r="A44" i="1" s="1"/>
  <c r="A47" i="1" l="1"/>
  <c r="A51" i="1" s="1"/>
  <c r="A55" i="1" l="1"/>
  <c r="A58" i="1" s="1"/>
  <c r="A61" i="1" l="1"/>
  <c r="A64" i="1" s="1"/>
  <c r="A68" i="1" s="1"/>
  <c r="A74" i="1" s="1"/>
  <c r="A77" i="1" s="1"/>
</calcChain>
</file>

<file path=xl/sharedStrings.xml><?xml version="1.0" encoding="utf-8"?>
<sst xmlns="http://schemas.openxmlformats.org/spreadsheetml/2006/main" count="316" uniqueCount="191">
  <si>
    <t>Stavba:</t>
  </si>
  <si>
    <t>101-00</t>
  </si>
  <si>
    <t>Sanácia zosuvu</t>
  </si>
  <si>
    <t>C.P.</t>
  </si>
  <si>
    <t>POLOŽKA</t>
  </si>
  <si>
    <t>VÝKAZ VÝMER</t>
  </si>
  <si>
    <t>M. J.</t>
  </si>
  <si>
    <t>MNOŽSTVO</t>
  </si>
  <si>
    <t>KÓD KP</t>
  </si>
  <si>
    <t>KÓD PP</t>
  </si>
  <si>
    <t>45.00.00</t>
  </si>
  <si>
    <t>Všeobecné položky v procese obstarávania stavieb</t>
  </si>
  <si>
    <t>00010403</t>
  </si>
  <si>
    <t>Zmluvné požiadavky poplatky za skládky zeminy</t>
  </si>
  <si>
    <t>m3</t>
  </si>
  <si>
    <t>45.11.11</t>
  </si>
  <si>
    <t>Demolačné práce</t>
  </si>
  <si>
    <t>05030407</t>
  </si>
  <si>
    <t>Odstránenie spevnených plôch a vozoviek, zvodidiel, zábradlia,stien, oplotenia kovových</t>
  </si>
  <si>
    <t>m</t>
  </si>
  <si>
    <t>rozobratie oplotenia, stĺpiky budú spätne osadené</t>
  </si>
  <si>
    <t>05080200</t>
  </si>
  <si>
    <t>Doprava vybúraných hmôt vodorovná</t>
  </si>
  <si>
    <t>t</t>
  </si>
  <si>
    <t>0508020003</t>
  </si>
  <si>
    <t>Doprava vybúraných hmôt vodorovná, nad 1 km</t>
  </si>
  <si>
    <t>odvoz do vzd. 30 km</t>
  </si>
  <si>
    <t>odvoz do zberných surovín</t>
  </si>
  <si>
    <t>pletivo oplotenia:      265,0*1,6*0,009=</t>
  </si>
  <si>
    <t>45.11.24</t>
  </si>
  <si>
    <t>Výkopové práce</t>
  </si>
  <si>
    <t>01020200</t>
  </si>
  <si>
    <t>Odkopávky a prekopávky nezapažené</t>
  </si>
  <si>
    <t>0102020007</t>
  </si>
  <si>
    <t>Odkopávky a prekopávky nezapažené, tr. horniny 1-4</t>
  </si>
  <si>
    <t>odťaženie zeminy</t>
  </si>
  <si>
    <t>01030202</t>
  </si>
  <si>
    <t>Hĺbené vykopávky rýh š nad 600 mm</t>
  </si>
  <si>
    <t>0103020207</t>
  </si>
  <si>
    <t>Hĺbené vykopávky rýh š nad 600 mm, tr. horniny 1-4</t>
  </si>
  <si>
    <t>výkop pre drenážne rebrá</t>
  </si>
  <si>
    <t>01040302</t>
  </si>
  <si>
    <t>Konštrukcie z hornín - prechodové vrstvy so zhutnením</t>
  </si>
  <si>
    <t>0104030205</t>
  </si>
  <si>
    <t>Konštrukcie z hornín - prechodové vrstvy so zhutnením zo sypanín kamenistých a balvanitých</t>
  </si>
  <si>
    <t>násypy z nakupovaného materiálu</t>
  </si>
  <si>
    <t>kamenný prísyp  fr 63-125 h</t>
  </si>
  <si>
    <t>45.11.25</t>
  </si>
  <si>
    <t>Presun zemín</t>
  </si>
  <si>
    <t>01060204</t>
  </si>
  <si>
    <t>Premiestnenie  vodorovné nad 3 000 m</t>
  </si>
  <si>
    <t>0106020401</t>
  </si>
  <si>
    <t>Premiestnenie  výkopku resp. rúbaniny, vodorovné nad 3 000 m, tr. horniny 1-4</t>
  </si>
  <si>
    <t>odvoz nevhodnej zeminy do vzd. 30 km</t>
  </si>
  <si>
    <t>odkopávky</t>
  </si>
  <si>
    <t>výkop rýh</t>
  </si>
  <si>
    <t>45.23.13</t>
  </si>
  <si>
    <t>Práce na stavbe miestnych potrubných vedení vody a kanalizácie</t>
  </si>
  <si>
    <t>27020422</t>
  </si>
  <si>
    <t>Vodovody, rúry plastové PVC</t>
  </si>
  <si>
    <t>2702042203</t>
  </si>
  <si>
    <t>Vodovody, rúry plastové PVC, nad D 110 mm do D 160 mm</t>
  </si>
  <si>
    <t xml:space="preserve">pvc uv stabilná rúra  0,5 m:     39,0*0,5= </t>
  </si>
  <si>
    <t>45.23.31</t>
  </si>
  <si>
    <t>Stavebné práce na výstavbe diaľnic a ciest chodníkov a nekrytých parkovísk</t>
  </si>
  <si>
    <t>11250601</t>
  </si>
  <si>
    <t>Doplňujúce konštrukcie, čelá priepustov a výuste, z betónu prostého</t>
  </si>
  <si>
    <t>ks</t>
  </si>
  <si>
    <t>1125060107</t>
  </si>
  <si>
    <t>Doplňujúce konštrukcie, čelá priepustov a výuste, z betónu prostého tr. C 30/37 (B 35)</t>
  </si>
  <si>
    <t>prefabrikát výpustu drenáže</t>
  </si>
  <si>
    <t>22251158</t>
  </si>
  <si>
    <t>Doplňujúce konštrukcie,  otvorené žľaby z dlaždíc</t>
  </si>
  <si>
    <t>2225115801</t>
  </si>
  <si>
    <t>Doplňujúce konštrukcie,  otvorené žľaby z dlaždíc š. do 500 mm</t>
  </si>
  <si>
    <t>prídlažba pri výpustoch (3ks na jeden výpust)</t>
  </si>
  <si>
    <t>45.26.14</t>
  </si>
  <si>
    <t>Izolačné práce proti vode</t>
  </si>
  <si>
    <t>61010601</t>
  </si>
  <si>
    <t>Izolácie proti vode a zemnej vlhkosti, zhotovenie detailov náterivami a tmelmi</t>
  </si>
  <si>
    <t>6101060103</t>
  </si>
  <si>
    <t>Izolácie proti vode a zemnej vlhkosti, zhotovenie detailov náterivami a tmelmi rúrových prestupov</t>
  </si>
  <si>
    <t>tmelenie  prestupu rúrky  dn160</t>
  </si>
  <si>
    <t>45.26.22</t>
  </si>
  <si>
    <t>Základové práce a vŕtanie vodných studní</t>
  </si>
  <si>
    <t>02010103</t>
  </si>
  <si>
    <t>Zlepšovanie základovej pôdy, výplň odvodňovacích rebier alebo trativodov kamenivom drveným</t>
  </si>
  <si>
    <t>0201010302</t>
  </si>
  <si>
    <t>Zlepšovanie základovej pôdy, výplň odvodňovacích rebier alebo trativodov kamenivom drveným fr. 63-125 mm</t>
  </si>
  <si>
    <t>drenážne rebro  fr  63-125</t>
  </si>
  <si>
    <t>02010105</t>
  </si>
  <si>
    <t>Zlepšovanie základovej pôdy, výplň odvodňovacích rebier alebo trativodov oplášt.z geotextílie</t>
  </si>
  <si>
    <t>m2</t>
  </si>
  <si>
    <t>0201010502</t>
  </si>
  <si>
    <t>Zlepšovanie základovej pôdy, výplň odvodňovacích rebier alebo trativodov oplášt.z geotextílie, steny zvislé alebo šikmé  nad 1:2,5</t>
  </si>
  <si>
    <t>separacna geotextilia +15% na presah</t>
  </si>
  <si>
    <t>02010203</t>
  </si>
  <si>
    <t>Zlepšovanie základovej pôdy, lôžko pre trativody a vankúše pod základy, z kameniva drveného</t>
  </si>
  <si>
    <t>0201020301</t>
  </si>
  <si>
    <t>Zlepšovanie základovej pôdy, lôžko pre trativody a vankúše pod základy, z kameniva drveného fr. 8-16 mm</t>
  </si>
  <si>
    <t>lôžko hr. 0,3 m"     482*1,0*0,3=</t>
  </si>
  <si>
    <t>02010309</t>
  </si>
  <si>
    <t>Zlepšovanie základovej pôdy, trativody kompletné z potrubia plastického</t>
  </si>
  <si>
    <t>0201030906</t>
  </si>
  <si>
    <t>Zlepšovanie základovej pôdy, trativody kompletné z potrubia plastického DN 160 mm</t>
  </si>
  <si>
    <t>drenážna rúra DN 160 mm</t>
  </si>
  <si>
    <t>45.26.23</t>
  </si>
  <si>
    <t>Betonárske práce</t>
  </si>
  <si>
    <t>11200101</t>
  </si>
  <si>
    <t>Podkladné konštrukcie, podkladné vrstvy, z betónu prostého</t>
  </si>
  <si>
    <t>1120010103</t>
  </si>
  <si>
    <t>Podkladné konštrukcie, podkladné vrstvy z betónu prostého, tr. C 12/15 (B 15)</t>
  </si>
  <si>
    <t>podkladný betón pod prefabrikát:     39*0,2*0,43=</t>
  </si>
  <si>
    <t xml:space="preserve">podkladny betón  pod žlabovku:     0,6*1,5*0,15*39= </t>
  </si>
  <si>
    <t>45.34.20</t>
  </si>
  <si>
    <t>Montáž oplotenia</t>
  </si>
  <si>
    <t>11030432</t>
  </si>
  <si>
    <t>Stĺpy, piliere, vzpery a rámové stojky (pozemné stavby) plotové oceľové</t>
  </si>
  <si>
    <t>1103043201</t>
  </si>
  <si>
    <t>Stĺpy, piliere, vzpery a rámové stojky (pozemné stavby) plotové oceľové, zabetónovanie pätky</t>
  </si>
  <si>
    <t>pôvodné stĺpiky</t>
  </si>
  <si>
    <t>67110109</t>
  </si>
  <si>
    <t>Oplotenie  z drôteného pletiva poplastovaného</t>
  </si>
  <si>
    <t>6711010902</t>
  </si>
  <si>
    <t>Oplotenie  z drôteného pletiva poplastovaného, na stĺpiky oceľové</t>
  </si>
  <si>
    <t>nové pletivo:     265*1,6=</t>
  </si>
  <si>
    <t>Číslo časti stavby</t>
  </si>
  <si>
    <t>Klasifikácia stavieb</t>
  </si>
  <si>
    <t>Názov časti stavby</t>
  </si>
  <si>
    <t>001-00</t>
  </si>
  <si>
    <t/>
  </si>
  <si>
    <t>Všeobecné položky</t>
  </si>
  <si>
    <t>Celkový súčet</t>
  </si>
  <si>
    <t>Číslo položky</t>
  </si>
  <si>
    <t>Názov položky</t>
  </si>
  <si>
    <t>M.j.</t>
  </si>
  <si>
    <t>Množstvo</t>
  </si>
  <si>
    <t>00000101</t>
  </si>
  <si>
    <t xml:space="preserve">Zariadenie staveniska, zriadenie a odstránenie </t>
  </si>
  <si>
    <t>sub.</t>
  </si>
  <si>
    <t>00000102</t>
  </si>
  <si>
    <t>Zariadenie staveniska - prevádzka</t>
  </si>
  <si>
    <t>mes.</t>
  </si>
  <si>
    <t>00000106</t>
  </si>
  <si>
    <t>Dokumentácia na vykonanie prác (DVP)</t>
  </si>
  <si>
    <t>00000107</t>
  </si>
  <si>
    <t>Dokumentácia skutočného realizovania stavby (DSRS)</t>
  </si>
  <si>
    <t>00100111</t>
  </si>
  <si>
    <t>Inžinierska činnosť, dozory, autorský dozor projektanta</t>
  </si>
  <si>
    <t>Obchodné meno:</t>
  </si>
  <si>
    <t>Sídlo/miesto podnikania:</t>
  </si>
  <si>
    <t>IČO:</t>
  </si>
  <si>
    <t>Cena bez DPH</t>
  </si>
  <si>
    <t>Cena s DPH</t>
  </si>
  <si>
    <t>Uchádzačom navrhovaná celková cena za celý predmet zákazky zahŕňajúca všetky náklady súvisiace s predmetom zákazky vyjadrená v eurách bez DPH</t>
  </si>
  <si>
    <t>som</t>
  </si>
  <si>
    <t>nie som</t>
  </si>
  <si>
    <t>platcom DPH</t>
  </si>
  <si>
    <t>V</t>
  </si>
  <si>
    <t>, dňa</t>
  </si>
  <si>
    <t>meno, priezvisko a podpis oprávnenej osoby uchádzača</t>
  </si>
  <si>
    <t>Cena
€ bez DPH</t>
  </si>
  <si>
    <t>Cena
€ s DPH</t>
  </si>
  <si>
    <t>Miesto:</t>
  </si>
  <si>
    <t>Jednotková cena</t>
  </si>
  <si>
    <t>Svah v záreze nad kotvenou pilótovou stenou na úseku R4 Milhosť v približnom staničení km 1,708 až 2,088 ľavý jazdný pás</t>
  </si>
  <si>
    <t>Časť stavby</t>
  </si>
  <si>
    <t>001-00 - Všeobecné položky</t>
  </si>
  <si>
    <t>Celkom za 001-00 - Všeobecné položky</t>
  </si>
  <si>
    <t>101-00 - Sanácia zosuvu</t>
  </si>
  <si>
    <t>Celkom za 101-00 - Sanácia zosuvu</t>
  </si>
  <si>
    <t>Celková
cena</t>
  </si>
  <si>
    <t>DPH
23%</t>
  </si>
  <si>
    <t>Špecifikácia ceny: Súpis prác</t>
  </si>
  <si>
    <t>Špecifikácia ceny: Podrobný výkaz výmer</t>
  </si>
  <si>
    <t>Návrh na plnenie kritéria</t>
  </si>
  <si>
    <t>23% DPH</t>
  </si>
  <si>
    <t>Kontaktná osoba:</t>
  </si>
  <si>
    <t>Telefónne číslo:</t>
  </si>
  <si>
    <t>E-mail:</t>
  </si>
  <si>
    <t>Uchádzač uvedie skutočnosť, či je/nie je platcom DPH:</t>
  </si>
  <si>
    <r>
      <t>1.</t>
    </r>
    <r>
      <rPr>
        <b/>
        <sz val="7"/>
        <rFont val="Calibri"/>
        <family val="2"/>
        <charset val="238"/>
      </rPr>
      <t xml:space="preserve">      </t>
    </r>
    <r>
      <rPr>
        <b/>
        <sz val="11"/>
        <rFont val="Calibri"/>
        <family val="2"/>
        <charset val="238"/>
      </rPr>
      <t xml:space="preserve">Názov predmetu zákazky: </t>
    </r>
  </si>
  <si>
    <r>
      <t>2.</t>
    </r>
    <r>
      <rPr>
        <b/>
        <sz val="7"/>
        <rFont val="Calibri"/>
        <family val="2"/>
        <charset val="238"/>
      </rPr>
      <t xml:space="preserve">      </t>
    </r>
    <r>
      <rPr>
        <b/>
        <sz val="11"/>
        <rFont val="Calibri"/>
        <family val="2"/>
        <charset val="238"/>
      </rPr>
      <t>Identifikácia uchádzača:</t>
    </r>
  </si>
  <si>
    <r>
      <rPr>
        <vertAlign val="superscript"/>
        <sz val="11"/>
        <rFont val="Calibri"/>
        <family val="2"/>
        <charset val="238"/>
      </rPr>
      <t xml:space="preserve">1 </t>
    </r>
    <r>
      <rPr>
        <sz val="11"/>
        <rFont val="Calibri"/>
        <family val="2"/>
        <charset val="238"/>
      </rPr>
      <t>Uchádzač označí či je alebo nie je platiteľom DPH.</t>
    </r>
  </si>
  <si>
    <t>...........................................................</t>
  </si>
  <si>
    <t>Príloha č.1 k časti A.2</t>
  </si>
  <si>
    <t xml:space="preserve">Sanácia zárezu na R4 Milhosť </t>
  </si>
  <si>
    <t>Sanácia zárezu na R4 Milhosť</t>
  </si>
  <si>
    <t>Špecifikácia ceny : Rekapitulácia</t>
  </si>
  <si>
    <r>
      <t>3.</t>
    </r>
    <r>
      <rPr>
        <b/>
        <sz val="7"/>
        <rFont val="Calibri"/>
        <family val="2"/>
        <charset val="238"/>
      </rPr>
      <t xml:space="preserve">      </t>
    </r>
    <r>
      <rPr>
        <b/>
        <sz val="11"/>
        <rFont val="Calibri"/>
        <family val="2"/>
        <charset val="238"/>
      </rPr>
      <t>Návrh na plnenie kritéria:</t>
    </r>
  </si>
  <si>
    <t>Príloha č.1 k časti B.2 (Príloha č.2 k ZoD)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</si>
</sst>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yy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el"/>
      <charset val="238"/>
    </font>
    <font>
      <b/>
      <sz val="8"/>
      <color indexed="8"/>
      <name val="Ariel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12"/>
      <name val="Calibri"/>
      <family val="2"/>
      <charset val="238"/>
      <scheme val="minor"/>
    </font>
    <font>
      <sz val="8"/>
      <name val="Trebuchet MS"/>
      <family val="2"/>
      <charset val="238"/>
    </font>
    <font>
      <b/>
      <sz val="8"/>
      <name val="Trebuchet MS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7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2" borderId="0"/>
    <xf numFmtId="0" fontId="3" fillId="2" borderId="0"/>
    <xf numFmtId="0" fontId="4" fillId="0" borderId="0"/>
  </cellStyleXfs>
  <cellXfs count="201">
    <xf numFmtId="0" fontId="0" fillId="0" borderId="0" xfId="0"/>
    <xf numFmtId="0" fontId="0" fillId="0" borderId="0" xfId="0" applyFont="1"/>
    <xf numFmtId="0" fontId="0" fillId="0" borderId="0" xfId="0" applyFont="1" applyBorder="1"/>
    <xf numFmtId="0" fontId="6" fillId="0" borderId="0" xfId="3" applyFont="1" applyBorder="1" applyAlignment="1" applyProtection="1">
      <alignment vertical="top" wrapText="1"/>
    </xf>
    <xf numFmtId="4" fontId="0" fillId="0" borderId="7" xfId="0" applyNumberFormat="1" applyFont="1" applyBorder="1" applyAlignment="1">
      <alignment horizontal="right" vertical="top"/>
    </xf>
    <xf numFmtId="0" fontId="6" fillId="0" borderId="0" xfId="3" applyFont="1" applyFill="1" applyBorder="1" applyAlignment="1" applyProtection="1">
      <alignment vertical="center"/>
    </xf>
    <xf numFmtId="0" fontId="6" fillId="0" borderId="2" xfId="3" applyFont="1" applyFill="1" applyBorder="1" applyAlignment="1" applyProtection="1">
      <alignment vertical="center"/>
    </xf>
    <xf numFmtId="0" fontId="6" fillId="0" borderId="5" xfId="3" applyFont="1" applyFill="1" applyBorder="1" applyAlignment="1" applyProtection="1">
      <alignment vertical="top"/>
    </xf>
    <xf numFmtId="0" fontId="6" fillId="0" borderId="5" xfId="3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 wrapText="1"/>
    </xf>
    <xf numFmtId="4" fontId="6" fillId="0" borderId="6" xfId="0" applyNumberFormat="1" applyFont="1" applyBorder="1" applyAlignment="1" applyProtection="1">
      <alignment horizontal="right" vertical="center"/>
    </xf>
    <xf numFmtId="4" fontId="6" fillId="0" borderId="7" xfId="0" applyNumberFormat="1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 wrapText="1"/>
    </xf>
    <xf numFmtId="4" fontId="5" fillId="0" borderId="9" xfId="0" applyNumberFormat="1" applyFont="1" applyBorder="1" applyAlignment="1" applyProtection="1">
      <alignment horizontal="right" vertical="center"/>
    </xf>
    <xf numFmtId="4" fontId="5" fillId="0" borderId="10" xfId="0" applyNumberFormat="1" applyFont="1" applyBorder="1" applyAlignment="1" applyProtection="1">
      <alignment horizontal="right" vertical="center"/>
    </xf>
    <xf numFmtId="0" fontId="6" fillId="0" borderId="3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 wrapText="1"/>
    </xf>
    <xf numFmtId="4" fontId="6" fillId="0" borderId="31" xfId="0" applyNumberFormat="1" applyFont="1" applyBorder="1" applyAlignment="1" applyProtection="1">
      <alignment horizontal="right" vertical="center"/>
    </xf>
    <xf numFmtId="4" fontId="6" fillId="0" borderId="32" xfId="0" applyNumberFormat="1" applyFont="1" applyBorder="1" applyAlignment="1" applyProtection="1">
      <alignment horizontal="right" vertical="center"/>
    </xf>
    <xf numFmtId="0" fontId="7" fillId="4" borderId="12" xfId="1" applyFont="1" applyFill="1" applyBorder="1" applyAlignment="1" applyProtection="1">
      <alignment horizontal="center" vertical="top" wrapText="1"/>
    </xf>
    <xf numFmtId="0" fontId="7" fillId="4" borderId="13" xfId="1" applyFont="1" applyFill="1" applyBorder="1" applyAlignment="1" applyProtection="1">
      <alignment horizontal="center" vertical="top" wrapText="1"/>
    </xf>
    <xf numFmtId="0" fontId="7" fillId="4" borderId="14" xfId="1" applyFont="1" applyFill="1" applyBorder="1" applyAlignment="1" applyProtection="1">
      <alignment horizontal="center" vertical="top" wrapText="1"/>
    </xf>
    <xf numFmtId="0" fontId="9" fillId="0" borderId="6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 wrapText="1"/>
    </xf>
    <xf numFmtId="4" fontId="9" fillId="0" borderId="6" xfId="0" applyNumberFormat="1" applyFont="1" applyBorder="1" applyAlignment="1" applyProtection="1">
      <alignment horizontal="right" vertical="center"/>
    </xf>
    <xf numFmtId="49" fontId="9" fillId="0" borderId="6" xfId="0" applyNumberFormat="1" applyFont="1" applyBorder="1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 wrapText="1"/>
    </xf>
    <xf numFmtId="4" fontId="9" fillId="0" borderId="31" xfId="0" applyNumberFormat="1" applyFont="1" applyBorder="1" applyAlignment="1" applyProtection="1">
      <alignment horizontal="right" vertical="center"/>
    </xf>
    <xf numFmtId="4" fontId="9" fillId="0" borderId="32" xfId="0" applyNumberFormat="1" applyFont="1" applyBorder="1" applyAlignment="1" applyProtection="1">
      <alignment horizontal="right" vertical="center"/>
    </xf>
    <xf numFmtId="0" fontId="3" fillId="4" borderId="14" xfId="2" applyFill="1" applyBorder="1" applyAlignment="1" applyProtection="1">
      <alignment horizontal="center" vertical="top" wrapText="1"/>
    </xf>
    <xf numFmtId="0" fontId="3" fillId="4" borderId="12" xfId="2" applyFill="1" applyBorder="1" applyAlignment="1" applyProtection="1">
      <alignment horizontal="center" vertical="top" wrapText="1"/>
    </xf>
    <xf numFmtId="0" fontId="9" fillId="0" borderId="34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 wrapText="1"/>
    </xf>
    <xf numFmtId="4" fontId="9" fillId="0" borderId="34" xfId="0" applyNumberFormat="1" applyFont="1" applyBorder="1" applyAlignment="1" applyProtection="1">
      <alignment horizontal="right" vertical="center"/>
    </xf>
    <xf numFmtId="4" fontId="10" fillId="0" borderId="40" xfId="0" applyNumberFormat="1" applyFont="1" applyBorder="1" applyAlignment="1" applyProtection="1">
      <alignment horizontal="right" vertical="center"/>
    </xf>
    <xf numFmtId="4" fontId="10" fillId="0" borderId="43" xfId="0" applyNumberFormat="1" applyFont="1" applyBorder="1" applyAlignment="1" applyProtection="1">
      <alignment horizontal="right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0" fillId="0" borderId="11" xfId="0" applyFont="1" applyBorder="1" applyAlignment="1"/>
    <xf numFmtId="0" fontId="0" fillId="0" borderId="0" xfId="0" applyFont="1" applyBorder="1" applyAlignment="1"/>
    <xf numFmtId="0" fontId="3" fillId="4" borderId="13" xfId="2" applyFill="1" applyBorder="1" applyAlignment="1" applyProtection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/>
    </xf>
    <xf numFmtId="49" fontId="0" fillId="0" borderId="6" xfId="0" applyNumberFormat="1" applyFont="1" applyBorder="1" applyAlignment="1">
      <alignment horizontal="left" vertical="top"/>
    </xf>
    <xf numFmtId="4" fontId="0" fillId="0" borderId="6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center" vertical="top"/>
    </xf>
    <xf numFmtId="4" fontId="1" fillId="0" borderId="7" xfId="0" applyNumberFormat="1" applyFont="1" applyBorder="1" applyAlignment="1">
      <alignment horizontal="right" vertical="top"/>
    </xf>
    <xf numFmtId="49" fontId="5" fillId="0" borderId="6" xfId="0" quotePrefix="1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center" vertical="top"/>
    </xf>
    <xf numFmtId="0" fontId="0" fillId="0" borderId="6" xfId="0" applyFont="1" applyBorder="1"/>
    <xf numFmtId="49" fontId="0" fillId="0" borderId="6" xfId="0" quotePrefix="1" applyNumberFormat="1" applyFont="1" applyBorder="1" applyAlignment="1">
      <alignment horizontal="left" vertical="top"/>
    </xf>
    <xf numFmtId="49" fontId="0" fillId="0" borderId="6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49" fontId="1" fillId="0" borderId="6" xfId="0" quotePrefix="1" applyNumberFormat="1" applyFont="1" applyBorder="1" applyAlignment="1">
      <alignment horizontal="left" vertical="top"/>
    </xf>
    <xf numFmtId="49" fontId="6" fillId="0" borderId="6" xfId="0" quotePrefix="1" applyNumberFormat="1" applyFont="1" applyBorder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49" fontId="6" fillId="0" borderId="6" xfId="0" applyNumberFormat="1" applyFont="1" applyBorder="1" applyAlignment="1">
      <alignment horizontal="left" vertical="top"/>
    </xf>
    <xf numFmtId="0" fontId="6" fillId="0" borderId="6" xfId="0" applyFont="1" applyBorder="1" applyAlignment="1">
      <alignment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left" vertical="top"/>
    </xf>
    <xf numFmtId="49" fontId="0" fillId="0" borderId="9" xfId="0" applyNumberFormat="1" applyFont="1" applyBorder="1" applyAlignment="1">
      <alignment horizontal="left" vertical="top"/>
    </xf>
    <xf numFmtId="49" fontId="8" fillId="0" borderId="9" xfId="0" applyNumberFormat="1" applyFont="1" applyBorder="1" applyAlignment="1">
      <alignment horizontal="left" vertical="top" wrapText="1"/>
    </xf>
    <xf numFmtId="4" fontId="8" fillId="0" borderId="9" xfId="0" applyNumberFormat="1" applyFont="1" applyBorder="1" applyAlignment="1">
      <alignment horizontal="right" vertical="center"/>
    </xf>
    <xf numFmtId="49" fontId="0" fillId="0" borderId="9" xfId="0" applyNumberFormat="1" applyFont="1" applyBorder="1" applyAlignment="1">
      <alignment horizontal="center" vertical="top"/>
    </xf>
    <xf numFmtId="4" fontId="0" fillId="0" borderId="10" xfId="0" applyNumberFormat="1" applyFont="1" applyBorder="1" applyAlignment="1">
      <alignment horizontal="right" vertical="top"/>
    </xf>
    <xf numFmtId="49" fontId="1" fillId="0" borderId="30" xfId="0" applyNumberFormat="1" applyFont="1" applyBorder="1" applyAlignment="1">
      <alignment horizontal="center" vertical="top" wrapText="1"/>
    </xf>
    <xf numFmtId="49" fontId="1" fillId="0" borderId="31" xfId="0" applyNumberFormat="1" applyFont="1" applyBorder="1" applyAlignment="1">
      <alignment horizontal="left" vertical="top" wrapText="1"/>
    </xf>
    <xf numFmtId="49" fontId="1" fillId="0" borderId="31" xfId="0" applyNumberFormat="1" applyFont="1" applyBorder="1" applyAlignment="1">
      <alignment horizontal="left" vertical="top"/>
    </xf>
    <xf numFmtId="49" fontId="0" fillId="0" borderId="31" xfId="0" applyNumberFormat="1" applyFont="1" applyBorder="1" applyAlignment="1">
      <alignment horizontal="left" vertical="top"/>
    </xf>
    <xf numFmtId="4" fontId="0" fillId="0" borderId="31" xfId="0" applyNumberFormat="1" applyFont="1" applyBorder="1" applyAlignment="1">
      <alignment horizontal="right" vertical="center"/>
    </xf>
    <xf numFmtId="49" fontId="1" fillId="0" borderId="31" xfId="0" applyNumberFormat="1" applyFont="1" applyBorder="1" applyAlignment="1">
      <alignment horizontal="center" vertical="top"/>
    </xf>
    <xf numFmtId="4" fontId="1" fillId="0" borderId="32" xfId="0" applyNumberFormat="1" applyFont="1" applyBorder="1" applyAlignment="1">
      <alignment horizontal="right" vertical="top"/>
    </xf>
    <xf numFmtId="49" fontId="0" fillId="4" borderId="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4" fillId="0" borderId="3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164" fontId="17" fillId="0" borderId="9" xfId="0" applyNumberFormat="1" applyFont="1" applyBorder="1" applyAlignment="1" applyProtection="1">
      <alignment horizontal="center" vertical="center"/>
    </xf>
    <xf numFmtId="164" fontId="12" fillId="0" borderId="9" xfId="0" applyNumberFormat="1" applyFont="1" applyBorder="1" applyAlignment="1" applyProtection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indent="1"/>
    </xf>
    <xf numFmtId="0" fontId="12" fillId="0" borderId="0" xfId="0" applyFont="1" applyBorder="1" applyProtection="1"/>
    <xf numFmtId="165" fontId="12" fillId="0" borderId="0" xfId="0" applyNumberFormat="1" applyFont="1" applyFill="1" applyBorder="1" applyAlignment="1" applyProtection="1"/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vertical="top" wrapText="1"/>
    </xf>
    <xf numFmtId="0" fontId="12" fillId="0" borderId="0" xfId="0" applyFont="1" applyAlignment="1" applyProtection="1"/>
    <xf numFmtId="0" fontId="18" fillId="3" borderId="0" xfId="0" applyFont="1" applyFill="1" applyBorder="1" applyAlignment="1" applyProtection="1">
      <alignment horizontal="center" vertical="center"/>
      <protection locked="0"/>
    </xf>
    <xf numFmtId="4" fontId="9" fillId="5" borderId="3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11" fillId="0" borderId="0" xfId="0" applyFont="1" applyAlignment="1" applyProtection="1">
      <alignment horizontal="center"/>
    </xf>
    <xf numFmtId="0" fontId="12" fillId="0" borderId="0" xfId="0" applyFont="1" applyProtection="1"/>
    <xf numFmtId="0" fontId="12" fillId="0" borderId="0" xfId="0" applyFont="1" applyAlignment="1" applyProtection="1">
      <alignment horizontal="right"/>
    </xf>
    <xf numFmtId="11" fontId="12" fillId="0" borderId="0" xfId="0" applyNumberFormat="1" applyFont="1" applyProtection="1"/>
    <xf numFmtId="0" fontId="12" fillId="0" borderId="0" xfId="0" applyFont="1" applyAlignment="1" applyProtection="1">
      <alignment horizontal="left"/>
    </xf>
    <xf numFmtId="0" fontId="16" fillId="0" borderId="0" xfId="0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Fill="1" applyBorder="1" applyAlignment="1" applyProtection="1">
      <protection locked="0"/>
    </xf>
    <xf numFmtId="0" fontId="12" fillId="3" borderId="29" xfId="0" applyFont="1" applyFill="1" applyBorder="1" applyAlignment="1" applyProtection="1">
      <alignment horizontal="left" vertical="top" wrapText="1"/>
      <protection locked="0"/>
    </xf>
    <xf numFmtId="0" fontId="12" fillId="3" borderId="27" xfId="0" applyFont="1" applyFill="1" applyBorder="1" applyAlignment="1" applyProtection="1">
      <alignment horizontal="left" vertical="top" wrapText="1"/>
      <protection locked="0"/>
    </xf>
    <xf numFmtId="0" fontId="12" fillId="3" borderId="44" xfId="0" applyFont="1" applyFill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6" fillId="0" borderId="33" xfId="3" applyFont="1" applyBorder="1" applyAlignment="1" applyProtection="1">
      <alignment horizontal="center" vertical="top" wrapText="1"/>
    </xf>
    <xf numFmtId="0" fontId="6" fillId="0" borderId="34" xfId="3" applyFont="1" applyBorder="1" applyAlignment="1" applyProtection="1">
      <alignment horizontal="center" vertical="top" wrapText="1"/>
    </xf>
    <xf numFmtId="0" fontId="6" fillId="0" borderId="35" xfId="3" applyFont="1" applyBorder="1" applyAlignment="1" applyProtection="1">
      <alignment horizontal="center" vertical="top" wrapText="1"/>
    </xf>
    <xf numFmtId="0" fontId="4" fillId="0" borderId="19" xfId="3" applyBorder="1" applyAlignment="1">
      <alignment horizontal="left" vertical="center"/>
    </xf>
    <xf numFmtId="0" fontId="4" fillId="0" borderId="17" xfId="3" applyBorder="1" applyAlignment="1">
      <alignment horizontal="left" vertical="center"/>
    </xf>
    <xf numFmtId="0" fontId="4" fillId="0" borderId="18" xfId="3" applyBorder="1" applyAlignment="1">
      <alignment horizontal="left" vertical="center"/>
    </xf>
    <xf numFmtId="0" fontId="6" fillId="0" borderId="22" xfId="3" applyFont="1" applyFill="1" applyBorder="1" applyAlignment="1" applyProtection="1">
      <alignment horizontal="left" vertical="center" wrapText="1"/>
    </xf>
    <xf numFmtId="0" fontId="6" fillId="0" borderId="20" xfId="3" applyFont="1" applyFill="1" applyBorder="1" applyAlignment="1" applyProtection="1">
      <alignment horizontal="left" vertical="center" wrapText="1"/>
    </xf>
    <xf numFmtId="0" fontId="6" fillId="0" borderId="21" xfId="3" applyFont="1" applyFill="1" applyBorder="1" applyAlignment="1" applyProtection="1">
      <alignment horizontal="left" vertical="center" wrapText="1"/>
    </xf>
    <xf numFmtId="0" fontId="6" fillId="0" borderId="25" xfId="3" applyFont="1" applyFill="1" applyBorder="1" applyAlignment="1" applyProtection="1">
      <alignment horizontal="left" vertical="center" wrapText="1"/>
    </xf>
    <xf numFmtId="0" fontId="6" fillId="0" borderId="23" xfId="3" applyFont="1" applyFill="1" applyBorder="1" applyAlignment="1" applyProtection="1">
      <alignment horizontal="left" vertical="center" wrapText="1"/>
    </xf>
    <xf numFmtId="0" fontId="6" fillId="0" borderId="24" xfId="3" applyFont="1" applyFill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4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horizontal="left" vertical="center" wrapText="1"/>
    </xf>
    <xf numFmtId="0" fontId="10" fillId="0" borderId="39" xfId="0" applyFont="1" applyBorder="1" applyAlignment="1" applyProtection="1">
      <alignment horizontal="left" vertical="center" wrapText="1"/>
    </xf>
    <xf numFmtId="0" fontId="10" fillId="0" borderId="41" xfId="0" applyFont="1" applyBorder="1" applyAlignment="1" applyProtection="1">
      <alignment horizontal="left" vertical="center" wrapText="1"/>
    </xf>
    <xf numFmtId="0" fontId="10" fillId="0" borderId="42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top" wrapText="1"/>
    </xf>
    <xf numFmtId="0" fontId="9" fillId="0" borderId="37" xfId="0" applyFont="1" applyBorder="1" applyAlignment="1" applyProtection="1">
      <alignment horizontal="left" vertical="top" wrapText="1"/>
    </xf>
    <xf numFmtId="0" fontId="3" fillId="4" borderId="13" xfId="2" applyFill="1" applyBorder="1" applyAlignment="1" applyProtection="1">
      <alignment horizontal="center" vertical="top" wrapText="1"/>
    </xf>
    <xf numFmtId="0" fontId="6" fillId="0" borderId="6" xfId="3" applyFont="1" applyFill="1" applyBorder="1" applyAlignment="1" applyProtection="1">
      <alignment horizontal="left" vertical="top" wrapText="1"/>
    </xf>
    <xf numFmtId="0" fontId="4" fillId="0" borderId="3" xfId="3" applyBorder="1" applyAlignment="1" applyProtection="1">
      <alignment horizontal="left"/>
    </xf>
    <xf numFmtId="0" fontId="6" fillId="0" borderId="2" xfId="3" applyFont="1" applyFill="1" applyBorder="1" applyAlignment="1" applyProtection="1">
      <alignment horizontal="left" vertical="center"/>
    </xf>
    <xf numFmtId="0" fontId="6" fillId="0" borderId="3" xfId="3" applyFont="1" applyFill="1" applyBorder="1" applyAlignment="1" applyProtection="1">
      <alignment horizontal="left" vertical="center"/>
    </xf>
    <xf numFmtId="0" fontId="4" fillId="0" borderId="3" xfId="3" applyBorder="1" applyAlignment="1">
      <alignment horizontal="left"/>
    </xf>
    <xf numFmtId="0" fontId="6" fillId="0" borderId="5" xfId="3" applyFont="1" applyFill="1" applyBorder="1" applyAlignment="1" applyProtection="1">
      <alignment horizontal="left" vertical="top"/>
    </xf>
    <xf numFmtId="0" fontId="6" fillId="0" borderId="6" xfId="3" applyFont="1" applyFill="1" applyBorder="1" applyAlignment="1" applyProtection="1">
      <alignment horizontal="left" vertical="top"/>
    </xf>
    <xf numFmtId="49" fontId="0" fillId="4" borderId="2" xfId="0" applyNumberFormat="1" applyFont="1" applyFill="1" applyBorder="1" applyAlignment="1">
      <alignment horizontal="center" vertical="top" wrapText="1"/>
    </xf>
    <xf numFmtId="49" fontId="0" fillId="4" borderId="8" xfId="0" applyNumberFormat="1" applyFont="1" applyFill="1" applyBorder="1" applyAlignment="1">
      <alignment horizontal="center" vertical="top" wrapText="1"/>
    </xf>
    <xf numFmtId="49" fontId="0" fillId="4" borderId="3" xfId="0" applyNumberFormat="1" applyFont="1" applyFill="1" applyBorder="1" applyAlignment="1">
      <alignment horizontal="center" vertical="center"/>
    </xf>
    <xf numFmtId="49" fontId="0" fillId="4" borderId="9" xfId="0" applyNumberFormat="1" applyFont="1" applyFill="1" applyBorder="1" applyAlignment="1">
      <alignment horizontal="center" vertical="center"/>
    </xf>
    <xf numFmtId="49" fontId="0" fillId="4" borderId="3" xfId="0" applyNumberFormat="1" applyFont="1" applyFill="1" applyBorder="1" applyAlignment="1">
      <alignment horizontal="center" vertical="top"/>
    </xf>
    <xf numFmtId="49" fontId="0" fillId="4" borderId="9" xfId="0" applyNumberFormat="1" applyFont="1" applyFill="1" applyBorder="1" applyAlignment="1">
      <alignment horizontal="center" vertical="top"/>
    </xf>
    <xf numFmtId="4" fontId="0" fillId="4" borderId="4" xfId="0" applyNumberFormat="1" applyFont="1" applyFill="1" applyBorder="1" applyAlignment="1">
      <alignment horizontal="center" vertical="top"/>
    </xf>
    <xf numFmtId="4" fontId="0" fillId="4" borderId="10" xfId="0" applyNumberFormat="1" applyFont="1" applyFill="1" applyBorder="1" applyAlignment="1">
      <alignment horizontal="center" vertical="top"/>
    </xf>
    <xf numFmtId="0" fontId="12" fillId="0" borderId="11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left" vertical="top" wrapText="1"/>
    </xf>
    <xf numFmtId="0" fontId="16" fillId="0" borderId="28" xfId="0" applyFont="1" applyBorder="1" applyAlignment="1" applyProtection="1">
      <alignment horizontal="left" vertical="top" wrapText="1"/>
    </xf>
    <xf numFmtId="0" fontId="12" fillId="3" borderId="29" xfId="0" applyFont="1" applyFill="1" applyBorder="1" applyAlignment="1" applyProtection="1">
      <alignment horizontal="left" vertical="top" wrapText="1"/>
      <protection locked="0"/>
    </xf>
    <xf numFmtId="0" fontId="12" fillId="3" borderId="27" xfId="0" applyFont="1" applyFill="1" applyBorder="1" applyAlignment="1" applyProtection="1">
      <alignment horizontal="left" vertical="top" wrapText="1"/>
      <protection locked="0"/>
    </xf>
    <xf numFmtId="0" fontId="12" fillId="3" borderId="44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/>
    </xf>
    <xf numFmtId="0" fontId="16" fillId="0" borderId="16" xfId="0" applyFont="1" applyBorder="1" applyAlignment="1" applyProtection="1">
      <alignment horizontal="left"/>
    </xf>
    <xf numFmtId="165" fontId="12" fillId="3" borderId="15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top" wrapText="1"/>
    </xf>
    <xf numFmtId="0" fontId="16" fillId="0" borderId="8" xfId="0" applyFont="1" applyBorder="1" applyAlignment="1" applyProtection="1">
      <alignment horizontal="left" vertical="top" wrapText="1"/>
    </xf>
    <xf numFmtId="0" fontId="16" fillId="0" borderId="9" xfId="0" applyFont="1" applyBorder="1" applyAlignment="1" applyProtection="1">
      <alignment horizontal="left" vertical="top" wrapText="1"/>
    </xf>
    <xf numFmtId="0" fontId="12" fillId="3" borderId="9" xfId="0" applyFont="1" applyFill="1" applyBorder="1" applyAlignment="1" applyProtection="1">
      <alignment horizontal="left" vertical="top" wrapText="1"/>
      <protection locked="0"/>
    </xf>
    <xf numFmtId="0" fontId="12" fillId="3" borderId="10" xfId="0" applyFont="1" applyFill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9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center"/>
    </xf>
    <xf numFmtId="0" fontId="16" fillId="0" borderId="2" xfId="0" applyFont="1" applyBorder="1" applyAlignment="1" applyProtection="1">
      <alignment horizontal="left" vertical="top" wrapText="1"/>
    </xf>
    <xf numFmtId="0" fontId="16" fillId="0" borderId="3" xfId="0" applyFont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  <protection locked="0"/>
    </xf>
    <xf numFmtId="0" fontId="12" fillId="3" borderId="4" xfId="0" applyFont="1" applyFill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</xf>
    <xf numFmtId="0" fontId="16" fillId="0" borderId="6" xfId="0" applyFont="1" applyBorder="1" applyAlignment="1" applyProtection="1">
      <alignment horizontal="left" vertical="top" wrapText="1"/>
    </xf>
    <xf numFmtId="0" fontId="12" fillId="3" borderId="6" xfId="0" applyFont="1" applyFill="1" applyBorder="1" applyAlignment="1" applyProtection="1">
      <alignment horizontal="left" vertical="top" wrapText="1"/>
      <protection locked="0"/>
    </xf>
    <xf numFmtId="0" fontId="12" fillId="3" borderId="7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</cellXfs>
  <cellStyles count="4">
    <cellStyle name="Font_Ariel_Normal_Bold_BG_Gray" xfId="1"/>
    <cellStyle name="Font_Ariel_Small_Bold_BG_Gray" xfId="2"/>
    <cellStyle name="Normálna" xfId="0" builtinId="0"/>
    <cellStyle name="Normáln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bstar&#225;vanie\2024\P_053\02_SP\B.2\xP1_k_A.2+P1_k_B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k B.2"/>
      <sheetName val="P1.1 k B.2"/>
      <sheetName val="P1.2 k B.2"/>
      <sheetName val="P1.3 k B.2"/>
      <sheetName val="P1 k A.2"/>
    </sheetNames>
    <sheetDataSet>
      <sheetData sheetId="0"/>
      <sheetData sheetId="1">
        <row r="1">
          <cell r="E1" t="str">
            <v>Sanácia vymletých kužeľov pod mostami na D1</v>
          </cell>
        </row>
        <row r="62">
          <cell r="C62"/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Zeros="0" zoomScaleNormal="100" workbookViewId="0">
      <selection activeCell="K36" sqref="K36"/>
    </sheetView>
  </sheetViews>
  <sheetFormatPr defaultColWidth="9.140625" defaultRowHeight="15"/>
  <cols>
    <col min="1" max="1" width="14.28515625" style="1" customWidth="1"/>
    <col min="2" max="2" width="11.42578125" style="1" customWidth="1"/>
    <col min="3" max="3" width="32.5703125" style="1" customWidth="1"/>
    <col min="4" max="4" width="18.42578125" style="1" customWidth="1"/>
    <col min="5" max="5" width="16.140625" style="1" customWidth="1"/>
    <col min="6" max="6" width="18.28515625" style="1" customWidth="1"/>
    <col min="7" max="16384" width="9.140625" style="1"/>
  </cols>
  <sheetData>
    <row r="1" spans="1:8">
      <c r="F1" s="93" t="s">
        <v>190</v>
      </c>
    </row>
    <row r="2" spans="1:8" ht="18">
      <c r="C2" s="92" t="s">
        <v>188</v>
      </c>
    </row>
    <row r="3" spans="1:8" ht="15.75" thickBot="1"/>
    <row r="4" spans="1:8" ht="15" customHeight="1">
      <c r="A4" s="6" t="s">
        <v>0</v>
      </c>
      <c r="B4" s="128" t="s">
        <v>186</v>
      </c>
      <c r="C4" s="129"/>
      <c r="D4" s="130"/>
      <c r="E4" s="121"/>
      <c r="F4" s="122"/>
      <c r="G4" s="5"/>
      <c r="H4" s="5"/>
    </row>
    <row r="5" spans="1:8" ht="15" customHeight="1">
      <c r="A5" s="8" t="s">
        <v>163</v>
      </c>
      <c r="B5" s="131" t="s">
        <v>165</v>
      </c>
      <c r="C5" s="132"/>
      <c r="D5" s="133"/>
      <c r="E5" s="123"/>
      <c r="F5" s="124"/>
      <c r="G5" s="5"/>
      <c r="H5" s="5"/>
    </row>
    <row r="6" spans="1:8">
      <c r="A6" s="8"/>
      <c r="B6" s="134"/>
      <c r="C6" s="135"/>
      <c r="D6" s="136"/>
      <c r="E6" s="123"/>
      <c r="F6" s="124"/>
      <c r="G6" s="5"/>
      <c r="H6" s="5"/>
    </row>
    <row r="7" spans="1:8" ht="4.3499999999999996" customHeight="1" thickBot="1">
      <c r="A7" s="125"/>
      <c r="B7" s="126"/>
      <c r="C7" s="126"/>
      <c r="D7" s="126"/>
      <c r="E7" s="126"/>
      <c r="F7" s="127"/>
      <c r="G7" s="3"/>
      <c r="H7" s="3"/>
    </row>
    <row r="8" spans="1:8" ht="30.75" thickBot="1">
      <c r="A8" s="24" t="s">
        <v>126</v>
      </c>
      <c r="B8" s="25" t="s">
        <v>127</v>
      </c>
      <c r="C8" s="25" t="s">
        <v>128</v>
      </c>
      <c r="D8" s="25" t="s">
        <v>161</v>
      </c>
      <c r="E8" s="25" t="s">
        <v>172</v>
      </c>
      <c r="F8" s="26" t="s">
        <v>162</v>
      </c>
    </row>
    <row r="9" spans="1:8">
      <c r="A9" s="19" t="s">
        <v>129</v>
      </c>
      <c r="B9" s="20" t="s">
        <v>130</v>
      </c>
      <c r="C9" s="21" t="s">
        <v>131</v>
      </c>
      <c r="D9" s="22">
        <f>'Priloha c.1 k B.2 Supis prac'!H13</f>
        <v>0</v>
      </c>
      <c r="E9" s="22">
        <f>D9*0.23</f>
        <v>0</v>
      </c>
      <c r="F9" s="23">
        <f>SUM(D9:E9)</f>
        <v>0</v>
      </c>
    </row>
    <row r="10" spans="1:8">
      <c r="A10" s="9" t="s">
        <v>1</v>
      </c>
      <c r="B10" s="10" t="s">
        <v>130</v>
      </c>
      <c r="C10" s="11" t="s">
        <v>2</v>
      </c>
      <c r="D10" s="12">
        <f>'Priloha c.1 k B.2 Supis prac'!H32</f>
        <v>0</v>
      </c>
      <c r="E10" s="12">
        <f>D10*0.23</f>
        <v>0</v>
      </c>
      <c r="F10" s="13">
        <f>SUM(D10:E10)</f>
        <v>0</v>
      </c>
    </row>
    <row r="11" spans="1:8" ht="15.75" thickBot="1">
      <c r="A11" s="14" t="s">
        <v>132</v>
      </c>
      <c r="B11" s="15"/>
      <c r="C11" s="16"/>
      <c r="D11" s="17">
        <f>SUM(D9:D10)</f>
        <v>0</v>
      </c>
      <c r="E11" s="17">
        <f>SUM(E9:E10)</f>
        <v>0</v>
      </c>
      <c r="F11" s="18">
        <f>SUM(F9:F10)</f>
        <v>0</v>
      </c>
    </row>
    <row r="12" spans="1:8">
      <c r="A12" s="2"/>
      <c r="B12" s="2"/>
      <c r="C12" s="2"/>
      <c r="D12" s="45"/>
      <c r="E12" s="45"/>
      <c r="F12" s="45"/>
    </row>
    <row r="13" spans="1:8">
      <c r="A13" s="2"/>
      <c r="B13" s="2"/>
      <c r="C13" s="2"/>
      <c r="D13" s="46"/>
      <c r="E13" s="46"/>
      <c r="F13" s="46"/>
    </row>
    <row r="14" spans="1:8">
      <c r="A14" s="2"/>
      <c r="B14" s="2"/>
      <c r="C14" s="2"/>
      <c r="D14" s="46"/>
      <c r="E14" s="46"/>
      <c r="F14" s="46"/>
    </row>
    <row r="15" spans="1:8">
      <c r="A15" s="2"/>
      <c r="B15" s="2"/>
      <c r="C15" s="2"/>
      <c r="D15" s="46"/>
      <c r="E15" s="46"/>
      <c r="F15" s="46"/>
    </row>
    <row r="16" spans="1:8">
      <c r="A16" s="2"/>
      <c r="B16" s="2"/>
      <c r="C16" s="2"/>
      <c r="D16" s="138" t="s">
        <v>184</v>
      </c>
      <c r="E16" s="138"/>
      <c r="F16" s="46"/>
    </row>
    <row r="17" spans="1:6" ht="31.5" customHeight="1">
      <c r="A17" s="2"/>
      <c r="B17" s="2"/>
      <c r="C17" s="2"/>
      <c r="D17" s="137" t="s">
        <v>160</v>
      </c>
      <c r="E17" s="137"/>
      <c r="F17" s="46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</sheetData>
  <sheetProtection algorithmName="SHA-512" hashValue="3RKtE6nr3+X99Orj3qa48AV5IJZc0zO+EhOAgM94m+cJa6CjZBJaMh+KxH00CU0GDCcMjZXelNrQ9jli/8OvPQ==" saltValue="LqZ2eBflm6bDgJbAOcITug==" spinCount="100000" sheet="1" objects="1" scenarios="1"/>
  <mergeCells count="6">
    <mergeCell ref="E4:F6"/>
    <mergeCell ref="A7:F7"/>
    <mergeCell ref="B4:D4"/>
    <mergeCell ref="B5:D6"/>
    <mergeCell ref="D17:E17"/>
    <mergeCell ref="D16:E16"/>
  </mergeCells>
  <pageMargins left="0.25" right="0.25" top="0.75" bottom="0.75" header="0.3" footer="0.3"/>
  <pageSetup paperSize="9" scale="89" fitToHeight="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Zeros="0" zoomScaleNormal="100" workbookViewId="0">
      <selection activeCell="I4" sqref="I4"/>
    </sheetView>
  </sheetViews>
  <sheetFormatPr defaultColWidth="9.140625" defaultRowHeight="15"/>
  <cols>
    <col min="1" max="1" width="15" style="108" customWidth="1"/>
    <col min="2" max="3" width="8.7109375" style="108" customWidth="1"/>
    <col min="4" max="4" width="71" style="108" customWidth="1"/>
    <col min="5" max="5" width="4.28515625" style="108" bestFit="1" customWidth="1"/>
    <col min="6" max="6" width="8.7109375" style="108" bestFit="1" customWidth="1"/>
    <col min="7" max="8" width="11.7109375" style="108" customWidth="1"/>
    <col min="9" max="16384" width="9.140625" style="108"/>
  </cols>
  <sheetData>
    <row r="1" spans="1:8">
      <c r="H1" s="109" t="s">
        <v>190</v>
      </c>
    </row>
    <row r="2" spans="1:8" ht="18">
      <c r="D2" s="110" t="s">
        <v>173</v>
      </c>
    </row>
    <row r="3" spans="1:8" ht="15.75" thickBot="1"/>
    <row r="4" spans="1:8">
      <c r="A4" s="6" t="s">
        <v>0</v>
      </c>
      <c r="B4" s="151" t="s">
        <v>187</v>
      </c>
      <c r="C4" s="151"/>
      <c r="D4" s="151"/>
      <c r="E4" s="151"/>
      <c r="F4" s="151"/>
      <c r="G4" s="139"/>
      <c r="H4" s="140"/>
    </row>
    <row r="5" spans="1:8" ht="15" customHeight="1">
      <c r="A5" s="7" t="s">
        <v>163</v>
      </c>
      <c r="B5" s="150" t="s">
        <v>165</v>
      </c>
      <c r="C5" s="150"/>
      <c r="D5" s="150"/>
      <c r="E5" s="150"/>
      <c r="F5" s="150"/>
      <c r="G5" s="141"/>
      <c r="H5" s="142"/>
    </row>
    <row r="6" spans="1:8" ht="5.0999999999999996" customHeight="1" thickBot="1">
      <c r="A6" s="125"/>
      <c r="B6" s="126"/>
      <c r="C6" s="126"/>
      <c r="D6" s="126"/>
      <c r="E6" s="126"/>
      <c r="F6" s="126"/>
      <c r="G6" s="126"/>
      <c r="H6" s="127"/>
    </row>
    <row r="7" spans="1:8" ht="23.25" thickBot="1">
      <c r="A7" s="36" t="s">
        <v>166</v>
      </c>
      <c r="B7" s="149" t="s">
        <v>133</v>
      </c>
      <c r="C7" s="149"/>
      <c r="D7" s="47" t="s">
        <v>134</v>
      </c>
      <c r="E7" s="47" t="s">
        <v>135</v>
      </c>
      <c r="F7" s="47" t="s">
        <v>136</v>
      </c>
      <c r="G7" s="47" t="s">
        <v>164</v>
      </c>
      <c r="H7" s="35" t="s">
        <v>171</v>
      </c>
    </row>
    <row r="8" spans="1:8" ht="15" customHeight="1">
      <c r="A8" s="147" t="s">
        <v>167</v>
      </c>
      <c r="B8" s="31" t="s">
        <v>10</v>
      </c>
      <c r="C8" s="31" t="s">
        <v>137</v>
      </c>
      <c r="D8" s="32" t="s">
        <v>138</v>
      </c>
      <c r="E8" s="42" t="s">
        <v>139</v>
      </c>
      <c r="F8" s="33">
        <v>1</v>
      </c>
      <c r="G8" s="107"/>
      <c r="H8" s="34">
        <f>F8*G8</f>
        <v>0</v>
      </c>
    </row>
    <row r="9" spans="1:8">
      <c r="A9" s="148"/>
      <c r="B9" s="27" t="s">
        <v>10</v>
      </c>
      <c r="C9" s="30" t="s">
        <v>140</v>
      </c>
      <c r="D9" s="28" t="s">
        <v>141</v>
      </c>
      <c r="E9" s="43" t="s">
        <v>142</v>
      </c>
      <c r="F9" s="29">
        <v>3</v>
      </c>
      <c r="G9" s="107"/>
      <c r="H9" s="34">
        <f>F9*G9</f>
        <v>0</v>
      </c>
    </row>
    <row r="10" spans="1:8">
      <c r="A10" s="148"/>
      <c r="B10" s="27" t="s">
        <v>10</v>
      </c>
      <c r="C10" s="27" t="s">
        <v>143</v>
      </c>
      <c r="D10" s="28" t="s">
        <v>144</v>
      </c>
      <c r="E10" s="43" t="s">
        <v>139</v>
      </c>
      <c r="F10" s="29">
        <v>1</v>
      </c>
      <c r="G10" s="107"/>
      <c r="H10" s="34">
        <f>F10*G10</f>
        <v>0</v>
      </c>
    </row>
    <row r="11" spans="1:8">
      <c r="A11" s="148"/>
      <c r="B11" s="27" t="s">
        <v>10</v>
      </c>
      <c r="C11" s="27" t="s">
        <v>145</v>
      </c>
      <c r="D11" s="28" t="s">
        <v>146</v>
      </c>
      <c r="E11" s="43" t="s">
        <v>139</v>
      </c>
      <c r="F11" s="29">
        <v>1</v>
      </c>
      <c r="G11" s="107"/>
      <c r="H11" s="34">
        <f>F11*G11</f>
        <v>0</v>
      </c>
    </row>
    <row r="12" spans="1:8">
      <c r="A12" s="148"/>
      <c r="B12" s="37" t="s">
        <v>10</v>
      </c>
      <c r="C12" s="37" t="s">
        <v>147</v>
      </c>
      <c r="D12" s="38" t="s">
        <v>148</v>
      </c>
      <c r="E12" s="44" t="s">
        <v>139</v>
      </c>
      <c r="F12" s="39">
        <v>1</v>
      </c>
      <c r="G12" s="107"/>
      <c r="H12" s="34">
        <f>F12*G12</f>
        <v>0</v>
      </c>
    </row>
    <row r="13" spans="1:8" ht="15" customHeight="1">
      <c r="A13" s="143" t="s">
        <v>168</v>
      </c>
      <c r="B13" s="144"/>
      <c r="C13" s="144"/>
      <c r="D13" s="144"/>
      <c r="E13" s="144"/>
      <c r="F13" s="144"/>
      <c r="G13" s="144"/>
      <c r="H13" s="40">
        <f>SUM(H8:H12)</f>
        <v>0</v>
      </c>
    </row>
    <row r="14" spans="1:8" ht="15" customHeight="1">
      <c r="A14" s="148" t="s">
        <v>169</v>
      </c>
      <c r="B14" s="31" t="s">
        <v>10</v>
      </c>
      <c r="C14" s="31" t="s">
        <v>12</v>
      </c>
      <c r="D14" s="32" t="s">
        <v>13</v>
      </c>
      <c r="E14" s="42" t="s">
        <v>14</v>
      </c>
      <c r="F14" s="33">
        <v>1801.37</v>
      </c>
      <c r="G14" s="107"/>
      <c r="H14" s="34">
        <f>F14*G14</f>
        <v>0</v>
      </c>
    </row>
    <row r="15" spans="1:8" ht="15" customHeight="1">
      <c r="A15" s="148"/>
      <c r="B15" s="27" t="s">
        <v>15</v>
      </c>
      <c r="C15" s="27" t="s">
        <v>17</v>
      </c>
      <c r="D15" s="28" t="s">
        <v>18</v>
      </c>
      <c r="E15" s="43" t="s">
        <v>19</v>
      </c>
      <c r="F15" s="29">
        <v>265</v>
      </c>
      <c r="G15" s="107"/>
      <c r="H15" s="34">
        <f t="shared" ref="H15:H31" si="0">F15*G15</f>
        <v>0</v>
      </c>
    </row>
    <row r="16" spans="1:8" ht="15" customHeight="1">
      <c r="A16" s="148"/>
      <c r="B16" s="27" t="s">
        <v>15</v>
      </c>
      <c r="C16" s="27" t="s">
        <v>21</v>
      </c>
      <c r="D16" s="28" t="s">
        <v>22</v>
      </c>
      <c r="E16" s="43" t="s">
        <v>23</v>
      </c>
      <c r="F16" s="29">
        <v>3.82</v>
      </c>
      <c r="G16" s="107"/>
      <c r="H16" s="34">
        <f t="shared" si="0"/>
        <v>0</v>
      </c>
    </row>
    <row r="17" spans="1:8" ht="15" customHeight="1">
      <c r="A17" s="148"/>
      <c r="B17" s="27" t="s">
        <v>29</v>
      </c>
      <c r="C17" s="27" t="s">
        <v>31</v>
      </c>
      <c r="D17" s="28" t="s">
        <v>32</v>
      </c>
      <c r="E17" s="43" t="s">
        <v>14</v>
      </c>
      <c r="F17" s="29">
        <v>640.61</v>
      </c>
      <c r="G17" s="107"/>
      <c r="H17" s="34">
        <f t="shared" si="0"/>
        <v>0</v>
      </c>
    </row>
    <row r="18" spans="1:8" ht="15" customHeight="1">
      <c r="A18" s="148"/>
      <c r="B18" s="27" t="s">
        <v>29</v>
      </c>
      <c r="C18" s="27" t="s">
        <v>36</v>
      </c>
      <c r="D18" s="28" t="s">
        <v>37</v>
      </c>
      <c r="E18" s="43" t="s">
        <v>14</v>
      </c>
      <c r="F18" s="29">
        <v>1160.76</v>
      </c>
      <c r="G18" s="107"/>
      <c r="H18" s="34">
        <f t="shared" si="0"/>
        <v>0</v>
      </c>
    </row>
    <row r="19" spans="1:8" ht="15" customHeight="1">
      <c r="A19" s="148"/>
      <c r="B19" s="27" t="s">
        <v>29</v>
      </c>
      <c r="C19" s="27" t="s">
        <v>41</v>
      </c>
      <c r="D19" s="28" t="s">
        <v>42</v>
      </c>
      <c r="E19" s="43" t="s">
        <v>14</v>
      </c>
      <c r="F19" s="29">
        <v>640.61</v>
      </c>
      <c r="G19" s="107"/>
      <c r="H19" s="34">
        <f t="shared" si="0"/>
        <v>0</v>
      </c>
    </row>
    <row r="20" spans="1:8" ht="15" customHeight="1">
      <c r="A20" s="148"/>
      <c r="B20" s="27" t="s">
        <v>47</v>
      </c>
      <c r="C20" s="27" t="s">
        <v>49</v>
      </c>
      <c r="D20" s="28" t="s">
        <v>50</v>
      </c>
      <c r="E20" s="43" t="s">
        <v>14</v>
      </c>
      <c r="F20" s="29">
        <v>1801.37</v>
      </c>
      <c r="G20" s="107"/>
      <c r="H20" s="34">
        <f t="shared" si="0"/>
        <v>0</v>
      </c>
    </row>
    <row r="21" spans="1:8" ht="15" customHeight="1">
      <c r="A21" s="148"/>
      <c r="B21" s="27" t="s">
        <v>56</v>
      </c>
      <c r="C21" s="27" t="s">
        <v>58</v>
      </c>
      <c r="D21" s="28" t="s">
        <v>59</v>
      </c>
      <c r="E21" s="43" t="s">
        <v>19</v>
      </c>
      <c r="F21" s="29">
        <v>19.5</v>
      </c>
      <c r="G21" s="107"/>
      <c r="H21" s="34">
        <f t="shared" si="0"/>
        <v>0</v>
      </c>
    </row>
    <row r="22" spans="1:8" ht="15" customHeight="1">
      <c r="A22" s="148"/>
      <c r="B22" s="27" t="s">
        <v>63</v>
      </c>
      <c r="C22" s="27" t="s">
        <v>65</v>
      </c>
      <c r="D22" s="28" t="s">
        <v>66</v>
      </c>
      <c r="E22" s="43" t="s">
        <v>67</v>
      </c>
      <c r="F22" s="29">
        <v>39</v>
      </c>
      <c r="G22" s="107"/>
      <c r="H22" s="34">
        <f t="shared" si="0"/>
        <v>0</v>
      </c>
    </row>
    <row r="23" spans="1:8" ht="15" customHeight="1">
      <c r="A23" s="148"/>
      <c r="B23" s="27" t="s">
        <v>63</v>
      </c>
      <c r="C23" s="27">
        <v>22251158</v>
      </c>
      <c r="D23" s="28" t="s">
        <v>72</v>
      </c>
      <c r="E23" s="43" t="s">
        <v>19</v>
      </c>
      <c r="F23" s="29">
        <v>117</v>
      </c>
      <c r="G23" s="107"/>
      <c r="H23" s="34">
        <f t="shared" si="0"/>
        <v>0</v>
      </c>
    </row>
    <row r="24" spans="1:8" ht="15" customHeight="1">
      <c r="A24" s="148"/>
      <c r="B24" s="27" t="s">
        <v>76</v>
      </c>
      <c r="C24" s="27" t="s">
        <v>78</v>
      </c>
      <c r="D24" s="28" t="s">
        <v>79</v>
      </c>
      <c r="E24" s="43" t="s">
        <v>67</v>
      </c>
      <c r="F24" s="29">
        <v>39</v>
      </c>
      <c r="G24" s="107"/>
      <c r="H24" s="34">
        <f t="shared" si="0"/>
        <v>0</v>
      </c>
    </row>
    <row r="25" spans="1:8" ht="15" customHeight="1">
      <c r="A25" s="148"/>
      <c r="B25" s="27" t="s">
        <v>83</v>
      </c>
      <c r="C25" s="27" t="s">
        <v>85</v>
      </c>
      <c r="D25" s="28" t="s">
        <v>86</v>
      </c>
      <c r="E25" s="43" t="s">
        <v>14</v>
      </c>
      <c r="F25" s="29">
        <v>1160.76</v>
      </c>
      <c r="G25" s="107"/>
      <c r="H25" s="34">
        <f t="shared" si="0"/>
        <v>0</v>
      </c>
    </row>
    <row r="26" spans="1:8" ht="15" customHeight="1">
      <c r="A26" s="148"/>
      <c r="B26" s="27" t="s">
        <v>83</v>
      </c>
      <c r="C26" s="27" t="s">
        <v>90</v>
      </c>
      <c r="D26" s="28" t="s">
        <v>91</v>
      </c>
      <c r="E26" s="43" t="s">
        <v>92</v>
      </c>
      <c r="F26" s="29">
        <v>4670</v>
      </c>
      <c r="G26" s="107"/>
      <c r="H26" s="34">
        <f t="shared" si="0"/>
        <v>0</v>
      </c>
    </row>
    <row r="27" spans="1:8" ht="15" customHeight="1">
      <c r="A27" s="148"/>
      <c r="B27" s="27" t="s">
        <v>83</v>
      </c>
      <c r="C27" s="27" t="s">
        <v>96</v>
      </c>
      <c r="D27" s="28" t="s">
        <v>97</v>
      </c>
      <c r="E27" s="43" t="s">
        <v>14</v>
      </c>
      <c r="F27" s="29">
        <v>144.6</v>
      </c>
      <c r="G27" s="107"/>
      <c r="H27" s="34">
        <f t="shared" si="0"/>
        <v>0</v>
      </c>
    </row>
    <row r="28" spans="1:8" ht="15" customHeight="1">
      <c r="A28" s="148"/>
      <c r="B28" s="27" t="s">
        <v>83</v>
      </c>
      <c r="C28" s="27" t="s">
        <v>101</v>
      </c>
      <c r="D28" s="28" t="s">
        <v>102</v>
      </c>
      <c r="E28" s="43" t="s">
        <v>19</v>
      </c>
      <c r="F28" s="29">
        <v>482</v>
      </c>
      <c r="G28" s="107"/>
      <c r="H28" s="34">
        <f t="shared" si="0"/>
        <v>0</v>
      </c>
    </row>
    <row r="29" spans="1:8" ht="15" customHeight="1">
      <c r="A29" s="148"/>
      <c r="B29" s="27" t="s">
        <v>106</v>
      </c>
      <c r="C29" s="27">
        <v>11200101</v>
      </c>
      <c r="D29" s="28" t="s">
        <v>109</v>
      </c>
      <c r="E29" s="43" t="s">
        <v>14</v>
      </c>
      <c r="F29" s="29">
        <v>8.6199999999999992</v>
      </c>
      <c r="G29" s="107"/>
      <c r="H29" s="34">
        <f t="shared" si="0"/>
        <v>0</v>
      </c>
    </row>
    <row r="30" spans="1:8" ht="15" customHeight="1">
      <c r="A30" s="148"/>
      <c r="B30" s="27" t="s">
        <v>114</v>
      </c>
      <c r="C30" s="27" t="s">
        <v>116</v>
      </c>
      <c r="D30" s="28" t="s">
        <v>117</v>
      </c>
      <c r="E30" s="43" t="s">
        <v>67</v>
      </c>
      <c r="F30" s="29">
        <v>133</v>
      </c>
      <c r="G30" s="107"/>
      <c r="H30" s="34">
        <f t="shared" si="0"/>
        <v>0</v>
      </c>
    </row>
    <row r="31" spans="1:8" ht="15" customHeight="1">
      <c r="A31" s="148"/>
      <c r="B31" s="37" t="s">
        <v>114</v>
      </c>
      <c r="C31" s="37" t="s">
        <v>121</v>
      </c>
      <c r="D31" s="38" t="s">
        <v>122</v>
      </c>
      <c r="E31" s="44" t="s">
        <v>92</v>
      </c>
      <c r="F31" s="39">
        <v>424</v>
      </c>
      <c r="G31" s="107"/>
      <c r="H31" s="34">
        <f t="shared" si="0"/>
        <v>0</v>
      </c>
    </row>
    <row r="32" spans="1:8" ht="15" customHeight="1" thickBot="1">
      <c r="A32" s="145" t="s">
        <v>170</v>
      </c>
      <c r="B32" s="146"/>
      <c r="C32" s="146"/>
      <c r="D32" s="146"/>
      <c r="E32" s="146"/>
      <c r="F32" s="146"/>
      <c r="G32" s="146"/>
      <c r="H32" s="41">
        <f>SUM(H14:H31)</f>
        <v>0</v>
      </c>
    </row>
  </sheetData>
  <sheetProtection algorithmName="SHA-512" hashValue="PUtq9dV3KBM5UeADmjjDrEO3It62sNsP8iiKbs4wSVa6hOHgTNhZZbFLYB9P8xbrKxFC9tcZXIxqaDjIELXxDQ==" saltValue="zXOSmnRwaWKyo8F9gXlAvQ==" spinCount="100000" sheet="1" objects="1" scenarios="1"/>
  <mergeCells count="9">
    <mergeCell ref="G4:H5"/>
    <mergeCell ref="A6:H6"/>
    <mergeCell ref="A13:G13"/>
    <mergeCell ref="A32:G32"/>
    <mergeCell ref="A8:A12"/>
    <mergeCell ref="A14:A31"/>
    <mergeCell ref="B7:C7"/>
    <mergeCell ref="B5:F5"/>
    <mergeCell ref="B4:F4"/>
  </mergeCells>
  <pageMargins left="0.27559055118110237" right="0.35433070866141736" top="0.74803149606299213" bottom="0.74803149606299213" header="0.31496062992125984" footer="0.31496062992125984"/>
  <pageSetup paperSize="9" orientation="landscape" r:id="rId1"/>
  <headerFooter>
    <oddFooter>Strana &amp;P z &amp;N</oddFooter>
  </headerFooter>
  <ignoredErrors>
    <ignoredError sqref="H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Zeros="0" topLeftCell="A13" zoomScaleNormal="100" workbookViewId="0">
      <selection activeCell="I8" sqref="I8"/>
    </sheetView>
  </sheetViews>
  <sheetFormatPr defaultColWidth="9.140625" defaultRowHeight="15"/>
  <cols>
    <col min="1" max="1" width="4.42578125" style="1" customWidth="1"/>
    <col min="2" max="2" width="7.85546875" style="1" customWidth="1"/>
    <col min="3" max="3" width="8.7109375" style="1" customWidth="1"/>
    <col min="4" max="4" width="10.85546875" style="1" customWidth="1"/>
    <col min="5" max="5" width="83.28515625" style="1" customWidth="1"/>
    <col min="6" max="6" width="8.42578125" style="1" customWidth="1"/>
    <col min="7" max="7" width="4.7109375" style="1" customWidth="1"/>
    <col min="8" max="8" width="11.7109375" style="1" customWidth="1"/>
    <col min="9" max="16384" width="9.140625" style="1"/>
  </cols>
  <sheetData>
    <row r="1" spans="1:8">
      <c r="H1" s="93" t="s">
        <v>190</v>
      </c>
    </row>
    <row r="2" spans="1:8" ht="18">
      <c r="E2" s="92" t="s">
        <v>174</v>
      </c>
    </row>
    <row r="3" spans="1:8" ht="15.75" thickBot="1"/>
    <row r="4" spans="1:8">
      <c r="A4" s="152" t="s">
        <v>0</v>
      </c>
      <c r="B4" s="153"/>
      <c r="C4" s="153"/>
      <c r="D4" s="154" t="s">
        <v>186</v>
      </c>
      <c r="E4" s="154"/>
      <c r="F4" s="154"/>
      <c r="G4" s="139"/>
      <c r="H4" s="140"/>
    </row>
    <row r="5" spans="1:8" ht="15" customHeight="1">
      <c r="A5" s="155" t="s">
        <v>163</v>
      </c>
      <c r="B5" s="156"/>
      <c r="C5" s="156"/>
      <c r="D5" s="150" t="s">
        <v>165</v>
      </c>
      <c r="E5" s="150"/>
      <c r="F5" s="150"/>
      <c r="G5" s="141"/>
      <c r="H5" s="142"/>
    </row>
    <row r="6" spans="1:8" ht="4.3499999999999996" customHeight="1" thickBot="1">
      <c r="A6" s="125"/>
      <c r="B6" s="126"/>
      <c r="C6" s="126"/>
      <c r="D6" s="126"/>
      <c r="E6" s="126"/>
      <c r="F6" s="126"/>
      <c r="G6" s="126"/>
      <c r="H6" s="127"/>
    </row>
    <row r="7" spans="1:8">
      <c r="A7" s="157" t="s">
        <v>3</v>
      </c>
      <c r="B7" s="159" t="s">
        <v>4</v>
      </c>
      <c r="C7" s="159"/>
      <c r="D7" s="159"/>
      <c r="E7" s="159" t="s">
        <v>5</v>
      </c>
      <c r="F7" s="159"/>
      <c r="G7" s="161" t="s">
        <v>6</v>
      </c>
      <c r="H7" s="163" t="s">
        <v>7</v>
      </c>
    </row>
    <row r="8" spans="1:8" ht="15.75" thickBot="1">
      <c r="A8" s="158"/>
      <c r="B8" s="160" t="s">
        <v>8</v>
      </c>
      <c r="C8" s="160"/>
      <c r="D8" s="91" t="s">
        <v>9</v>
      </c>
      <c r="E8" s="160"/>
      <c r="F8" s="160"/>
      <c r="G8" s="162"/>
      <c r="H8" s="164"/>
    </row>
    <row r="9" spans="1:8" ht="15" customHeight="1">
      <c r="A9" s="84"/>
      <c r="B9" s="85" t="s">
        <v>10</v>
      </c>
      <c r="C9" s="86"/>
      <c r="D9" s="87"/>
      <c r="E9" s="85" t="s">
        <v>11</v>
      </c>
      <c r="F9" s="88"/>
      <c r="G9" s="89"/>
      <c r="H9" s="90"/>
    </row>
    <row r="10" spans="1:8">
      <c r="A10" s="48">
        <f>MAX(A$7:A9)+1</f>
        <v>1</v>
      </c>
      <c r="B10" s="49"/>
      <c r="C10" s="55" t="s">
        <v>12</v>
      </c>
      <c r="D10" s="56"/>
      <c r="E10" s="57" t="s">
        <v>13</v>
      </c>
      <c r="F10" s="58"/>
      <c r="G10" s="59" t="s">
        <v>14</v>
      </c>
      <c r="H10" s="54">
        <f>H11</f>
        <v>1801.37</v>
      </c>
    </row>
    <row r="11" spans="1:8">
      <c r="A11" s="48"/>
      <c r="B11" s="60"/>
      <c r="C11" s="50"/>
      <c r="D11" s="61" t="s">
        <v>12</v>
      </c>
      <c r="E11" s="62" t="s">
        <v>13</v>
      </c>
      <c r="F11" s="52"/>
      <c r="G11" s="63" t="s">
        <v>14</v>
      </c>
      <c r="H11" s="4">
        <f>ROUND(F38,2)</f>
        <v>1801.37</v>
      </c>
    </row>
    <row r="12" spans="1:8" ht="15" customHeight="1">
      <c r="A12" s="48"/>
      <c r="B12" s="64" t="s">
        <v>15</v>
      </c>
      <c r="C12" s="50"/>
      <c r="D12" s="51"/>
      <c r="E12" s="49" t="s">
        <v>16</v>
      </c>
      <c r="F12" s="52"/>
      <c r="G12" s="53"/>
      <c r="H12" s="54"/>
    </row>
    <row r="13" spans="1:8">
      <c r="A13" s="48">
        <f>MAX(A$7:A12)+1</f>
        <v>2</v>
      </c>
      <c r="B13" s="64"/>
      <c r="C13" s="65" t="s">
        <v>17</v>
      </c>
      <c r="D13" s="51"/>
      <c r="E13" s="49" t="s">
        <v>18</v>
      </c>
      <c r="F13" s="52"/>
      <c r="G13" s="53" t="s">
        <v>19</v>
      </c>
      <c r="H13" s="54">
        <f>H14</f>
        <v>265</v>
      </c>
    </row>
    <row r="14" spans="1:8">
      <c r="A14" s="48"/>
      <c r="B14" s="60"/>
      <c r="C14" s="50"/>
      <c r="D14" s="66" t="s">
        <v>17</v>
      </c>
      <c r="E14" s="67" t="s">
        <v>18</v>
      </c>
      <c r="F14" s="68"/>
      <c r="G14" s="69" t="s">
        <v>19</v>
      </c>
      <c r="H14" s="4">
        <f>F15</f>
        <v>265</v>
      </c>
    </row>
    <row r="15" spans="1:8">
      <c r="A15" s="48"/>
      <c r="B15" s="49"/>
      <c r="C15" s="50"/>
      <c r="D15" s="51"/>
      <c r="E15" s="70" t="s">
        <v>20</v>
      </c>
      <c r="F15" s="71">
        <v>265</v>
      </c>
      <c r="G15" s="63"/>
      <c r="H15" s="4"/>
    </row>
    <row r="16" spans="1:8">
      <c r="A16" s="48">
        <f>MAX(A$7:A15)+1</f>
        <v>3</v>
      </c>
      <c r="B16" s="64"/>
      <c r="C16" s="65" t="s">
        <v>21</v>
      </c>
      <c r="D16" s="51"/>
      <c r="E16" s="49" t="s">
        <v>22</v>
      </c>
      <c r="F16" s="52"/>
      <c r="G16" s="53" t="s">
        <v>23</v>
      </c>
      <c r="H16" s="54">
        <f>H17</f>
        <v>3.82</v>
      </c>
    </row>
    <row r="17" spans="1:8">
      <c r="A17" s="48"/>
      <c r="B17" s="60"/>
      <c r="C17" s="50"/>
      <c r="D17" s="66" t="s">
        <v>24</v>
      </c>
      <c r="E17" s="67" t="s">
        <v>25</v>
      </c>
      <c r="F17" s="68"/>
      <c r="G17" s="69" t="s">
        <v>23</v>
      </c>
      <c r="H17" s="4">
        <f>F20</f>
        <v>3.82</v>
      </c>
    </row>
    <row r="18" spans="1:8">
      <c r="A18" s="48"/>
      <c r="B18" s="49"/>
      <c r="C18" s="50"/>
      <c r="D18" s="51"/>
      <c r="E18" s="70" t="s">
        <v>26</v>
      </c>
      <c r="F18" s="71"/>
      <c r="G18" s="63"/>
      <c r="H18" s="4"/>
    </row>
    <row r="19" spans="1:8">
      <c r="A19" s="48"/>
      <c r="B19" s="49"/>
      <c r="C19" s="50"/>
      <c r="D19" s="51"/>
      <c r="E19" s="70" t="s">
        <v>27</v>
      </c>
      <c r="F19" s="71"/>
      <c r="G19" s="63"/>
      <c r="H19" s="4"/>
    </row>
    <row r="20" spans="1:8">
      <c r="A20" s="48"/>
      <c r="B20" s="49"/>
      <c r="C20" s="50"/>
      <c r="D20" s="51"/>
      <c r="E20" s="70" t="s">
        <v>28</v>
      </c>
      <c r="F20" s="71">
        <f>265*1.6*0.009</f>
        <v>3.82</v>
      </c>
      <c r="G20" s="63"/>
      <c r="H20" s="4"/>
    </row>
    <row r="21" spans="1:8" ht="15" customHeight="1">
      <c r="A21" s="48"/>
      <c r="B21" s="64" t="s">
        <v>29</v>
      </c>
      <c r="C21" s="50"/>
      <c r="D21" s="51"/>
      <c r="E21" s="49" t="s">
        <v>30</v>
      </c>
      <c r="F21" s="52"/>
      <c r="G21" s="53"/>
      <c r="H21" s="54"/>
    </row>
    <row r="22" spans="1:8">
      <c r="A22" s="48">
        <f>MAX(A$7:A21)+1</f>
        <v>4</v>
      </c>
      <c r="B22" s="64"/>
      <c r="C22" s="65" t="s">
        <v>31</v>
      </c>
      <c r="D22" s="51"/>
      <c r="E22" s="49" t="s">
        <v>32</v>
      </c>
      <c r="F22" s="52"/>
      <c r="G22" s="53" t="s">
        <v>14</v>
      </c>
      <c r="H22" s="54">
        <f>(+H23)</f>
        <v>640.61</v>
      </c>
    </row>
    <row r="23" spans="1:8">
      <c r="A23" s="48"/>
      <c r="B23" s="60"/>
      <c r="C23" s="50"/>
      <c r="D23" s="66" t="s">
        <v>33</v>
      </c>
      <c r="E23" s="67" t="s">
        <v>34</v>
      </c>
      <c r="F23" s="68"/>
      <c r="G23" s="69" t="s">
        <v>14</v>
      </c>
      <c r="H23" s="4">
        <f>F24</f>
        <v>640.61</v>
      </c>
    </row>
    <row r="24" spans="1:8">
      <c r="A24" s="48"/>
      <c r="B24" s="49"/>
      <c r="C24" s="50"/>
      <c r="D24" s="51"/>
      <c r="E24" s="70" t="s">
        <v>35</v>
      </c>
      <c r="F24" s="71">
        <v>640.61</v>
      </c>
      <c r="G24" s="63"/>
      <c r="H24" s="4"/>
    </row>
    <row r="25" spans="1:8">
      <c r="A25" s="48">
        <f>MAX(A$7:A24)+1</f>
        <v>5</v>
      </c>
      <c r="B25" s="64"/>
      <c r="C25" s="55" t="s">
        <v>36</v>
      </c>
      <c r="D25" s="56"/>
      <c r="E25" s="57" t="s">
        <v>37</v>
      </c>
      <c r="F25" s="58"/>
      <c r="G25" s="59" t="s">
        <v>14</v>
      </c>
      <c r="H25" s="54">
        <f>H26</f>
        <v>1160.76</v>
      </c>
    </row>
    <row r="26" spans="1:8">
      <c r="A26" s="48"/>
      <c r="B26" s="49"/>
      <c r="C26" s="55"/>
      <c r="D26" s="66" t="s">
        <v>38</v>
      </c>
      <c r="E26" s="67" t="s">
        <v>39</v>
      </c>
      <c r="F26" s="68"/>
      <c r="G26" s="69" t="s">
        <v>14</v>
      </c>
      <c r="H26" s="4">
        <f>F27</f>
        <v>1160.76</v>
      </c>
    </row>
    <row r="27" spans="1:8">
      <c r="A27" s="48"/>
      <c r="B27" s="49"/>
      <c r="C27" s="50"/>
      <c r="D27" s="51"/>
      <c r="E27" s="70" t="s">
        <v>40</v>
      </c>
      <c r="F27" s="71">
        <v>1160.76</v>
      </c>
      <c r="G27" s="63"/>
      <c r="H27" s="4"/>
    </row>
    <row r="28" spans="1:8">
      <c r="A28" s="48">
        <f>MAX(A$7:A27)+1</f>
        <v>6</v>
      </c>
      <c r="B28" s="64"/>
      <c r="C28" s="55" t="s">
        <v>41</v>
      </c>
      <c r="D28" s="56"/>
      <c r="E28" s="57" t="s">
        <v>42</v>
      </c>
      <c r="F28" s="72"/>
      <c r="G28" s="59" t="s">
        <v>14</v>
      </c>
      <c r="H28" s="54">
        <f>H29</f>
        <v>640.61</v>
      </c>
    </row>
    <row r="29" spans="1:8" ht="15" customHeight="1">
      <c r="A29" s="48"/>
      <c r="B29" s="49"/>
      <c r="C29" s="50"/>
      <c r="D29" s="66" t="s">
        <v>43</v>
      </c>
      <c r="E29" s="67" t="s">
        <v>44</v>
      </c>
      <c r="F29" s="73"/>
      <c r="G29" s="69" t="s">
        <v>14</v>
      </c>
      <c r="H29" s="4">
        <f>F31</f>
        <v>640.61</v>
      </c>
    </row>
    <row r="30" spans="1:8">
      <c r="A30" s="48"/>
      <c r="B30" s="49"/>
      <c r="C30" s="50"/>
      <c r="D30" s="51"/>
      <c r="E30" s="70" t="s">
        <v>45</v>
      </c>
      <c r="F30" s="71"/>
      <c r="G30" s="63"/>
      <c r="H30" s="4"/>
    </row>
    <row r="31" spans="1:8">
      <c r="A31" s="48"/>
      <c r="B31" s="49"/>
      <c r="C31" s="50"/>
      <c r="D31" s="51"/>
      <c r="E31" s="70" t="s">
        <v>46</v>
      </c>
      <c r="F31" s="71">
        <v>640.61</v>
      </c>
      <c r="G31" s="63"/>
      <c r="H31" s="4"/>
    </row>
    <row r="32" spans="1:8" ht="15" customHeight="1">
      <c r="A32" s="48"/>
      <c r="B32" s="64" t="s">
        <v>47</v>
      </c>
      <c r="C32" s="50"/>
      <c r="D32" s="51"/>
      <c r="E32" s="49" t="s">
        <v>48</v>
      </c>
      <c r="F32" s="71"/>
      <c r="G32" s="63"/>
      <c r="H32" s="4"/>
    </row>
    <row r="33" spans="1:8">
      <c r="A33" s="48">
        <f>MAX(A$7:A32)+1</f>
        <v>7</v>
      </c>
      <c r="B33" s="64"/>
      <c r="C33" s="55" t="s">
        <v>49</v>
      </c>
      <c r="D33" s="56"/>
      <c r="E33" s="57" t="s">
        <v>50</v>
      </c>
      <c r="F33" s="72"/>
      <c r="G33" s="59" t="s">
        <v>14</v>
      </c>
      <c r="H33" s="54">
        <f>(+H34)</f>
        <v>1801.37</v>
      </c>
    </row>
    <row r="34" spans="1:8">
      <c r="A34" s="48"/>
      <c r="B34" s="60"/>
      <c r="C34" s="74"/>
      <c r="D34" s="66" t="s">
        <v>51</v>
      </c>
      <c r="E34" s="67" t="s">
        <v>52</v>
      </c>
      <c r="F34" s="73"/>
      <c r="G34" s="69" t="s">
        <v>14</v>
      </c>
      <c r="H34" s="4">
        <f>ROUND(F38,2)</f>
        <v>1801.37</v>
      </c>
    </row>
    <row r="35" spans="1:8">
      <c r="A35" s="48"/>
      <c r="B35" s="60"/>
      <c r="C35" s="50"/>
      <c r="D35" s="66"/>
      <c r="E35" s="70" t="s">
        <v>53</v>
      </c>
      <c r="F35" s="68"/>
      <c r="G35" s="69"/>
      <c r="H35" s="4"/>
    </row>
    <row r="36" spans="1:8">
      <c r="A36" s="48"/>
      <c r="B36" s="60"/>
      <c r="C36" s="50"/>
      <c r="D36" s="66"/>
      <c r="E36" s="70" t="s">
        <v>54</v>
      </c>
      <c r="F36" s="71">
        <f>F24</f>
        <v>640.61</v>
      </c>
      <c r="G36" s="69"/>
      <c r="H36" s="4"/>
    </row>
    <row r="37" spans="1:8">
      <c r="A37" s="48"/>
      <c r="B37" s="49"/>
      <c r="C37" s="50"/>
      <c r="D37" s="51"/>
      <c r="E37" s="70" t="s">
        <v>55</v>
      </c>
      <c r="F37" s="71">
        <f>F27</f>
        <v>1160.76</v>
      </c>
      <c r="G37" s="63"/>
      <c r="H37" s="4"/>
    </row>
    <row r="38" spans="1:8">
      <c r="A38" s="48"/>
      <c r="B38" s="49"/>
      <c r="C38" s="50"/>
      <c r="D38" s="51"/>
      <c r="E38" s="70"/>
      <c r="F38" s="71">
        <f>SUM(F36:F37)</f>
        <v>1801.37</v>
      </c>
      <c r="G38" s="63"/>
      <c r="H38" s="4"/>
    </row>
    <row r="39" spans="1:8" ht="15" customHeight="1">
      <c r="A39" s="48"/>
      <c r="B39" s="64" t="s">
        <v>56</v>
      </c>
      <c r="C39" s="50"/>
      <c r="D39" s="51"/>
      <c r="E39" s="49" t="s">
        <v>57</v>
      </c>
      <c r="F39" s="52"/>
      <c r="G39" s="53"/>
      <c r="H39" s="54"/>
    </row>
    <row r="40" spans="1:8">
      <c r="A40" s="48">
        <f>MAX(A$7:A39)+1</f>
        <v>8</v>
      </c>
      <c r="B40" s="64"/>
      <c r="C40" s="55" t="s">
        <v>58</v>
      </c>
      <c r="D40" s="56"/>
      <c r="E40" s="57" t="s">
        <v>59</v>
      </c>
      <c r="F40" s="72"/>
      <c r="G40" s="59" t="s">
        <v>19</v>
      </c>
      <c r="H40" s="54">
        <f>H41</f>
        <v>19.5</v>
      </c>
    </row>
    <row r="41" spans="1:8">
      <c r="A41" s="48"/>
      <c r="B41" s="64"/>
      <c r="C41" s="50"/>
      <c r="D41" s="66" t="s">
        <v>60</v>
      </c>
      <c r="E41" s="67" t="s">
        <v>61</v>
      </c>
      <c r="F41" s="73"/>
      <c r="G41" s="69" t="s">
        <v>19</v>
      </c>
      <c r="H41" s="4">
        <f>F42</f>
        <v>19.5</v>
      </c>
    </row>
    <row r="42" spans="1:8">
      <c r="A42" s="48"/>
      <c r="B42" s="64"/>
      <c r="C42" s="50"/>
      <c r="D42" s="51"/>
      <c r="E42" s="70" t="s">
        <v>62</v>
      </c>
      <c r="F42" s="71">
        <f>39*0.5</f>
        <v>19.5</v>
      </c>
      <c r="G42" s="63"/>
      <c r="H42" s="4"/>
    </row>
    <row r="43" spans="1:8" ht="15" customHeight="1">
      <c r="A43" s="48"/>
      <c r="B43" s="64" t="s">
        <v>63</v>
      </c>
      <c r="C43" s="50"/>
      <c r="D43" s="51"/>
      <c r="E43" s="49" t="s">
        <v>64</v>
      </c>
      <c r="F43" s="52"/>
      <c r="G43" s="53"/>
      <c r="H43" s="54"/>
    </row>
    <row r="44" spans="1:8">
      <c r="A44" s="48">
        <f>MAX(A$7:A43)+1</f>
        <v>9</v>
      </c>
      <c r="B44" s="64"/>
      <c r="C44" s="55" t="s">
        <v>65</v>
      </c>
      <c r="D44" s="56"/>
      <c r="E44" s="57" t="s">
        <v>66</v>
      </c>
      <c r="F44" s="72"/>
      <c r="G44" s="59" t="s">
        <v>67</v>
      </c>
      <c r="H44" s="54">
        <f>H45</f>
        <v>39</v>
      </c>
    </row>
    <row r="45" spans="1:8">
      <c r="A45" s="48"/>
      <c r="B45" s="64"/>
      <c r="C45" s="50"/>
      <c r="D45" s="66" t="s">
        <v>68</v>
      </c>
      <c r="E45" s="75" t="s">
        <v>69</v>
      </c>
      <c r="F45" s="73"/>
      <c r="G45" s="69" t="s">
        <v>67</v>
      </c>
      <c r="H45" s="4">
        <f>F46</f>
        <v>39</v>
      </c>
    </row>
    <row r="46" spans="1:8">
      <c r="A46" s="48"/>
      <c r="B46" s="64"/>
      <c r="C46" s="50"/>
      <c r="D46" s="51"/>
      <c r="E46" s="70" t="s">
        <v>70</v>
      </c>
      <c r="F46" s="71">
        <v>39</v>
      </c>
      <c r="G46" s="63"/>
      <c r="H46" s="4"/>
    </row>
    <row r="47" spans="1:8">
      <c r="A47" s="48">
        <f>MAX(A$7:A46)+1</f>
        <v>10</v>
      </c>
      <c r="B47" s="64"/>
      <c r="C47" s="55" t="s">
        <v>71</v>
      </c>
      <c r="D47" s="56"/>
      <c r="E47" s="57" t="s">
        <v>72</v>
      </c>
      <c r="F47" s="72"/>
      <c r="G47" s="59" t="s">
        <v>19</v>
      </c>
      <c r="H47" s="54">
        <f>H48</f>
        <v>117</v>
      </c>
    </row>
    <row r="48" spans="1:8">
      <c r="A48" s="48"/>
      <c r="B48" s="64"/>
      <c r="C48" s="50"/>
      <c r="D48" s="66" t="s">
        <v>73</v>
      </c>
      <c r="E48" s="67" t="s">
        <v>74</v>
      </c>
      <c r="F48" s="73"/>
      <c r="G48" s="69" t="s">
        <v>19</v>
      </c>
      <c r="H48" s="4">
        <f>F49</f>
        <v>117</v>
      </c>
    </row>
    <row r="49" spans="1:8">
      <c r="A49" s="48"/>
      <c r="B49" s="64"/>
      <c r="C49" s="50"/>
      <c r="D49" s="51"/>
      <c r="E49" s="70" t="s">
        <v>75</v>
      </c>
      <c r="F49" s="71">
        <f>3*F46</f>
        <v>117</v>
      </c>
      <c r="G49" s="63"/>
      <c r="H49" s="4"/>
    </row>
    <row r="50" spans="1:8" ht="15" customHeight="1">
      <c r="A50" s="48"/>
      <c r="B50" s="64" t="s">
        <v>76</v>
      </c>
      <c r="C50" s="50"/>
      <c r="D50" s="51"/>
      <c r="E50" s="49" t="s">
        <v>77</v>
      </c>
      <c r="F50" s="52"/>
      <c r="G50" s="53"/>
      <c r="H50" s="54"/>
    </row>
    <row r="51" spans="1:8">
      <c r="A51" s="48">
        <f>MAX(A$7:A50)+1</f>
        <v>11</v>
      </c>
      <c r="B51" s="64"/>
      <c r="C51" s="55" t="s">
        <v>78</v>
      </c>
      <c r="D51" s="56"/>
      <c r="E51" s="57" t="s">
        <v>79</v>
      </c>
      <c r="F51" s="72"/>
      <c r="G51" s="59" t="s">
        <v>67</v>
      </c>
      <c r="H51" s="54">
        <f>H52</f>
        <v>39</v>
      </c>
    </row>
    <row r="52" spans="1:8" ht="30">
      <c r="A52" s="48"/>
      <c r="B52" s="64"/>
      <c r="C52" s="50"/>
      <c r="D52" s="66" t="s">
        <v>80</v>
      </c>
      <c r="E52" s="67" t="s">
        <v>81</v>
      </c>
      <c r="F52" s="73"/>
      <c r="G52" s="69" t="s">
        <v>67</v>
      </c>
      <c r="H52" s="4">
        <f>F53</f>
        <v>39</v>
      </c>
    </row>
    <row r="53" spans="1:8">
      <c r="A53" s="48"/>
      <c r="B53" s="64"/>
      <c r="C53" s="50"/>
      <c r="D53" s="51"/>
      <c r="E53" s="70" t="s">
        <v>82</v>
      </c>
      <c r="F53" s="71">
        <v>39</v>
      </c>
      <c r="G53" s="63"/>
      <c r="H53" s="4"/>
    </row>
    <row r="54" spans="1:8" ht="15" customHeight="1">
      <c r="A54" s="48"/>
      <c r="B54" s="64" t="s">
        <v>83</v>
      </c>
      <c r="C54" s="50"/>
      <c r="D54" s="51"/>
      <c r="E54" s="49" t="s">
        <v>84</v>
      </c>
      <c r="F54" s="52"/>
      <c r="G54" s="53"/>
      <c r="H54" s="54"/>
    </row>
    <row r="55" spans="1:8" ht="30">
      <c r="A55" s="48">
        <f>MAX(A$7:A54)+1</f>
        <v>12</v>
      </c>
      <c r="B55" s="64"/>
      <c r="C55" s="55" t="s">
        <v>85</v>
      </c>
      <c r="D55" s="56"/>
      <c r="E55" s="57" t="s">
        <v>86</v>
      </c>
      <c r="F55" s="72"/>
      <c r="G55" s="59" t="s">
        <v>14</v>
      </c>
      <c r="H55" s="54">
        <f>H56</f>
        <v>1160.76</v>
      </c>
    </row>
    <row r="56" spans="1:8" ht="30">
      <c r="A56" s="48"/>
      <c r="B56" s="64"/>
      <c r="C56" s="50"/>
      <c r="D56" s="66" t="s">
        <v>87</v>
      </c>
      <c r="E56" s="67" t="s">
        <v>88</v>
      </c>
      <c r="F56" s="73"/>
      <c r="G56" s="69" t="s">
        <v>14</v>
      </c>
      <c r="H56" s="4">
        <f>F57</f>
        <v>1160.76</v>
      </c>
    </row>
    <row r="57" spans="1:8">
      <c r="A57" s="48"/>
      <c r="B57" s="49"/>
      <c r="C57" s="50"/>
      <c r="D57" s="51"/>
      <c r="E57" s="70" t="s">
        <v>89</v>
      </c>
      <c r="F57" s="71">
        <v>1160.76</v>
      </c>
      <c r="G57" s="63"/>
      <c r="H57" s="4"/>
    </row>
    <row r="58" spans="1:8" ht="30">
      <c r="A58" s="48">
        <f>MAX(A$7:A57)+1</f>
        <v>13</v>
      </c>
      <c r="B58" s="64"/>
      <c r="C58" s="55" t="s">
        <v>90</v>
      </c>
      <c r="D58" s="56"/>
      <c r="E58" s="57" t="s">
        <v>91</v>
      </c>
      <c r="F58" s="72"/>
      <c r="G58" s="59" t="s">
        <v>92</v>
      </c>
      <c r="H58" s="54">
        <f>H59</f>
        <v>4670</v>
      </c>
    </row>
    <row r="59" spans="1:8" ht="30">
      <c r="A59" s="48"/>
      <c r="B59" s="64"/>
      <c r="C59" s="50"/>
      <c r="D59" s="66" t="s">
        <v>93</v>
      </c>
      <c r="E59" s="67" t="s">
        <v>94</v>
      </c>
      <c r="F59" s="73"/>
      <c r="G59" s="69" t="s">
        <v>92</v>
      </c>
      <c r="H59" s="4">
        <f>F60</f>
        <v>4670</v>
      </c>
    </row>
    <row r="60" spans="1:8">
      <c r="A60" s="48"/>
      <c r="B60" s="49"/>
      <c r="C60" s="50"/>
      <c r="D60" s="51"/>
      <c r="E60" s="70" t="s">
        <v>95</v>
      </c>
      <c r="F60" s="71">
        <v>4670</v>
      </c>
      <c r="G60" s="63"/>
      <c r="H60" s="4"/>
    </row>
    <row r="61" spans="1:8" ht="30">
      <c r="A61" s="48">
        <f>MAX(A$7:A60)+1</f>
        <v>14</v>
      </c>
      <c r="B61" s="64"/>
      <c r="C61" s="55" t="s">
        <v>96</v>
      </c>
      <c r="D61" s="56"/>
      <c r="E61" s="57" t="s">
        <v>97</v>
      </c>
      <c r="F61" s="72"/>
      <c r="G61" s="59" t="s">
        <v>14</v>
      </c>
      <c r="H61" s="54">
        <f>H62</f>
        <v>144.6</v>
      </c>
    </row>
    <row r="62" spans="1:8" ht="30">
      <c r="A62" s="48"/>
      <c r="B62" s="60"/>
      <c r="C62" s="74"/>
      <c r="D62" s="66" t="s">
        <v>98</v>
      </c>
      <c r="E62" s="67" t="s">
        <v>99</v>
      </c>
      <c r="F62" s="73"/>
      <c r="G62" s="69" t="s">
        <v>14</v>
      </c>
      <c r="H62" s="4">
        <f>ROUND(F63,2)</f>
        <v>144.6</v>
      </c>
    </row>
    <row r="63" spans="1:8">
      <c r="A63" s="48"/>
      <c r="B63" s="49"/>
      <c r="C63" s="50"/>
      <c r="D63" s="51"/>
      <c r="E63" s="70" t="s">
        <v>100</v>
      </c>
      <c r="F63" s="71">
        <f>482*1*0.3</f>
        <v>144.6</v>
      </c>
      <c r="G63" s="63"/>
      <c r="H63" s="4"/>
    </row>
    <row r="64" spans="1:8">
      <c r="A64" s="48">
        <f>MAX(A$7:A63)+1</f>
        <v>15</v>
      </c>
      <c r="B64" s="64"/>
      <c r="C64" s="55" t="s">
        <v>101</v>
      </c>
      <c r="D64" s="56"/>
      <c r="E64" s="57" t="s">
        <v>102</v>
      </c>
      <c r="F64" s="72"/>
      <c r="G64" s="59" t="s">
        <v>19</v>
      </c>
      <c r="H64" s="54">
        <f>H65</f>
        <v>482</v>
      </c>
    </row>
    <row r="65" spans="1:8">
      <c r="A65" s="48"/>
      <c r="B65" s="49"/>
      <c r="C65" s="50"/>
      <c r="D65" s="66" t="s">
        <v>103</v>
      </c>
      <c r="E65" s="67" t="s">
        <v>104</v>
      </c>
      <c r="F65" s="73"/>
      <c r="G65" s="69" t="s">
        <v>19</v>
      </c>
      <c r="H65" s="4">
        <f>F66</f>
        <v>482</v>
      </c>
    </row>
    <row r="66" spans="1:8">
      <c r="A66" s="48"/>
      <c r="B66" s="49"/>
      <c r="C66" s="50"/>
      <c r="D66" s="51"/>
      <c r="E66" s="70" t="s">
        <v>105</v>
      </c>
      <c r="F66" s="71">
        <v>482</v>
      </c>
      <c r="G66" s="63"/>
      <c r="H66" s="4"/>
    </row>
    <row r="67" spans="1:8" ht="15" customHeight="1">
      <c r="A67" s="48"/>
      <c r="B67" s="64" t="s">
        <v>106</v>
      </c>
      <c r="C67" s="50"/>
      <c r="D67" s="51"/>
      <c r="E67" s="49" t="s">
        <v>107</v>
      </c>
      <c r="F67" s="52"/>
      <c r="G67" s="53"/>
      <c r="H67" s="54"/>
    </row>
    <row r="68" spans="1:8">
      <c r="A68" s="48">
        <f>MAX(A$7:A67)+1</f>
        <v>16</v>
      </c>
      <c r="B68" s="64"/>
      <c r="C68" s="55" t="s">
        <v>108</v>
      </c>
      <c r="D68" s="56"/>
      <c r="E68" s="57" t="s">
        <v>109</v>
      </c>
      <c r="F68" s="72"/>
      <c r="G68" s="59" t="s">
        <v>14</v>
      </c>
      <c r="H68" s="54">
        <f>H69</f>
        <v>8.6199999999999992</v>
      </c>
    </row>
    <row r="69" spans="1:8">
      <c r="A69" s="48"/>
      <c r="B69" s="64"/>
      <c r="C69" s="50"/>
      <c r="D69" s="66" t="s">
        <v>110</v>
      </c>
      <c r="E69" s="75" t="s">
        <v>111</v>
      </c>
      <c r="F69" s="73"/>
      <c r="G69" s="69" t="s">
        <v>14</v>
      </c>
      <c r="H69" s="4">
        <f>ROUND(F72,2)</f>
        <v>8.6199999999999992</v>
      </c>
    </row>
    <row r="70" spans="1:8">
      <c r="A70" s="48"/>
      <c r="B70" s="64"/>
      <c r="C70" s="50"/>
      <c r="D70" s="51"/>
      <c r="E70" s="70" t="s">
        <v>112</v>
      </c>
      <c r="F70" s="71">
        <f>39*0.2*0.43</f>
        <v>3.35</v>
      </c>
      <c r="G70" s="63"/>
      <c r="H70" s="4"/>
    </row>
    <row r="71" spans="1:8">
      <c r="A71" s="48"/>
      <c r="B71" s="64"/>
      <c r="C71" s="50"/>
      <c r="D71" s="51"/>
      <c r="E71" s="70" t="s">
        <v>113</v>
      </c>
      <c r="F71" s="71">
        <f>0.6*1.5*0.15*39</f>
        <v>5.27</v>
      </c>
      <c r="G71" s="63"/>
      <c r="H71" s="4"/>
    </row>
    <row r="72" spans="1:8">
      <c r="A72" s="48"/>
      <c r="B72" s="64"/>
      <c r="C72" s="50"/>
      <c r="D72" s="51"/>
      <c r="E72" s="49"/>
      <c r="F72" s="71">
        <f>SUM(F70:F71)</f>
        <v>8.6199999999999992</v>
      </c>
      <c r="G72" s="53"/>
      <c r="H72" s="54"/>
    </row>
    <row r="73" spans="1:8" ht="15" customHeight="1">
      <c r="A73" s="48"/>
      <c r="B73" s="64" t="s">
        <v>114</v>
      </c>
      <c r="C73" s="50"/>
      <c r="D73" s="51"/>
      <c r="E73" s="49" t="s">
        <v>115</v>
      </c>
      <c r="F73" s="52"/>
      <c r="G73" s="53"/>
      <c r="H73" s="54"/>
    </row>
    <row r="74" spans="1:8">
      <c r="A74" s="48">
        <f>MAX(A$7:A73)+1</f>
        <v>17</v>
      </c>
      <c r="B74" s="49"/>
      <c r="C74" s="55" t="s">
        <v>116</v>
      </c>
      <c r="D74" s="56"/>
      <c r="E74" s="57" t="s">
        <v>117</v>
      </c>
      <c r="F74" s="72"/>
      <c r="G74" s="59" t="s">
        <v>67</v>
      </c>
      <c r="H74" s="54">
        <f>H75</f>
        <v>133</v>
      </c>
    </row>
    <row r="75" spans="1:8" ht="30">
      <c r="A75" s="48"/>
      <c r="B75" s="49"/>
      <c r="C75" s="74"/>
      <c r="D75" s="66" t="s">
        <v>118</v>
      </c>
      <c r="E75" s="67" t="s">
        <v>119</v>
      </c>
      <c r="F75" s="73"/>
      <c r="G75" s="69" t="s">
        <v>67</v>
      </c>
      <c r="H75" s="4">
        <f>F76</f>
        <v>133</v>
      </c>
    </row>
    <row r="76" spans="1:8">
      <c r="A76" s="48"/>
      <c r="B76" s="49"/>
      <c r="C76" s="50"/>
      <c r="D76" s="51"/>
      <c r="E76" s="70" t="s">
        <v>120</v>
      </c>
      <c r="F76" s="71">
        <v>133</v>
      </c>
      <c r="G76" s="63"/>
      <c r="H76" s="4"/>
    </row>
    <row r="77" spans="1:8">
      <c r="A77" s="48">
        <f>MAX(A$7:A76)+1</f>
        <v>18</v>
      </c>
      <c r="B77" s="49"/>
      <c r="C77" s="55" t="s">
        <v>121</v>
      </c>
      <c r="D77" s="56"/>
      <c r="E77" s="57" t="s">
        <v>122</v>
      </c>
      <c r="F77" s="72"/>
      <c r="G77" s="59" t="s">
        <v>92</v>
      </c>
      <c r="H77" s="54">
        <f>H78</f>
        <v>424</v>
      </c>
    </row>
    <row r="78" spans="1:8">
      <c r="A78" s="48"/>
      <c r="B78" s="49"/>
      <c r="C78" s="74"/>
      <c r="D78" s="66" t="s">
        <v>123</v>
      </c>
      <c r="E78" s="67" t="s">
        <v>124</v>
      </c>
      <c r="F78" s="73"/>
      <c r="G78" s="69" t="s">
        <v>92</v>
      </c>
      <c r="H78" s="4">
        <f>ROUND(F79,2)</f>
        <v>424</v>
      </c>
    </row>
    <row r="79" spans="1:8" ht="15.75" thickBot="1">
      <c r="A79" s="76"/>
      <c r="B79" s="77"/>
      <c r="C79" s="78"/>
      <c r="D79" s="79"/>
      <c r="E79" s="80" t="s">
        <v>125</v>
      </c>
      <c r="F79" s="81">
        <f>265*1.6</f>
        <v>424</v>
      </c>
      <c r="G79" s="82"/>
      <c r="H79" s="83"/>
    </row>
  </sheetData>
  <sheetProtection algorithmName="SHA-512" hashValue="lOaAY5MThudzFqR7xz2XrdOKDxyDg7yj3l2c1PhNE4CbBOrQVkshydpVsNA0zuzveKUcdj15JfLHIEQymuOyQw==" saltValue="JMbctQs+JxA8g+0vrVj3cA==" spinCount="100000" sheet="1" objects="1" scenarios="1"/>
  <mergeCells count="12">
    <mergeCell ref="A7:A8"/>
    <mergeCell ref="B7:D7"/>
    <mergeCell ref="E7:F8"/>
    <mergeCell ref="G7:G8"/>
    <mergeCell ref="H7:H8"/>
    <mergeCell ref="B8:C8"/>
    <mergeCell ref="A6:H6"/>
    <mergeCell ref="D5:F5"/>
    <mergeCell ref="A4:C4"/>
    <mergeCell ref="D4:F4"/>
    <mergeCell ref="G4:H5"/>
    <mergeCell ref="A5:C5"/>
  </mergeCells>
  <pageMargins left="0.31496062992125984" right="0.27559055118110237" top="0.74803149606299213" bottom="0.74803149606299213" header="0.31496062992125984" footer="0.31496062992125984"/>
  <pageSetup paperSize="9" orientation="landscape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Zeros="0" tabSelected="1" zoomScaleNormal="100" workbookViewId="0">
      <selection activeCell="J9" sqref="J9"/>
    </sheetView>
  </sheetViews>
  <sheetFormatPr defaultColWidth="9.140625" defaultRowHeight="15"/>
  <cols>
    <col min="1" max="1" width="0.85546875" style="111" customWidth="1"/>
    <col min="2" max="2" width="4.7109375" style="111" customWidth="1"/>
    <col min="3" max="3" width="35.7109375" style="111" customWidth="1"/>
    <col min="4" max="4" width="14.28515625" style="111" customWidth="1"/>
    <col min="5" max="5" width="13.85546875" style="111" customWidth="1"/>
    <col min="6" max="6" width="16.7109375" style="111" customWidth="1"/>
    <col min="7" max="16384" width="9.140625" style="111"/>
  </cols>
  <sheetData>
    <row r="1" spans="2:8">
      <c r="F1" s="112" t="s">
        <v>185</v>
      </c>
    </row>
    <row r="2" spans="2:8" ht="18.75">
      <c r="B2" s="189" t="s">
        <v>175</v>
      </c>
      <c r="C2" s="189"/>
      <c r="D2" s="189"/>
      <c r="E2" s="189"/>
      <c r="F2" s="189"/>
    </row>
    <row r="4" spans="2:8">
      <c r="B4" s="199" t="s">
        <v>181</v>
      </c>
      <c r="C4" s="199"/>
      <c r="D4" s="199"/>
      <c r="E4" s="199"/>
      <c r="F4" s="199"/>
    </row>
    <row r="5" spans="2:8">
      <c r="B5" s="200" t="s">
        <v>186</v>
      </c>
      <c r="C5" s="200"/>
      <c r="D5" s="200"/>
      <c r="E5" s="200"/>
      <c r="F5" s="200"/>
    </row>
    <row r="6" spans="2:8">
      <c r="B6" s="198"/>
      <c r="C6" s="198"/>
      <c r="D6" s="198"/>
      <c r="E6" s="198"/>
      <c r="F6" s="198"/>
    </row>
    <row r="7" spans="2:8" ht="15.75" thickBot="1">
      <c r="B7" s="179" t="s">
        <v>182</v>
      </c>
      <c r="C7" s="179"/>
      <c r="D7" s="179"/>
      <c r="E7" s="179"/>
      <c r="F7" s="179"/>
    </row>
    <row r="8" spans="2:8" ht="30" customHeight="1">
      <c r="B8" s="190" t="s">
        <v>149</v>
      </c>
      <c r="C8" s="191"/>
      <c r="D8" s="192"/>
      <c r="E8" s="192"/>
      <c r="F8" s="193"/>
    </row>
    <row r="9" spans="2:8" ht="30" customHeight="1">
      <c r="B9" s="194" t="s">
        <v>150</v>
      </c>
      <c r="C9" s="195"/>
      <c r="D9" s="196"/>
      <c r="E9" s="196"/>
      <c r="F9" s="197"/>
    </row>
    <row r="10" spans="2:8" ht="30" customHeight="1">
      <c r="B10" s="166" t="s">
        <v>151</v>
      </c>
      <c r="C10" s="167"/>
      <c r="D10" s="168"/>
      <c r="E10" s="169"/>
      <c r="F10" s="170"/>
    </row>
    <row r="11" spans="2:8" ht="30" customHeight="1">
      <c r="B11" s="166" t="s">
        <v>177</v>
      </c>
      <c r="C11" s="167"/>
      <c r="D11" s="118"/>
      <c r="E11" s="119"/>
      <c r="F11" s="120"/>
    </row>
    <row r="12" spans="2:8" ht="30" customHeight="1">
      <c r="B12" s="166" t="s">
        <v>178</v>
      </c>
      <c r="C12" s="167"/>
      <c r="D12" s="168"/>
      <c r="E12" s="169"/>
      <c r="F12" s="170"/>
    </row>
    <row r="13" spans="2:8" ht="30" customHeight="1" thickBot="1">
      <c r="B13" s="181" t="s">
        <v>179</v>
      </c>
      <c r="C13" s="182"/>
      <c r="D13" s="183"/>
      <c r="E13" s="183"/>
      <c r="F13" s="184"/>
    </row>
    <row r="14" spans="2:8">
      <c r="B14" s="165"/>
      <c r="C14" s="165"/>
      <c r="D14" s="165"/>
      <c r="E14" s="165"/>
      <c r="F14" s="165"/>
    </row>
    <row r="15" spans="2:8" ht="15.75" thickBot="1">
      <c r="B15" s="179" t="s">
        <v>189</v>
      </c>
      <c r="C15" s="179"/>
      <c r="D15" s="179"/>
      <c r="E15" s="179"/>
      <c r="F15" s="179"/>
    </row>
    <row r="16" spans="2:8">
      <c r="B16" s="185"/>
      <c r="C16" s="186"/>
      <c r="D16" s="94" t="s">
        <v>152</v>
      </c>
      <c r="E16" s="95" t="s">
        <v>176</v>
      </c>
      <c r="F16" s="96" t="s">
        <v>153</v>
      </c>
      <c r="H16" s="113"/>
    </row>
    <row r="17" spans="2:11" s="114" customFormat="1" ht="60" customHeight="1" thickBot="1">
      <c r="B17" s="187" t="s">
        <v>154</v>
      </c>
      <c r="C17" s="188"/>
      <c r="D17" s="97">
        <f>'Priloha c.1 k B2 Rekapitulacia '!D11</f>
        <v>0</v>
      </c>
      <c r="E17" s="98">
        <f>23%*D17</f>
        <v>0</v>
      </c>
      <c r="F17" s="99">
        <f>D17+E17</f>
        <v>0</v>
      </c>
    </row>
    <row r="18" spans="2:11">
      <c r="B18" s="165"/>
      <c r="C18" s="165"/>
      <c r="D18" s="165"/>
      <c r="E18" s="165"/>
      <c r="F18" s="165"/>
    </row>
    <row r="19" spans="2:11" ht="32.25" customHeight="1">
      <c r="B19" s="180" t="s">
        <v>180</v>
      </c>
      <c r="C19" s="180"/>
      <c r="D19" s="106" t="s">
        <v>155</v>
      </c>
      <c r="E19" s="106" t="s">
        <v>156</v>
      </c>
      <c r="F19" s="115" t="s">
        <v>157</v>
      </c>
      <c r="G19" s="115"/>
    </row>
    <row r="20" spans="2:11">
      <c r="B20" s="103"/>
      <c r="C20" s="103"/>
      <c r="D20" s="103"/>
      <c r="E20" s="103"/>
      <c r="F20" s="103"/>
    </row>
    <row r="21" spans="2:11">
      <c r="B21" s="105"/>
      <c r="C21" s="105"/>
      <c r="D21" s="105"/>
      <c r="E21" s="105"/>
      <c r="F21" s="105"/>
    </row>
    <row r="22" spans="2:11">
      <c r="B22" s="100" t="s">
        <v>158</v>
      </c>
      <c r="C22" s="117">
        <f>'[1]P1.1 k B.2'!C62</f>
        <v>0</v>
      </c>
      <c r="D22" s="101" t="s">
        <v>159</v>
      </c>
      <c r="E22" s="173"/>
      <c r="F22" s="173"/>
      <c r="I22" s="102"/>
      <c r="J22" s="102"/>
      <c r="K22" s="102"/>
    </row>
    <row r="23" spans="2:11">
      <c r="B23" s="174"/>
      <c r="C23" s="174"/>
      <c r="D23" s="174"/>
      <c r="E23" s="174"/>
      <c r="F23" s="174"/>
      <c r="G23" s="103"/>
      <c r="H23" s="103"/>
      <c r="I23" s="103"/>
      <c r="J23" s="103"/>
      <c r="K23" s="103"/>
    </row>
    <row r="24" spans="2:11">
      <c r="B24" s="174"/>
      <c r="C24" s="174"/>
      <c r="D24" s="174"/>
      <c r="E24" s="174"/>
      <c r="F24" s="174"/>
      <c r="G24" s="103"/>
      <c r="H24" s="103"/>
      <c r="I24" s="103"/>
      <c r="J24" s="103"/>
      <c r="K24" s="103"/>
    </row>
    <row r="25" spans="2:11">
      <c r="B25" s="174"/>
      <c r="C25" s="174"/>
      <c r="D25" s="174"/>
      <c r="E25" s="175"/>
      <c r="F25" s="175"/>
      <c r="G25" s="116"/>
      <c r="K25" s="103"/>
    </row>
    <row r="26" spans="2:11">
      <c r="B26" s="174"/>
      <c r="C26" s="174"/>
      <c r="D26" s="174"/>
      <c r="E26" s="175"/>
      <c r="F26" s="175"/>
      <c r="G26" s="116"/>
      <c r="K26" s="103"/>
    </row>
    <row r="27" spans="2:11">
      <c r="B27" s="174"/>
      <c r="C27" s="174"/>
      <c r="D27" s="174"/>
      <c r="E27" s="176"/>
      <c r="F27" s="176"/>
      <c r="G27" s="116"/>
      <c r="K27" s="103"/>
    </row>
    <row r="28" spans="2:11" ht="15" customHeight="1">
      <c r="B28" s="174"/>
      <c r="C28" s="174"/>
      <c r="D28" s="174"/>
      <c r="E28" s="177" t="s">
        <v>160</v>
      </c>
      <c r="F28" s="177"/>
      <c r="G28" s="104"/>
      <c r="K28" s="103"/>
    </row>
    <row r="29" spans="2:11">
      <c r="B29" s="174"/>
      <c r="C29" s="174"/>
      <c r="D29" s="174"/>
      <c r="E29" s="178"/>
      <c r="F29" s="178"/>
      <c r="G29" s="104"/>
      <c r="K29" s="103"/>
    </row>
    <row r="30" spans="2:11">
      <c r="B30" s="171"/>
      <c r="C30" s="171"/>
      <c r="D30" s="171"/>
      <c r="E30" s="171"/>
      <c r="F30" s="171"/>
      <c r="G30" s="105"/>
      <c r="H30" s="105"/>
      <c r="I30" s="105"/>
      <c r="J30" s="105"/>
      <c r="K30" s="105"/>
    </row>
    <row r="31" spans="2:11">
      <c r="B31" s="171"/>
      <c r="C31" s="171"/>
      <c r="D31" s="171"/>
      <c r="E31" s="171"/>
      <c r="F31" s="171"/>
      <c r="G31" s="105"/>
      <c r="H31" s="105"/>
      <c r="I31" s="105"/>
      <c r="J31" s="105"/>
      <c r="K31" s="105"/>
    </row>
    <row r="32" spans="2:11">
      <c r="B32" s="171"/>
      <c r="C32" s="171"/>
      <c r="D32" s="171"/>
      <c r="E32" s="171"/>
      <c r="F32" s="171"/>
      <c r="G32" s="105"/>
      <c r="H32" s="105"/>
      <c r="I32" s="105"/>
      <c r="J32" s="105"/>
      <c r="K32" s="105"/>
    </row>
    <row r="33" spans="2:6">
      <c r="B33" s="171"/>
      <c r="C33" s="171"/>
      <c r="D33" s="171"/>
      <c r="E33" s="171"/>
      <c r="F33" s="171"/>
    </row>
    <row r="34" spans="2:6">
      <c r="B34" s="171"/>
      <c r="C34" s="171"/>
      <c r="D34" s="171"/>
      <c r="E34" s="171"/>
      <c r="F34" s="171"/>
    </row>
    <row r="35" spans="2:6" ht="17.25">
      <c r="B35" s="172" t="s">
        <v>183</v>
      </c>
      <c r="C35" s="172"/>
      <c r="D35" s="172"/>
      <c r="E35" s="172"/>
      <c r="F35" s="172"/>
    </row>
  </sheetData>
  <sheetProtection algorithmName="SHA-512" hashValue="YcisjuyxgIJowIO/vkBjNA48CnP+7TBHcGVonC55VuVpvRUS33LJH4qbRj6vlasupbSQNDevh5NeBllHEXyIkw==" saltValue="DhLKBBVP4hIYT5k0nSR6KQ==" spinCount="100000" sheet="1" objects="1" scenarios="1"/>
  <mergeCells count="29">
    <mergeCell ref="B17:C17"/>
    <mergeCell ref="B11:C11"/>
    <mergeCell ref="B2:F2"/>
    <mergeCell ref="B10:C10"/>
    <mergeCell ref="D10:F10"/>
    <mergeCell ref="B7:F7"/>
    <mergeCell ref="B8:C8"/>
    <mergeCell ref="D8:F8"/>
    <mergeCell ref="B9:C9"/>
    <mergeCell ref="D9:F9"/>
    <mergeCell ref="B6:F6"/>
    <mergeCell ref="B4:F4"/>
    <mergeCell ref="B5:F5"/>
    <mergeCell ref="B18:F18"/>
    <mergeCell ref="B12:C12"/>
    <mergeCell ref="D12:F12"/>
    <mergeCell ref="B30:F34"/>
    <mergeCell ref="B35:F35"/>
    <mergeCell ref="E22:F22"/>
    <mergeCell ref="B23:F24"/>
    <mergeCell ref="B25:D29"/>
    <mergeCell ref="E25:F27"/>
    <mergeCell ref="E28:F29"/>
    <mergeCell ref="B14:F14"/>
    <mergeCell ref="B15:F15"/>
    <mergeCell ref="B19:C19"/>
    <mergeCell ref="B13:C13"/>
    <mergeCell ref="D13:F13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Priloha c.1 k B2 Rekapitulacia </vt:lpstr>
      <vt:lpstr>Priloha c.1 k B.2 Supis prac</vt:lpstr>
      <vt:lpstr>Priloha c.1 k B.2 Podrobny VV</vt:lpstr>
      <vt:lpstr>Príloha č.1 k A.2</vt:lpstr>
      <vt:lpstr>'Priloha c.1 k B2 Rekapitulacia '!Oblasť_tlače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Kostovský Peter</dc:creator>
  <cp:lastModifiedBy>Pivoň, Ľubor</cp:lastModifiedBy>
  <cp:lastPrinted>2025-09-08T08:28:57Z</cp:lastPrinted>
  <dcterms:created xsi:type="dcterms:W3CDTF">2024-11-05T15:36:02Z</dcterms:created>
  <dcterms:modified xsi:type="dcterms:W3CDTF">2026-03-02T07:58:12Z</dcterms:modified>
</cp:coreProperties>
</file>