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abuliak In.g.Arch    ebarchitects\Rozpočet  Kolumbaria Slavičie údolie\"/>
    </mc:Choice>
  </mc:AlternateContent>
  <bookViews>
    <workbookView xWindow="0" yWindow="0" windowWidth="16215" windowHeight="11730"/>
  </bookViews>
  <sheets>
    <sheet name="Rekapitulácia stavby" sheetId="1" r:id="rId1"/>
    <sheet name="AA5065-11 - Pergola" sheetId="2" r:id="rId2"/>
    <sheet name="AA5065-21 - Kolumbária pr..." sheetId="3" r:id="rId3"/>
  </sheets>
  <definedNames>
    <definedName name="_xlnm.Print_Titles" localSheetId="1">'AA5065-11 - Pergola'!$124:$124</definedName>
    <definedName name="_xlnm.Print_Titles" localSheetId="2">'AA5065-21 - Kolumbária pr...'!$126:$126</definedName>
    <definedName name="_xlnm.Print_Titles" localSheetId="0">'Rekapitulácia stavby'!$85:$85</definedName>
    <definedName name="_xlnm.Print_Area" localSheetId="1">'AA5065-11 - Pergola'!$C$4:$Q$70,'AA5065-11 - Pergola'!$C$76:$Q$108,'AA5065-11 - Pergola'!$C$114:$Q$193</definedName>
    <definedName name="_xlnm.Print_Area" localSheetId="2">'AA5065-21 - Kolumbária pr...'!$C$4:$Q$70,'AA5065-21 - Kolumbária pr...'!$C$76:$Q$110,'AA5065-21 - Kolumbária pr...'!$C$116:$Q$336</definedName>
    <definedName name="_xlnm.Print_Area" localSheetId="0">'Rekapitulácia stavby'!$C$4:$AP$70,'Rekapitulácia stavby'!$C$76:$AP$97</definedName>
  </definedNames>
  <calcPr calcId="152511"/>
</workbook>
</file>

<file path=xl/calcChain.xml><?xml version="1.0" encoding="utf-8"?>
<calcChain xmlns="http://schemas.openxmlformats.org/spreadsheetml/2006/main">
  <c r="X319" i="3" l="1"/>
  <c r="K98" i="3" s="1"/>
  <c r="Z319" i="3"/>
  <c r="AB297" i="3"/>
  <c r="W270" i="3"/>
  <c r="H93" i="3" s="1"/>
  <c r="AB204" i="3"/>
  <c r="BA89" i="1"/>
  <c r="AZ89" i="1"/>
  <c r="BI336" i="3"/>
  <c r="BH336" i="3"/>
  <c r="BG336" i="3"/>
  <c r="BE336" i="3"/>
  <c r="X336" i="3"/>
  <c r="W336" i="3"/>
  <c r="V336" i="3"/>
  <c r="BK336" i="3" s="1"/>
  <c r="P336" i="3" s="1"/>
  <c r="BF336" i="3" s="1"/>
  <c r="BI335" i="3"/>
  <c r="BH335" i="3"/>
  <c r="BG335" i="3"/>
  <c r="BE335" i="3"/>
  <c r="X335" i="3"/>
  <c r="W335" i="3"/>
  <c r="BK335" i="3"/>
  <c r="P335" i="3" s="1"/>
  <c r="BF335" i="3" s="1"/>
  <c r="V335" i="3"/>
  <c r="BI334" i="3"/>
  <c r="BH334" i="3"/>
  <c r="BG334" i="3"/>
  <c r="BE334" i="3"/>
  <c r="X334" i="3"/>
  <c r="W334" i="3"/>
  <c r="V334" i="3"/>
  <c r="BK334" i="3" s="1"/>
  <c r="P334" i="3" s="1"/>
  <c r="BF334" i="3" s="1"/>
  <c r="BI333" i="3"/>
  <c r="BH333" i="3"/>
  <c r="BG333" i="3"/>
  <c r="BE333" i="3"/>
  <c r="X333" i="3"/>
  <c r="W333" i="3"/>
  <c r="BK333" i="3"/>
  <c r="P333" i="3" s="1"/>
  <c r="BF333" i="3" s="1"/>
  <c r="V333" i="3"/>
  <c r="BI332" i="3"/>
  <c r="BH332" i="3"/>
  <c r="BG332" i="3"/>
  <c r="BE332" i="3"/>
  <c r="X332" i="3"/>
  <c r="X331" i="3" s="1"/>
  <c r="K100" i="3" s="1"/>
  <c r="W332" i="3"/>
  <c r="W331" i="3" s="1"/>
  <c r="H100" i="3" s="1"/>
  <c r="V332" i="3"/>
  <c r="BK332" i="3" s="1"/>
  <c r="P332" i="3" s="1"/>
  <c r="BF332" i="3" s="1"/>
  <c r="BI330" i="3"/>
  <c r="BH330" i="3"/>
  <c r="BG330" i="3"/>
  <c r="BE330" i="3"/>
  <c r="X330" i="3"/>
  <c r="W330" i="3"/>
  <c r="AD330" i="3"/>
  <c r="AB330" i="3"/>
  <c r="Z330" i="3"/>
  <c r="BK330" i="3"/>
  <c r="P330" i="3"/>
  <c r="BF330" i="3" s="1"/>
  <c r="V330" i="3"/>
  <c r="BI329" i="3"/>
  <c r="BH329" i="3"/>
  <c r="BG329" i="3"/>
  <c r="BE329" i="3"/>
  <c r="X329" i="3"/>
  <c r="W329" i="3"/>
  <c r="AD329" i="3"/>
  <c r="AB329" i="3"/>
  <c r="Z329" i="3"/>
  <c r="V329" i="3"/>
  <c r="BK329" i="3" s="1"/>
  <c r="BI328" i="3"/>
  <c r="BH328" i="3"/>
  <c r="BG328" i="3"/>
  <c r="BE328" i="3"/>
  <c r="X328" i="3"/>
  <c r="X327" i="3" s="1"/>
  <c r="K99" i="3" s="1"/>
  <c r="W328" i="3"/>
  <c r="W327" i="3" s="1"/>
  <c r="H99" i="3" s="1"/>
  <c r="AD328" i="3"/>
  <c r="AD327" i="3" s="1"/>
  <c r="AB328" i="3"/>
  <c r="AB327" i="3" s="1"/>
  <c r="Z328" i="3"/>
  <c r="Z327" i="3" s="1"/>
  <c r="V328" i="3"/>
  <c r="BI326" i="3"/>
  <c r="BH326" i="3"/>
  <c r="BG326" i="3"/>
  <c r="BE326" i="3"/>
  <c r="X326" i="3"/>
  <c r="W326" i="3"/>
  <c r="AD326" i="3"/>
  <c r="AB326" i="3"/>
  <c r="Z326" i="3"/>
  <c r="V326" i="3"/>
  <c r="BI320" i="3"/>
  <c r="BH320" i="3"/>
  <c r="BG320" i="3"/>
  <c r="BE320" i="3"/>
  <c r="X320" i="3"/>
  <c r="W320" i="3"/>
  <c r="W319" i="3" s="1"/>
  <c r="AD320" i="3"/>
  <c r="AD319" i="3" s="1"/>
  <c r="AB320" i="3"/>
  <c r="Z320" i="3"/>
  <c r="BK320" i="3"/>
  <c r="P320" i="3"/>
  <c r="BF320" i="3" s="1"/>
  <c r="V320" i="3"/>
  <c r="H98" i="3"/>
  <c r="BI318" i="3"/>
  <c r="BH318" i="3"/>
  <c r="BG318" i="3"/>
  <c r="BE318" i="3"/>
  <c r="X318" i="3"/>
  <c r="W318" i="3"/>
  <c r="AD318" i="3"/>
  <c r="AB318" i="3"/>
  <c r="Z318" i="3"/>
  <c r="BK318" i="3"/>
  <c r="P318" i="3"/>
  <c r="BF318" i="3" s="1"/>
  <c r="V318" i="3"/>
  <c r="BI316" i="3"/>
  <c r="BH316" i="3"/>
  <c r="BG316" i="3"/>
  <c r="BE316" i="3"/>
  <c r="X316" i="3"/>
  <c r="W316" i="3"/>
  <c r="AD316" i="3"/>
  <c r="AB316" i="3"/>
  <c r="Z316" i="3"/>
  <c r="BK316" i="3"/>
  <c r="P316" i="3"/>
  <c r="BF316" i="3" s="1"/>
  <c r="V316" i="3"/>
  <c r="BI311" i="3"/>
  <c r="BH311" i="3"/>
  <c r="BG311" i="3"/>
  <c r="BE311" i="3"/>
  <c r="X311" i="3"/>
  <c r="W311" i="3"/>
  <c r="AD311" i="3"/>
  <c r="AB311" i="3"/>
  <c r="Z311" i="3"/>
  <c r="V311" i="3"/>
  <c r="BK311" i="3" s="1"/>
  <c r="BI310" i="3"/>
  <c r="BH310" i="3"/>
  <c r="BG310" i="3"/>
  <c r="BE310" i="3"/>
  <c r="X310" i="3"/>
  <c r="W310" i="3"/>
  <c r="AD310" i="3"/>
  <c r="AB310" i="3"/>
  <c r="Z310" i="3"/>
  <c r="V310" i="3"/>
  <c r="BI308" i="3"/>
  <c r="BH308" i="3"/>
  <c r="BG308" i="3"/>
  <c r="BE308" i="3"/>
  <c r="X308" i="3"/>
  <c r="W308" i="3"/>
  <c r="AD308" i="3"/>
  <c r="AB308" i="3"/>
  <c r="Z308" i="3"/>
  <c r="P308" i="3"/>
  <c r="BF308" i="3" s="1"/>
  <c r="V308" i="3"/>
  <c r="BK308" i="3" s="1"/>
  <c r="BI307" i="3"/>
  <c r="BH307" i="3"/>
  <c r="BG307" i="3"/>
  <c r="BE307" i="3"/>
  <c r="X307" i="3"/>
  <c r="W307" i="3"/>
  <c r="W301" i="3" s="1"/>
  <c r="AD307" i="3"/>
  <c r="AB307" i="3"/>
  <c r="Z307" i="3"/>
  <c r="BK307" i="3"/>
  <c r="V307" i="3"/>
  <c r="P307" i="3" s="1"/>
  <c r="BF307" i="3" s="1"/>
  <c r="BI302" i="3"/>
  <c r="BH302" i="3"/>
  <c r="BG302" i="3"/>
  <c r="BE302" i="3"/>
  <c r="X302" i="3"/>
  <c r="W302" i="3"/>
  <c r="AD302" i="3"/>
  <c r="AB302" i="3"/>
  <c r="AB301" i="3" s="1"/>
  <c r="Z302" i="3"/>
  <c r="P302" i="3"/>
  <c r="BF302" i="3" s="1"/>
  <c r="V302" i="3"/>
  <c r="BK302" i="3" s="1"/>
  <c r="BI299" i="3"/>
  <c r="BH299" i="3"/>
  <c r="BG299" i="3"/>
  <c r="BE299" i="3"/>
  <c r="X299" i="3"/>
  <c r="W299" i="3"/>
  <c r="AD299" i="3"/>
  <c r="AB299" i="3"/>
  <c r="Z299" i="3"/>
  <c r="BK299" i="3"/>
  <c r="V299" i="3"/>
  <c r="P299" i="3" s="1"/>
  <c r="BF299" i="3" s="1"/>
  <c r="BI298" i="3"/>
  <c r="BH298" i="3"/>
  <c r="BG298" i="3"/>
  <c r="BE298" i="3"/>
  <c r="X298" i="3"/>
  <c r="X297" i="3" s="1"/>
  <c r="K95" i="3" s="1"/>
  <c r="W298" i="3"/>
  <c r="W297" i="3" s="1"/>
  <c r="H95" i="3" s="1"/>
  <c r="AD298" i="3"/>
  <c r="AD297" i="3" s="1"/>
  <c r="AB298" i="3"/>
  <c r="Z298" i="3"/>
  <c r="Z297" i="3" s="1"/>
  <c r="P298" i="3"/>
  <c r="BF298" i="3" s="1"/>
  <c r="V298" i="3"/>
  <c r="BK298" i="3" s="1"/>
  <c r="BK297" i="3" s="1"/>
  <c r="M297" i="3" s="1"/>
  <c r="M95" i="3"/>
  <c r="BI296" i="3"/>
  <c r="BH296" i="3"/>
  <c r="BG296" i="3"/>
  <c r="BE296" i="3"/>
  <c r="X296" i="3"/>
  <c r="W296" i="3"/>
  <c r="AD296" i="3"/>
  <c r="AB296" i="3"/>
  <c r="Z296" i="3"/>
  <c r="P296" i="3"/>
  <c r="BF296" i="3" s="1"/>
  <c r="V296" i="3"/>
  <c r="BK296" i="3" s="1"/>
  <c r="BI295" i="3"/>
  <c r="BH295" i="3"/>
  <c r="BG295" i="3"/>
  <c r="BE295" i="3"/>
  <c r="X295" i="3"/>
  <c r="W295" i="3"/>
  <c r="AD295" i="3"/>
  <c r="AB295" i="3"/>
  <c r="Z295" i="3"/>
  <c r="V295" i="3"/>
  <c r="BI294" i="3"/>
  <c r="BH294" i="3"/>
  <c r="BG294" i="3"/>
  <c r="BE294" i="3"/>
  <c r="X294" i="3"/>
  <c r="W294" i="3"/>
  <c r="AD294" i="3"/>
  <c r="AB294" i="3"/>
  <c r="Z294" i="3"/>
  <c r="P294" i="3"/>
  <c r="BF294" i="3" s="1"/>
  <c r="V294" i="3"/>
  <c r="BK294" i="3" s="1"/>
  <c r="BI292" i="3"/>
  <c r="BH292" i="3"/>
  <c r="BG292" i="3"/>
  <c r="BE292" i="3"/>
  <c r="X292" i="3"/>
  <c r="W292" i="3"/>
  <c r="AD292" i="3"/>
  <c r="AB292" i="3"/>
  <c r="Z292" i="3"/>
  <c r="BK292" i="3"/>
  <c r="V292" i="3"/>
  <c r="P292" i="3" s="1"/>
  <c r="BF292" i="3" s="1"/>
  <c r="BI291" i="3"/>
  <c r="BH291" i="3"/>
  <c r="BG291" i="3"/>
  <c r="BE291" i="3"/>
  <c r="X291" i="3"/>
  <c r="X283" i="3" s="1"/>
  <c r="K94" i="3" s="1"/>
  <c r="W291" i="3"/>
  <c r="AD291" i="3"/>
  <c r="AB291" i="3"/>
  <c r="Z291" i="3"/>
  <c r="Z283" i="3" s="1"/>
  <c r="P291" i="3"/>
  <c r="BF291" i="3" s="1"/>
  <c r="V291" i="3"/>
  <c r="BK291" i="3" s="1"/>
  <c r="BI286" i="3"/>
  <c r="BH286" i="3"/>
  <c r="BG286" i="3"/>
  <c r="BE286" i="3"/>
  <c r="X286" i="3"/>
  <c r="W286" i="3"/>
  <c r="AD286" i="3"/>
  <c r="AB286" i="3"/>
  <c r="Z286" i="3"/>
  <c r="V286" i="3"/>
  <c r="BI285" i="3"/>
  <c r="BH285" i="3"/>
  <c r="BG285" i="3"/>
  <c r="BE285" i="3"/>
  <c r="X285" i="3"/>
  <c r="W285" i="3"/>
  <c r="AD285" i="3"/>
  <c r="AB285" i="3"/>
  <c r="Z285" i="3"/>
  <c r="P285" i="3"/>
  <c r="BF285" i="3" s="1"/>
  <c r="V285" i="3"/>
  <c r="BK285" i="3" s="1"/>
  <c r="BI284" i="3"/>
  <c r="BH284" i="3"/>
  <c r="BG284" i="3"/>
  <c r="BE284" i="3"/>
  <c r="X284" i="3"/>
  <c r="W284" i="3"/>
  <c r="W283" i="3" s="1"/>
  <c r="H94" i="3" s="1"/>
  <c r="AD284" i="3"/>
  <c r="AD283" i="3" s="1"/>
  <c r="AB284" i="3"/>
  <c r="Z284" i="3"/>
  <c r="BK284" i="3"/>
  <c r="V284" i="3"/>
  <c r="P284" i="3" s="1"/>
  <c r="BF284" i="3" s="1"/>
  <c r="BI282" i="3"/>
  <c r="BH282" i="3"/>
  <c r="BG282" i="3"/>
  <c r="BE282" i="3"/>
  <c r="X282" i="3"/>
  <c r="W282" i="3"/>
  <c r="AD282" i="3"/>
  <c r="AB282" i="3"/>
  <c r="Z282" i="3"/>
  <c r="BK282" i="3"/>
  <c r="V282" i="3"/>
  <c r="P282" i="3" s="1"/>
  <c r="BF282" i="3" s="1"/>
  <c r="BI280" i="3"/>
  <c r="BH280" i="3"/>
  <c r="BG280" i="3"/>
  <c r="BE280" i="3"/>
  <c r="X280" i="3"/>
  <c r="W280" i="3"/>
  <c r="AD280" i="3"/>
  <c r="AB280" i="3"/>
  <c r="Z280" i="3"/>
  <c r="P280" i="3"/>
  <c r="BF280" i="3" s="1"/>
  <c r="V280" i="3"/>
  <c r="BK280" i="3" s="1"/>
  <c r="BI271" i="3"/>
  <c r="BH271" i="3"/>
  <c r="BG271" i="3"/>
  <c r="BE271" i="3"/>
  <c r="X271" i="3"/>
  <c r="X270" i="3" s="1"/>
  <c r="K93" i="3" s="1"/>
  <c r="W271" i="3"/>
  <c r="AD271" i="3"/>
  <c r="AD270" i="3" s="1"/>
  <c r="AB271" i="3"/>
  <c r="AB270" i="3" s="1"/>
  <c r="Z271" i="3"/>
  <c r="Z270" i="3" s="1"/>
  <c r="V271" i="3"/>
  <c r="BI269" i="3"/>
  <c r="BH269" i="3"/>
  <c r="BG269" i="3"/>
  <c r="BE269" i="3"/>
  <c r="X269" i="3"/>
  <c r="W269" i="3"/>
  <c r="AD269" i="3"/>
  <c r="AB269" i="3"/>
  <c r="Z269" i="3"/>
  <c r="V269" i="3"/>
  <c r="BI268" i="3"/>
  <c r="BH268" i="3"/>
  <c r="BG268" i="3"/>
  <c r="BE268" i="3"/>
  <c r="X268" i="3"/>
  <c r="W268" i="3"/>
  <c r="AD268" i="3"/>
  <c r="AB268" i="3"/>
  <c r="Z268" i="3"/>
  <c r="P268" i="3"/>
  <c r="BF268" i="3" s="1"/>
  <c r="V268" i="3"/>
  <c r="BK268" i="3" s="1"/>
  <c r="BI266" i="3"/>
  <c r="BH266" i="3"/>
  <c r="BG266" i="3"/>
  <c r="BE266" i="3"/>
  <c r="X266" i="3"/>
  <c r="W266" i="3"/>
  <c r="AD266" i="3"/>
  <c r="AB266" i="3"/>
  <c r="Z266" i="3"/>
  <c r="BK266" i="3"/>
  <c r="V266" i="3"/>
  <c r="P266" i="3" s="1"/>
  <c r="BF266" i="3" s="1"/>
  <c r="BI264" i="3"/>
  <c r="BH264" i="3"/>
  <c r="BG264" i="3"/>
  <c r="BE264" i="3"/>
  <c r="X264" i="3"/>
  <c r="W264" i="3"/>
  <c r="AD264" i="3"/>
  <c r="AB264" i="3"/>
  <c r="Z264" i="3"/>
  <c r="P264" i="3"/>
  <c r="BF264" i="3" s="1"/>
  <c r="V264" i="3"/>
  <c r="BK264" i="3" s="1"/>
  <c r="BI253" i="3"/>
  <c r="BH253" i="3"/>
  <c r="BG253" i="3"/>
  <c r="BE253" i="3"/>
  <c r="X253" i="3"/>
  <c r="W253" i="3"/>
  <c r="AD253" i="3"/>
  <c r="AB253" i="3"/>
  <c r="Z253" i="3"/>
  <c r="V253" i="3"/>
  <c r="BI252" i="3"/>
  <c r="BH252" i="3"/>
  <c r="BG252" i="3"/>
  <c r="BE252" i="3"/>
  <c r="X252" i="3"/>
  <c r="W252" i="3"/>
  <c r="AD252" i="3"/>
  <c r="AD239" i="3" s="1"/>
  <c r="AB252" i="3"/>
  <c r="Z252" i="3"/>
  <c r="P252" i="3"/>
  <c r="BF252" i="3" s="1"/>
  <c r="V252" i="3"/>
  <c r="BK252" i="3" s="1"/>
  <c r="BI250" i="3"/>
  <c r="BH250" i="3"/>
  <c r="BG250" i="3"/>
  <c r="BE250" i="3"/>
  <c r="X250" i="3"/>
  <c r="W250" i="3"/>
  <c r="AD250" i="3"/>
  <c r="AB250" i="3"/>
  <c r="Z250" i="3"/>
  <c r="BK250" i="3"/>
  <c r="V250" i="3"/>
  <c r="P250" i="3" s="1"/>
  <c r="BF250" i="3" s="1"/>
  <c r="BI240" i="3"/>
  <c r="BH240" i="3"/>
  <c r="BG240" i="3"/>
  <c r="BE240" i="3"/>
  <c r="X240" i="3"/>
  <c r="X239" i="3" s="1"/>
  <c r="K92" i="3" s="1"/>
  <c r="W240" i="3"/>
  <c r="W239" i="3" s="1"/>
  <c r="H92" i="3" s="1"/>
  <c r="AD240" i="3"/>
  <c r="AB240" i="3"/>
  <c r="AB239" i="3" s="1"/>
  <c r="Z240" i="3"/>
  <c r="Z239" i="3" s="1"/>
  <c r="P240" i="3"/>
  <c r="BF240" i="3" s="1"/>
  <c r="V240" i="3"/>
  <c r="BK240" i="3" s="1"/>
  <c r="BI238" i="3"/>
  <c r="BH238" i="3"/>
  <c r="BG238" i="3"/>
  <c r="BE238" i="3"/>
  <c r="X238" i="3"/>
  <c r="W238" i="3"/>
  <c r="AD238" i="3"/>
  <c r="AB238" i="3"/>
  <c r="Z238" i="3"/>
  <c r="P238" i="3"/>
  <c r="BF238" i="3" s="1"/>
  <c r="V238" i="3"/>
  <c r="BK238" i="3" s="1"/>
  <c r="BI229" i="3"/>
  <c r="BH229" i="3"/>
  <c r="BG229" i="3"/>
  <c r="BE229" i="3"/>
  <c r="X229" i="3"/>
  <c r="W229" i="3"/>
  <c r="AD229" i="3"/>
  <c r="AB229" i="3"/>
  <c r="Z229" i="3"/>
  <c r="V229" i="3"/>
  <c r="BI228" i="3"/>
  <c r="BH228" i="3"/>
  <c r="BG228" i="3"/>
  <c r="BE228" i="3"/>
  <c r="X228" i="3"/>
  <c r="W228" i="3"/>
  <c r="AD228" i="3"/>
  <c r="AB228" i="3"/>
  <c r="Z228" i="3"/>
  <c r="P228" i="3"/>
  <c r="BF228" i="3" s="1"/>
  <c r="V228" i="3"/>
  <c r="BK228" i="3" s="1"/>
  <c r="BI227" i="3"/>
  <c r="BH227" i="3"/>
  <c r="BG227" i="3"/>
  <c r="BE227" i="3"/>
  <c r="X227" i="3"/>
  <c r="W227" i="3"/>
  <c r="AD227" i="3"/>
  <c r="AB227" i="3"/>
  <c r="Z227" i="3"/>
  <c r="BK227" i="3"/>
  <c r="V227" i="3"/>
  <c r="P227" i="3" s="1"/>
  <c r="BF227" i="3" s="1"/>
  <c r="BI225" i="3"/>
  <c r="BH225" i="3"/>
  <c r="BG225" i="3"/>
  <c r="BE225" i="3"/>
  <c r="X225" i="3"/>
  <c r="W225" i="3"/>
  <c r="AD225" i="3"/>
  <c r="AB225" i="3"/>
  <c r="Z225" i="3"/>
  <c r="P225" i="3"/>
  <c r="BF225" i="3" s="1"/>
  <c r="V225" i="3"/>
  <c r="BK225" i="3" s="1"/>
  <c r="BI217" i="3"/>
  <c r="BH217" i="3"/>
  <c r="BG217" i="3"/>
  <c r="BE217" i="3"/>
  <c r="X217" i="3"/>
  <c r="W217" i="3"/>
  <c r="AD217" i="3"/>
  <c r="AB217" i="3"/>
  <c r="Z217" i="3"/>
  <c r="V217" i="3"/>
  <c r="BI215" i="3"/>
  <c r="BH215" i="3"/>
  <c r="BG215" i="3"/>
  <c r="BE215" i="3"/>
  <c r="X215" i="3"/>
  <c r="W215" i="3"/>
  <c r="AD215" i="3"/>
  <c r="AB215" i="3"/>
  <c r="Z215" i="3"/>
  <c r="P215" i="3"/>
  <c r="BF215" i="3" s="1"/>
  <c r="V215" i="3"/>
  <c r="BK215" i="3" s="1"/>
  <c r="BI205" i="3"/>
  <c r="BH205" i="3"/>
  <c r="BG205" i="3"/>
  <c r="BE205" i="3"/>
  <c r="X205" i="3"/>
  <c r="X204" i="3" s="1"/>
  <c r="K91" i="3" s="1"/>
  <c r="W205" i="3"/>
  <c r="W204" i="3" s="1"/>
  <c r="H91" i="3" s="1"/>
  <c r="AD205" i="3"/>
  <c r="AD204" i="3" s="1"/>
  <c r="AB205" i="3"/>
  <c r="Z205" i="3"/>
  <c r="Z204" i="3" s="1"/>
  <c r="BK205" i="3"/>
  <c r="V205" i="3"/>
  <c r="P205" i="3" s="1"/>
  <c r="BF205" i="3" s="1"/>
  <c r="BI198" i="3"/>
  <c r="BH198" i="3"/>
  <c r="BG198" i="3"/>
  <c r="BE198" i="3"/>
  <c r="X198" i="3"/>
  <c r="W198" i="3"/>
  <c r="AD198" i="3"/>
  <c r="AB198" i="3"/>
  <c r="Z198" i="3"/>
  <c r="BK198" i="3"/>
  <c r="V198" i="3"/>
  <c r="P198" i="3" s="1"/>
  <c r="BF198" i="3" s="1"/>
  <c r="BI197" i="3"/>
  <c r="BH197" i="3"/>
  <c r="BG197" i="3"/>
  <c r="BE197" i="3"/>
  <c r="X197" i="3"/>
  <c r="W197" i="3"/>
  <c r="AD197" i="3"/>
  <c r="AB197" i="3"/>
  <c r="Z197" i="3"/>
  <c r="P197" i="3"/>
  <c r="BF197" i="3" s="1"/>
  <c r="V197" i="3"/>
  <c r="BK197" i="3" s="1"/>
  <c r="BI193" i="3"/>
  <c r="BH193" i="3"/>
  <c r="BG193" i="3"/>
  <c r="BE193" i="3"/>
  <c r="X193" i="3"/>
  <c r="W193" i="3"/>
  <c r="AD193" i="3"/>
  <c r="AB193" i="3"/>
  <c r="Z193" i="3"/>
  <c r="V193" i="3"/>
  <c r="BI191" i="3"/>
  <c r="BH191" i="3"/>
  <c r="BG191" i="3"/>
  <c r="BE191" i="3"/>
  <c r="X191" i="3"/>
  <c r="W191" i="3"/>
  <c r="AD191" i="3"/>
  <c r="AB191" i="3"/>
  <c r="Z191" i="3"/>
  <c r="P191" i="3"/>
  <c r="BF191" i="3" s="1"/>
  <c r="V191" i="3"/>
  <c r="BK191" i="3" s="1"/>
  <c r="BI181" i="3"/>
  <c r="BH181" i="3"/>
  <c r="BG181" i="3"/>
  <c r="BE181" i="3"/>
  <c r="X181" i="3"/>
  <c r="W181" i="3"/>
  <c r="AD181" i="3"/>
  <c r="AB181" i="3"/>
  <c r="Z181" i="3"/>
  <c r="BK181" i="3"/>
  <c r="V181" i="3"/>
  <c r="P181" i="3" s="1"/>
  <c r="BF181" i="3" s="1"/>
  <c r="BI172" i="3"/>
  <c r="BH172" i="3"/>
  <c r="BG172" i="3"/>
  <c r="BE172" i="3"/>
  <c r="X172" i="3"/>
  <c r="W172" i="3"/>
  <c r="AD172" i="3"/>
  <c r="AB172" i="3"/>
  <c r="Z172" i="3"/>
  <c r="P172" i="3"/>
  <c r="BF172" i="3" s="1"/>
  <c r="V172" i="3"/>
  <c r="BK172" i="3" s="1"/>
  <c r="BI162" i="3"/>
  <c r="BH162" i="3"/>
  <c r="BG162" i="3"/>
  <c r="BE162" i="3"/>
  <c r="X162" i="3"/>
  <c r="W162" i="3"/>
  <c r="AD162" i="3"/>
  <c r="AB162" i="3"/>
  <c r="Z162" i="3"/>
  <c r="V162" i="3"/>
  <c r="BI160" i="3"/>
  <c r="BH160" i="3"/>
  <c r="BG160" i="3"/>
  <c r="BE160" i="3"/>
  <c r="X160" i="3"/>
  <c r="W160" i="3"/>
  <c r="AD160" i="3"/>
  <c r="AB160" i="3"/>
  <c r="Z160" i="3"/>
  <c r="P160" i="3"/>
  <c r="BF160" i="3" s="1"/>
  <c r="V160" i="3"/>
  <c r="BK160" i="3" s="1"/>
  <c r="BI158" i="3"/>
  <c r="BH158" i="3"/>
  <c r="BG158" i="3"/>
  <c r="BE158" i="3"/>
  <c r="X158" i="3"/>
  <c r="W158" i="3"/>
  <c r="AD158" i="3"/>
  <c r="AB158" i="3"/>
  <c r="Z158" i="3"/>
  <c r="BK158" i="3"/>
  <c r="V158" i="3"/>
  <c r="P158" i="3" s="1"/>
  <c r="BF158" i="3" s="1"/>
  <c r="BI148" i="3"/>
  <c r="BH148" i="3"/>
  <c r="BG148" i="3"/>
  <c r="BF148" i="3"/>
  <c r="BE148" i="3"/>
  <c r="X148" i="3"/>
  <c r="W148" i="3"/>
  <c r="AD148" i="3"/>
  <c r="AB148" i="3"/>
  <c r="Z148" i="3"/>
  <c r="P148" i="3"/>
  <c r="V148" i="3"/>
  <c r="BK148" i="3" s="1"/>
  <c r="BI145" i="3"/>
  <c r="BH145" i="3"/>
  <c r="BG145" i="3"/>
  <c r="BE145" i="3"/>
  <c r="X145" i="3"/>
  <c r="W145" i="3"/>
  <c r="AD145" i="3"/>
  <c r="AB145" i="3"/>
  <c r="Z145" i="3"/>
  <c r="BK145" i="3"/>
  <c r="V145" i="3"/>
  <c r="P145" i="3" s="1"/>
  <c r="BF145" i="3" s="1"/>
  <c r="BI144" i="3"/>
  <c r="BH144" i="3"/>
  <c r="BG144" i="3"/>
  <c r="BE144" i="3"/>
  <c r="X144" i="3"/>
  <c r="W144" i="3"/>
  <c r="AD144" i="3"/>
  <c r="AB144" i="3"/>
  <c r="Z144" i="3"/>
  <c r="P144" i="3"/>
  <c r="BF144" i="3" s="1"/>
  <c r="V144" i="3"/>
  <c r="BK144" i="3" s="1"/>
  <c r="BI141" i="3"/>
  <c r="BH141" i="3"/>
  <c r="BG141" i="3"/>
  <c r="BE141" i="3"/>
  <c r="X141" i="3"/>
  <c r="W141" i="3"/>
  <c r="AD141" i="3"/>
  <c r="AB141" i="3"/>
  <c r="Z141" i="3"/>
  <c r="BK141" i="3"/>
  <c r="P141" i="3"/>
  <c r="BF141" i="3" s="1"/>
  <c r="V141" i="3"/>
  <c r="BI140" i="3"/>
  <c r="BH140" i="3"/>
  <c r="BG140" i="3"/>
  <c r="BE140" i="3"/>
  <c r="X140" i="3"/>
  <c r="W140" i="3"/>
  <c r="AD140" i="3"/>
  <c r="AB140" i="3"/>
  <c r="Z140" i="3"/>
  <c r="BK140" i="3"/>
  <c r="V140" i="3"/>
  <c r="P140" i="3" s="1"/>
  <c r="BF140" i="3" s="1"/>
  <c r="BI134" i="3"/>
  <c r="BH134" i="3"/>
  <c r="H37" i="3" s="1"/>
  <c r="BE89" i="1" s="1"/>
  <c r="BG134" i="3"/>
  <c r="BE134" i="3"/>
  <c r="X134" i="3"/>
  <c r="W134" i="3"/>
  <c r="AD134" i="3"/>
  <c r="AB134" i="3"/>
  <c r="Z134" i="3"/>
  <c r="P134" i="3"/>
  <c r="BF134" i="3" s="1"/>
  <c r="V134" i="3"/>
  <c r="BK134" i="3" s="1"/>
  <c r="BI133" i="3"/>
  <c r="BH133" i="3"/>
  <c r="BG133" i="3"/>
  <c r="BE133" i="3"/>
  <c r="X133" i="3"/>
  <c r="W133" i="3"/>
  <c r="AD133" i="3"/>
  <c r="AB133" i="3"/>
  <c r="Z133" i="3"/>
  <c r="V133" i="3"/>
  <c r="BI130" i="3"/>
  <c r="BH130" i="3"/>
  <c r="BG130" i="3"/>
  <c r="BE130" i="3"/>
  <c r="X130" i="3"/>
  <c r="X129" i="3" s="1"/>
  <c r="W130" i="3"/>
  <c r="AD130" i="3"/>
  <c r="AD129" i="3" s="1"/>
  <c r="AD128" i="3" s="1"/>
  <c r="AB130" i="3"/>
  <c r="Z130" i="3"/>
  <c r="Z129" i="3" s="1"/>
  <c r="Z128" i="3" s="1"/>
  <c r="BK130" i="3"/>
  <c r="P130" i="3"/>
  <c r="BF130" i="3" s="1"/>
  <c r="V130" i="3"/>
  <c r="M124" i="3"/>
  <c r="M123" i="3"/>
  <c r="F123" i="3"/>
  <c r="M121" i="3"/>
  <c r="F121" i="3"/>
  <c r="F119" i="3"/>
  <c r="BI108" i="3"/>
  <c r="BH108" i="3"/>
  <c r="BG108" i="3"/>
  <c r="BE108" i="3"/>
  <c r="BI107" i="3"/>
  <c r="BH107" i="3"/>
  <c r="BG107" i="3"/>
  <c r="BE107" i="3"/>
  <c r="BI106" i="3"/>
  <c r="BH106" i="3"/>
  <c r="BG106" i="3"/>
  <c r="BE106" i="3"/>
  <c r="BI105" i="3"/>
  <c r="BH105" i="3"/>
  <c r="BG105" i="3"/>
  <c r="BE105" i="3"/>
  <c r="BI104" i="3"/>
  <c r="BH104" i="3"/>
  <c r="BG104" i="3"/>
  <c r="BE104" i="3"/>
  <c r="BI103" i="3"/>
  <c r="H38" i="3" s="1"/>
  <c r="BF89" i="1" s="1"/>
  <c r="BH103" i="3"/>
  <c r="BG103" i="3"/>
  <c r="BE103" i="3"/>
  <c r="M84" i="3"/>
  <c r="M83" i="3"/>
  <c r="F83" i="3"/>
  <c r="M81" i="3"/>
  <c r="F81" i="3"/>
  <c r="F79" i="3"/>
  <c r="O15" i="3"/>
  <c r="E15" i="3"/>
  <c r="F124" i="3" s="1"/>
  <c r="O14" i="3"/>
  <c r="O9" i="3"/>
  <c r="F6" i="3"/>
  <c r="BK188" i="2"/>
  <c r="M188" i="2" s="1"/>
  <c r="X176" i="2"/>
  <c r="Z176" i="2"/>
  <c r="W150" i="2"/>
  <c r="W149" i="2" s="1"/>
  <c r="H94" i="2" s="1"/>
  <c r="AB144" i="2"/>
  <c r="BA88" i="1"/>
  <c r="AZ88" i="1"/>
  <c r="BI193" i="2"/>
  <c r="BH193" i="2"/>
  <c r="BG193" i="2"/>
  <c r="BE193" i="2"/>
  <c r="X193" i="2"/>
  <c r="W193" i="2"/>
  <c r="BK193" i="2"/>
  <c r="P193" i="2" s="1"/>
  <c r="BF193" i="2" s="1"/>
  <c r="V193" i="2"/>
  <c r="BI192" i="2"/>
  <c r="BH192" i="2"/>
  <c r="BG192" i="2"/>
  <c r="BE192" i="2"/>
  <c r="X192" i="2"/>
  <c r="W192" i="2"/>
  <c r="BK192" i="2"/>
  <c r="P192" i="2" s="1"/>
  <c r="BF192" i="2" s="1"/>
  <c r="V192" i="2"/>
  <c r="BI191" i="2"/>
  <c r="BH191" i="2"/>
  <c r="BG191" i="2"/>
  <c r="BE191" i="2"/>
  <c r="X191" i="2"/>
  <c r="W191" i="2"/>
  <c r="BK191" i="2"/>
  <c r="P191" i="2" s="1"/>
  <c r="BF191" i="2" s="1"/>
  <c r="V191" i="2"/>
  <c r="BI190" i="2"/>
  <c r="BH190" i="2"/>
  <c r="BG190" i="2"/>
  <c r="BE190" i="2"/>
  <c r="X190" i="2"/>
  <c r="W190" i="2"/>
  <c r="BK190" i="2"/>
  <c r="P190" i="2" s="1"/>
  <c r="BF190" i="2" s="1"/>
  <c r="V190" i="2"/>
  <c r="BI189" i="2"/>
  <c r="BH189" i="2"/>
  <c r="BG189" i="2"/>
  <c r="BE189" i="2"/>
  <c r="X189" i="2"/>
  <c r="X188" i="2" s="1"/>
  <c r="K98" i="2" s="1"/>
  <c r="W189" i="2"/>
  <c r="W188" i="2" s="1"/>
  <c r="H98" i="2" s="1"/>
  <c r="BK189" i="2"/>
  <c r="P189" i="2" s="1"/>
  <c r="BF189" i="2" s="1"/>
  <c r="V189" i="2"/>
  <c r="M98" i="2"/>
  <c r="BI183" i="2"/>
  <c r="BH183" i="2"/>
  <c r="BG183" i="2"/>
  <c r="BE183" i="2"/>
  <c r="X183" i="2"/>
  <c r="X182" i="2" s="1"/>
  <c r="K97" i="2" s="1"/>
  <c r="W183" i="2"/>
  <c r="W182" i="2" s="1"/>
  <c r="H97" i="2" s="1"/>
  <c r="AD183" i="2"/>
  <c r="AD182" i="2" s="1"/>
  <c r="AB183" i="2"/>
  <c r="AB182" i="2" s="1"/>
  <c r="Z183" i="2"/>
  <c r="Z182" i="2" s="1"/>
  <c r="V183" i="2"/>
  <c r="BI181" i="2"/>
  <c r="BH181" i="2"/>
  <c r="BG181" i="2"/>
  <c r="BE181" i="2"/>
  <c r="X181" i="2"/>
  <c r="W181" i="2"/>
  <c r="AD181" i="2"/>
  <c r="AB181" i="2"/>
  <c r="Z181" i="2"/>
  <c r="V181" i="2"/>
  <c r="BI180" i="2"/>
  <c r="BH180" i="2"/>
  <c r="BG180" i="2"/>
  <c r="BF180" i="2"/>
  <c r="BE180" i="2"/>
  <c r="X180" i="2"/>
  <c r="W180" i="2"/>
  <c r="AD180" i="2"/>
  <c r="AB180" i="2"/>
  <c r="Z180" i="2"/>
  <c r="P180" i="2"/>
  <c r="V180" i="2"/>
  <c r="BK180" i="2" s="1"/>
  <c r="BI177" i="2"/>
  <c r="BH177" i="2"/>
  <c r="BG177" i="2"/>
  <c r="BE177" i="2"/>
  <c r="X177" i="2"/>
  <c r="W177" i="2"/>
  <c r="W176" i="2" s="1"/>
  <c r="H96" i="2" s="1"/>
  <c r="AD177" i="2"/>
  <c r="AB177" i="2"/>
  <c r="AB176" i="2" s="1"/>
  <c r="Z177" i="2"/>
  <c r="BK177" i="2"/>
  <c r="V177" i="2"/>
  <c r="P177" i="2" s="1"/>
  <c r="BF177" i="2" s="1"/>
  <c r="K96" i="2"/>
  <c r="BI175" i="2"/>
  <c r="BH175" i="2"/>
  <c r="BG175" i="2"/>
  <c r="BE175" i="2"/>
  <c r="X175" i="2"/>
  <c r="W175" i="2"/>
  <c r="AD175" i="2"/>
  <c r="AB175" i="2"/>
  <c r="Z175" i="2"/>
  <c r="BK175" i="2"/>
  <c r="V175" i="2"/>
  <c r="P175" i="2" s="1"/>
  <c r="BF175" i="2" s="1"/>
  <c r="BI174" i="2"/>
  <c r="BH174" i="2"/>
  <c r="BG174" i="2"/>
  <c r="BE174" i="2"/>
  <c r="X174" i="2"/>
  <c r="W174" i="2"/>
  <c r="AD174" i="2"/>
  <c r="AB174" i="2"/>
  <c r="Z174" i="2"/>
  <c r="P174" i="2"/>
  <c r="BF174" i="2" s="1"/>
  <c r="V174" i="2"/>
  <c r="BK174" i="2" s="1"/>
  <c r="BI168" i="2"/>
  <c r="BH168" i="2"/>
  <c r="BG168" i="2"/>
  <c r="BE168" i="2"/>
  <c r="X168" i="2"/>
  <c r="W168" i="2"/>
  <c r="AD168" i="2"/>
  <c r="AB168" i="2"/>
  <c r="Z168" i="2"/>
  <c r="V168" i="2"/>
  <c r="BI165" i="2"/>
  <c r="BH165" i="2"/>
  <c r="BG165" i="2"/>
  <c r="BF165" i="2"/>
  <c r="BE165" i="2"/>
  <c r="X165" i="2"/>
  <c r="W165" i="2"/>
  <c r="AD165" i="2"/>
  <c r="AB165" i="2"/>
  <c r="Z165" i="2"/>
  <c r="BK165" i="2"/>
  <c r="P165" i="2"/>
  <c r="V165" i="2"/>
  <c r="BI164" i="2"/>
  <c r="BH164" i="2"/>
  <c r="BG164" i="2"/>
  <c r="BE164" i="2"/>
  <c r="X164" i="2"/>
  <c r="W164" i="2"/>
  <c r="AD164" i="2"/>
  <c r="AB164" i="2"/>
  <c r="Z164" i="2"/>
  <c r="V164" i="2"/>
  <c r="P164" i="2" s="1"/>
  <c r="BF164" i="2" s="1"/>
  <c r="BI161" i="2"/>
  <c r="BH161" i="2"/>
  <c r="BG161" i="2"/>
  <c r="BF161" i="2"/>
  <c r="BE161" i="2"/>
  <c r="X161" i="2"/>
  <c r="W161" i="2"/>
  <c r="AD161" i="2"/>
  <c r="AB161" i="2"/>
  <c r="Z161" i="2"/>
  <c r="P161" i="2"/>
  <c r="V161" i="2"/>
  <c r="BK161" i="2" s="1"/>
  <c r="BI154" i="2"/>
  <c r="BH154" i="2"/>
  <c r="BG154" i="2"/>
  <c r="BE154" i="2"/>
  <c r="X154" i="2"/>
  <c r="W154" i="2"/>
  <c r="AD154" i="2"/>
  <c r="AB154" i="2"/>
  <c r="Z154" i="2"/>
  <c r="BK154" i="2"/>
  <c r="V154" i="2"/>
  <c r="P154" i="2" s="1"/>
  <c r="BF154" i="2" s="1"/>
  <c r="BI153" i="2"/>
  <c r="BH153" i="2"/>
  <c r="BG153" i="2"/>
  <c r="BE153" i="2"/>
  <c r="X153" i="2"/>
  <c r="W153" i="2"/>
  <c r="AD153" i="2"/>
  <c r="AB153" i="2"/>
  <c r="Z153" i="2"/>
  <c r="P153" i="2"/>
  <c r="BF153" i="2" s="1"/>
  <c r="V153" i="2"/>
  <c r="BK153" i="2" s="1"/>
  <c r="BI152" i="2"/>
  <c r="BH152" i="2"/>
  <c r="BG152" i="2"/>
  <c r="BE152" i="2"/>
  <c r="X152" i="2"/>
  <c r="W152" i="2"/>
  <c r="AD152" i="2"/>
  <c r="AB152" i="2"/>
  <c r="Z152" i="2"/>
  <c r="V152" i="2"/>
  <c r="P152" i="2" s="1"/>
  <c r="BF152" i="2" s="1"/>
  <c r="BI151" i="2"/>
  <c r="BH151" i="2"/>
  <c r="BG151" i="2"/>
  <c r="BF151" i="2"/>
  <c r="BE151" i="2"/>
  <c r="X151" i="2"/>
  <c r="X150" i="2" s="1"/>
  <c r="W151" i="2"/>
  <c r="AD151" i="2"/>
  <c r="AB151" i="2"/>
  <c r="Z151" i="2"/>
  <c r="Z150" i="2" s="1"/>
  <c r="Z149" i="2" s="1"/>
  <c r="P151" i="2"/>
  <c r="V151" i="2"/>
  <c r="BK151" i="2" s="1"/>
  <c r="H95" i="2"/>
  <c r="BI147" i="2"/>
  <c r="BH147" i="2"/>
  <c r="BG147" i="2"/>
  <c r="BE147" i="2"/>
  <c r="X147" i="2"/>
  <c r="W147" i="2"/>
  <c r="AD147" i="2"/>
  <c r="AB147" i="2"/>
  <c r="Z147" i="2"/>
  <c r="V147" i="2"/>
  <c r="P147" i="2" s="1"/>
  <c r="BF147" i="2" s="1"/>
  <c r="BI145" i="2"/>
  <c r="BH145" i="2"/>
  <c r="BG145" i="2"/>
  <c r="BF145" i="2"/>
  <c r="BE145" i="2"/>
  <c r="X145" i="2"/>
  <c r="X144" i="2" s="1"/>
  <c r="K93" i="2" s="1"/>
  <c r="W145" i="2"/>
  <c r="W144" i="2" s="1"/>
  <c r="AD145" i="2"/>
  <c r="AD144" i="2" s="1"/>
  <c r="AB145" i="2"/>
  <c r="Z145" i="2"/>
  <c r="Z144" i="2" s="1"/>
  <c r="P145" i="2"/>
  <c r="V145" i="2"/>
  <c r="BK145" i="2" s="1"/>
  <c r="H93" i="2"/>
  <c r="BI143" i="2"/>
  <c r="BH143" i="2"/>
  <c r="BG143" i="2"/>
  <c r="BF143" i="2"/>
  <c r="BE143" i="2"/>
  <c r="X143" i="2"/>
  <c r="X140" i="2" s="1"/>
  <c r="K92" i="2" s="1"/>
  <c r="W143" i="2"/>
  <c r="AD143" i="2"/>
  <c r="AB143" i="2"/>
  <c r="Z143" i="2"/>
  <c r="Z140" i="2" s="1"/>
  <c r="P143" i="2"/>
  <c r="V143" i="2"/>
  <c r="BK143" i="2" s="1"/>
  <c r="BI141" i="2"/>
  <c r="BH141" i="2"/>
  <c r="BG141" i="2"/>
  <c r="BE141" i="2"/>
  <c r="X141" i="2"/>
  <c r="W141" i="2"/>
  <c r="W140" i="2" s="1"/>
  <c r="H92" i="2" s="1"/>
  <c r="AD141" i="2"/>
  <c r="AB141" i="2"/>
  <c r="AB140" i="2" s="1"/>
  <c r="Z141" i="2"/>
  <c r="BK141" i="2"/>
  <c r="BK140" i="2" s="1"/>
  <c r="M140" i="2" s="1"/>
  <c r="M92" i="2" s="1"/>
  <c r="V141" i="2"/>
  <c r="P141" i="2" s="1"/>
  <c r="BF141" i="2" s="1"/>
  <c r="BI139" i="2"/>
  <c r="BH139" i="2"/>
  <c r="BG139" i="2"/>
  <c r="BE139" i="2"/>
  <c r="X139" i="2"/>
  <c r="W139" i="2"/>
  <c r="AD139" i="2"/>
  <c r="AB139" i="2"/>
  <c r="Z139" i="2"/>
  <c r="BK139" i="2"/>
  <c r="V139" i="2"/>
  <c r="P139" i="2" s="1"/>
  <c r="BF139" i="2" s="1"/>
  <c r="BI138" i="2"/>
  <c r="BH138" i="2"/>
  <c r="BG138" i="2"/>
  <c r="BE138" i="2"/>
  <c r="X138" i="2"/>
  <c r="W138" i="2"/>
  <c r="AD138" i="2"/>
  <c r="AB138" i="2"/>
  <c r="Z138" i="2"/>
  <c r="P138" i="2"/>
  <c r="BF138" i="2" s="1"/>
  <c r="V138" i="2"/>
  <c r="BK138" i="2" s="1"/>
  <c r="BI137" i="2"/>
  <c r="BH137" i="2"/>
  <c r="BG137" i="2"/>
  <c r="BE137" i="2"/>
  <c r="X137" i="2"/>
  <c r="W137" i="2"/>
  <c r="AD137" i="2"/>
  <c r="AB137" i="2"/>
  <c r="Z137" i="2"/>
  <c r="V137" i="2"/>
  <c r="BK137" i="2" s="1"/>
  <c r="BI136" i="2"/>
  <c r="BH136" i="2"/>
  <c r="BG136" i="2"/>
  <c r="BE136" i="2"/>
  <c r="X136" i="2"/>
  <c r="W136" i="2"/>
  <c r="AD136" i="2"/>
  <c r="AB136" i="2"/>
  <c r="Z136" i="2"/>
  <c r="BK136" i="2"/>
  <c r="P136" i="2"/>
  <c r="BF136" i="2" s="1"/>
  <c r="V136" i="2"/>
  <c r="BI135" i="2"/>
  <c r="BH135" i="2"/>
  <c r="BG135" i="2"/>
  <c r="BE135" i="2"/>
  <c r="X135" i="2"/>
  <c r="W135" i="2"/>
  <c r="AD135" i="2"/>
  <c r="AB135" i="2"/>
  <c r="Z135" i="2"/>
  <c r="BK135" i="2"/>
  <c r="V135" i="2"/>
  <c r="P135" i="2" s="1"/>
  <c r="BF135" i="2" s="1"/>
  <c r="BI133" i="2"/>
  <c r="BH133" i="2"/>
  <c r="BG133" i="2"/>
  <c r="BE133" i="2"/>
  <c r="X133" i="2"/>
  <c r="X132" i="2" s="1"/>
  <c r="K91" i="2" s="1"/>
  <c r="W133" i="2"/>
  <c r="W132" i="2" s="1"/>
  <c r="H91" i="2" s="1"/>
  <c r="AD133" i="2"/>
  <c r="AB133" i="2"/>
  <c r="Z133" i="2"/>
  <c r="Z132" i="2" s="1"/>
  <c r="P133" i="2"/>
  <c r="BF133" i="2" s="1"/>
  <c r="V133" i="2"/>
  <c r="BK133" i="2" s="1"/>
  <c r="BK132" i="2" s="1"/>
  <c r="M132" i="2" s="1"/>
  <c r="M91" i="2" s="1"/>
  <c r="BI131" i="2"/>
  <c r="BH131" i="2"/>
  <c r="BG131" i="2"/>
  <c r="BE131" i="2"/>
  <c r="X131" i="2"/>
  <c r="W131" i="2"/>
  <c r="AD131" i="2"/>
  <c r="AB131" i="2"/>
  <c r="Z131" i="2"/>
  <c r="P131" i="2"/>
  <c r="BF131" i="2" s="1"/>
  <c r="V131" i="2"/>
  <c r="BK131" i="2" s="1"/>
  <c r="BI128" i="2"/>
  <c r="BH128" i="2"/>
  <c r="BG128" i="2"/>
  <c r="BE128" i="2"/>
  <c r="X128" i="2"/>
  <c r="W128" i="2"/>
  <c r="W127" i="2" s="1"/>
  <c r="H90" i="2" s="1"/>
  <c r="AD128" i="2"/>
  <c r="AD127" i="2" s="1"/>
  <c r="AB128" i="2"/>
  <c r="AB127" i="2" s="1"/>
  <c r="Z128" i="2"/>
  <c r="V128" i="2"/>
  <c r="BK128" i="2" s="1"/>
  <c r="M122" i="2"/>
  <c r="M121" i="2"/>
  <c r="F121" i="2"/>
  <c r="F119" i="2"/>
  <c r="F117" i="2"/>
  <c r="F116" i="2"/>
  <c r="BI106" i="2"/>
  <c r="BH106" i="2"/>
  <c r="BG106" i="2"/>
  <c r="BE106" i="2"/>
  <c r="BI105" i="2"/>
  <c r="BH105" i="2"/>
  <c r="BG105" i="2"/>
  <c r="BE105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BI101" i="2"/>
  <c r="BH101" i="2"/>
  <c r="H37" i="2" s="1"/>
  <c r="BE88" i="1" s="1"/>
  <c r="BE87" i="1" s="1"/>
  <c r="BG101" i="2"/>
  <c r="BE101" i="2"/>
  <c r="M84" i="2"/>
  <c r="M83" i="2"/>
  <c r="F83" i="2"/>
  <c r="F81" i="2"/>
  <c r="F79" i="2"/>
  <c r="F78" i="2"/>
  <c r="O15" i="2"/>
  <c r="E15" i="2"/>
  <c r="F84" i="2" s="1"/>
  <c r="O14" i="2"/>
  <c r="O9" i="2"/>
  <c r="M81" i="2" s="1"/>
  <c r="F6" i="2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W36" i="1" l="1"/>
  <c r="BA87" i="1"/>
  <c r="BK127" i="2"/>
  <c r="F122" i="2"/>
  <c r="BK181" i="2"/>
  <c r="P181" i="2"/>
  <c r="BF181" i="2" s="1"/>
  <c r="X128" i="3"/>
  <c r="K90" i="3"/>
  <c r="BK328" i="3"/>
  <c r="BK327" i="3" s="1"/>
  <c r="M327" i="3" s="1"/>
  <c r="M99" i="3" s="1"/>
  <c r="P328" i="3"/>
  <c r="BF328" i="3" s="1"/>
  <c r="M34" i="2"/>
  <c r="AX88" i="1" s="1"/>
  <c r="H34" i="2"/>
  <c r="BB88" i="1" s="1"/>
  <c r="H38" i="2"/>
  <c r="BF88" i="1" s="1"/>
  <c r="BF87" i="1" s="1"/>
  <c r="W37" i="1" s="1"/>
  <c r="M119" i="2"/>
  <c r="P128" i="2"/>
  <c r="BF128" i="2" s="1"/>
  <c r="AB132" i="2"/>
  <c r="AB126" i="2" s="1"/>
  <c r="AB125" i="2" s="1"/>
  <c r="P137" i="2"/>
  <c r="BF137" i="2" s="1"/>
  <c r="BK147" i="2"/>
  <c r="AB150" i="2"/>
  <c r="AB149" i="2" s="1"/>
  <c r="BK164" i="2"/>
  <c r="AD176" i="2"/>
  <c r="F78" i="3"/>
  <c r="F118" i="3"/>
  <c r="H34" i="3"/>
  <c r="BB89" i="1" s="1"/>
  <c r="M34" i="3"/>
  <c r="AX89" i="1" s="1"/>
  <c r="BK144" i="2"/>
  <c r="M144" i="2" s="1"/>
  <c r="M93" i="2" s="1"/>
  <c r="K95" i="2"/>
  <c r="X149" i="2"/>
  <c r="K94" i="2" s="1"/>
  <c r="W126" i="2"/>
  <c r="AD132" i="2"/>
  <c r="AD126" i="2" s="1"/>
  <c r="AD125" i="2" s="1"/>
  <c r="AD150" i="2"/>
  <c r="AD149" i="2" s="1"/>
  <c r="BK176" i="2"/>
  <c r="M176" i="2" s="1"/>
  <c r="M96" i="2" s="1"/>
  <c r="BK183" i="2"/>
  <c r="BK182" i="2" s="1"/>
  <c r="M182" i="2" s="1"/>
  <c r="M97" i="2" s="1"/>
  <c r="P183" i="2"/>
  <c r="BF183" i="2" s="1"/>
  <c r="BK133" i="3"/>
  <c r="P133" i="3"/>
  <c r="BF133" i="3" s="1"/>
  <c r="BK168" i="2"/>
  <c r="P168" i="2"/>
  <c r="BF168" i="2" s="1"/>
  <c r="H36" i="2"/>
  <c r="BD88" i="1" s="1"/>
  <c r="Z127" i="2"/>
  <c r="Z126" i="2" s="1"/>
  <c r="Z125" i="2" s="1"/>
  <c r="AW88" i="1" s="1"/>
  <c r="X127" i="2"/>
  <c r="AD140" i="2"/>
  <c r="BK152" i="2"/>
  <c r="BK150" i="2" s="1"/>
  <c r="H97" i="3"/>
  <c r="W300" i="3"/>
  <c r="H96" i="3" s="1"/>
  <c r="F84" i="3"/>
  <c r="W129" i="3"/>
  <c r="BK162" i="3"/>
  <c r="BK129" i="3" s="1"/>
  <c r="P162" i="3"/>
  <c r="BF162" i="3" s="1"/>
  <c r="BK193" i="3"/>
  <c r="P193" i="3"/>
  <c r="BF193" i="3" s="1"/>
  <c r="BK217" i="3"/>
  <c r="P217" i="3"/>
  <c r="BF217" i="3" s="1"/>
  <c r="BK229" i="3"/>
  <c r="P229" i="3"/>
  <c r="BF229" i="3" s="1"/>
  <c r="BK253" i="3"/>
  <c r="BK239" i="3" s="1"/>
  <c r="M239" i="3" s="1"/>
  <c r="M92" i="3" s="1"/>
  <c r="P253" i="3"/>
  <c r="BF253" i="3" s="1"/>
  <c r="BK269" i="3"/>
  <c r="P269" i="3"/>
  <c r="BF269" i="3" s="1"/>
  <c r="AD301" i="3"/>
  <c r="AD300" i="3" s="1"/>
  <c r="AD127" i="3" s="1"/>
  <c r="AB319" i="3"/>
  <c r="AB300" i="3" s="1"/>
  <c r="H36" i="3"/>
  <c r="BD89" i="1" s="1"/>
  <c r="BK326" i="3"/>
  <c r="P326" i="3"/>
  <c r="BF326" i="3" s="1"/>
  <c r="AB129" i="3"/>
  <c r="BK204" i="3"/>
  <c r="M204" i="3" s="1"/>
  <c r="M91" i="3" s="1"/>
  <c r="BK271" i="3"/>
  <c r="BK270" i="3" s="1"/>
  <c r="M270" i="3" s="1"/>
  <c r="M93" i="3" s="1"/>
  <c r="P271" i="3"/>
  <c r="BF271" i="3" s="1"/>
  <c r="AB283" i="3"/>
  <c r="BK286" i="3"/>
  <c r="BK283" i="3" s="1"/>
  <c r="M283" i="3" s="1"/>
  <c r="M94" i="3" s="1"/>
  <c r="P286" i="3"/>
  <c r="BF286" i="3" s="1"/>
  <c r="BK295" i="3"/>
  <c r="P295" i="3"/>
  <c r="BF295" i="3" s="1"/>
  <c r="Z301" i="3"/>
  <c r="Z300" i="3" s="1"/>
  <c r="Z127" i="3" s="1"/>
  <c r="AW89" i="1" s="1"/>
  <c r="X301" i="3"/>
  <c r="BK310" i="3"/>
  <c r="BK301" i="3" s="1"/>
  <c r="P310" i="3"/>
  <c r="BF310" i="3" s="1"/>
  <c r="BK319" i="3"/>
  <c r="M319" i="3" s="1"/>
  <c r="M98" i="3" s="1"/>
  <c r="BK331" i="3"/>
  <c r="M331" i="3" s="1"/>
  <c r="M100" i="3" s="1"/>
  <c r="P311" i="3"/>
  <c r="BF311" i="3" s="1"/>
  <c r="P329" i="3"/>
  <c r="BF329" i="3" s="1"/>
  <c r="M301" i="3" l="1"/>
  <c r="M97" i="3" s="1"/>
  <c r="BK300" i="3"/>
  <c r="M300" i="3" s="1"/>
  <c r="M96" i="3" s="1"/>
  <c r="M150" i="2"/>
  <c r="M95" i="2" s="1"/>
  <c r="BK149" i="2"/>
  <c r="M149" i="2" s="1"/>
  <c r="M94" i="2" s="1"/>
  <c r="M129" i="3"/>
  <c r="M90" i="3" s="1"/>
  <c r="BK128" i="3"/>
  <c r="AB128" i="3"/>
  <c r="AB127" i="3" s="1"/>
  <c r="W128" i="3"/>
  <c r="H90" i="3"/>
  <c r="X126" i="2"/>
  <c r="K90" i="2"/>
  <c r="W125" i="2"/>
  <c r="H88" i="2" s="1"/>
  <c r="M28" i="2" s="1"/>
  <c r="AS88" i="1" s="1"/>
  <c r="H89" i="2"/>
  <c r="AW87" i="1"/>
  <c r="BB87" i="1"/>
  <c r="K97" i="3"/>
  <c r="X300" i="3"/>
  <c r="K96" i="3" s="1"/>
  <c r="BD87" i="1"/>
  <c r="K89" i="3"/>
  <c r="M127" i="2"/>
  <c r="M90" i="2" s="1"/>
  <c r="BK126" i="2"/>
  <c r="AZ87" i="1" l="1"/>
  <c r="W35" i="1"/>
  <c r="AX87" i="1"/>
  <c r="K89" i="2"/>
  <c r="X125" i="2"/>
  <c r="K88" i="2" s="1"/>
  <c r="M29" i="2" s="1"/>
  <c r="AT88" i="1" s="1"/>
  <c r="AT87" i="1" s="1"/>
  <c r="AK28" i="1" s="1"/>
  <c r="M126" i="2"/>
  <c r="M89" i="2" s="1"/>
  <c r="BK125" i="2"/>
  <c r="M125" i="2" s="1"/>
  <c r="M88" i="2" s="1"/>
  <c r="W127" i="3"/>
  <c r="H88" i="3" s="1"/>
  <c r="M28" i="3" s="1"/>
  <c r="AS89" i="1" s="1"/>
  <c r="AS87" i="1" s="1"/>
  <c r="AK27" i="1" s="1"/>
  <c r="H89" i="3"/>
  <c r="BK127" i="3"/>
  <c r="M127" i="3" s="1"/>
  <c r="M88" i="3" s="1"/>
  <c r="M128" i="3"/>
  <c r="M89" i="3" s="1"/>
  <c r="X127" i="3"/>
  <c r="K88" i="3" s="1"/>
  <c r="M29" i="3" s="1"/>
  <c r="AT89" i="1" s="1"/>
  <c r="M107" i="3" l="1"/>
  <c r="BF107" i="3" s="1"/>
  <c r="M105" i="3"/>
  <c r="BF105" i="3" s="1"/>
  <c r="M103" i="3"/>
  <c r="M27" i="3"/>
  <c r="M108" i="3"/>
  <c r="BF108" i="3" s="1"/>
  <c r="M106" i="3"/>
  <c r="BF106" i="3" s="1"/>
  <c r="M104" i="3"/>
  <c r="BF104" i="3" s="1"/>
  <c r="M106" i="2"/>
  <c r="BF106" i="2" s="1"/>
  <c r="M104" i="2"/>
  <c r="BF104" i="2" s="1"/>
  <c r="M102" i="2"/>
  <c r="BF102" i="2" s="1"/>
  <c r="M105" i="2"/>
  <c r="BF105" i="2" s="1"/>
  <c r="M101" i="2"/>
  <c r="M27" i="2"/>
  <c r="M103" i="2"/>
  <c r="BF103" i="2" s="1"/>
  <c r="BF101" i="2" l="1"/>
  <c r="M100" i="2"/>
  <c r="M102" i="3"/>
  <c r="BF103" i="3"/>
  <c r="H35" i="2" l="1"/>
  <c r="BC88" i="1" s="1"/>
  <c r="M35" i="2"/>
  <c r="AY88" i="1" s="1"/>
  <c r="AV88" i="1" s="1"/>
  <c r="M35" i="3"/>
  <c r="AY89" i="1" s="1"/>
  <c r="AV89" i="1" s="1"/>
  <c r="H35" i="3"/>
  <c r="BC89" i="1" s="1"/>
  <c r="M30" i="2"/>
  <c r="L108" i="2"/>
  <c r="M30" i="3"/>
  <c r="L110" i="3"/>
  <c r="AU89" i="1" l="1"/>
  <c r="M32" i="3"/>
  <c r="AU88" i="1"/>
  <c r="AU87" i="1" s="1"/>
  <c r="M32" i="2"/>
  <c r="BC87" i="1"/>
  <c r="AG89" i="1" l="1"/>
  <c r="AN89" i="1" s="1"/>
  <c r="L40" i="3"/>
  <c r="AG88" i="1"/>
  <c r="L40" i="2"/>
  <c r="AY87" i="1"/>
  <c r="W34" i="1"/>
  <c r="AN88" i="1" l="1"/>
  <c r="AG87" i="1"/>
  <c r="AK34" i="1"/>
  <c r="AV87" i="1"/>
  <c r="AK26" i="1" l="1"/>
  <c r="AG93" i="1"/>
  <c r="AG95" i="1"/>
  <c r="AG94" i="1"/>
  <c r="AG92" i="1"/>
  <c r="AN87" i="1"/>
  <c r="AV95" i="1" l="1"/>
  <c r="BY95" i="1" s="1"/>
  <c r="CD95" i="1"/>
  <c r="AV92" i="1"/>
  <c r="BY92" i="1" s="1"/>
  <c r="AG91" i="1"/>
  <c r="CD92" i="1"/>
  <c r="CD93" i="1"/>
  <c r="AV93" i="1"/>
  <c r="BY93" i="1" s="1"/>
  <c r="AN94" i="1"/>
  <c r="AV94" i="1"/>
  <c r="BY94" i="1" s="1"/>
  <c r="CD94" i="1"/>
  <c r="AK33" i="1" l="1"/>
  <c r="W33" i="1"/>
  <c r="AK29" i="1"/>
  <c r="AK31" i="1" s="1"/>
  <c r="AG97" i="1"/>
  <c r="AN93" i="1"/>
  <c r="AN92" i="1"/>
  <c r="AN91" i="1" s="1"/>
  <c r="AN97" i="1" s="1"/>
  <c r="AN95" i="1"/>
  <c r="AK39" i="1" l="1"/>
</calcChain>
</file>

<file path=xl/sharedStrings.xml><?xml version="1.0" encoding="utf-8"?>
<sst xmlns="http://schemas.openxmlformats.org/spreadsheetml/2006/main" count="3311" uniqueCount="573">
  <si>
    <t>2012</t>
  </si>
  <si>
    <t>Hárok obsahuje:</t>
  </si>
  <si>
    <t>2.0</t>
  </si>
  <si>
    <t>ZAMOK</t>
  </si>
  <si>
    <t>False</t>
  </si>
  <si>
    <t>True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</si>
  <si>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</si>
  <si>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</si>
  <si>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</si>
  <si>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</si>
  <si>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</si>
  <si>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</si>
  <si>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</si>
  <si>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</si>
  <si>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AA5065/1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</si>
  <si>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</si>
  <si>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</si>
  <si>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Kolumbária pre Slávičie údolie Bratislava</t>
  </si>
  <si>
    <t>JKSO:</t>
  </si>
  <si>
    <t/>
  </si>
  <si>
    <t>KS:</t>
  </si>
  <si>
    <t>Miesto:</t>
  </si>
  <si>
    <t>Karlová Ves</t>
  </si>
  <si>
    <t>Dátum:</t>
  </si>
  <si>
    <t>17. 6. 2024</t>
  </si>
  <si>
    <t>Objednávateľ:</t>
  </si>
  <si>
    <t>IČO:</t>
  </si>
  <si>
    <t>Mariánum-Pohrebníctvo mesta Bratislava</t>
  </si>
  <si>
    <t>IČO DPH:</t>
  </si>
  <si>
    <t>Zhotoviteľ:</t>
  </si>
  <si>
    <t>Vyplň údaj</t>
  </si>
  <si>
    <t>Projektant:</t>
  </si>
  <si>
    <t>Ing.Arch.Matej Babuliak,Eva Babuliaková</t>
  </si>
  <si>
    <t>0,01</t>
  </si>
  <si>
    <t>Spracovateľ:</t>
  </si>
  <si>
    <t>Ing.Ján Surán</t>
  </si>
  <si>
    <t>Poznámka:</t>
  </si>
  <si>
    <t>Náklady z rozpočtov</t>
  </si>
  <si>
    <t>Materiál</t>
  </si>
  <si>
    <t>Montáž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</si>
  <si>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</si>
  <si>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</si>
  <si>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</si>
  <si>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</si>
  <si>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</si>
  <si>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</si>
  <si>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</si>
  <si>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</si>
  <si>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</si>
  <si>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</si>
  <si>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</si>
  <si>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</si>
  <si>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</si>
  <si>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</si>
  <si>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</si>
  <si>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</si>
  <si>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</si>
  <si>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</si>
  <si>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</si>
  <si>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</si>
  <si>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</si>
  <si>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</si>
  <si>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</si>
  <si>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</si>
  <si>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</si>
  <si>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</si>
  <si>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</si>
  <si>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</si>
  <si>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</si>
  <si>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</si>
  <si>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</si>
  <si>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</si>
  <si>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</si>
  <si>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</si>
  <si>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</si>
  <si>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</si>
  <si>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</si>
  <si>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</si>
  <si>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</si>
  <si>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</si>
  <si>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</si>
  <si>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</si>
  <si>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</si>
  <si>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{7a796cad-96a6-4d09-8570-1c7e68ce18d9}</t>
  </si>
  <si>
    <t>{00000000-0000-0000-0000-000000000000}</t>
  </si>
  <si>
    <t>AA5065/11</t>
  </si>
  <si>
    <t>Pergola</t>
  </si>
  <si>
    <t>1</t>
  </si>
  <si>
    <t>{d12cc6e6-196f-4412-aaba-5602649d49de}</t>
  </si>
  <si>
    <t>AA5065/21</t>
  </si>
  <si>
    <t>Kolumbária pre Slávičie  údolie</t>
  </si>
  <si>
    <t>{75bced28-9785-4411-a14a-3bc0380df285}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</si>
  <si>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</si>
  <si>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</si>
  <si>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</si>
  <si>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</si>
  <si>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</si>
  <si>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</si>
  <si>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</si>
  <si>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</si>
  <si>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</si>
  <si>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Späť na hárok:</t>
  </si>
  <si>
    <t>KRYCÍ LIST ROZPOČTU</t>
  </si>
  <si>
    <t>Objekt:</t>
  </si>
  <si>
    <t>AA5065/11 - Pergola</t>
  </si>
  <si>
    <t>Ing.Arch.Matej Babuliak a Eva Babuliaková</t>
  </si>
  <si>
    <t>Náklady z rozpočtu</t>
  </si>
  <si>
    <t>REKAPITULÁCIA ROZPOČTU</t>
  </si>
  <si>
    <t>Kód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</si>
  <si>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</si>
  <si>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</si>
  <si>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</si>
  <si>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</si>
  <si>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</si>
  <si>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</si>
  <si>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</si>
  <si>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</si>
  <si>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</si>
  <si>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</si>
  <si>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</si>
  <si>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</si>
  <si>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767 - Konštrukcie doplnkové kovové</t>
  </si>
  <si>
    <t xml:space="preserve">    783 - Dokončovacie práce - nátery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</si>
  <si>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</si>
  <si>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</si>
  <si>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</si>
  <si>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</si>
  <si>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</si>
  <si>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</si>
  <si>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</si>
  <si>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</si>
  <si>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</si>
  <si>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</si>
  <si>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</si>
  <si>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</si>
  <si>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</si>
  <si>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</si>
  <si>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</si>
  <si>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</si>
  <si>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</si>
  <si>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 materiál [EUR]</t>
  </si>
  <si>
    <t>J. montáž [EUR]</t>
  </si>
  <si>
    <t>Poznámka</t>
  </si>
  <si>
    <t>J.cena [EUR]</t>
  </si>
  <si>
    <t>Materiál celkom [EUR]</t>
  </si>
  <si>
    <t>Montáž celkom [EUR]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</si>
  <si>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</si>
  <si>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</si>
  <si>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</si>
  <si>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</si>
  <si>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</si>
  <si>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</si>
  <si>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Dodávateľ</t>
  </si>
  <si>
    <t>ROZPOCET</t>
  </si>
  <si>
    <t>24</t>
  </si>
  <si>
    <t>K</t>
  </si>
  <si>
    <t>180504111</t>
  </si>
  <si>
    <t>Spevnenie plôch mačinovaním štvorcovým v rovine alebo na svahu do 1:5</t>
  </si>
  <si>
    <t>m2</t>
  </si>
  <si>
    <t>4</t>
  </si>
  <si>
    <t>-1173075133</t>
  </si>
  <si>
    <t>Plocha pri pergole</t>
  </si>
  <si>
    <t>VV</t>
  </si>
  <si>
    <t>0,55*3*2</t>
  </si>
  <si>
    <t>25</t>
  </si>
  <si>
    <t>M</t>
  </si>
  <si>
    <t>0057220000</t>
  </si>
  <si>
    <t>Trávnikový koberec - rolovaný</t>
  </si>
  <si>
    <t>8</t>
  </si>
  <si>
    <t>-1280871403</t>
  </si>
  <si>
    <t>275321411</t>
  </si>
  <si>
    <t>Betón základových pätiek, železový (bez výstuže), tr. C 25/30</t>
  </si>
  <si>
    <t>m3</t>
  </si>
  <si>
    <t>1621588859</t>
  </si>
  <si>
    <t>0,4*0,4*0,84*4</t>
  </si>
  <si>
    <t>3</t>
  </si>
  <si>
    <t>275321721</t>
  </si>
  <si>
    <t>Betónovanie základových pätiek, betón železový (bez výstuže)</t>
  </si>
  <si>
    <t>509181902</t>
  </si>
  <si>
    <t>5893311125</t>
  </si>
  <si>
    <t>Betón STN EN 206-1-C 25/30 XC3, (SK)-Cl 0,4-Dmax 22 - S2 z cementu portlandského, obyčajný betón</t>
  </si>
  <si>
    <t>1935933051</t>
  </si>
  <si>
    <t>5</t>
  </si>
  <si>
    <t>275361821</t>
  </si>
  <si>
    <t>Výstuž základových pätiek z ocele 10505</t>
  </si>
  <si>
    <t>t</t>
  </si>
  <si>
    <t>-1527467945</t>
  </si>
  <si>
    <t>6</t>
  </si>
  <si>
    <t>275361831</t>
  </si>
  <si>
    <t xml:space="preserve">Zhotovenie výstuže základových pätiek z betonárskej ocele </t>
  </si>
  <si>
    <t>-1472687314</t>
  </si>
  <si>
    <t>7</t>
  </si>
  <si>
    <t>5895218000</t>
  </si>
  <si>
    <t>Výstuž do betónu z ocele 11373 JP 10 mm</t>
  </si>
  <si>
    <t>60240746</t>
  </si>
  <si>
    <t>21</t>
  </si>
  <si>
    <t>916561111</t>
  </si>
  <si>
    <t>Osadenie záhonového alebo parkového obrubníka betón., do lôžka z bet. pros. tr. C 12/15 s bočnou oporou</t>
  </si>
  <si>
    <t>m</t>
  </si>
  <si>
    <t>-398009735</t>
  </si>
  <si>
    <t>2,34+0,674+3,327+0,905+0,605+3,188+3,197+0,604</t>
  </si>
  <si>
    <t>22</t>
  </si>
  <si>
    <t>5921954660</t>
  </si>
  <si>
    <t>Premac obrubník parkový 100x20x5 cm, sivý</t>
  </si>
  <si>
    <t>ks</t>
  </si>
  <si>
    <t>250144637</t>
  </si>
  <si>
    <t>23</t>
  </si>
  <si>
    <t>998223011</t>
  </si>
  <si>
    <t>Presun hmôt pre pozemné komunikácie s krytom dláždeným (822 2.3, 822 5.3) akejkoľvek dĺžky objektu</t>
  </si>
  <si>
    <t>1033846709</t>
  </si>
  <si>
    <t>1,798</t>
  </si>
  <si>
    <t>26</t>
  </si>
  <si>
    <t>998231311</t>
  </si>
  <si>
    <t>Presun hmôt pre sadovnícke a krajinárske úpravy do 5000 m vodorovne bez zvislého presunu</t>
  </si>
  <si>
    <t>1564992404</t>
  </si>
  <si>
    <t>3,436</t>
  </si>
  <si>
    <t>15</t>
  </si>
  <si>
    <t>762311101</t>
  </si>
  <si>
    <t xml:space="preserve">Montáž oceľových spojovacích prostriedkov - príchytiek Buldog </t>
  </si>
  <si>
    <t>16</t>
  </si>
  <si>
    <t>1524345075</t>
  </si>
  <si>
    <t>5339562700</t>
  </si>
  <si>
    <t>Spojka plechová MA1052, 180x060/2 mm, Zn</t>
  </si>
  <si>
    <t>32</t>
  </si>
  <si>
    <t>140171161</t>
  </si>
  <si>
    <t>17</t>
  </si>
  <si>
    <t>5339562800</t>
  </si>
  <si>
    <t>Uholník T0282 150x30x2,8,  rohový, oceľový</t>
  </si>
  <si>
    <t>1079060923</t>
  </si>
  <si>
    <t>12</t>
  </si>
  <si>
    <t>762332110</t>
  </si>
  <si>
    <t>Montáž viazaných konštrukcií krovov striech z reziva priemernej plochy do 120 cm2</t>
  </si>
  <si>
    <t>-164400228</t>
  </si>
  <si>
    <t>Drevený trám</t>
  </si>
  <si>
    <t>7,35*2</t>
  </si>
  <si>
    <t>Kleštiny</t>
  </si>
  <si>
    <t>2,4*21</t>
  </si>
  <si>
    <t>Lemovanie</t>
  </si>
  <si>
    <t>7,2*2</t>
  </si>
  <si>
    <t>10</t>
  </si>
  <si>
    <t>762332130</t>
  </si>
  <si>
    <t>Montáž viazaných konštrukcií krovov striech z reziva priemernej plochy 224-288 cm2</t>
  </si>
  <si>
    <t>2143890334</t>
  </si>
  <si>
    <t>Stĺp 150x150</t>
  </si>
  <si>
    <t>2,4+2,4+2,4+2,4</t>
  </si>
  <si>
    <t>11</t>
  </si>
  <si>
    <t>6054206250</t>
  </si>
  <si>
    <t>KVH - konštrukčné drevo, NSI priemyselná kvalita,Š x V x D 150x150x13000 mm</t>
  </si>
  <si>
    <t>-1868162296</t>
  </si>
  <si>
    <t>13</t>
  </si>
  <si>
    <t>6054206110</t>
  </si>
  <si>
    <t>KVH - konštrukčné drevo, NSI priemyselná kvalita,Š x V x D 80x120x13000 mm</t>
  </si>
  <si>
    <t>-2045795134</t>
  </si>
  <si>
    <t>T1</t>
  </si>
  <si>
    <t>0,07*0,15*7,4*2</t>
  </si>
  <si>
    <t>14</t>
  </si>
  <si>
    <t>6054206100</t>
  </si>
  <si>
    <t>KVH - konštrukčné drevo, NSI priemyselná kvalita,Š x V x D 50x120x13000 mm</t>
  </si>
  <si>
    <t>-1943100574</t>
  </si>
  <si>
    <t>LE</t>
  </si>
  <si>
    <t>7,2*0,05*0,12*2</t>
  </si>
  <si>
    <t>K/1</t>
  </si>
  <si>
    <t>0,05*0,12*2,4*21</t>
  </si>
  <si>
    <t>Súčet</t>
  </si>
  <si>
    <t>18</t>
  </si>
  <si>
    <t>762395000</t>
  </si>
  <si>
    <t xml:space="preserve">Spojovacie prostriedky  pre viazané konštrukcie krovov, </t>
  </si>
  <si>
    <t>1243737299</t>
  </si>
  <si>
    <t>19</t>
  </si>
  <si>
    <t>998762102</t>
  </si>
  <si>
    <t>Presun hmôt pre konštrukcie tesárske v objektoch výšky do 12 m</t>
  </si>
  <si>
    <t>-478190606</t>
  </si>
  <si>
    <t>767995102</t>
  </si>
  <si>
    <t>Montáž ostatných atypických kovových stavebných doplnkových konštrukcií nad 5 do 10 kg</t>
  </si>
  <si>
    <t>kg</t>
  </si>
  <si>
    <t>-524523799</t>
  </si>
  <si>
    <t>Kotviaca platňa s pracňami</t>
  </si>
  <si>
    <t>4*1,59</t>
  </si>
  <si>
    <t>9</t>
  </si>
  <si>
    <t>5539010100</t>
  </si>
  <si>
    <t>Kotviaca platňa 120x120x8</t>
  </si>
  <si>
    <t>1446079402</t>
  </si>
  <si>
    <t>998767101</t>
  </si>
  <si>
    <t>Presun hmôt pre kovové stavebné doplnkové konštrukcie v objektoch výšky do 6 m</t>
  </si>
  <si>
    <t>1047486409</t>
  </si>
  <si>
    <t>28</t>
  </si>
  <si>
    <t>783726200</t>
  </si>
  <si>
    <t>Nátery tesárskych konštrukcií syntetické na vzduchu schnúce lazurovacím lakom 2x lakovaním</t>
  </si>
  <si>
    <t>-329658889</t>
  </si>
  <si>
    <t>(0,15+0,15+0,15+0,15)*4*2,5</t>
  </si>
  <si>
    <t>2,3*31*(0,15+0,15+0,07+0,07)</t>
  </si>
  <si>
    <t>2*7,2*(0,15+0,15+0,05+0,05)*2</t>
  </si>
  <si>
    <t>VP - Práce naviac</t>
  </si>
  <si>
    <t>PN</t>
  </si>
  <si>
    <t>AA5065/21 - Kolumbária pre Slávičie  údolie</t>
  </si>
  <si>
    <t xml:space="preserve">    3 - Zvislé a kompletné konštrukcie</t>
  </si>
  <si>
    <t xml:space="preserve">    5 - Komunikácie</t>
  </si>
  <si>
    <t xml:space="preserve">    711 - Izolácie proti vode a vlhkosti</t>
  </si>
  <si>
    <t xml:space="preserve">    764 - Konštrukcie klampiarske</t>
  </si>
  <si>
    <t xml:space="preserve">    772 - Montáž z prírod.a konglomer.kameňa</t>
  </si>
  <si>
    <t>131201101</t>
  </si>
  <si>
    <t>Výkop nezapaženej jamy v hornine 3, do 100 m3</t>
  </si>
  <si>
    <t>-421892378</t>
  </si>
  <si>
    <t>Celá plocha</t>
  </si>
  <si>
    <t>69,3*0,265</t>
  </si>
  <si>
    <t>131201109</t>
  </si>
  <si>
    <t>Hĺbenie nezapažených jám a zárezov. Príplatok za lepivosť horniny 3</t>
  </si>
  <si>
    <t>-537149499</t>
  </si>
  <si>
    <t>132201101</t>
  </si>
  <si>
    <t>Výkop ryhy do šírky 600 mm v horn.3 do 100 m3</t>
  </si>
  <si>
    <t>-598405028</t>
  </si>
  <si>
    <t>Výkop pre lavičky</t>
  </si>
  <si>
    <t>0,6*0,245*0,69*2</t>
  </si>
  <si>
    <t>výkop pre kolumbarium</t>
  </si>
  <si>
    <t>2,780*0,45*0,69*2</t>
  </si>
  <si>
    <t>132201109</t>
  </si>
  <si>
    <t>Príplatok k cene za lepivosť pri hĺbení rýh šírky do 600 mm zapažených i nezapažených s urovnaním dna v hornine 3</t>
  </si>
  <si>
    <t>1271894894</t>
  </si>
  <si>
    <t>132201201</t>
  </si>
  <si>
    <t>Výkop ryhy šírky 600-2000mm horn.3 do 100m3</t>
  </si>
  <si>
    <t>-517425200</t>
  </si>
  <si>
    <t>Výkop pre kolumbariu m 2nasobné</t>
  </si>
  <si>
    <t>2,780*0,9*0,69*3</t>
  </si>
  <si>
    <t>132201209</t>
  </si>
  <si>
    <t>Príplatok k cenám za lepivosť pri hĺbení rýh š. nad 600 do 2 000 mm zapaž. i nezapažených, s urovnaním dna v hornine 3</t>
  </si>
  <si>
    <t>-2035575169</t>
  </si>
  <si>
    <t>133201201</t>
  </si>
  <si>
    <t>Výkop šachty nezapaženej, hornina 3 do 100 m3</t>
  </si>
  <si>
    <t>-1160376439</t>
  </si>
  <si>
    <t>pätky pergoly</t>
  </si>
  <si>
    <t>0,4*0,4*0,635*4</t>
  </si>
  <si>
    <t>162201102</t>
  </si>
  <si>
    <t>Vodorovné premiestnenie výkopku z horniny 1-4 nad 20-50m</t>
  </si>
  <si>
    <t>922281236</t>
  </si>
  <si>
    <t>162501112</t>
  </si>
  <si>
    <t xml:space="preserve">Vodorovné premiestnenie výkopku  po nespevnenej ceste z  horniny tr.1-4, do 100 m3 na vzdialenosť do 3000 m </t>
  </si>
  <si>
    <t>1515364600</t>
  </si>
  <si>
    <t>25,473</t>
  </si>
  <si>
    <t>162501113</t>
  </si>
  <si>
    <t>Vodorovné premiestnenie výkopku  po nespevnenej ceste z  horniny tr.1-4, do 100 m3, príplatok k cene za každých ďalšich a začatých 1000 m</t>
  </si>
  <si>
    <t>-1098285995</t>
  </si>
  <si>
    <t>167101101</t>
  </si>
  <si>
    <t>Nakladanie neuľahnutého výkopku z hornín tr.1-4 do 100 m3</t>
  </si>
  <si>
    <t>-353409826</t>
  </si>
  <si>
    <t>171151101</t>
  </si>
  <si>
    <t xml:space="preserve">Hutnenie podložia z hornín súdržných </t>
  </si>
  <si>
    <t>723753756</t>
  </si>
  <si>
    <t>Celková plocha</t>
  </si>
  <si>
    <t>69,3</t>
  </si>
  <si>
    <t>Odpocet kolumbaria</t>
  </si>
  <si>
    <t>-2,78*0,45*2</t>
  </si>
  <si>
    <t>-2,78*0,9*3</t>
  </si>
  <si>
    <t>lavicky</t>
  </si>
  <si>
    <t>-0,9*0,243*2</t>
  </si>
  <si>
    <t>171201201</t>
  </si>
  <si>
    <t>Uloženie sypaniny na skládky do 100 m3</t>
  </si>
  <si>
    <t>1409055575</t>
  </si>
  <si>
    <t>171209002</t>
  </si>
  <si>
    <t>Poplatok za skladovanie - zemina a kamenivo (17 05) ostatné</t>
  </si>
  <si>
    <t>-55850758</t>
  </si>
  <si>
    <t>174201101</t>
  </si>
  <si>
    <t>Zásyp sypaninou bez zhutnenia jám, šachiet, rýh, zárezov alebo okolo objektov do 100 m3</t>
  </si>
  <si>
    <t>-1507199178</t>
  </si>
  <si>
    <t>0,5*0,75*2,78*3</t>
  </si>
  <si>
    <t>0,1*0,75*2,78*3</t>
  </si>
  <si>
    <t>5833110100</t>
  </si>
  <si>
    <t>Kamenivo ťažené drobné 0-1 b</t>
  </si>
  <si>
    <t>46096213</t>
  </si>
  <si>
    <t>57</t>
  </si>
  <si>
    <t>183901148</t>
  </si>
  <si>
    <t>Doplnenie zeminy hr. vrstvy do 100 mm pri výške do 700mm</t>
  </si>
  <si>
    <t>-635071510</t>
  </si>
  <si>
    <t>3,2*0,5</t>
  </si>
  <si>
    <t>3,4*0,5</t>
  </si>
  <si>
    <t>3,14*0,9*0,9/4</t>
  </si>
  <si>
    <t>1,44*0,35</t>
  </si>
  <si>
    <t>274271311</t>
  </si>
  <si>
    <t>Murovanie základových pásov (m3) PREMAC 50x20x25 s betónovou výplňou C 16/20 hr. 200 mm</t>
  </si>
  <si>
    <t>1165186994</t>
  </si>
  <si>
    <t>Murivo  Z DT</t>
  </si>
  <si>
    <t>2x rovnaké</t>
  </si>
  <si>
    <t>0,75*0,2*2,78*2*2</t>
  </si>
  <si>
    <t>2 krát uskocenéi</t>
  </si>
  <si>
    <t>0,39*0,2*2,78*2</t>
  </si>
  <si>
    <t>0,75*0,2*2,78*2</t>
  </si>
  <si>
    <t>1 krát</t>
  </si>
  <si>
    <t>2,78*0,2*0,75*2*3</t>
  </si>
  <si>
    <t>5959411200</t>
  </si>
  <si>
    <t>Tvárnica debniaca DT20D, 50x20x25cm, PREMAC</t>
  </si>
  <si>
    <t>1200890491</t>
  </si>
  <si>
    <t>Spotreba: 8ks/m2</t>
  </si>
  <si>
    <t>P</t>
  </si>
  <si>
    <t>274313611</t>
  </si>
  <si>
    <t>Betón základových pásov, prostý tr. C 16/20</t>
  </si>
  <si>
    <t>943213885</t>
  </si>
  <si>
    <t>Spodná doska základov</t>
  </si>
  <si>
    <t>0,9*0,1*2,78*3</t>
  </si>
  <si>
    <t>2,78*0,1*0,45*2</t>
  </si>
  <si>
    <t>Horná doska základov</t>
  </si>
  <si>
    <t>274313721</t>
  </si>
  <si>
    <t>Betónovanie základových pásov, betón prostý</t>
  </si>
  <si>
    <t>318529119</t>
  </si>
  <si>
    <t>2,002</t>
  </si>
  <si>
    <t>5893260500</t>
  </si>
  <si>
    <t>Betón STN EN 206-1-C 16/20-XC1 (SK)-Cl 0,4-Dmax 22 - S2 z cementu portlandského</t>
  </si>
  <si>
    <t>-1160079288</t>
  </si>
  <si>
    <t>274361825</t>
  </si>
  <si>
    <t>Výstuž pre murivo základových pásov PREMAC s betónovou výplňou z ocele 10505</t>
  </si>
  <si>
    <t>640571876</t>
  </si>
  <si>
    <t>289971211</t>
  </si>
  <si>
    <t>Zhotovenie vrstvy z geotextílie na upravenom povrchu v sklone do 1 : 5 , šírky od 0 do 3 m</t>
  </si>
  <si>
    <t>1059551067</t>
  </si>
  <si>
    <t>6936651000</t>
  </si>
  <si>
    <t>Geotextília netkaná polypropylénová Tatratex PP 100</t>
  </si>
  <si>
    <t>-2029199119</t>
  </si>
  <si>
    <t>311311915</t>
  </si>
  <si>
    <t>Betón nadzákladových múrov prostý tr. C 20/25</t>
  </si>
  <si>
    <t>-1953697660</t>
  </si>
  <si>
    <t xml:space="preserve">Nadzákladový múr </t>
  </si>
  <si>
    <t>2x kolumbarium priane</t>
  </si>
  <si>
    <t>0,45*0,9*2*2,78</t>
  </si>
  <si>
    <t>2x kolumbarium uskocené</t>
  </si>
  <si>
    <t>0,375*0,45*2,78</t>
  </si>
  <si>
    <t>0,515*0,44*2,78</t>
  </si>
  <si>
    <t>1x kolumbáeium</t>
  </si>
  <si>
    <t>2,78*0,5*0,52*2</t>
  </si>
  <si>
    <t>311311981</t>
  </si>
  <si>
    <t>Zhotovenie nadzákladových múrov z betónu prostého</t>
  </si>
  <si>
    <t>1092968114</t>
  </si>
  <si>
    <t>4,797</t>
  </si>
  <si>
    <t>27</t>
  </si>
  <si>
    <t>5893299100</t>
  </si>
  <si>
    <t>Betón STN EN 206-1-C 20/25 XC2 (SK)-0,4-Dmax 22 - S3 z cementu portlandského</t>
  </si>
  <si>
    <t>436160170</t>
  </si>
  <si>
    <t>311351105</t>
  </si>
  <si>
    <t>Debnenie nadzákladových múrov  obojstranné zhotovenie-dielce</t>
  </si>
  <si>
    <t>-186621771</t>
  </si>
  <si>
    <t>Lavicky</t>
  </si>
  <si>
    <t>(0,243+0,243+0,6+0,6)*0,2*2</t>
  </si>
  <si>
    <t>1x kolumbárium priame</t>
  </si>
  <si>
    <t>(2,78+2,78+0,9+0,9)*0,5*2</t>
  </si>
  <si>
    <t>(0,45+0,45+2,78+2,78)*2</t>
  </si>
  <si>
    <t>(0,375+0,375+2,78+2,78)*0,45</t>
  </si>
  <si>
    <t>(0,515+0,515+2,78+2,78)*0,44</t>
  </si>
  <si>
    <t>29</t>
  </si>
  <si>
    <t>311351106</t>
  </si>
  <si>
    <t>Debnenie nadzákladových múrov  obojstranné odstránenie-dielce</t>
  </si>
  <si>
    <t>-943791569</t>
  </si>
  <si>
    <t>26,694</t>
  </si>
  <si>
    <t>30</t>
  </si>
  <si>
    <t>311361821</t>
  </si>
  <si>
    <t>Výstuž nadzákladových múrov  10505</t>
  </si>
  <si>
    <t>-181203930</t>
  </si>
  <si>
    <t>1,5</t>
  </si>
  <si>
    <t>31</t>
  </si>
  <si>
    <t>349121001</t>
  </si>
  <si>
    <t>Montáž prefabrikátov drobnej architektúry, hmotnosti od 0,2 do 1,5 t</t>
  </si>
  <si>
    <t>1495807546</t>
  </si>
  <si>
    <t>5934211000</t>
  </si>
  <si>
    <t>Betonový prefabrikaá  kolumbária</t>
  </si>
  <si>
    <t>1820758668</t>
  </si>
  <si>
    <t>49</t>
  </si>
  <si>
    <t>564251111</t>
  </si>
  <si>
    <t>Podklad alebo podsyp zo štrkopiesku  8-16 mm s rozprestretím, vlhčením a zhutnením, po zhutnení hr. 150 mm</t>
  </si>
  <si>
    <t>278278806</t>
  </si>
  <si>
    <t>50</t>
  </si>
  <si>
    <t>596911310</t>
  </si>
  <si>
    <t>Kladenie zámkovej dlažby strojne pre peších hr. 60 mm</t>
  </si>
  <si>
    <t>-1689425621</t>
  </si>
  <si>
    <t>58,855</t>
  </si>
  <si>
    <t>51</t>
  </si>
  <si>
    <t>1950710</t>
  </si>
  <si>
    <t>Dlažba Style Dlažba - kombi - Cube aquaflair 40x20x6</t>
  </si>
  <si>
    <t>-646271527</t>
  </si>
  <si>
    <t>55</t>
  </si>
  <si>
    <t>911332111</t>
  </si>
  <si>
    <t>Osadenie Betonoveho bloku stupňa dĺžky 1,0m do suchého betónu</t>
  </si>
  <si>
    <t>-1099964552</t>
  </si>
  <si>
    <t>56</t>
  </si>
  <si>
    <t>5921957160</t>
  </si>
  <si>
    <t>Platne BLOK schod 100x35x15 cm GRAFITOVÁ</t>
  </si>
  <si>
    <t>-60108005</t>
  </si>
  <si>
    <t>33</t>
  </si>
  <si>
    <t>2058586221</t>
  </si>
  <si>
    <t>Obluk</t>
  </si>
  <si>
    <t>2,5</t>
  </si>
  <si>
    <t>0,72+1,8+0,72+0,33+2,78+1,44+1,44+2,78+0,21+0,21+2,624+1+1,95+1+1,95+1+0,83+0,12+1,8+1+11,2+5,5</t>
  </si>
  <si>
    <t>34</t>
  </si>
  <si>
    <t>-185600384</t>
  </si>
  <si>
    <t>54</t>
  </si>
  <si>
    <t>5921954670</t>
  </si>
  <si>
    <t>Doplňujuci kruhovy obrubník BEST – LINEA dĺžka obluka 0,5 m</t>
  </si>
  <si>
    <t>-239148983</t>
  </si>
  <si>
    <t>2,5*2</t>
  </si>
  <si>
    <t>46</t>
  </si>
  <si>
    <t>936124121</t>
  </si>
  <si>
    <t>Osadenie parkovej lavičky so zabetonováním nôh</t>
  </si>
  <si>
    <t>392176698</t>
  </si>
  <si>
    <t>47</t>
  </si>
  <si>
    <t>5538168002</t>
  </si>
  <si>
    <t>Parková lavička Woody LWD 110b  konštr.v pohľad. stave hlin. zliatina, sed. bez operadla z tropického dreva, dĺžka 30 m MMCITE</t>
  </si>
  <si>
    <t>-1906918989</t>
  </si>
  <si>
    <t>48</t>
  </si>
  <si>
    <t>5487901732</t>
  </si>
  <si>
    <t>Svorník pre chemickú kotvu - MKT M12/95/200 mm i vratane skrutiek a podložiek</t>
  </si>
  <si>
    <t>230226319</t>
  </si>
  <si>
    <t>35</t>
  </si>
  <si>
    <t>998011001</t>
  </si>
  <si>
    <t>Presun hmôt pre budovy  (801, 803, 812), zvislá konštr. z tehál,  prefabrikátov, tvárnic, z kovu výšky do 6 m</t>
  </si>
  <si>
    <t>495901326</t>
  </si>
  <si>
    <t>52</t>
  </si>
  <si>
    <t>-1783299104</t>
  </si>
  <si>
    <t>37</t>
  </si>
  <si>
    <t>711111002</t>
  </si>
  <si>
    <t>Zhotovenie izolácie proti zemnej vlhkosti vodorovná asfaltovým lakom za studena</t>
  </si>
  <si>
    <t>-1275183310</t>
  </si>
  <si>
    <t>0,9*2,78*2</t>
  </si>
  <si>
    <t>(0,455+0,455)*2,78</t>
  </si>
  <si>
    <t>0,5*2,78*2</t>
  </si>
  <si>
    <t>38</t>
  </si>
  <si>
    <t>1116315200</t>
  </si>
  <si>
    <t>Lak asfaltový ALN-RENOLAK N v sudoch</t>
  </si>
  <si>
    <t>1394125214</t>
  </si>
  <si>
    <t>43</t>
  </si>
  <si>
    <t>711112002</t>
  </si>
  <si>
    <t>Zhotovenie  izolácie proti zemnej vlhkosti zvislá asfaltovým lakom za studena</t>
  </si>
  <si>
    <t>144189245</t>
  </si>
  <si>
    <t>0,45*2,78</t>
  </si>
  <si>
    <t>44</t>
  </si>
  <si>
    <t>-1848363623</t>
  </si>
  <si>
    <t>39</t>
  </si>
  <si>
    <t>711141101</t>
  </si>
  <si>
    <t>Izolácia proti zemnej vlhkosti s protiradanovou odolnosťou FONDALINE S šírka 2 m vodorovná</t>
  </si>
  <si>
    <t>873416242</t>
  </si>
  <si>
    <t>45</t>
  </si>
  <si>
    <t>711142101</t>
  </si>
  <si>
    <t>Izolácia proti zemnej vlhkosti s protiradarovou odolnosťou FONDALINE S šírka 2 m zvislá</t>
  </si>
  <si>
    <t>1079736188</t>
  </si>
  <si>
    <t>40</t>
  </si>
  <si>
    <t>998711101</t>
  </si>
  <si>
    <t>Presun hmôt pre izoláciu proti vode v objektoch výšky do 6 m</t>
  </si>
  <si>
    <t>281153800</t>
  </si>
  <si>
    <t>41</t>
  </si>
  <si>
    <t>764312301</t>
  </si>
  <si>
    <t>Krytiny hladké z hliníkového farebného Al plechu, z tabúľ 2000 x 1000 mm, sklon do 30°</t>
  </si>
  <si>
    <t>-1801179116</t>
  </si>
  <si>
    <t>1,3*2,78*2</t>
  </si>
  <si>
    <t>2,78*0,75</t>
  </si>
  <si>
    <t>2,78*0,65</t>
  </si>
  <si>
    <t>2,78*0,65*2</t>
  </si>
  <si>
    <t>42</t>
  </si>
  <si>
    <t>998764101</t>
  </si>
  <si>
    <t>Presun hmôt pre konštrukcie klampiarske v objektoch výšky do 6 m</t>
  </si>
  <si>
    <t>-574562035</t>
  </si>
  <si>
    <t>63</t>
  </si>
  <si>
    <t>763170012</t>
  </si>
  <si>
    <t>Montáž  dvierok pre steny veľkosti nad 0,26 m2</t>
  </si>
  <si>
    <t>1002585676</t>
  </si>
  <si>
    <t>64</t>
  </si>
  <si>
    <t>5838857100</t>
  </si>
  <si>
    <t>Krycia kamenná tabuľa z materiálu Nero Impala Africa, žula, povrchová úprava  370x370x30</t>
  </si>
  <si>
    <t>-352515330</t>
  </si>
  <si>
    <t>65</t>
  </si>
  <si>
    <t>998772101</t>
  </si>
  <si>
    <t>Presun hmôt pre kamennú dlažbu v objektoch výšky do 6 m</t>
  </si>
  <si>
    <t>1968497802</t>
  </si>
  <si>
    <t>1) Súhrnný list stavby</t>
  </si>
  <si>
    <t>2) Rekapitulácia objektov</t>
  </si>
  <si>
    <t>/</t>
  </si>
  <si>
    <t>1) Krycí list rozpočtu</t>
  </si>
  <si>
    <t>2) Rekapitulácia rozpočtu</t>
  </si>
  <si>
    <t>3) Rozpočet</t>
  </si>
  <si>
    <t>Rekapitulácia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</si>
</sst>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sz val="10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800080"/>
      <name val="Trebuchet MS"/>
    </font>
    <font>
      <i/>
      <sz val="8"/>
      <color rgb="FF0000FF"/>
      <name val="Trebuchet MS"/>
    </font>
    <font>
      <sz val="8"/>
      <color rgb="FFFF0000"/>
      <name val="Trebuchet MS"/>
    </font>
    <font>
      <i/>
      <sz val="7"/>
      <color rgb="FF969696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9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1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1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vertical="center"/>
    </xf>
    <xf numFmtId="4" fontId="14" fillId="0" borderId="14" xfId="0" applyNumberFormat="1" applyFont="1" applyBorder="1" applyAlignment="1" applyProtection="1">
      <alignment horizontal="right" vertical="center"/>
    </xf>
    <xf numFmtId="4" fontId="14" fillId="0" borderId="0" xfId="0" applyNumberFormat="1" applyFont="1" applyBorder="1" applyAlignment="1" applyProtection="1">
      <alignment horizontal="right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8" fillId="0" borderId="16" xfId="0" applyNumberFormat="1" applyFont="1" applyBorder="1" applyAlignment="1" applyProtection="1">
      <alignment vertical="center"/>
    </xf>
    <xf numFmtId="4" fontId="28" fillId="0" borderId="17" xfId="0" applyNumberFormat="1" applyFont="1" applyBorder="1" applyAlignment="1" applyProtection="1">
      <alignment vertical="center"/>
    </xf>
    <xf numFmtId="166" fontId="28" fillId="0" borderId="17" xfId="0" applyNumberFormat="1" applyFont="1" applyBorder="1" applyAlignment="1" applyProtection="1">
      <alignment vertical="center"/>
    </xf>
    <xf numFmtId="4" fontId="28" fillId="0" borderId="1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4" fontId="21" fillId="4" borderId="11" xfId="0" applyNumberFormat="1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4" fontId="21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1" fillId="4" borderId="14" xfId="0" applyNumberFormat="1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Border="1" applyAlignment="1" applyProtection="1">
      <alignment horizontal="center" vertical="center"/>
      <protection locked="0"/>
    </xf>
    <xf numFmtId="4" fontId="21" fillId="0" borderId="15" xfId="0" applyNumberFormat="1" applyFont="1" applyBorder="1" applyAlignment="1" applyProtection="1">
      <alignment vertical="center"/>
    </xf>
    <xf numFmtId="164" fontId="21" fillId="4" borderId="16" xfId="0" applyNumberFormat="1" applyFont="1" applyFill="1" applyBorder="1" applyAlignment="1" applyProtection="1">
      <alignment horizontal="center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4" fontId="21" fillId="0" borderId="18" xfId="0" applyNumberFormat="1" applyFont="1" applyBorder="1" applyAlignment="1" applyProtection="1">
      <alignment vertical="center"/>
    </xf>
    <xf numFmtId="0" fontId="24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1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7" fontId="31" fillId="0" borderId="12" xfId="0" applyNumberFormat="1" applyFont="1" applyBorder="1" applyAlignment="1" applyProtection="1"/>
    <xf numFmtId="166" fontId="31" fillId="0" borderId="12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7" fontId="7" fillId="0" borderId="0" xfId="0" applyNumberFormat="1" applyFont="1" applyBorder="1" applyAlignment="1" applyProtection="1"/>
    <xf numFmtId="166" fontId="7" fillId="0" borderId="0" xfId="0" applyNumberFormat="1" applyFont="1" applyBorder="1" applyAlignment="1" applyProtection="1"/>
    <xf numFmtId="0" fontId="7" fillId="0" borderId="15" xfId="0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7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0" fontId="1" fillId="0" borderId="15" xfId="0" applyFont="1" applyBorder="1" applyAlignment="1" applyProtection="1">
      <alignment horizontal="left" vertical="center"/>
    </xf>
    <xf numFmtId="167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5" xfId="0" applyFont="1" applyBorder="1" applyAlignment="1" applyProtection="1">
      <alignment horizontal="center" vertical="center"/>
    </xf>
    <xf numFmtId="49" fontId="34" fillId="0" borderId="25" xfId="0" applyNumberFormat="1" applyFont="1" applyBorder="1" applyAlignment="1" applyProtection="1">
      <alignment horizontal="left" vertical="center" wrapText="1"/>
    </xf>
    <xf numFmtId="0" fontId="34" fillId="0" borderId="25" xfId="0" applyFont="1" applyBorder="1" applyAlignment="1" applyProtection="1">
      <alignment horizontal="center" vertical="center" wrapText="1"/>
    </xf>
    <xf numFmtId="167" fontId="34" fillId="0" borderId="25" xfId="0" applyNumberFormat="1" applyFont="1" applyBorder="1" applyAlignment="1" applyProtection="1">
      <alignment vertical="center"/>
    </xf>
    <xf numFmtId="167" fontId="34" fillId="4" borderId="25" xfId="0" applyNumberFormat="1" applyFont="1" applyFill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left" vertical="center"/>
    </xf>
    <xf numFmtId="167" fontId="10" fillId="0" borderId="0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167" fontId="1" fillId="0" borderId="17" xfId="0" applyNumberFormat="1" applyFont="1" applyBorder="1" applyAlignment="1" applyProtection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/>
    <xf numFmtId="0" fontId="13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1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18" fillId="0" borderId="0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4" fontId="19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3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0" fillId="6" borderId="9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4" fontId="24" fillId="0" borderId="0" xfId="0" applyNumberFormat="1" applyFont="1" applyBorder="1" applyAlignment="1" applyProtection="1">
      <alignment horizontal="right" vertical="center"/>
    </xf>
    <xf numFmtId="4" fontId="24" fillId="0" borderId="0" xfId="0" applyNumberFormat="1" applyFont="1" applyBorder="1" applyAlignment="1" applyProtection="1">
      <alignment vertical="center"/>
    </xf>
    <xf numFmtId="4" fontId="24" fillId="6" borderId="0" xfId="0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4" fontId="19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67" fontId="5" fillId="0" borderId="0" xfId="0" applyNumberFormat="1" applyFont="1" applyBorder="1" applyAlignment="1" applyProtection="1"/>
    <xf numFmtId="4" fontId="30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6" borderId="23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vertical="center"/>
    </xf>
    <xf numFmtId="167" fontId="0" fillId="0" borderId="25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33" fillId="0" borderId="12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34" fillId="0" borderId="25" xfId="0" applyFont="1" applyBorder="1" applyAlignment="1" applyProtection="1">
      <alignment horizontal="left" vertical="center" wrapText="1"/>
    </xf>
    <xf numFmtId="0" fontId="34" fillId="0" borderId="25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33" fillId="0" borderId="0" xfId="0" applyFont="1" applyBorder="1" applyAlignment="1" applyProtection="1">
      <alignment horizontal="left" vertical="center" wrapText="1"/>
    </xf>
    <xf numFmtId="0" fontId="35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vertical="center"/>
      <protection locked="0"/>
    </xf>
    <xf numFmtId="167" fontId="24" fillId="0" borderId="12" xfId="0" applyNumberFormat="1" applyFont="1" applyBorder="1" applyAlignment="1" applyProtection="1"/>
    <xf numFmtId="167" fontId="3" fillId="0" borderId="12" xfId="0" applyNumberFormat="1" applyFont="1" applyBorder="1" applyAlignment="1" applyProtection="1">
      <alignment vertical="center"/>
    </xf>
    <xf numFmtId="167" fontId="5" fillId="0" borderId="0" xfId="0" applyNumberFormat="1" applyFont="1" applyBorder="1" applyAlignment="1" applyProtection="1">
      <alignment vertical="center"/>
    </xf>
    <xf numFmtId="167" fontId="7" fillId="0" borderId="17" xfId="0" applyNumberFormat="1" applyFont="1" applyBorder="1" applyAlignment="1" applyProtection="1"/>
    <xf numFmtId="167" fontId="7" fillId="0" borderId="17" xfId="0" applyNumberFormat="1" applyFont="1" applyBorder="1" applyAlignment="1" applyProtection="1">
      <alignment vertical="center"/>
    </xf>
    <xf numFmtId="167" fontId="7" fillId="0" borderId="23" xfId="0" applyNumberFormat="1" applyFont="1" applyBorder="1" applyAlignment="1" applyProtection="1"/>
    <xf numFmtId="167" fontId="7" fillId="0" borderId="23" xfId="0" applyNumberFormat="1" applyFont="1" applyBorder="1" applyAlignment="1" applyProtection="1">
      <alignment vertical="center"/>
    </xf>
    <xf numFmtId="167" fontId="5" fillId="0" borderId="17" xfId="0" applyNumberFormat="1" applyFont="1" applyBorder="1" applyAlignment="1" applyProtection="1"/>
    <xf numFmtId="167" fontId="25" fillId="0" borderId="17" xfId="0" applyNumberFormat="1" applyFont="1" applyBorder="1" applyAlignment="1" applyProtection="1">
      <alignment vertical="center"/>
    </xf>
    <xf numFmtId="0" fontId="36" fillId="0" borderId="12" xfId="0" applyFont="1" applyBorder="1" applyAlignment="1" applyProtection="1">
      <alignment vertical="center" wrapText="1"/>
    </xf>
    <xf numFmtId="167" fontId="5" fillId="0" borderId="12" xfId="0" applyNumberFormat="1" applyFont="1" applyBorder="1" applyAlignment="1" applyProtection="1"/>
    <xf numFmtId="167" fontId="5" fillId="0" borderId="12" xfId="0" applyNumberFormat="1" applyFont="1" applyBorder="1" applyAlignment="1" applyProtection="1">
      <alignment vertical="center"/>
    </xf>
    <xf numFmtId="167" fontId="5" fillId="0" borderId="23" xfId="0" applyNumberFormat="1" applyFont="1" applyBorder="1" applyAlignment="1" applyProtection="1"/>
    <xf numFmtId="167" fontId="25" fillId="0" borderId="23" xfId="0" applyNumberFormat="1" applyFont="1" applyBorder="1" applyAlignment="1" applyProtection="1">
      <alignment vertical="center"/>
    </xf>
    <xf numFmtId="0" fontId="38" fillId="0" borderId="0" xfId="1" applyFont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40" fillId="2" borderId="0" xfId="0" applyFont="1" applyFill="1" applyAlignment="1" applyProtection="1">
      <alignment vertical="center"/>
    </xf>
    <xf numFmtId="0" fontId="39" fillId="2" borderId="0" xfId="0" applyFont="1" applyFill="1" applyAlignment="1" applyProtection="1">
      <alignment horizontal="left" vertical="center"/>
    </xf>
    <xf numFmtId="0" fontId="41" fillId="2" borderId="0" xfId="1" applyFont="1" applyFill="1" applyAlignment="1" applyProtection="1">
      <alignment vertical="center"/>
    </xf>
    <xf numFmtId="0" fontId="0" fillId="2" borderId="0" xfId="0" applyFill="1" applyProtection="1"/>
    <xf numFmtId="0" fontId="41" fillId="2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Data\System\Temp\rad6E196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Data\System\Temp\radB3BC5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Data\System\Temp\rad6AFFC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tabSelected="1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8" width="25.83203125" hidden="1" customWidth="1"/>
    <col min="49" max="49" width="25" hidden="1" customWidth="1"/>
    <col min="50" max="54" width="21.6640625" hidden="1" customWidth="1"/>
    <col min="55" max="55" width="19.1640625" hidden="1" customWidth="1"/>
    <col min="56" max="56" width="25" hidden="1" customWidth="1"/>
    <col min="57" max="58" width="19.1640625" hidden="1" customWidth="1"/>
    <col min="59" max="59" width="66.5" customWidth="1"/>
    <col min="71" max="89" width="9.33203125" hidden="1"/>
  </cols>
  <sheetData>
    <row r="1" spans="1:73" ht="21.4" customHeight="1" x14ac:dyDescent="0.3">
      <c r="A1" s="304" t="s">
        <v>0</v>
      </c>
      <c r="B1" s="305"/>
      <c r="C1" s="305"/>
      <c r="D1" s="306" t="s">
        <v>1</v>
      </c>
      <c r="E1" s="305"/>
      <c r="F1" s="305"/>
      <c r="G1" s="305"/>
      <c r="H1" s="305"/>
      <c r="I1" s="305"/>
      <c r="J1" s="305"/>
      <c r="K1" s="307" t="s">
        <v>566</v>
      </c>
      <c r="L1" s="307"/>
      <c r="M1" s="307"/>
      <c r="N1" s="307"/>
      <c r="O1" s="307"/>
      <c r="P1" s="307"/>
      <c r="Q1" s="307"/>
      <c r="R1" s="307"/>
      <c r="S1" s="307"/>
      <c r="T1" s="305"/>
      <c r="U1" s="305"/>
      <c r="V1" s="305"/>
      <c r="W1" s="307" t="s">
        <v>567</v>
      </c>
      <c r="X1" s="307"/>
      <c r="Y1" s="307"/>
      <c r="Z1" s="307"/>
      <c r="AA1" s="307"/>
      <c r="AB1" s="307"/>
      <c r="AC1" s="307"/>
      <c r="AD1" s="307"/>
      <c r="AE1" s="307"/>
      <c r="AF1" s="307"/>
      <c r="AG1" s="305"/>
      <c r="AH1" s="305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3" t="s">
        <v>2</v>
      </c>
      <c r="BB1" s="13" t="s">
        <v>3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5" t="s">
        <v>4</v>
      </c>
      <c r="BU1" s="15" t="s">
        <v>5</v>
      </c>
    </row>
    <row r="2" spans="1:73" ht="36.950000000000003" customHeight="1" x14ac:dyDescent="0.3">
      <c r="C2" s="210" t="s">
        <v>6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R2" s="254" t="s">
        <v>7</v>
      </c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S2" s="16" t="s">
        <v>8</v>
      </c>
      <c r="BT2" s="16" t="s">
        <v>9</v>
      </c>
    </row>
    <row r="3" spans="1:73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9"/>
      <c r="BS3" s="16" t="s">
        <v>8</v>
      </c>
      <c r="BT3" s="16" t="s">
        <v>9</v>
      </c>
    </row>
    <row r="4" spans="1:73" ht="36.950000000000003" customHeight="1" x14ac:dyDescent="0.3">
      <c r="B4" s="20"/>
      <c r="C4" s="212" t="s">
        <v>10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2"/>
      <c r="AS4" s="23" t="s">
        <v>11</v>
      </c>
      <c r="BG4" s="24" t="s">
        <v>12</v>
      </c>
      <c r="BS4" s="16" t="s">
        <v>8</v>
      </c>
    </row>
    <row r="5" spans="1:73" ht="14.45" customHeight="1" x14ac:dyDescent="0.3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17" t="s">
        <v>14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"/>
      <c r="AQ5" s="22"/>
      <c r="BG5" s="214" t="s">
        <v>15</v>
      </c>
      <c r="BS5" s="16" t="s">
        <v>8</v>
      </c>
    </row>
    <row r="6" spans="1:73" ht="36.950000000000003" customHeight="1" x14ac:dyDescent="0.3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18" t="s">
        <v>17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"/>
      <c r="AQ6" s="22"/>
      <c r="BG6" s="211"/>
      <c r="BS6" s="16" t="s">
        <v>8</v>
      </c>
    </row>
    <row r="7" spans="1:73" ht="14.45" customHeight="1" x14ac:dyDescent="0.3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19</v>
      </c>
      <c r="AO7" s="21"/>
      <c r="AP7" s="21"/>
      <c r="AQ7" s="22"/>
      <c r="BG7" s="211"/>
      <c r="BS7" s="16" t="s">
        <v>8</v>
      </c>
    </row>
    <row r="8" spans="1:73" ht="14.45" customHeight="1" x14ac:dyDescent="0.3">
      <c r="B8" s="20"/>
      <c r="C8" s="21"/>
      <c r="D8" s="28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23</v>
      </c>
      <c r="AL8" s="21"/>
      <c r="AM8" s="21"/>
      <c r="AN8" s="29" t="s">
        <v>24</v>
      </c>
      <c r="AO8" s="21"/>
      <c r="AP8" s="21"/>
      <c r="AQ8" s="22"/>
      <c r="BG8" s="211"/>
      <c r="BS8" s="16" t="s">
        <v>8</v>
      </c>
    </row>
    <row r="9" spans="1:73" ht="14.45" customHeight="1" x14ac:dyDescent="0.3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2"/>
      <c r="BG9" s="211"/>
      <c r="BS9" s="16" t="s">
        <v>8</v>
      </c>
    </row>
    <row r="10" spans="1:73" ht="14.45" customHeight="1" x14ac:dyDescent="0.3">
      <c r="B10" s="20"/>
      <c r="C10" s="21"/>
      <c r="D10" s="28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26</v>
      </c>
      <c r="AL10" s="21"/>
      <c r="AM10" s="21"/>
      <c r="AN10" s="26" t="s">
        <v>19</v>
      </c>
      <c r="AO10" s="21"/>
      <c r="AP10" s="21"/>
      <c r="AQ10" s="22"/>
      <c r="BG10" s="211"/>
      <c r="BS10" s="16" t="s">
        <v>8</v>
      </c>
    </row>
    <row r="11" spans="1:73" ht="18.399999999999999" customHeight="1" x14ac:dyDescent="0.3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19</v>
      </c>
      <c r="AO11" s="21"/>
      <c r="AP11" s="21"/>
      <c r="AQ11" s="22"/>
      <c r="BG11" s="211"/>
      <c r="BS11" s="16" t="s">
        <v>8</v>
      </c>
    </row>
    <row r="12" spans="1:73" ht="6.95" customHeight="1" x14ac:dyDescent="0.3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  <c r="BG12" s="211"/>
      <c r="BS12" s="16" t="s">
        <v>8</v>
      </c>
    </row>
    <row r="13" spans="1:73" ht="14.45" customHeight="1" x14ac:dyDescent="0.3">
      <c r="B13" s="20"/>
      <c r="C13" s="21"/>
      <c r="D13" s="28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26</v>
      </c>
      <c r="AL13" s="21"/>
      <c r="AM13" s="21"/>
      <c r="AN13" s="30" t="s">
        <v>30</v>
      </c>
      <c r="AO13" s="21"/>
      <c r="AP13" s="21"/>
      <c r="AQ13" s="22"/>
      <c r="BG13" s="211"/>
      <c r="BS13" s="16" t="s">
        <v>8</v>
      </c>
    </row>
    <row r="14" spans="1:73" x14ac:dyDescent="0.3">
      <c r="B14" s="20"/>
      <c r="C14" s="21"/>
      <c r="D14" s="21"/>
      <c r="E14" s="219" t="s">
        <v>30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8" t="s">
        <v>28</v>
      </c>
      <c r="AL14" s="21"/>
      <c r="AM14" s="21"/>
      <c r="AN14" s="30" t="s">
        <v>30</v>
      </c>
      <c r="AO14" s="21"/>
      <c r="AP14" s="21"/>
      <c r="AQ14" s="22"/>
      <c r="BG14" s="211"/>
      <c r="BS14" s="16" t="s">
        <v>8</v>
      </c>
    </row>
    <row r="15" spans="1:73" ht="6.95" customHeight="1" x14ac:dyDescent="0.3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2"/>
      <c r="BG15" s="211"/>
      <c r="BS15" s="16" t="s">
        <v>4</v>
      </c>
    </row>
    <row r="16" spans="1:73" ht="14.45" customHeight="1" x14ac:dyDescent="0.3">
      <c r="B16" s="20"/>
      <c r="C16" s="21"/>
      <c r="D16" s="28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26</v>
      </c>
      <c r="AL16" s="21"/>
      <c r="AM16" s="21"/>
      <c r="AN16" s="26" t="s">
        <v>19</v>
      </c>
      <c r="AO16" s="21"/>
      <c r="AP16" s="21"/>
      <c r="AQ16" s="22"/>
      <c r="BG16" s="211"/>
      <c r="BS16" s="16" t="s">
        <v>4</v>
      </c>
    </row>
    <row r="17" spans="2:71" ht="18.399999999999999" customHeight="1" x14ac:dyDescent="0.3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19</v>
      </c>
      <c r="AO17" s="21"/>
      <c r="AP17" s="21"/>
      <c r="AQ17" s="22"/>
      <c r="BG17" s="211"/>
      <c r="BS17" s="16" t="s">
        <v>5</v>
      </c>
    </row>
    <row r="18" spans="2:71" ht="6.95" customHeight="1" x14ac:dyDescent="0.3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2"/>
      <c r="BG18" s="211"/>
      <c r="BS18" s="16" t="s">
        <v>33</v>
      </c>
    </row>
    <row r="19" spans="2:71" ht="14.45" customHeight="1" x14ac:dyDescent="0.3">
      <c r="B19" s="20"/>
      <c r="C19" s="21"/>
      <c r="D19" s="28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26</v>
      </c>
      <c r="AL19" s="21"/>
      <c r="AM19" s="21"/>
      <c r="AN19" s="26" t="s">
        <v>19</v>
      </c>
      <c r="AO19" s="21"/>
      <c r="AP19" s="21"/>
      <c r="AQ19" s="22"/>
      <c r="BG19" s="211"/>
      <c r="BS19" s="16" t="s">
        <v>33</v>
      </c>
    </row>
    <row r="20" spans="2:71" ht="18.399999999999999" customHeight="1" x14ac:dyDescent="0.3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19</v>
      </c>
      <c r="AO20" s="21"/>
      <c r="AP20" s="21"/>
      <c r="AQ20" s="22"/>
      <c r="BG20" s="211"/>
    </row>
    <row r="21" spans="2:71" ht="6.95" customHeight="1" x14ac:dyDescent="0.3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2"/>
      <c r="BG21" s="211"/>
    </row>
    <row r="22" spans="2:71" x14ac:dyDescent="0.3">
      <c r="B22" s="20"/>
      <c r="C22" s="21"/>
      <c r="D22" s="28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2"/>
      <c r="BG22" s="211"/>
    </row>
    <row r="23" spans="2:71" ht="22.5" customHeight="1" x14ac:dyDescent="0.3">
      <c r="B23" s="20"/>
      <c r="C23" s="21"/>
      <c r="D23" s="21"/>
      <c r="E23" s="220" t="s">
        <v>19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"/>
      <c r="AP23" s="21"/>
      <c r="AQ23" s="22"/>
      <c r="BG23" s="211"/>
    </row>
    <row r="24" spans="2:71" ht="6.95" customHeight="1" x14ac:dyDescent="0.3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2"/>
      <c r="BG24" s="211"/>
    </row>
    <row r="25" spans="2:71" ht="6.95" customHeight="1" x14ac:dyDescent="0.3">
      <c r="B25" s="20"/>
      <c r="C25" s="2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1"/>
      <c r="AQ25" s="22"/>
      <c r="BG25" s="211"/>
    </row>
    <row r="26" spans="2:71" ht="14.45" customHeight="1" x14ac:dyDescent="0.3">
      <c r="B26" s="20"/>
      <c r="C26" s="21"/>
      <c r="D26" s="32" t="s">
        <v>37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21">
        <f>ROUND(AG87,2)</f>
        <v>0</v>
      </c>
      <c r="AL26" s="213"/>
      <c r="AM26" s="213"/>
      <c r="AN26" s="213"/>
      <c r="AO26" s="213"/>
      <c r="AP26" s="21"/>
      <c r="AQ26" s="22"/>
      <c r="BG26" s="211"/>
    </row>
    <row r="27" spans="2:71" x14ac:dyDescent="0.3">
      <c r="B27" s="20"/>
      <c r="C27" s="21"/>
      <c r="D27" s="21"/>
      <c r="E27" s="28" t="s">
        <v>38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22">
        <f>AS87</f>
        <v>0</v>
      </c>
      <c r="AL27" s="213"/>
      <c r="AM27" s="213"/>
      <c r="AN27" s="213"/>
      <c r="AO27" s="213"/>
      <c r="AP27" s="21"/>
      <c r="AQ27" s="22"/>
      <c r="BG27" s="211"/>
    </row>
    <row r="28" spans="2:71" s="1" customFormat="1" x14ac:dyDescent="0.3">
      <c r="B28" s="33"/>
      <c r="C28" s="34"/>
      <c r="D28" s="34"/>
      <c r="E28" s="28" t="s">
        <v>39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222">
        <f>ROUND(AT87,2)</f>
        <v>0</v>
      </c>
      <c r="AL28" s="223"/>
      <c r="AM28" s="223"/>
      <c r="AN28" s="223"/>
      <c r="AO28" s="223"/>
      <c r="AP28" s="34"/>
      <c r="AQ28" s="35"/>
      <c r="BG28" s="215"/>
    </row>
    <row r="29" spans="2:71" s="1" customFormat="1" ht="14.45" customHeight="1" x14ac:dyDescent="0.3">
      <c r="B29" s="33"/>
      <c r="C29" s="34"/>
      <c r="D29" s="32" t="s">
        <v>40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21">
        <f>ROUND(AG91,2)</f>
        <v>0</v>
      </c>
      <c r="AL29" s="223"/>
      <c r="AM29" s="223"/>
      <c r="AN29" s="223"/>
      <c r="AO29" s="223"/>
      <c r="AP29" s="34"/>
      <c r="AQ29" s="35"/>
      <c r="BG29" s="215"/>
    </row>
    <row r="30" spans="2:71" s="1" customFormat="1" ht="6.95" customHeight="1" x14ac:dyDescent="0.3"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  <c r="BG30" s="215"/>
    </row>
    <row r="31" spans="2:71" s="1" customFormat="1" ht="25.9" customHeight="1" x14ac:dyDescent="0.3">
      <c r="B31" s="33"/>
      <c r="C31" s="34"/>
      <c r="D31" s="36" t="s">
        <v>41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224">
        <f>ROUND(AK26+AK29,2)</f>
        <v>0</v>
      </c>
      <c r="AL31" s="225"/>
      <c r="AM31" s="225"/>
      <c r="AN31" s="225"/>
      <c r="AO31" s="225"/>
      <c r="AP31" s="34"/>
      <c r="AQ31" s="35"/>
      <c r="BG31" s="215"/>
    </row>
    <row r="32" spans="2:71" s="1" customFormat="1" ht="6.95" customHeight="1" x14ac:dyDescent="0.3"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  <c r="BG32" s="215"/>
    </row>
    <row r="33" spans="2:59" s="2" customFormat="1" ht="14.45" customHeight="1" x14ac:dyDescent="0.3">
      <c r="B33" s="38"/>
      <c r="C33" s="39"/>
      <c r="D33" s="40" t="s">
        <v>42</v>
      </c>
      <c r="E33" s="39"/>
      <c r="F33" s="40" t="s">
        <v>43</v>
      </c>
      <c r="G33" s="39"/>
      <c r="H33" s="39"/>
      <c r="I33" s="39"/>
      <c r="J33" s="39"/>
      <c r="K33" s="39"/>
      <c r="L33" s="226">
        <v>0.2</v>
      </c>
      <c r="M33" s="227"/>
      <c r="N33" s="227"/>
      <c r="O33" s="227"/>
      <c r="P33" s="39"/>
      <c r="Q33" s="39"/>
      <c r="R33" s="39"/>
      <c r="S33" s="39"/>
      <c r="T33" s="42" t="s">
        <v>44</v>
      </c>
      <c r="U33" s="39"/>
      <c r="V33" s="39"/>
      <c r="W33" s="228">
        <f>ROUND(BB87+SUM(CD92:CD96),2)</f>
        <v>0</v>
      </c>
      <c r="X33" s="227"/>
      <c r="Y33" s="227"/>
      <c r="Z33" s="227"/>
      <c r="AA33" s="227"/>
      <c r="AB33" s="227"/>
      <c r="AC33" s="227"/>
      <c r="AD33" s="227"/>
      <c r="AE33" s="227"/>
      <c r="AF33" s="39"/>
      <c r="AG33" s="39"/>
      <c r="AH33" s="39"/>
      <c r="AI33" s="39"/>
      <c r="AJ33" s="39"/>
      <c r="AK33" s="228">
        <f>ROUND(AX87+SUM(BY92:BY96),2)</f>
        <v>0</v>
      </c>
      <c r="AL33" s="227"/>
      <c r="AM33" s="227"/>
      <c r="AN33" s="227"/>
      <c r="AO33" s="227"/>
      <c r="AP33" s="39"/>
      <c r="AQ33" s="43"/>
      <c r="BG33" s="216"/>
    </row>
    <row r="34" spans="2:59" s="2" customFormat="1" ht="14.45" customHeight="1" x14ac:dyDescent="0.3">
      <c r="B34" s="38"/>
      <c r="C34" s="39"/>
      <c r="D34" s="39"/>
      <c r="E34" s="39"/>
      <c r="F34" s="40" t="s">
        <v>45</v>
      </c>
      <c r="G34" s="39"/>
      <c r="H34" s="39"/>
      <c r="I34" s="39"/>
      <c r="J34" s="39"/>
      <c r="K34" s="39"/>
      <c r="L34" s="226">
        <v>0.2</v>
      </c>
      <c r="M34" s="227"/>
      <c r="N34" s="227"/>
      <c r="O34" s="227"/>
      <c r="P34" s="39"/>
      <c r="Q34" s="39"/>
      <c r="R34" s="39"/>
      <c r="S34" s="39"/>
      <c r="T34" s="42" t="s">
        <v>44</v>
      </c>
      <c r="U34" s="39"/>
      <c r="V34" s="39"/>
      <c r="W34" s="228">
        <f>ROUND(BC87+SUM(CE92:CE96),2)</f>
        <v>0</v>
      </c>
      <c r="X34" s="227"/>
      <c r="Y34" s="227"/>
      <c r="Z34" s="227"/>
      <c r="AA34" s="227"/>
      <c r="AB34" s="227"/>
      <c r="AC34" s="227"/>
      <c r="AD34" s="227"/>
      <c r="AE34" s="227"/>
      <c r="AF34" s="39"/>
      <c r="AG34" s="39"/>
      <c r="AH34" s="39"/>
      <c r="AI34" s="39"/>
      <c r="AJ34" s="39"/>
      <c r="AK34" s="228">
        <f>ROUND(AY87+SUM(BZ92:BZ96),2)</f>
        <v>0</v>
      </c>
      <c r="AL34" s="227"/>
      <c r="AM34" s="227"/>
      <c r="AN34" s="227"/>
      <c r="AO34" s="227"/>
      <c r="AP34" s="39"/>
      <c r="AQ34" s="43"/>
      <c r="BG34" s="216"/>
    </row>
    <row r="35" spans="2:59" s="2" customFormat="1" ht="14.45" hidden="1" customHeight="1" x14ac:dyDescent="0.3">
      <c r="B35" s="38"/>
      <c r="C35" s="39"/>
      <c r="D35" s="39"/>
      <c r="E35" s="39"/>
      <c r="F35" s="40" t="s">
        <v>46</v>
      </c>
      <c r="G35" s="39"/>
      <c r="H35" s="39"/>
      <c r="I35" s="39"/>
      <c r="J35" s="39"/>
      <c r="K35" s="39"/>
      <c r="L35" s="226">
        <v>0.2</v>
      </c>
      <c r="M35" s="227"/>
      <c r="N35" s="227"/>
      <c r="O35" s="227"/>
      <c r="P35" s="39"/>
      <c r="Q35" s="39"/>
      <c r="R35" s="39"/>
      <c r="S35" s="39"/>
      <c r="T35" s="42" t="s">
        <v>44</v>
      </c>
      <c r="U35" s="39"/>
      <c r="V35" s="39"/>
      <c r="W35" s="228">
        <f>ROUND(BD87+SUM(CF92:CF96),2)</f>
        <v>0</v>
      </c>
      <c r="X35" s="227"/>
      <c r="Y35" s="227"/>
      <c r="Z35" s="227"/>
      <c r="AA35" s="227"/>
      <c r="AB35" s="227"/>
      <c r="AC35" s="227"/>
      <c r="AD35" s="227"/>
      <c r="AE35" s="227"/>
      <c r="AF35" s="39"/>
      <c r="AG35" s="39"/>
      <c r="AH35" s="39"/>
      <c r="AI35" s="39"/>
      <c r="AJ35" s="39"/>
      <c r="AK35" s="228">
        <v>0</v>
      </c>
      <c r="AL35" s="227"/>
      <c r="AM35" s="227"/>
      <c r="AN35" s="227"/>
      <c r="AO35" s="227"/>
      <c r="AP35" s="39"/>
      <c r="AQ35" s="43"/>
    </row>
    <row r="36" spans="2:59" s="2" customFormat="1" ht="14.45" hidden="1" customHeight="1" x14ac:dyDescent="0.3">
      <c r="B36" s="38"/>
      <c r="C36" s="39"/>
      <c r="D36" s="39"/>
      <c r="E36" s="39"/>
      <c r="F36" s="40" t="s">
        <v>47</v>
      </c>
      <c r="G36" s="39"/>
      <c r="H36" s="39"/>
      <c r="I36" s="39"/>
      <c r="J36" s="39"/>
      <c r="K36" s="39"/>
      <c r="L36" s="226">
        <v>0.2</v>
      </c>
      <c r="M36" s="227"/>
      <c r="N36" s="227"/>
      <c r="O36" s="227"/>
      <c r="P36" s="39"/>
      <c r="Q36" s="39"/>
      <c r="R36" s="39"/>
      <c r="S36" s="39"/>
      <c r="T36" s="42" t="s">
        <v>44</v>
      </c>
      <c r="U36" s="39"/>
      <c r="V36" s="39"/>
      <c r="W36" s="228">
        <f>ROUND(BE87+SUM(CG92:CG96),2)</f>
        <v>0</v>
      </c>
      <c r="X36" s="227"/>
      <c r="Y36" s="227"/>
      <c r="Z36" s="227"/>
      <c r="AA36" s="227"/>
      <c r="AB36" s="227"/>
      <c r="AC36" s="227"/>
      <c r="AD36" s="227"/>
      <c r="AE36" s="227"/>
      <c r="AF36" s="39"/>
      <c r="AG36" s="39"/>
      <c r="AH36" s="39"/>
      <c r="AI36" s="39"/>
      <c r="AJ36" s="39"/>
      <c r="AK36" s="228">
        <v>0</v>
      </c>
      <c r="AL36" s="227"/>
      <c r="AM36" s="227"/>
      <c r="AN36" s="227"/>
      <c r="AO36" s="227"/>
      <c r="AP36" s="39"/>
      <c r="AQ36" s="43"/>
    </row>
    <row r="37" spans="2:59" s="2" customFormat="1" ht="14.45" hidden="1" customHeight="1" x14ac:dyDescent="0.3">
      <c r="B37" s="38"/>
      <c r="C37" s="39"/>
      <c r="D37" s="39"/>
      <c r="E37" s="39"/>
      <c r="F37" s="40" t="s">
        <v>48</v>
      </c>
      <c r="G37" s="39"/>
      <c r="H37" s="39"/>
      <c r="I37" s="39"/>
      <c r="J37" s="39"/>
      <c r="K37" s="39"/>
      <c r="L37" s="226">
        <v>0</v>
      </c>
      <c r="M37" s="227"/>
      <c r="N37" s="227"/>
      <c r="O37" s="227"/>
      <c r="P37" s="39"/>
      <c r="Q37" s="39"/>
      <c r="R37" s="39"/>
      <c r="S37" s="39"/>
      <c r="T37" s="42" t="s">
        <v>44</v>
      </c>
      <c r="U37" s="39"/>
      <c r="V37" s="39"/>
      <c r="W37" s="228">
        <f>ROUND(BF87+SUM(CH92:CH96),2)</f>
        <v>0</v>
      </c>
      <c r="X37" s="227"/>
      <c r="Y37" s="227"/>
      <c r="Z37" s="227"/>
      <c r="AA37" s="227"/>
      <c r="AB37" s="227"/>
      <c r="AC37" s="227"/>
      <c r="AD37" s="227"/>
      <c r="AE37" s="227"/>
      <c r="AF37" s="39"/>
      <c r="AG37" s="39"/>
      <c r="AH37" s="39"/>
      <c r="AI37" s="39"/>
      <c r="AJ37" s="39"/>
      <c r="AK37" s="228">
        <v>0</v>
      </c>
      <c r="AL37" s="227"/>
      <c r="AM37" s="227"/>
      <c r="AN37" s="227"/>
      <c r="AO37" s="227"/>
      <c r="AP37" s="39"/>
      <c r="AQ37" s="43"/>
    </row>
    <row r="38" spans="2:59" s="1" customFormat="1" ht="6.95" customHeight="1" x14ac:dyDescent="0.3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</row>
    <row r="39" spans="2:59" s="1" customFormat="1" ht="25.9" customHeight="1" x14ac:dyDescent="0.3">
      <c r="B39" s="33"/>
      <c r="C39" s="44"/>
      <c r="D39" s="45" t="s">
        <v>49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7" t="s">
        <v>50</v>
      </c>
      <c r="U39" s="46"/>
      <c r="V39" s="46"/>
      <c r="W39" s="46"/>
      <c r="X39" s="229" t="s">
        <v>51</v>
      </c>
      <c r="Y39" s="230"/>
      <c r="Z39" s="230"/>
      <c r="AA39" s="230"/>
      <c r="AB39" s="230"/>
      <c r="AC39" s="46"/>
      <c r="AD39" s="46"/>
      <c r="AE39" s="46"/>
      <c r="AF39" s="46"/>
      <c r="AG39" s="46"/>
      <c r="AH39" s="46"/>
      <c r="AI39" s="46"/>
      <c r="AJ39" s="46"/>
      <c r="AK39" s="231">
        <f>SUM(AK31:AK37)</f>
        <v>0</v>
      </c>
      <c r="AL39" s="230"/>
      <c r="AM39" s="230"/>
      <c r="AN39" s="230"/>
      <c r="AO39" s="232"/>
      <c r="AP39" s="44"/>
      <c r="AQ39" s="35"/>
    </row>
    <row r="40" spans="2:59" s="1" customFormat="1" ht="14.45" customHeight="1" x14ac:dyDescent="0.3"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/>
    </row>
    <row r="41" spans="2:59" ht="13.5" x14ac:dyDescent="0.3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2"/>
    </row>
    <row r="42" spans="2:59" ht="13.5" x14ac:dyDescent="0.3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2"/>
    </row>
    <row r="43" spans="2:59" ht="13.5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2"/>
    </row>
    <row r="44" spans="2:59" ht="13.5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2"/>
    </row>
    <row r="45" spans="2:59" ht="13.5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2"/>
    </row>
    <row r="46" spans="2:59" ht="13.5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2"/>
    </row>
    <row r="47" spans="2:59" ht="13.5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2"/>
    </row>
    <row r="48" spans="2:59" ht="13.5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2"/>
    </row>
    <row r="49" spans="2:43" s="1" customFormat="1" x14ac:dyDescent="0.3">
      <c r="B49" s="33"/>
      <c r="C49" s="34"/>
      <c r="D49" s="48" t="s">
        <v>52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50"/>
      <c r="AA49" s="34"/>
      <c r="AB49" s="34"/>
      <c r="AC49" s="48" t="s">
        <v>53</v>
      </c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50"/>
      <c r="AP49" s="34"/>
      <c r="AQ49" s="35"/>
    </row>
    <row r="50" spans="2:43" ht="13.5" x14ac:dyDescent="0.3">
      <c r="B50" s="20"/>
      <c r="C50" s="21"/>
      <c r="D50" s="5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52"/>
      <c r="AA50" s="21"/>
      <c r="AB50" s="21"/>
      <c r="AC50" s="5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52"/>
      <c r="AP50" s="21"/>
      <c r="AQ50" s="22"/>
    </row>
    <row r="51" spans="2:43" ht="13.5" x14ac:dyDescent="0.3">
      <c r="B51" s="20"/>
      <c r="C51" s="21"/>
      <c r="D51" s="5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52"/>
      <c r="AA51" s="21"/>
      <c r="AB51" s="21"/>
      <c r="AC51" s="5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52"/>
      <c r="AP51" s="21"/>
      <c r="AQ51" s="22"/>
    </row>
    <row r="52" spans="2:43" ht="13.5" x14ac:dyDescent="0.3">
      <c r="B52" s="20"/>
      <c r="C52" s="21"/>
      <c r="D52" s="5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52"/>
      <c r="AA52" s="21"/>
      <c r="AB52" s="21"/>
      <c r="AC52" s="5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52"/>
      <c r="AP52" s="21"/>
      <c r="AQ52" s="22"/>
    </row>
    <row r="53" spans="2:43" ht="13.5" x14ac:dyDescent="0.3">
      <c r="B53" s="20"/>
      <c r="C53" s="21"/>
      <c r="D53" s="5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52"/>
      <c r="AA53" s="21"/>
      <c r="AB53" s="21"/>
      <c r="AC53" s="5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52"/>
      <c r="AP53" s="21"/>
      <c r="AQ53" s="22"/>
    </row>
    <row r="54" spans="2:43" ht="13.5" x14ac:dyDescent="0.3">
      <c r="B54" s="20"/>
      <c r="C54" s="21"/>
      <c r="D54" s="5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52"/>
      <c r="AA54" s="21"/>
      <c r="AB54" s="21"/>
      <c r="AC54" s="5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52"/>
      <c r="AP54" s="21"/>
      <c r="AQ54" s="22"/>
    </row>
    <row r="55" spans="2:43" ht="13.5" x14ac:dyDescent="0.3">
      <c r="B55" s="20"/>
      <c r="C55" s="21"/>
      <c r="D55" s="5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52"/>
      <c r="AA55" s="21"/>
      <c r="AB55" s="21"/>
      <c r="AC55" s="5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52"/>
      <c r="AP55" s="21"/>
      <c r="AQ55" s="22"/>
    </row>
    <row r="56" spans="2:43" ht="13.5" x14ac:dyDescent="0.3">
      <c r="B56" s="20"/>
      <c r="C56" s="21"/>
      <c r="D56" s="5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52"/>
      <c r="AA56" s="21"/>
      <c r="AB56" s="21"/>
      <c r="AC56" s="5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52"/>
      <c r="AP56" s="21"/>
      <c r="AQ56" s="22"/>
    </row>
    <row r="57" spans="2:43" ht="13.5" x14ac:dyDescent="0.3">
      <c r="B57" s="20"/>
      <c r="C57" s="21"/>
      <c r="D57" s="5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52"/>
      <c r="AA57" s="21"/>
      <c r="AB57" s="21"/>
      <c r="AC57" s="5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52"/>
      <c r="AP57" s="21"/>
      <c r="AQ57" s="22"/>
    </row>
    <row r="58" spans="2:43" s="1" customFormat="1" x14ac:dyDescent="0.3">
      <c r="B58" s="33"/>
      <c r="C58" s="34"/>
      <c r="D58" s="53" t="s">
        <v>54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5" t="s">
        <v>55</v>
      </c>
      <c r="S58" s="54"/>
      <c r="T58" s="54"/>
      <c r="U58" s="54"/>
      <c r="V58" s="54"/>
      <c r="W58" s="54"/>
      <c r="X58" s="54"/>
      <c r="Y58" s="54"/>
      <c r="Z58" s="56"/>
      <c r="AA58" s="34"/>
      <c r="AB58" s="34"/>
      <c r="AC58" s="53" t="s">
        <v>54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5" t="s">
        <v>55</v>
      </c>
      <c r="AN58" s="54"/>
      <c r="AO58" s="56"/>
      <c r="AP58" s="34"/>
      <c r="AQ58" s="35"/>
    </row>
    <row r="59" spans="2:43" ht="13.5" x14ac:dyDescent="0.3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2"/>
    </row>
    <row r="60" spans="2:43" s="1" customFormat="1" x14ac:dyDescent="0.3">
      <c r="B60" s="33"/>
      <c r="C60" s="34"/>
      <c r="D60" s="48" t="s">
        <v>56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50"/>
      <c r="AA60" s="34"/>
      <c r="AB60" s="34"/>
      <c r="AC60" s="48" t="s">
        <v>57</v>
      </c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50"/>
      <c r="AP60" s="34"/>
      <c r="AQ60" s="35"/>
    </row>
    <row r="61" spans="2:43" ht="13.5" x14ac:dyDescent="0.3">
      <c r="B61" s="20"/>
      <c r="C61" s="21"/>
      <c r="D61" s="5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52"/>
      <c r="AA61" s="21"/>
      <c r="AB61" s="21"/>
      <c r="AC61" s="5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52"/>
      <c r="AP61" s="21"/>
      <c r="AQ61" s="22"/>
    </row>
    <row r="62" spans="2:43" ht="13.5" x14ac:dyDescent="0.3">
      <c r="B62" s="20"/>
      <c r="C62" s="21"/>
      <c r="D62" s="5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52"/>
      <c r="AA62" s="21"/>
      <c r="AB62" s="21"/>
      <c r="AC62" s="5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52"/>
      <c r="AP62" s="21"/>
      <c r="AQ62" s="22"/>
    </row>
    <row r="63" spans="2:43" ht="13.5" x14ac:dyDescent="0.3">
      <c r="B63" s="20"/>
      <c r="C63" s="21"/>
      <c r="D63" s="5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52"/>
      <c r="AA63" s="21"/>
      <c r="AB63" s="21"/>
      <c r="AC63" s="5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52"/>
      <c r="AP63" s="21"/>
      <c r="AQ63" s="22"/>
    </row>
    <row r="64" spans="2:43" ht="13.5" x14ac:dyDescent="0.3">
      <c r="B64" s="20"/>
      <c r="C64" s="21"/>
      <c r="D64" s="5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52"/>
      <c r="AA64" s="21"/>
      <c r="AB64" s="21"/>
      <c r="AC64" s="5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52"/>
      <c r="AP64" s="21"/>
      <c r="AQ64" s="22"/>
    </row>
    <row r="65" spans="2:43" ht="13.5" x14ac:dyDescent="0.3">
      <c r="B65" s="20"/>
      <c r="C65" s="21"/>
      <c r="D65" s="5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52"/>
      <c r="AA65" s="21"/>
      <c r="AB65" s="21"/>
      <c r="AC65" s="5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52"/>
      <c r="AP65" s="21"/>
      <c r="AQ65" s="22"/>
    </row>
    <row r="66" spans="2:43" ht="13.5" x14ac:dyDescent="0.3">
      <c r="B66" s="20"/>
      <c r="C66" s="21"/>
      <c r="D66" s="5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52"/>
      <c r="AA66" s="21"/>
      <c r="AB66" s="21"/>
      <c r="AC66" s="5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52"/>
      <c r="AP66" s="21"/>
      <c r="AQ66" s="22"/>
    </row>
    <row r="67" spans="2:43" ht="13.5" x14ac:dyDescent="0.3">
      <c r="B67" s="20"/>
      <c r="C67" s="21"/>
      <c r="D67" s="5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52"/>
      <c r="AA67" s="21"/>
      <c r="AB67" s="21"/>
      <c r="AC67" s="5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52"/>
      <c r="AP67" s="21"/>
      <c r="AQ67" s="22"/>
    </row>
    <row r="68" spans="2:43" ht="13.5" x14ac:dyDescent="0.3">
      <c r="B68" s="20"/>
      <c r="C68" s="21"/>
      <c r="D68" s="5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52"/>
      <c r="AA68" s="21"/>
      <c r="AB68" s="21"/>
      <c r="AC68" s="5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52"/>
      <c r="AP68" s="21"/>
      <c r="AQ68" s="22"/>
    </row>
    <row r="69" spans="2:43" s="1" customFormat="1" x14ac:dyDescent="0.3">
      <c r="B69" s="33"/>
      <c r="C69" s="34"/>
      <c r="D69" s="53" t="s">
        <v>54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5" t="s">
        <v>55</v>
      </c>
      <c r="S69" s="54"/>
      <c r="T69" s="54"/>
      <c r="U69" s="54"/>
      <c r="V69" s="54"/>
      <c r="W69" s="54"/>
      <c r="X69" s="54"/>
      <c r="Y69" s="54"/>
      <c r="Z69" s="56"/>
      <c r="AA69" s="34"/>
      <c r="AB69" s="34"/>
      <c r="AC69" s="53" t="s">
        <v>54</v>
      </c>
      <c r="AD69" s="54"/>
      <c r="AE69" s="54"/>
      <c r="AF69" s="54"/>
      <c r="AG69" s="54"/>
      <c r="AH69" s="54"/>
      <c r="AI69" s="54"/>
      <c r="AJ69" s="54"/>
      <c r="AK69" s="54"/>
      <c r="AL69" s="54"/>
      <c r="AM69" s="55" t="s">
        <v>55</v>
      </c>
      <c r="AN69" s="54"/>
      <c r="AO69" s="56"/>
      <c r="AP69" s="34"/>
      <c r="AQ69" s="35"/>
    </row>
    <row r="70" spans="2:43" s="1" customFormat="1" ht="6.95" customHeight="1" x14ac:dyDescent="0.3"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5"/>
    </row>
    <row r="71" spans="2:43" s="1" customFormat="1" ht="6.95" customHeight="1" x14ac:dyDescent="0.3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9"/>
    </row>
    <row r="75" spans="2:43" s="1" customFormat="1" ht="6.95" customHeight="1" x14ac:dyDescent="0.3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2"/>
    </row>
    <row r="76" spans="2:43" s="1" customFormat="1" ht="36.950000000000003" customHeight="1" x14ac:dyDescent="0.3">
      <c r="B76" s="33"/>
      <c r="C76" s="212" t="s">
        <v>58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223"/>
      <c r="AP76" s="223"/>
      <c r="AQ76" s="35"/>
    </row>
    <row r="77" spans="2:43" s="3" customFormat="1" ht="14.45" customHeight="1" x14ac:dyDescent="0.3">
      <c r="B77" s="63"/>
      <c r="C77" s="28" t="s">
        <v>13</v>
      </c>
      <c r="D77" s="64"/>
      <c r="E77" s="64"/>
      <c r="F77" s="64"/>
      <c r="G77" s="64"/>
      <c r="H77" s="64"/>
      <c r="I77" s="64"/>
      <c r="J77" s="64"/>
      <c r="K77" s="64"/>
      <c r="L77" s="64" t="str">
        <f>K5</f>
        <v>AA5065/1</v>
      </c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5"/>
    </row>
    <row r="78" spans="2:43" s="4" customFormat="1" ht="36.950000000000003" customHeight="1" x14ac:dyDescent="0.3">
      <c r="B78" s="66"/>
      <c r="C78" s="67" t="s">
        <v>16</v>
      </c>
      <c r="D78" s="68"/>
      <c r="E78" s="68"/>
      <c r="F78" s="68"/>
      <c r="G78" s="68"/>
      <c r="H78" s="68"/>
      <c r="I78" s="68"/>
      <c r="J78" s="68"/>
      <c r="K78" s="68"/>
      <c r="L78" s="233" t="str">
        <f>K6</f>
        <v>Kolumbária pre Slávičie údolie Bratislava</v>
      </c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68"/>
      <c r="AQ78" s="69"/>
    </row>
    <row r="79" spans="2:43" s="1" customFormat="1" ht="6.95" customHeight="1" x14ac:dyDescent="0.3"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5"/>
    </row>
    <row r="80" spans="2:43" s="1" customFormat="1" x14ac:dyDescent="0.3">
      <c r="B80" s="33"/>
      <c r="C80" s="28" t="s">
        <v>21</v>
      </c>
      <c r="D80" s="34"/>
      <c r="E80" s="34"/>
      <c r="F80" s="34"/>
      <c r="G80" s="34"/>
      <c r="H80" s="34"/>
      <c r="I80" s="34"/>
      <c r="J80" s="34"/>
      <c r="K80" s="34"/>
      <c r="L80" s="70" t="str">
        <f>IF(K8="","",K8)</f>
        <v>Karlová Ves</v>
      </c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28" t="s">
        <v>23</v>
      </c>
      <c r="AJ80" s="34"/>
      <c r="AK80" s="34"/>
      <c r="AL80" s="34"/>
      <c r="AM80" s="71" t="str">
        <f>IF(AN8= "","",AN8)</f>
        <v>17. 6. 2024</v>
      </c>
      <c r="AN80" s="34"/>
      <c r="AO80" s="34"/>
      <c r="AP80" s="34"/>
      <c r="AQ80" s="35"/>
    </row>
    <row r="81" spans="1:89" s="1" customFormat="1" ht="6.95" customHeight="1" x14ac:dyDescent="0.3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5"/>
    </row>
    <row r="82" spans="1:89" s="1" customFormat="1" x14ac:dyDescent="0.3">
      <c r="B82" s="33"/>
      <c r="C82" s="28" t="s">
        <v>25</v>
      </c>
      <c r="D82" s="34"/>
      <c r="E82" s="34"/>
      <c r="F82" s="34"/>
      <c r="G82" s="34"/>
      <c r="H82" s="34"/>
      <c r="I82" s="34"/>
      <c r="J82" s="34"/>
      <c r="K82" s="34"/>
      <c r="L82" s="64" t="str">
        <f>IF(E11= "","",E11)</f>
        <v>Mariánum-Pohrebníctvo mesta Bratislava</v>
      </c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28" t="s">
        <v>31</v>
      </c>
      <c r="AJ82" s="34"/>
      <c r="AK82" s="34"/>
      <c r="AL82" s="34"/>
      <c r="AM82" s="235" t="str">
        <f>IF(E17="","",E17)</f>
        <v>Ing.Arch.Matej Babuliak,Eva Babuliaková</v>
      </c>
      <c r="AN82" s="223"/>
      <c r="AO82" s="223"/>
      <c r="AP82" s="223"/>
      <c r="AQ82" s="35"/>
      <c r="AS82" s="236" t="s">
        <v>59</v>
      </c>
      <c r="AT82" s="237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3"/>
    </row>
    <row r="83" spans="1:89" s="1" customFormat="1" x14ac:dyDescent="0.3">
      <c r="B83" s="33"/>
      <c r="C83" s="28" t="s">
        <v>29</v>
      </c>
      <c r="D83" s="34"/>
      <c r="E83" s="34"/>
      <c r="F83" s="34"/>
      <c r="G83" s="34"/>
      <c r="H83" s="34"/>
      <c r="I83" s="34"/>
      <c r="J83" s="34"/>
      <c r="K83" s="34"/>
      <c r="L83" s="64" t="str">
        <f>IF(E14= "Vyplň údaj","",E14)</f>
        <v/>
      </c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28" t="s">
        <v>34</v>
      </c>
      <c r="AJ83" s="34"/>
      <c r="AK83" s="34"/>
      <c r="AL83" s="34"/>
      <c r="AM83" s="235" t="str">
        <f>IF(E20="","",E20)</f>
        <v>Ing.Ján Surán</v>
      </c>
      <c r="AN83" s="223"/>
      <c r="AO83" s="223"/>
      <c r="AP83" s="223"/>
      <c r="AQ83" s="35"/>
      <c r="AS83" s="238"/>
      <c r="AT83" s="239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5"/>
    </row>
    <row r="84" spans="1:89" s="1" customFormat="1" ht="10.9" customHeight="1" x14ac:dyDescent="0.3"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5"/>
      <c r="AS84" s="240"/>
      <c r="AT84" s="223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77"/>
    </row>
    <row r="85" spans="1:89" s="1" customFormat="1" ht="29.25" customHeight="1" x14ac:dyDescent="0.3">
      <c r="B85" s="33"/>
      <c r="C85" s="241" t="s">
        <v>60</v>
      </c>
      <c r="D85" s="242"/>
      <c r="E85" s="242"/>
      <c r="F85" s="242"/>
      <c r="G85" s="242"/>
      <c r="H85" s="78"/>
      <c r="I85" s="243" t="s">
        <v>61</v>
      </c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3" t="s">
        <v>62</v>
      </c>
      <c r="AH85" s="242"/>
      <c r="AI85" s="242"/>
      <c r="AJ85" s="242"/>
      <c r="AK85" s="242"/>
      <c r="AL85" s="242"/>
      <c r="AM85" s="242"/>
      <c r="AN85" s="243" t="s">
        <v>63</v>
      </c>
      <c r="AO85" s="242"/>
      <c r="AP85" s="244"/>
      <c r="AQ85" s="35"/>
      <c r="AS85" s="79" t="s">
        <v>64</v>
      </c>
      <c r="AT85" s="80" t="s">
        <v>65</v>
      </c>
      <c r="AU85" s="80" t="s">
        <v>66</v>
      </c>
      <c r="AV85" s="80" t="s">
        <v>67</v>
      </c>
      <c r="AW85" s="80" t="s">
        <v>68</v>
      </c>
      <c r="AX85" s="80" t="s">
        <v>69</v>
      </c>
      <c r="AY85" s="80" t="s">
        <v>70</v>
      </c>
      <c r="AZ85" s="80" t="s">
        <v>71</v>
      </c>
      <c r="BA85" s="80" t="s">
        <v>72</v>
      </c>
      <c r="BB85" s="80" t="s">
        <v>73</v>
      </c>
      <c r="BC85" s="80" t="s">
        <v>74</v>
      </c>
      <c r="BD85" s="80" t="s">
        <v>75</v>
      </c>
      <c r="BE85" s="80" t="s">
        <v>76</v>
      </c>
      <c r="BF85" s="81" t="s">
        <v>77</v>
      </c>
    </row>
    <row r="86" spans="1:89" s="1" customFormat="1" ht="10.9" customHeight="1" x14ac:dyDescent="0.3"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5"/>
      <c r="AS86" s="82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50"/>
    </row>
    <row r="87" spans="1:89" s="4" customFormat="1" ht="32.450000000000003" customHeight="1" x14ac:dyDescent="0.3">
      <c r="B87" s="66"/>
      <c r="C87" s="83" t="s">
        <v>78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51">
        <f>ROUND(SUM(AG88:AG89),2)</f>
        <v>0</v>
      </c>
      <c r="AH87" s="251"/>
      <c r="AI87" s="251"/>
      <c r="AJ87" s="251"/>
      <c r="AK87" s="251"/>
      <c r="AL87" s="251"/>
      <c r="AM87" s="251"/>
      <c r="AN87" s="252">
        <f>SUM(AG87,AV87)</f>
        <v>0</v>
      </c>
      <c r="AO87" s="252"/>
      <c r="AP87" s="252"/>
      <c r="AQ87" s="69"/>
      <c r="AS87" s="85">
        <f>ROUND(SUM(AS88:AS89),2)</f>
        <v>0</v>
      </c>
      <c r="AT87" s="86">
        <f>ROUND(SUM(AT88:AT89),2)</f>
        <v>0</v>
      </c>
      <c r="AU87" s="87">
        <f>ROUND(SUM(AU88:AU89),2)</f>
        <v>0</v>
      </c>
      <c r="AV87" s="87">
        <f>ROUND(SUM(AX87:AY87),2)</f>
        <v>0</v>
      </c>
      <c r="AW87" s="88">
        <f>ROUND(SUM(AW88:AW89),5)</f>
        <v>0</v>
      </c>
      <c r="AX87" s="87">
        <f>ROUND(BB87*L33,2)</f>
        <v>0</v>
      </c>
      <c r="AY87" s="87">
        <f>ROUND(BC87*L34,2)</f>
        <v>0</v>
      </c>
      <c r="AZ87" s="87">
        <f>ROUND(BD87*L33,2)</f>
        <v>0</v>
      </c>
      <c r="BA87" s="87">
        <f>ROUND(BE87*L34,2)</f>
        <v>0</v>
      </c>
      <c r="BB87" s="87">
        <f>ROUND(SUM(BB88:BB89),2)</f>
        <v>0</v>
      </c>
      <c r="BC87" s="87">
        <f>ROUND(SUM(BC88:BC89),2)</f>
        <v>0</v>
      </c>
      <c r="BD87" s="87">
        <f>ROUND(SUM(BD88:BD89),2)</f>
        <v>0</v>
      </c>
      <c r="BE87" s="87">
        <f>ROUND(SUM(BE88:BE89),2)</f>
        <v>0</v>
      </c>
      <c r="BF87" s="89">
        <f>ROUND(SUM(BF88:BF89),2)</f>
        <v>0</v>
      </c>
      <c r="BS87" s="90" t="s">
        <v>79</v>
      </c>
      <c r="BT87" s="90" t="s">
        <v>80</v>
      </c>
      <c r="BU87" s="91" t="s">
        <v>81</v>
      </c>
      <c r="BV87" s="90" t="s">
        <v>82</v>
      </c>
      <c r="BW87" s="90" t="s">
        <v>83</v>
      </c>
      <c r="BX87" s="90" t="s">
        <v>84</v>
      </c>
    </row>
    <row r="88" spans="1:89" s="5" customFormat="1" ht="37.5" customHeight="1" x14ac:dyDescent="0.3">
      <c r="A88" s="303" t="s">
        <v>568</v>
      </c>
      <c r="B88" s="92"/>
      <c r="C88" s="93"/>
      <c r="D88" s="247" t="s">
        <v>85</v>
      </c>
      <c r="E88" s="246"/>
      <c r="F88" s="246"/>
      <c r="G88" s="246"/>
      <c r="H88" s="246"/>
      <c r="I88" s="94"/>
      <c r="J88" s="247" t="s">
        <v>86</v>
      </c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5">
        <f>'AA5065-11 - Pergola'!M32</f>
        <v>0</v>
      </c>
      <c r="AH88" s="246"/>
      <c r="AI88" s="246"/>
      <c r="AJ88" s="246"/>
      <c r="AK88" s="246"/>
      <c r="AL88" s="246"/>
      <c r="AM88" s="246"/>
      <c r="AN88" s="245">
        <f>SUM(AG88,AV88)</f>
        <v>0</v>
      </c>
      <c r="AO88" s="246"/>
      <c r="AP88" s="246"/>
      <c r="AQ88" s="95"/>
      <c r="AS88" s="96">
        <f>'AA5065-11 - Pergola'!M28</f>
        <v>0</v>
      </c>
      <c r="AT88" s="97">
        <f>'AA5065-11 - Pergola'!M29</f>
        <v>0</v>
      </c>
      <c r="AU88" s="97">
        <f>'AA5065-11 - Pergola'!M30</f>
        <v>0</v>
      </c>
      <c r="AV88" s="97">
        <f>ROUND(SUM(AX88:AY88),2)</f>
        <v>0</v>
      </c>
      <c r="AW88" s="98">
        <f>'AA5065-11 - Pergola'!Z125</f>
        <v>0</v>
      </c>
      <c r="AX88" s="97">
        <f>'AA5065-11 - Pergola'!M34</f>
        <v>0</v>
      </c>
      <c r="AY88" s="97">
        <f>'AA5065-11 - Pergola'!M35</f>
        <v>0</v>
      </c>
      <c r="AZ88" s="97">
        <f>'AA5065-11 - Pergola'!M36</f>
        <v>0</v>
      </c>
      <c r="BA88" s="97">
        <f>'AA5065-11 - Pergola'!M37</f>
        <v>0</v>
      </c>
      <c r="BB88" s="97">
        <f>'AA5065-11 - Pergola'!H34</f>
        <v>0</v>
      </c>
      <c r="BC88" s="97">
        <f>'AA5065-11 - Pergola'!H35</f>
        <v>0</v>
      </c>
      <c r="BD88" s="97">
        <f>'AA5065-11 - Pergola'!H36</f>
        <v>0</v>
      </c>
      <c r="BE88" s="97">
        <f>'AA5065-11 - Pergola'!H37</f>
        <v>0</v>
      </c>
      <c r="BF88" s="99">
        <f>'AA5065-11 - Pergola'!H38</f>
        <v>0</v>
      </c>
      <c r="BT88" s="100" t="s">
        <v>87</v>
      </c>
      <c r="BV88" s="100" t="s">
        <v>82</v>
      </c>
      <c r="BW88" s="100" t="s">
        <v>88</v>
      </c>
      <c r="BX88" s="100" t="s">
        <v>83</v>
      </c>
    </row>
    <row r="89" spans="1:89" s="5" customFormat="1" ht="37.5" customHeight="1" x14ac:dyDescent="0.3">
      <c r="A89" s="303" t="s">
        <v>568</v>
      </c>
      <c r="B89" s="92"/>
      <c r="C89" s="93"/>
      <c r="D89" s="247" t="s">
        <v>89</v>
      </c>
      <c r="E89" s="246"/>
      <c r="F89" s="246"/>
      <c r="G89" s="246"/>
      <c r="H89" s="246"/>
      <c r="I89" s="94"/>
      <c r="J89" s="247" t="s">
        <v>90</v>
      </c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5">
        <f>'AA5065-21 - Kolumbária pr...'!M32</f>
        <v>0</v>
      </c>
      <c r="AH89" s="246"/>
      <c r="AI89" s="246"/>
      <c r="AJ89" s="246"/>
      <c r="AK89" s="246"/>
      <c r="AL89" s="246"/>
      <c r="AM89" s="246"/>
      <c r="AN89" s="245">
        <f>SUM(AG89,AV89)</f>
        <v>0</v>
      </c>
      <c r="AO89" s="246"/>
      <c r="AP89" s="246"/>
      <c r="AQ89" s="95"/>
      <c r="AS89" s="101">
        <f>'AA5065-21 - Kolumbária pr...'!M28</f>
        <v>0</v>
      </c>
      <c r="AT89" s="102">
        <f>'AA5065-21 - Kolumbária pr...'!M29</f>
        <v>0</v>
      </c>
      <c r="AU89" s="102">
        <f>'AA5065-21 - Kolumbária pr...'!M30</f>
        <v>0</v>
      </c>
      <c r="AV89" s="102">
        <f>ROUND(SUM(AX89:AY89),2)</f>
        <v>0</v>
      </c>
      <c r="AW89" s="103">
        <f>'AA5065-21 - Kolumbária pr...'!Z127</f>
        <v>0</v>
      </c>
      <c r="AX89" s="102">
        <f>'AA5065-21 - Kolumbária pr...'!M34</f>
        <v>0</v>
      </c>
      <c r="AY89" s="102">
        <f>'AA5065-21 - Kolumbária pr...'!M35</f>
        <v>0</v>
      </c>
      <c r="AZ89" s="102">
        <f>'AA5065-21 - Kolumbária pr...'!M36</f>
        <v>0</v>
      </c>
      <c r="BA89" s="102">
        <f>'AA5065-21 - Kolumbária pr...'!M37</f>
        <v>0</v>
      </c>
      <c r="BB89" s="102">
        <f>'AA5065-21 - Kolumbária pr...'!H34</f>
        <v>0</v>
      </c>
      <c r="BC89" s="102">
        <f>'AA5065-21 - Kolumbária pr...'!H35</f>
        <v>0</v>
      </c>
      <c r="BD89" s="102">
        <f>'AA5065-21 - Kolumbária pr...'!H36</f>
        <v>0</v>
      </c>
      <c r="BE89" s="102">
        <f>'AA5065-21 - Kolumbária pr...'!H37</f>
        <v>0</v>
      </c>
      <c r="BF89" s="104">
        <f>'AA5065-21 - Kolumbária pr...'!H38</f>
        <v>0</v>
      </c>
      <c r="BT89" s="100" t="s">
        <v>87</v>
      </c>
      <c r="BV89" s="100" t="s">
        <v>82</v>
      </c>
      <c r="BW89" s="100" t="s">
        <v>91</v>
      </c>
      <c r="BX89" s="100" t="s">
        <v>83</v>
      </c>
    </row>
    <row r="90" spans="1:89" ht="13.5" x14ac:dyDescent="0.3"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2"/>
    </row>
    <row r="91" spans="1:89" s="1" customFormat="1" ht="30" customHeight="1" x14ac:dyDescent="0.3">
      <c r="B91" s="33"/>
      <c r="C91" s="83" t="s">
        <v>92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252">
        <f>ROUND(SUM(AG92:AG95),2)</f>
        <v>0</v>
      </c>
      <c r="AH91" s="223"/>
      <c r="AI91" s="223"/>
      <c r="AJ91" s="223"/>
      <c r="AK91" s="223"/>
      <c r="AL91" s="223"/>
      <c r="AM91" s="223"/>
      <c r="AN91" s="252">
        <f>ROUND(SUM(AN92:AN95),2)</f>
        <v>0</v>
      </c>
      <c r="AO91" s="223"/>
      <c r="AP91" s="223"/>
      <c r="AQ91" s="35"/>
      <c r="AS91" s="79" t="s">
        <v>93</v>
      </c>
      <c r="AT91" s="80" t="s">
        <v>94</v>
      </c>
      <c r="AU91" s="80" t="s">
        <v>42</v>
      </c>
      <c r="AV91" s="81" t="s">
        <v>67</v>
      </c>
    </row>
    <row r="92" spans="1:89" s="1" customFormat="1" ht="19.899999999999999" customHeight="1" x14ac:dyDescent="0.3">
      <c r="B92" s="33"/>
      <c r="C92" s="34"/>
      <c r="D92" s="105" t="s">
        <v>95</v>
      </c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248">
        <f>ROUND(AG87*AS92,2)</f>
        <v>0</v>
      </c>
      <c r="AH92" s="223"/>
      <c r="AI92" s="223"/>
      <c r="AJ92" s="223"/>
      <c r="AK92" s="223"/>
      <c r="AL92" s="223"/>
      <c r="AM92" s="223"/>
      <c r="AN92" s="249">
        <f>ROUND(AG92+AV92,2)</f>
        <v>0</v>
      </c>
      <c r="AO92" s="223"/>
      <c r="AP92" s="223"/>
      <c r="AQ92" s="35"/>
      <c r="AS92" s="106">
        <v>0</v>
      </c>
      <c r="AT92" s="107" t="s">
        <v>96</v>
      </c>
      <c r="AU92" s="107" t="s">
        <v>43</v>
      </c>
      <c r="AV92" s="108">
        <f>ROUND(IF(AU92="základná",AG92*L33,IF(AU92="znížená",AG92*L34,0)),2)</f>
        <v>0</v>
      </c>
      <c r="BV92" s="16" t="s">
        <v>97</v>
      </c>
      <c r="BY92" s="109">
        <f>IF(AU92="základná",AV92,0)</f>
        <v>0</v>
      </c>
      <c r="BZ92" s="109">
        <f>IF(AU92="znížená",AV92,0)</f>
        <v>0</v>
      </c>
      <c r="CA92" s="109">
        <v>0</v>
      </c>
      <c r="CB92" s="109">
        <v>0</v>
      </c>
      <c r="CC92" s="109">
        <v>0</v>
      </c>
      <c r="CD92" s="109">
        <f>IF(AU92="základná",AG92,0)</f>
        <v>0</v>
      </c>
      <c r="CE92" s="109">
        <f>IF(AU92="znížená",AG92,0)</f>
        <v>0</v>
      </c>
      <c r="CF92" s="109">
        <f>IF(AU92="zákl. prenesená",AG92,0)</f>
        <v>0</v>
      </c>
      <c r="CG92" s="109">
        <f>IF(AU92="zníž. prenesená",AG92,0)</f>
        <v>0</v>
      </c>
      <c r="CH92" s="109">
        <f>IF(AU92="nulová",AG92,0)</f>
        <v>0</v>
      </c>
      <c r="CI92" s="16">
        <f>IF(AU92="základná",1,IF(AU92="znížená",2,IF(AU92="zákl. prenesená",4,IF(AU92="zníž. prenesená",5,3))))</f>
        <v>1</v>
      </c>
      <c r="CJ92" s="16">
        <f>IF(AT92="stavebná časť",1,IF(8892="investičná časť",2,3))</f>
        <v>1</v>
      </c>
      <c r="CK92" s="16" t="str">
        <f>IF(D92="Vyplň vlastné","","x")</f>
        <v>x</v>
      </c>
    </row>
    <row r="93" spans="1:89" s="1" customFormat="1" ht="19.899999999999999" customHeight="1" x14ac:dyDescent="0.3">
      <c r="B93" s="33"/>
      <c r="C93" s="34"/>
      <c r="D93" s="250" t="s">
        <v>98</v>
      </c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34"/>
      <c r="AD93" s="34"/>
      <c r="AE93" s="34"/>
      <c r="AF93" s="34"/>
      <c r="AG93" s="248">
        <f>AG87*AS93</f>
        <v>0</v>
      </c>
      <c r="AH93" s="223"/>
      <c r="AI93" s="223"/>
      <c r="AJ93" s="223"/>
      <c r="AK93" s="223"/>
      <c r="AL93" s="223"/>
      <c r="AM93" s="223"/>
      <c r="AN93" s="249">
        <f>AG93+AV93</f>
        <v>0</v>
      </c>
      <c r="AO93" s="223"/>
      <c r="AP93" s="223"/>
      <c r="AQ93" s="35"/>
      <c r="AS93" s="110">
        <v>0</v>
      </c>
      <c r="AT93" s="111" t="s">
        <v>96</v>
      </c>
      <c r="AU93" s="111" t="s">
        <v>43</v>
      </c>
      <c r="AV93" s="112">
        <f>ROUND(IF(AU93="nulová",0,IF(OR(AU93="základná",AU93="zákl. prenesená"),AG93*L33,AG93*L34)),2)</f>
        <v>0</v>
      </c>
      <c r="BV93" s="16" t="s">
        <v>99</v>
      </c>
      <c r="BY93" s="109">
        <f>IF(AU93="základná",AV93,0)</f>
        <v>0</v>
      </c>
      <c r="BZ93" s="109">
        <f>IF(AU93="znížená",AV93,0)</f>
        <v>0</v>
      </c>
      <c r="CA93" s="109">
        <f>IF(AU93="zákl. prenesená",AV93,0)</f>
        <v>0</v>
      </c>
      <c r="CB93" s="109">
        <f>IF(AU93="zníž. prenesená",AV93,0)</f>
        <v>0</v>
      </c>
      <c r="CC93" s="109">
        <f>IF(AU93="nulová",AV93,0)</f>
        <v>0</v>
      </c>
      <c r="CD93" s="109">
        <f>IF(AU93="základná",AG93,0)</f>
        <v>0</v>
      </c>
      <c r="CE93" s="109">
        <f>IF(AU93="znížená",AG93,0)</f>
        <v>0</v>
      </c>
      <c r="CF93" s="109">
        <f>IF(AU93="zákl. prenesená",AG93,0)</f>
        <v>0</v>
      </c>
      <c r="CG93" s="109">
        <f>IF(AU93="zníž. prenesená",AG93,0)</f>
        <v>0</v>
      </c>
      <c r="CH93" s="109">
        <f>IF(AU93="nulová",AG93,0)</f>
        <v>0</v>
      </c>
      <c r="CI93" s="16">
        <f>IF(AU93="základná",1,IF(AU93="znížená",2,IF(AU93="zákl. prenesená",4,IF(AU93="zníž. prenesená",5,3))))</f>
        <v>1</v>
      </c>
      <c r="CJ93" s="16">
        <f>IF(AT93="stavebná časť",1,IF(8893="investičná časť",2,3))</f>
        <v>1</v>
      </c>
      <c r="CK93" s="16" t="str">
        <f>IF(D93="Vyplň vlastné","","x")</f>
        <v/>
      </c>
    </row>
    <row r="94" spans="1:89" s="1" customFormat="1" ht="19.899999999999999" customHeight="1" x14ac:dyDescent="0.3">
      <c r="B94" s="33"/>
      <c r="C94" s="34"/>
      <c r="D94" s="250" t="s">
        <v>98</v>
      </c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34"/>
      <c r="AD94" s="34"/>
      <c r="AE94" s="34"/>
      <c r="AF94" s="34"/>
      <c r="AG94" s="248">
        <f>AG87*AS94</f>
        <v>0</v>
      </c>
      <c r="AH94" s="223"/>
      <c r="AI94" s="223"/>
      <c r="AJ94" s="223"/>
      <c r="AK94" s="223"/>
      <c r="AL94" s="223"/>
      <c r="AM94" s="223"/>
      <c r="AN94" s="249">
        <f>AG94+AV94</f>
        <v>0</v>
      </c>
      <c r="AO94" s="223"/>
      <c r="AP94" s="223"/>
      <c r="AQ94" s="35"/>
      <c r="AS94" s="110">
        <v>0</v>
      </c>
      <c r="AT94" s="111" t="s">
        <v>96</v>
      </c>
      <c r="AU94" s="111" t="s">
        <v>43</v>
      </c>
      <c r="AV94" s="112">
        <f>ROUND(IF(AU94="nulová",0,IF(OR(AU94="základná",AU94="zákl. prenesená"),AG94*L33,AG94*L34)),2)</f>
        <v>0</v>
      </c>
      <c r="BV94" s="16" t="s">
        <v>99</v>
      </c>
      <c r="BY94" s="109">
        <f>IF(AU94="základná",AV94,0)</f>
        <v>0</v>
      </c>
      <c r="BZ94" s="109">
        <f>IF(AU94="znížená",AV94,0)</f>
        <v>0</v>
      </c>
      <c r="CA94" s="109">
        <f>IF(AU94="zákl. prenesená",AV94,0)</f>
        <v>0</v>
      </c>
      <c r="CB94" s="109">
        <f>IF(AU94="zníž. prenesená",AV94,0)</f>
        <v>0</v>
      </c>
      <c r="CC94" s="109">
        <f>IF(AU94="nulová",AV94,0)</f>
        <v>0</v>
      </c>
      <c r="CD94" s="109">
        <f>IF(AU94="základná",AG94,0)</f>
        <v>0</v>
      </c>
      <c r="CE94" s="109">
        <f>IF(AU94="znížená",AG94,0)</f>
        <v>0</v>
      </c>
      <c r="CF94" s="109">
        <f>IF(AU94="zákl. prenesená",AG94,0)</f>
        <v>0</v>
      </c>
      <c r="CG94" s="109">
        <f>IF(AU94="zníž. prenesená",AG94,0)</f>
        <v>0</v>
      </c>
      <c r="CH94" s="109">
        <f>IF(AU94="nulová",AG94,0)</f>
        <v>0</v>
      </c>
      <c r="CI94" s="16">
        <f>IF(AU94="základná",1,IF(AU94="znížená",2,IF(AU94="zákl. prenesená",4,IF(AU94="zníž. prenesená",5,3))))</f>
        <v>1</v>
      </c>
      <c r="CJ94" s="16">
        <f>IF(AT94="stavebná časť",1,IF(8894="investičná časť",2,3))</f>
        <v>1</v>
      </c>
      <c r="CK94" s="16" t="str">
        <f>IF(D94="Vyplň vlastné","","x")</f>
        <v/>
      </c>
    </row>
    <row r="95" spans="1:89" s="1" customFormat="1" ht="19.899999999999999" customHeight="1" x14ac:dyDescent="0.3">
      <c r="B95" s="33"/>
      <c r="C95" s="34"/>
      <c r="D95" s="250" t="s">
        <v>98</v>
      </c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34"/>
      <c r="AD95" s="34"/>
      <c r="AE95" s="34"/>
      <c r="AF95" s="34"/>
      <c r="AG95" s="248">
        <f>AG87*AS95</f>
        <v>0</v>
      </c>
      <c r="AH95" s="223"/>
      <c r="AI95" s="223"/>
      <c r="AJ95" s="223"/>
      <c r="AK95" s="223"/>
      <c r="AL95" s="223"/>
      <c r="AM95" s="223"/>
      <c r="AN95" s="249">
        <f>AG95+AV95</f>
        <v>0</v>
      </c>
      <c r="AO95" s="223"/>
      <c r="AP95" s="223"/>
      <c r="AQ95" s="35"/>
      <c r="AS95" s="113">
        <v>0</v>
      </c>
      <c r="AT95" s="114" t="s">
        <v>96</v>
      </c>
      <c r="AU95" s="114" t="s">
        <v>43</v>
      </c>
      <c r="AV95" s="115">
        <f>ROUND(IF(AU95="nulová",0,IF(OR(AU95="základná",AU95="zákl. prenesená"),AG95*L33,AG95*L34)),2)</f>
        <v>0</v>
      </c>
      <c r="BV95" s="16" t="s">
        <v>99</v>
      </c>
      <c r="BY95" s="109">
        <f>IF(AU95="základná",AV95,0)</f>
        <v>0</v>
      </c>
      <c r="BZ95" s="109">
        <f>IF(AU95="znížená",AV95,0)</f>
        <v>0</v>
      </c>
      <c r="CA95" s="109">
        <f>IF(AU95="zákl. prenesená",AV95,0)</f>
        <v>0</v>
      </c>
      <c r="CB95" s="109">
        <f>IF(AU95="zníž. prenesená",AV95,0)</f>
        <v>0</v>
      </c>
      <c r="CC95" s="109">
        <f>IF(AU95="nulová",AV95,0)</f>
        <v>0</v>
      </c>
      <c r="CD95" s="109">
        <f>IF(AU95="základná",AG95,0)</f>
        <v>0</v>
      </c>
      <c r="CE95" s="109">
        <f>IF(AU95="znížená",AG95,0)</f>
        <v>0</v>
      </c>
      <c r="CF95" s="109">
        <f>IF(AU95="zákl. prenesená",AG95,0)</f>
        <v>0</v>
      </c>
      <c r="CG95" s="109">
        <f>IF(AU95="zníž. prenesená",AG95,0)</f>
        <v>0</v>
      </c>
      <c r="CH95" s="109">
        <f>IF(AU95="nulová",AG95,0)</f>
        <v>0</v>
      </c>
      <c r="CI95" s="16">
        <f>IF(AU95="základná",1,IF(AU95="znížená",2,IF(AU95="zákl. prenesená",4,IF(AU95="zníž. prenesená",5,3))))</f>
        <v>1</v>
      </c>
      <c r="CJ95" s="16">
        <f>IF(AT95="stavebná časť",1,IF(8895="investičná časť",2,3))</f>
        <v>1</v>
      </c>
      <c r="CK95" s="16" t="str">
        <f>IF(D95="Vyplň vlastné","","x")</f>
        <v/>
      </c>
    </row>
    <row r="96" spans="1:89" s="1" customFormat="1" ht="10.9" customHeight="1" x14ac:dyDescent="0.3"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5"/>
    </row>
    <row r="97" spans="2:43" s="1" customFormat="1" ht="30" customHeight="1" x14ac:dyDescent="0.3">
      <c r="B97" s="33"/>
      <c r="C97" s="116" t="s">
        <v>100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253">
        <f>ROUND(AG87+AG91,2)</f>
        <v>0</v>
      </c>
      <c r="AH97" s="253"/>
      <c r="AI97" s="253"/>
      <c r="AJ97" s="253"/>
      <c r="AK97" s="253"/>
      <c r="AL97" s="253"/>
      <c r="AM97" s="253"/>
      <c r="AN97" s="253">
        <f>AN87+AN91</f>
        <v>0</v>
      </c>
      <c r="AO97" s="253"/>
      <c r="AP97" s="253"/>
      <c r="AQ97" s="35"/>
    </row>
    <row r="98" spans="2:43" s="1" customFormat="1" ht="6.95" customHeight="1" x14ac:dyDescent="0.3">
      <c r="B98" s="57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9"/>
    </row>
  </sheetData>
  <sheetProtection algorithmName="SHA-512" hashValue="Xv5ELhgdSYnuuFiZbEoek36liAA8l9TIwoMTVi4vdG7hcgMlNTlij7q5n88Z+MO/Z/JgaYHjUj4r8MRqmuqjDg==" saltValue="aVKr74N18rySM+Le/Jiafw==" spinCount="100000" sheet="1" objects="1" scenarios="1" formatColumns="0" formatRows="0" sort="0" autoFilter="0"/>
  <mergeCells count="64">
    <mergeCell ref="AR2:BG2"/>
    <mergeCell ref="AG87:AM87"/>
    <mergeCell ref="AN87:AP87"/>
    <mergeCell ref="AG91:AM91"/>
    <mergeCell ref="AN91:AP91"/>
    <mergeCell ref="AG97:AM97"/>
    <mergeCell ref="AN97:AP97"/>
    <mergeCell ref="D94:AB94"/>
    <mergeCell ref="AG94:AM94"/>
    <mergeCell ref="AN94:AP94"/>
    <mergeCell ref="D95:AB95"/>
    <mergeCell ref="AG95:AM95"/>
    <mergeCell ref="AN95:AP95"/>
    <mergeCell ref="AG92:AM92"/>
    <mergeCell ref="AN92:AP92"/>
    <mergeCell ref="D93:AB93"/>
    <mergeCell ref="AG93:AM93"/>
    <mergeCell ref="AN93:AP93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AS82:AT84"/>
    <mergeCell ref="AM83:AP83"/>
    <mergeCell ref="C85:G85"/>
    <mergeCell ref="I85:AF85"/>
    <mergeCell ref="AG85:AM85"/>
    <mergeCell ref="AN85:AP85"/>
    <mergeCell ref="X39:AB39"/>
    <mergeCell ref="AK39:AO39"/>
    <mergeCell ref="C76:AP76"/>
    <mergeCell ref="L78:AO78"/>
    <mergeCell ref="AM82:AP82"/>
    <mergeCell ref="L36:O36"/>
    <mergeCell ref="W36:AE36"/>
    <mergeCell ref="AK36:AO36"/>
    <mergeCell ref="L37:O37"/>
    <mergeCell ref="W37:AE37"/>
    <mergeCell ref="AK37:AO37"/>
    <mergeCell ref="W34:AE34"/>
    <mergeCell ref="AK34:AO34"/>
    <mergeCell ref="L35:O35"/>
    <mergeCell ref="W35:AE35"/>
    <mergeCell ref="AK35:AO35"/>
    <mergeCell ref="C2:AP2"/>
    <mergeCell ref="C4:AP4"/>
    <mergeCell ref="BG5:BG34"/>
    <mergeCell ref="K5:AO5"/>
    <mergeCell ref="K6:AO6"/>
    <mergeCell ref="E14:AJ14"/>
    <mergeCell ref="E23:AN23"/>
    <mergeCell ref="AK26:AO26"/>
    <mergeCell ref="AK27:AO27"/>
    <mergeCell ref="AK28:AO28"/>
    <mergeCell ref="AK29:AO29"/>
    <mergeCell ref="AK31:AO31"/>
    <mergeCell ref="L33:O33"/>
    <mergeCell ref="W33:AE33"/>
    <mergeCell ref="AK33:AO33"/>
    <mergeCell ref="L34:O34"/>
  </mergeCells>
  <dataValidations count="2">
    <dataValidation type="list" allowBlank="1" showInputMessage="1" showErrorMessage="1" error="Povolené sú hodnoty základná, znížená, nulová." sqref="AU92:AU96">
      <formula1>"základná,znížená,nulová"</formula1>
    </dataValidation>
    <dataValidation type="list" allowBlank="1" showInputMessage="1" showErrorMessage="1" error="Povolené sú hodnoty stavebná časť, technologická časť, investičná časť." sqref="AT92:AT96">
      <formula1>"stavebná časť,technologická časť,investičná časť"</formula1>
    </dataValidation>
  </dataValidations>
  <hyperlinks>
    <hyperlink ref="K1:S1" location="C2" tooltip="Súhrnný list stavby" display="1) Súhrnný list stavby"/>
    <hyperlink ref="W1:AF1" location="C87" tooltip="Rekapitulácia objektov" display="2) Rekapitulácia objektov"/>
    <hyperlink ref="A88" location="'AA5065-11 - Pergola'!C2" tooltip="AA5065-11 - Pergola" display="/"/>
    <hyperlink ref="A89" location="'AA5065-21 - Kolumbária pr...'!C2" tooltip="AA5065-21 - Kolumbária pr...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94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4" width="20" hidden="1" customWidth="1"/>
    <col min="25" max="25" width="12.33203125" hidden="1" customWidth="1"/>
    <col min="26" max="26" width="16.33203125" hidden="1" customWidth="1"/>
    <col min="27" max="27" width="12.33203125" hidden="1" customWidth="1"/>
    <col min="28" max="28" width="15" hidden="1" customWidth="1"/>
    <col min="29" max="29" width="11" hidden="1" customWidth="1"/>
    <col min="30" max="30" width="15" hidden="1" customWidth="1"/>
    <col min="31" max="31" width="16.33203125" hidden="1" customWidth="1"/>
    <col min="44" max="65" width="9.33203125" hidden="1"/>
  </cols>
  <sheetData>
    <row r="1" spans="1:66" ht="21.75" customHeight="1" x14ac:dyDescent="0.3">
      <c r="A1" s="308"/>
      <c r="B1" s="305"/>
      <c r="C1" s="305"/>
      <c r="D1" s="306" t="s">
        <v>1</v>
      </c>
      <c r="E1" s="305"/>
      <c r="F1" s="307" t="s">
        <v>569</v>
      </c>
      <c r="G1" s="307"/>
      <c r="H1" s="309" t="s">
        <v>570</v>
      </c>
      <c r="I1" s="309"/>
      <c r="J1" s="309"/>
      <c r="K1" s="309"/>
      <c r="L1" s="307" t="s">
        <v>571</v>
      </c>
      <c r="M1" s="305"/>
      <c r="N1" s="305"/>
      <c r="O1" s="306" t="s">
        <v>101</v>
      </c>
      <c r="P1" s="305"/>
      <c r="Q1" s="305"/>
      <c r="R1" s="305"/>
      <c r="S1" s="307" t="s">
        <v>572</v>
      </c>
      <c r="T1" s="307"/>
      <c r="U1" s="308"/>
      <c r="V1" s="308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10" t="s">
        <v>6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S2" s="254" t="s">
        <v>7</v>
      </c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T2" s="16" t="s">
        <v>88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80</v>
      </c>
    </row>
    <row r="4" spans="1:66" ht="36.950000000000003" customHeight="1" x14ac:dyDescent="0.3">
      <c r="B4" s="20"/>
      <c r="C4" s="212" t="s">
        <v>102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2"/>
      <c r="T4" s="23" t="s">
        <v>11</v>
      </c>
      <c r="AT4" s="16" t="s">
        <v>4</v>
      </c>
    </row>
    <row r="5" spans="1:66" ht="6.95" customHeight="1" x14ac:dyDescent="0.3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66" ht="25.35" customHeight="1" x14ac:dyDescent="0.3">
      <c r="B6" s="20"/>
      <c r="C6" s="21"/>
      <c r="D6" s="28" t="s">
        <v>16</v>
      </c>
      <c r="E6" s="21"/>
      <c r="F6" s="255" t="str">
        <f>'Rekapitulácia stavby'!K6</f>
        <v>Kolumbária pre Slávičie údolie Bratislava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"/>
      <c r="R6" s="22"/>
    </row>
    <row r="7" spans="1:66" s="1" customFormat="1" ht="32.85" customHeight="1" x14ac:dyDescent="0.3">
      <c r="B7" s="33"/>
      <c r="C7" s="34"/>
      <c r="D7" s="27" t="s">
        <v>103</v>
      </c>
      <c r="E7" s="34"/>
      <c r="F7" s="218" t="s">
        <v>104</v>
      </c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34"/>
      <c r="R7" s="35"/>
    </row>
    <row r="8" spans="1:66" s="1" customFormat="1" ht="14.45" customHeight="1" x14ac:dyDescent="0.3">
      <c r="B8" s="33"/>
      <c r="C8" s="34"/>
      <c r="D8" s="28" t="s">
        <v>18</v>
      </c>
      <c r="E8" s="34"/>
      <c r="F8" s="26" t="s">
        <v>19</v>
      </c>
      <c r="G8" s="34"/>
      <c r="H8" s="34"/>
      <c r="I8" s="34"/>
      <c r="J8" s="34"/>
      <c r="K8" s="34"/>
      <c r="L8" s="34"/>
      <c r="M8" s="28" t="s">
        <v>20</v>
      </c>
      <c r="N8" s="34"/>
      <c r="O8" s="26" t="s">
        <v>19</v>
      </c>
      <c r="P8" s="34"/>
      <c r="Q8" s="34"/>
      <c r="R8" s="35"/>
    </row>
    <row r="9" spans="1:66" s="1" customFormat="1" ht="14.45" customHeight="1" x14ac:dyDescent="0.3">
      <c r="B9" s="33"/>
      <c r="C9" s="34"/>
      <c r="D9" s="28" t="s">
        <v>21</v>
      </c>
      <c r="E9" s="34"/>
      <c r="F9" s="26" t="s">
        <v>22</v>
      </c>
      <c r="G9" s="34"/>
      <c r="H9" s="34"/>
      <c r="I9" s="34"/>
      <c r="J9" s="34"/>
      <c r="K9" s="34"/>
      <c r="L9" s="34"/>
      <c r="M9" s="28" t="s">
        <v>23</v>
      </c>
      <c r="N9" s="34"/>
      <c r="O9" s="256" t="str">
        <f>'Rekapitulácia stavby'!AN8</f>
        <v>17. 6. 2024</v>
      </c>
      <c r="P9" s="223"/>
      <c r="Q9" s="34"/>
      <c r="R9" s="35"/>
    </row>
    <row r="10" spans="1:66" s="1" customFormat="1" ht="10.9" customHeight="1" x14ac:dyDescent="0.3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</row>
    <row r="11" spans="1:66" s="1" customFormat="1" ht="14.45" customHeight="1" x14ac:dyDescent="0.3">
      <c r="B11" s="33"/>
      <c r="C11" s="34"/>
      <c r="D11" s="28" t="s">
        <v>25</v>
      </c>
      <c r="E11" s="34"/>
      <c r="F11" s="34"/>
      <c r="G11" s="34"/>
      <c r="H11" s="34"/>
      <c r="I11" s="34"/>
      <c r="J11" s="34"/>
      <c r="K11" s="34"/>
      <c r="L11" s="34"/>
      <c r="M11" s="28" t="s">
        <v>26</v>
      </c>
      <c r="N11" s="34"/>
      <c r="O11" s="217" t="s">
        <v>19</v>
      </c>
      <c r="P11" s="223"/>
      <c r="Q11" s="34"/>
      <c r="R11" s="35"/>
    </row>
    <row r="12" spans="1:66" s="1" customFormat="1" ht="18" customHeight="1" x14ac:dyDescent="0.3">
      <c r="B12" s="33"/>
      <c r="C12" s="34"/>
      <c r="D12" s="34"/>
      <c r="E12" s="26" t="s">
        <v>27</v>
      </c>
      <c r="F12" s="34"/>
      <c r="G12" s="34"/>
      <c r="H12" s="34"/>
      <c r="I12" s="34"/>
      <c r="J12" s="34"/>
      <c r="K12" s="34"/>
      <c r="L12" s="34"/>
      <c r="M12" s="28" t="s">
        <v>28</v>
      </c>
      <c r="N12" s="34"/>
      <c r="O12" s="217" t="s">
        <v>19</v>
      </c>
      <c r="P12" s="223"/>
      <c r="Q12" s="34"/>
      <c r="R12" s="35"/>
    </row>
    <row r="13" spans="1:66" s="1" customFormat="1" ht="6.95" customHeight="1" x14ac:dyDescent="0.3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66" s="1" customFormat="1" ht="14.45" customHeight="1" x14ac:dyDescent="0.3">
      <c r="B14" s="33"/>
      <c r="C14" s="34"/>
      <c r="D14" s="28" t="s">
        <v>29</v>
      </c>
      <c r="E14" s="34"/>
      <c r="F14" s="34"/>
      <c r="G14" s="34"/>
      <c r="H14" s="34"/>
      <c r="I14" s="34"/>
      <c r="J14" s="34"/>
      <c r="K14" s="34"/>
      <c r="L14" s="34"/>
      <c r="M14" s="28" t="s">
        <v>26</v>
      </c>
      <c r="N14" s="34"/>
      <c r="O14" s="257" t="str">
        <f>IF('Rekapitulácia stavby'!AN13="","",'Rekapitulácia stavby'!AN13)</f>
        <v>Vyplň údaj</v>
      </c>
      <c r="P14" s="223"/>
      <c r="Q14" s="34"/>
      <c r="R14" s="35"/>
    </row>
    <row r="15" spans="1:66" s="1" customFormat="1" ht="18" customHeight="1" x14ac:dyDescent="0.3">
      <c r="B15" s="33"/>
      <c r="C15" s="34"/>
      <c r="D15" s="34"/>
      <c r="E15" s="257" t="str">
        <f>IF('Rekapitulácia stavby'!E14="","",'Rekapitulácia stavby'!E14)</f>
        <v>Vyplň údaj</v>
      </c>
      <c r="F15" s="223"/>
      <c r="G15" s="223"/>
      <c r="H15" s="223"/>
      <c r="I15" s="223"/>
      <c r="J15" s="223"/>
      <c r="K15" s="223"/>
      <c r="L15" s="223"/>
      <c r="M15" s="28" t="s">
        <v>28</v>
      </c>
      <c r="N15" s="34"/>
      <c r="O15" s="257" t="str">
        <f>IF('Rekapitulácia stavby'!AN14="","",'Rekapitulácia stavby'!AN14)</f>
        <v>Vyplň údaj</v>
      </c>
      <c r="P15" s="223"/>
      <c r="Q15" s="34"/>
      <c r="R15" s="35"/>
    </row>
    <row r="16" spans="1:66" s="1" customFormat="1" ht="6.95" customHeight="1" x14ac:dyDescent="0.3"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2:18" s="1" customFormat="1" ht="14.45" customHeight="1" x14ac:dyDescent="0.3">
      <c r="B17" s="33"/>
      <c r="C17" s="34"/>
      <c r="D17" s="28" t="s">
        <v>31</v>
      </c>
      <c r="E17" s="34"/>
      <c r="F17" s="34"/>
      <c r="G17" s="34"/>
      <c r="H17" s="34"/>
      <c r="I17" s="34"/>
      <c r="J17" s="34"/>
      <c r="K17" s="34"/>
      <c r="L17" s="34"/>
      <c r="M17" s="28" t="s">
        <v>26</v>
      </c>
      <c r="N17" s="34"/>
      <c r="O17" s="217" t="s">
        <v>19</v>
      </c>
      <c r="P17" s="223"/>
      <c r="Q17" s="34"/>
      <c r="R17" s="35"/>
    </row>
    <row r="18" spans="2:18" s="1" customFormat="1" ht="18" customHeight="1" x14ac:dyDescent="0.3">
      <c r="B18" s="33"/>
      <c r="C18" s="34"/>
      <c r="D18" s="34"/>
      <c r="E18" s="26" t="s">
        <v>105</v>
      </c>
      <c r="F18" s="34"/>
      <c r="G18" s="34"/>
      <c r="H18" s="34"/>
      <c r="I18" s="34"/>
      <c r="J18" s="34"/>
      <c r="K18" s="34"/>
      <c r="L18" s="34"/>
      <c r="M18" s="28" t="s">
        <v>28</v>
      </c>
      <c r="N18" s="34"/>
      <c r="O18" s="217" t="s">
        <v>19</v>
      </c>
      <c r="P18" s="223"/>
      <c r="Q18" s="34"/>
      <c r="R18" s="35"/>
    </row>
    <row r="19" spans="2:18" s="1" customFormat="1" ht="6.95" customHeight="1" x14ac:dyDescent="0.3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</row>
    <row r="20" spans="2:18" s="1" customFormat="1" ht="14.45" customHeight="1" x14ac:dyDescent="0.3">
      <c r="B20" s="33"/>
      <c r="C20" s="34"/>
      <c r="D20" s="28" t="s">
        <v>34</v>
      </c>
      <c r="E20" s="34"/>
      <c r="F20" s="34"/>
      <c r="G20" s="34"/>
      <c r="H20" s="34"/>
      <c r="I20" s="34"/>
      <c r="J20" s="34"/>
      <c r="K20" s="34"/>
      <c r="L20" s="34"/>
      <c r="M20" s="28" t="s">
        <v>26</v>
      </c>
      <c r="N20" s="34"/>
      <c r="O20" s="217" t="s">
        <v>19</v>
      </c>
      <c r="P20" s="223"/>
      <c r="Q20" s="34"/>
      <c r="R20" s="35"/>
    </row>
    <row r="21" spans="2:18" s="1" customFormat="1" ht="18" customHeight="1" x14ac:dyDescent="0.3">
      <c r="B21" s="33"/>
      <c r="C21" s="34"/>
      <c r="D21" s="34"/>
      <c r="E21" s="26" t="s">
        <v>35</v>
      </c>
      <c r="F21" s="34"/>
      <c r="G21" s="34"/>
      <c r="H21" s="34"/>
      <c r="I21" s="34"/>
      <c r="J21" s="34"/>
      <c r="K21" s="34"/>
      <c r="L21" s="34"/>
      <c r="M21" s="28" t="s">
        <v>28</v>
      </c>
      <c r="N21" s="34"/>
      <c r="O21" s="217" t="s">
        <v>19</v>
      </c>
      <c r="P21" s="223"/>
      <c r="Q21" s="34"/>
      <c r="R21" s="35"/>
    </row>
    <row r="22" spans="2:18" s="1" customFormat="1" ht="6.95" customHeight="1" x14ac:dyDescent="0.3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</row>
    <row r="23" spans="2:18" s="1" customFormat="1" ht="14.45" customHeight="1" x14ac:dyDescent="0.3">
      <c r="B23" s="33"/>
      <c r="C23" s="34"/>
      <c r="D23" s="28" t="s">
        <v>36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2:18" s="1" customFormat="1" ht="22.5" customHeight="1" x14ac:dyDescent="0.3">
      <c r="B24" s="33"/>
      <c r="C24" s="34"/>
      <c r="D24" s="34"/>
      <c r="E24" s="220" t="s">
        <v>19</v>
      </c>
      <c r="F24" s="223"/>
      <c r="G24" s="223"/>
      <c r="H24" s="223"/>
      <c r="I24" s="223"/>
      <c r="J24" s="223"/>
      <c r="K24" s="223"/>
      <c r="L24" s="223"/>
      <c r="M24" s="34"/>
      <c r="N24" s="34"/>
      <c r="O24" s="34"/>
      <c r="P24" s="34"/>
      <c r="Q24" s="34"/>
      <c r="R24" s="35"/>
    </row>
    <row r="25" spans="2:18" s="1" customFormat="1" ht="6.95" customHeight="1" x14ac:dyDescent="0.3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</row>
    <row r="26" spans="2:18" s="1" customFormat="1" ht="6.95" customHeight="1" x14ac:dyDescent="0.3">
      <c r="B26" s="33"/>
      <c r="C26" s="34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34"/>
      <c r="R26" s="35"/>
    </row>
    <row r="27" spans="2:18" s="1" customFormat="1" ht="14.45" customHeight="1" x14ac:dyDescent="0.3">
      <c r="B27" s="33"/>
      <c r="C27" s="34"/>
      <c r="D27" s="118" t="s">
        <v>106</v>
      </c>
      <c r="E27" s="34"/>
      <c r="F27" s="34"/>
      <c r="G27" s="34"/>
      <c r="H27" s="34"/>
      <c r="I27" s="34"/>
      <c r="J27" s="34"/>
      <c r="K27" s="34"/>
      <c r="L27" s="34"/>
      <c r="M27" s="221">
        <f>M88</f>
        <v>0</v>
      </c>
      <c r="N27" s="223"/>
      <c r="O27" s="223"/>
      <c r="P27" s="223"/>
      <c r="Q27" s="34"/>
      <c r="R27" s="35"/>
    </row>
    <row r="28" spans="2:18" s="1" customFormat="1" x14ac:dyDescent="0.3">
      <c r="B28" s="33"/>
      <c r="C28" s="34"/>
      <c r="D28" s="34"/>
      <c r="E28" s="28" t="s">
        <v>38</v>
      </c>
      <c r="F28" s="34"/>
      <c r="G28" s="34"/>
      <c r="H28" s="34"/>
      <c r="I28" s="34"/>
      <c r="J28" s="34"/>
      <c r="K28" s="34"/>
      <c r="L28" s="34"/>
      <c r="M28" s="222">
        <f>H88</f>
        <v>0</v>
      </c>
      <c r="N28" s="223"/>
      <c r="O28" s="223"/>
      <c r="P28" s="223"/>
      <c r="Q28" s="34"/>
      <c r="R28" s="35"/>
    </row>
    <row r="29" spans="2:18" s="1" customFormat="1" x14ac:dyDescent="0.3">
      <c r="B29" s="33"/>
      <c r="C29" s="34"/>
      <c r="D29" s="34"/>
      <c r="E29" s="28" t="s">
        <v>39</v>
      </c>
      <c r="F29" s="34"/>
      <c r="G29" s="34"/>
      <c r="H29" s="34"/>
      <c r="I29" s="34"/>
      <c r="J29" s="34"/>
      <c r="K29" s="34"/>
      <c r="L29" s="34"/>
      <c r="M29" s="222">
        <f>K88</f>
        <v>0</v>
      </c>
      <c r="N29" s="223"/>
      <c r="O29" s="223"/>
      <c r="P29" s="223"/>
      <c r="Q29" s="34"/>
      <c r="R29" s="35"/>
    </row>
    <row r="30" spans="2:18" s="1" customFormat="1" ht="14.45" customHeight="1" x14ac:dyDescent="0.3">
      <c r="B30" s="33"/>
      <c r="C30" s="34"/>
      <c r="D30" s="32" t="s">
        <v>95</v>
      </c>
      <c r="E30" s="34"/>
      <c r="F30" s="34"/>
      <c r="G30" s="34"/>
      <c r="H30" s="34"/>
      <c r="I30" s="34"/>
      <c r="J30" s="34"/>
      <c r="K30" s="34"/>
      <c r="L30" s="34"/>
      <c r="M30" s="221">
        <f>M100</f>
        <v>0</v>
      </c>
      <c r="N30" s="223"/>
      <c r="O30" s="223"/>
      <c r="P30" s="223"/>
      <c r="Q30" s="34"/>
      <c r="R30" s="35"/>
    </row>
    <row r="31" spans="2:18" s="1" customFormat="1" ht="6.95" customHeight="1" x14ac:dyDescent="0.3"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</row>
    <row r="32" spans="2:18" s="1" customFormat="1" ht="25.35" customHeight="1" x14ac:dyDescent="0.3">
      <c r="B32" s="33"/>
      <c r="C32" s="34"/>
      <c r="D32" s="119" t="s">
        <v>41</v>
      </c>
      <c r="E32" s="34"/>
      <c r="F32" s="34"/>
      <c r="G32" s="34"/>
      <c r="H32" s="34"/>
      <c r="I32" s="34"/>
      <c r="J32" s="34"/>
      <c r="K32" s="34"/>
      <c r="L32" s="34"/>
      <c r="M32" s="258">
        <f>ROUND(M27+M30,2)</f>
        <v>0</v>
      </c>
      <c r="N32" s="223"/>
      <c r="O32" s="223"/>
      <c r="P32" s="223"/>
      <c r="Q32" s="34"/>
      <c r="R32" s="35"/>
    </row>
    <row r="33" spans="2:18" s="1" customFormat="1" ht="6.95" customHeight="1" x14ac:dyDescent="0.3">
      <c r="B33" s="33"/>
      <c r="C33" s="34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34"/>
      <c r="R33" s="35"/>
    </row>
    <row r="34" spans="2:18" s="1" customFormat="1" ht="14.45" customHeight="1" x14ac:dyDescent="0.3">
      <c r="B34" s="33"/>
      <c r="C34" s="34"/>
      <c r="D34" s="40" t="s">
        <v>42</v>
      </c>
      <c r="E34" s="40" t="s">
        <v>43</v>
      </c>
      <c r="F34" s="41">
        <v>0.2</v>
      </c>
      <c r="G34" s="120" t="s">
        <v>44</v>
      </c>
      <c r="H34" s="259">
        <f>ROUND((((SUM(BE100:BE107)+SUM(BE125:BE187))+SUM(BE189:BE193))),2)</f>
        <v>0</v>
      </c>
      <c r="I34" s="223"/>
      <c r="J34" s="223"/>
      <c r="K34" s="34"/>
      <c r="L34" s="34"/>
      <c r="M34" s="259">
        <f>ROUND(((ROUND((SUM(BE100:BE107)+SUM(BE125:BE187)), 2)*F34)+SUM(BE189:BE193)*F34),2)</f>
        <v>0</v>
      </c>
      <c r="N34" s="223"/>
      <c r="O34" s="223"/>
      <c r="P34" s="223"/>
      <c r="Q34" s="34"/>
      <c r="R34" s="35"/>
    </row>
    <row r="35" spans="2:18" s="1" customFormat="1" ht="14.45" customHeight="1" x14ac:dyDescent="0.3">
      <c r="B35" s="33"/>
      <c r="C35" s="34"/>
      <c r="D35" s="34"/>
      <c r="E35" s="40" t="s">
        <v>45</v>
      </c>
      <c r="F35" s="41">
        <v>0.2</v>
      </c>
      <c r="G35" s="120" t="s">
        <v>44</v>
      </c>
      <c r="H35" s="259">
        <f>ROUND((((SUM(BF100:BF107)+SUM(BF125:BF187))+SUM(BF189:BF193))),2)</f>
        <v>0</v>
      </c>
      <c r="I35" s="223"/>
      <c r="J35" s="223"/>
      <c r="K35" s="34"/>
      <c r="L35" s="34"/>
      <c r="M35" s="259">
        <f>ROUND(((ROUND((SUM(BF100:BF107)+SUM(BF125:BF187)), 2)*F35)+SUM(BF189:BF193)*F35),2)</f>
        <v>0</v>
      </c>
      <c r="N35" s="223"/>
      <c r="O35" s="223"/>
      <c r="P35" s="223"/>
      <c r="Q35" s="34"/>
      <c r="R35" s="35"/>
    </row>
    <row r="36" spans="2:18" s="1" customFormat="1" ht="14.45" hidden="1" customHeight="1" x14ac:dyDescent="0.3">
      <c r="B36" s="33"/>
      <c r="C36" s="34"/>
      <c r="D36" s="34"/>
      <c r="E36" s="40" t="s">
        <v>46</v>
      </c>
      <c r="F36" s="41">
        <v>0.2</v>
      </c>
      <c r="G36" s="120" t="s">
        <v>44</v>
      </c>
      <c r="H36" s="259">
        <f>ROUND((((SUM(BG100:BG107)+SUM(BG125:BG187))+SUM(BG189:BG193))),2)</f>
        <v>0</v>
      </c>
      <c r="I36" s="223"/>
      <c r="J36" s="223"/>
      <c r="K36" s="34"/>
      <c r="L36" s="34"/>
      <c r="M36" s="259">
        <v>0</v>
      </c>
      <c r="N36" s="223"/>
      <c r="O36" s="223"/>
      <c r="P36" s="223"/>
      <c r="Q36" s="34"/>
      <c r="R36" s="35"/>
    </row>
    <row r="37" spans="2:18" s="1" customFormat="1" ht="14.45" hidden="1" customHeight="1" x14ac:dyDescent="0.3">
      <c r="B37" s="33"/>
      <c r="C37" s="34"/>
      <c r="D37" s="34"/>
      <c r="E37" s="40" t="s">
        <v>47</v>
      </c>
      <c r="F37" s="41">
        <v>0.2</v>
      </c>
      <c r="G37" s="120" t="s">
        <v>44</v>
      </c>
      <c r="H37" s="259">
        <f>ROUND((((SUM(BH100:BH107)+SUM(BH125:BH187))+SUM(BH189:BH193))),2)</f>
        <v>0</v>
      </c>
      <c r="I37" s="223"/>
      <c r="J37" s="223"/>
      <c r="K37" s="34"/>
      <c r="L37" s="34"/>
      <c r="M37" s="259">
        <v>0</v>
      </c>
      <c r="N37" s="223"/>
      <c r="O37" s="223"/>
      <c r="P37" s="223"/>
      <c r="Q37" s="34"/>
      <c r="R37" s="35"/>
    </row>
    <row r="38" spans="2:18" s="1" customFormat="1" ht="14.45" hidden="1" customHeight="1" x14ac:dyDescent="0.3">
      <c r="B38" s="33"/>
      <c r="C38" s="34"/>
      <c r="D38" s="34"/>
      <c r="E38" s="40" t="s">
        <v>48</v>
      </c>
      <c r="F38" s="41">
        <v>0</v>
      </c>
      <c r="G38" s="120" t="s">
        <v>44</v>
      </c>
      <c r="H38" s="259">
        <f>ROUND((((SUM(BI100:BI107)+SUM(BI125:BI187))+SUM(BI189:BI193))),2)</f>
        <v>0</v>
      </c>
      <c r="I38" s="223"/>
      <c r="J38" s="223"/>
      <c r="K38" s="34"/>
      <c r="L38" s="34"/>
      <c r="M38" s="259">
        <v>0</v>
      </c>
      <c r="N38" s="223"/>
      <c r="O38" s="223"/>
      <c r="P38" s="223"/>
      <c r="Q38" s="34"/>
      <c r="R38" s="35"/>
    </row>
    <row r="39" spans="2:18" s="1" customFormat="1" ht="6.95" customHeight="1" x14ac:dyDescent="0.3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5"/>
    </row>
    <row r="40" spans="2:18" s="1" customFormat="1" ht="25.35" customHeight="1" x14ac:dyDescent="0.3">
      <c r="B40" s="33"/>
      <c r="C40" s="117"/>
      <c r="D40" s="121" t="s">
        <v>49</v>
      </c>
      <c r="E40" s="78"/>
      <c r="F40" s="78"/>
      <c r="G40" s="122" t="s">
        <v>50</v>
      </c>
      <c r="H40" s="123" t="s">
        <v>51</v>
      </c>
      <c r="I40" s="78"/>
      <c r="J40" s="78"/>
      <c r="K40" s="78"/>
      <c r="L40" s="260">
        <f>SUM(M32:M38)</f>
        <v>0</v>
      </c>
      <c r="M40" s="242"/>
      <c r="N40" s="242"/>
      <c r="O40" s="242"/>
      <c r="P40" s="244"/>
      <c r="Q40" s="117"/>
      <c r="R40" s="35"/>
    </row>
    <row r="41" spans="2:18" s="1" customFormat="1" ht="14.45" customHeight="1" x14ac:dyDescent="0.3"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</row>
    <row r="42" spans="2:18" s="1" customFormat="1" ht="14.45" customHeight="1" x14ac:dyDescent="0.3"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5"/>
    </row>
    <row r="43" spans="2:18" ht="13.5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</row>
    <row r="44" spans="2:18" ht="13.5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2:18" ht="13.5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2"/>
    </row>
    <row r="46" spans="2:18" ht="13.5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</row>
    <row r="47" spans="2:18" ht="13.5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</row>
    <row r="48" spans="2:18" ht="13.5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</row>
    <row r="49" spans="2:18" ht="13.5" x14ac:dyDescent="0.3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</row>
    <row r="50" spans="2:18" s="1" customFormat="1" x14ac:dyDescent="0.3">
      <c r="B50" s="33"/>
      <c r="C50" s="34"/>
      <c r="D50" s="48" t="s">
        <v>52</v>
      </c>
      <c r="E50" s="49"/>
      <c r="F50" s="49"/>
      <c r="G50" s="49"/>
      <c r="H50" s="50"/>
      <c r="I50" s="34"/>
      <c r="J50" s="48" t="s">
        <v>53</v>
      </c>
      <c r="K50" s="49"/>
      <c r="L50" s="49"/>
      <c r="M50" s="49"/>
      <c r="N50" s="49"/>
      <c r="O50" s="49"/>
      <c r="P50" s="50"/>
      <c r="Q50" s="34"/>
      <c r="R50" s="35"/>
    </row>
    <row r="51" spans="2:18" ht="13.5" x14ac:dyDescent="0.3">
      <c r="B51" s="20"/>
      <c r="C51" s="21"/>
      <c r="D51" s="51"/>
      <c r="E51" s="21"/>
      <c r="F51" s="21"/>
      <c r="G51" s="21"/>
      <c r="H51" s="52"/>
      <c r="I51" s="21"/>
      <c r="J51" s="51"/>
      <c r="K51" s="21"/>
      <c r="L51" s="21"/>
      <c r="M51" s="21"/>
      <c r="N51" s="21"/>
      <c r="O51" s="21"/>
      <c r="P51" s="52"/>
      <c r="Q51" s="21"/>
      <c r="R51" s="22"/>
    </row>
    <row r="52" spans="2:18" ht="13.5" x14ac:dyDescent="0.3">
      <c r="B52" s="20"/>
      <c r="C52" s="21"/>
      <c r="D52" s="51"/>
      <c r="E52" s="21"/>
      <c r="F52" s="21"/>
      <c r="G52" s="21"/>
      <c r="H52" s="52"/>
      <c r="I52" s="21"/>
      <c r="J52" s="51"/>
      <c r="K52" s="21"/>
      <c r="L52" s="21"/>
      <c r="M52" s="21"/>
      <c r="N52" s="21"/>
      <c r="O52" s="21"/>
      <c r="P52" s="52"/>
      <c r="Q52" s="21"/>
      <c r="R52" s="22"/>
    </row>
    <row r="53" spans="2:18" ht="13.5" x14ac:dyDescent="0.3">
      <c r="B53" s="20"/>
      <c r="C53" s="21"/>
      <c r="D53" s="51"/>
      <c r="E53" s="21"/>
      <c r="F53" s="21"/>
      <c r="G53" s="21"/>
      <c r="H53" s="52"/>
      <c r="I53" s="21"/>
      <c r="J53" s="51"/>
      <c r="K53" s="21"/>
      <c r="L53" s="21"/>
      <c r="M53" s="21"/>
      <c r="N53" s="21"/>
      <c r="O53" s="21"/>
      <c r="P53" s="52"/>
      <c r="Q53" s="21"/>
      <c r="R53" s="22"/>
    </row>
    <row r="54" spans="2:18" ht="13.5" x14ac:dyDescent="0.3">
      <c r="B54" s="20"/>
      <c r="C54" s="21"/>
      <c r="D54" s="51"/>
      <c r="E54" s="21"/>
      <c r="F54" s="21"/>
      <c r="G54" s="21"/>
      <c r="H54" s="52"/>
      <c r="I54" s="21"/>
      <c r="J54" s="51"/>
      <c r="K54" s="21"/>
      <c r="L54" s="21"/>
      <c r="M54" s="21"/>
      <c r="N54" s="21"/>
      <c r="O54" s="21"/>
      <c r="P54" s="52"/>
      <c r="Q54" s="21"/>
      <c r="R54" s="22"/>
    </row>
    <row r="55" spans="2:18" ht="13.5" x14ac:dyDescent="0.3">
      <c r="B55" s="20"/>
      <c r="C55" s="21"/>
      <c r="D55" s="51"/>
      <c r="E55" s="21"/>
      <c r="F55" s="21"/>
      <c r="G55" s="21"/>
      <c r="H55" s="52"/>
      <c r="I55" s="21"/>
      <c r="J55" s="51"/>
      <c r="K55" s="21"/>
      <c r="L55" s="21"/>
      <c r="M55" s="21"/>
      <c r="N55" s="21"/>
      <c r="O55" s="21"/>
      <c r="P55" s="52"/>
      <c r="Q55" s="21"/>
      <c r="R55" s="22"/>
    </row>
    <row r="56" spans="2:18" ht="13.5" x14ac:dyDescent="0.3">
      <c r="B56" s="20"/>
      <c r="C56" s="21"/>
      <c r="D56" s="51"/>
      <c r="E56" s="21"/>
      <c r="F56" s="21"/>
      <c r="G56" s="21"/>
      <c r="H56" s="52"/>
      <c r="I56" s="21"/>
      <c r="J56" s="51"/>
      <c r="K56" s="21"/>
      <c r="L56" s="21"/>
      <c r="M56" s="21"/>
      <c r="N56" s="21"/>
      <c r="O56" s="21"/>
      <c r="P56" s="52"/>
      <c r="Q56" s="21"/>
      <c r="R56" s="22"/>
    </row>
    <row r="57" spans="2:18" ht="13.5" x14ac:dyDescent="0.3">
      <c r="B57" s="20"/>
      <c r="C57" s="21"/>
      <c r="D57" s="51"/>
      <c r="E57" s="21"/>
      <c r="F57" s="21"/>
      <c r="G57" s="21"/>
      <c r="H57" s="52"/>
      <c r="I57" s="21"/>
      <c r="J57" s="51"/>
      <c r="K57" s="21"/>
      <c r="L57" s="21"/>
      <c r="M57" s="21"/>
      <c r="N57" s="21"/>
      <c r="O57" s="21"/>
      <c r="P57" s="52"/>
      <c r="Q57" s="21"/>
      <c r="R57" s="22"/>
    </row>
    <row r="58" spans="2:18" ht="13.5" x14ac:dyDescent="0.3">
      <c r="B58" s="20"/>
      <c r="C58" s="21"/>
      <c r="D58" s="51"/>
      <c r="E58" s="21"/>
      <c r="F58" s="21"/>
      <c r="G58" s="21"/>
      <c r="H58" s="52"/>
      <c r="I58" s="21"/>
      <c r="J58" s="51"/>
      <c r="K58" s="21"/>
      <c r="L58" s="21"/>
      <c r="M58" s="21"/>
      <c r="N58" s="21"/>
      <c r="O58" s="21"/>
      <c r="P58" s="52"/>
      <c r="Q58" s="21"/>
      <c r="R58" s="22"/>
    </row>
    <row r="59" spans="2:18" s="1" customFormat="1" x14ac:dyDescent="0.3">
      <c r="B59" s="33"/>
      <c r="C59" s="34"/>
      <c r="D59" s="53" t="s">
        <v>54</v>
      </c>
      <c r="E59" s="54"/>
      <c r="F59" s="54"/>
      <c r="G59" s="55" t="s">
        <v>55</v>
      </c>
      <c r="H59" s="56"/>
      <c r="I59" s="34"/>
      <c r="J59" s="53" t="s">
        <v>54</v>
      </c>
      <c r="K59" s="54"/>
      <c r="L59" s="54"/>
      <c r="M59" s="54"/>
      <c r="N59" s="55" t="s">
        <v>55</v>
      </c>
      <c r="O59" s="54"/>
      <c r="P59" s="56"/>
      <c r="Q59" s="34"/>
      <c r="R59" s="35"/>
    </row>
    <row r="60" spans="2:18" ht="13.5" x14ac:dyDescent="0.3"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</row>
    <row r="61" spans="2:18" s="1" customFormat="1" x14ac:dyDescent="0.3">
      <c r="B61" s="33"/>
      <c r="C61" s="34"/>
      <c r="D61" s="48" t="s">
        <v>56</v>
      </c>
      <c r="E61" s="49"/>
      <c r="F61" s="49"/>
      <c r="G61" s="49"/>
      <c r="H61" s="50"/>
      <c r="I61" s="34"/>
      <c r="J61" s="48" t="s">
        <v>57</v>
      </c>
      <c r="K61" s="49"/>
      <c r="L61" s="49"/>
      <c r="M61" s="49"/>
      <c r="N61" s="49"/>
      <c r="O61" s="49"/>
      <c r="P61" s="50"/>
      <c r="Q61" s="34"/>
      <c r="R61" s="35"/>
    </row>
    <row r="62" spans="2:18" ht="13.5" x14ac:dyDescent="0.3">
      <c r="B62" s="20"/>
      <c r="C62" s="21"/>
      <c r="D62" s="51"/>
      <c r="E62" s="21"/>
      <c r="F62" s="21"/>
      <c r="G62" s="21"/>
      <c r="H62" s="52"/>
      <c r="I62" s="21"/>
      <c r="J62" s="51"/>
      <c r="K62" s="21"/>
      <c r="L62" s="21"/>
      <c r="M62" s="21"/>
      <c r="N62" s="21"/>
      <c r="O62" s="21"/>
      <c r="P62" s="52"/>
      <c r="Q62" s="21"/>
      <c r="R62" s="22"/>
    </row>
    <row r="63" spans="2:18" ht="13.5" x14ac:dyDescent="0.3">
      <c r="B63" s="20"/>
      <c r="C63" s="21"/>
      <c r="D63" s="51"/>
      <c r="E63" s="21"/>
      <c r="F63" s="21"/>
      <c r="G63" s="21"/>
      <c r="H63" s="52"/>
      <c r="I63" s="21"/>
      <c r="J63" s="51"/>
      <c r="K63" s="21"/>
      <c r="L63" s="21"/>
      <c r="M63" s="21"/>
      <c r="N63" s="21"/>
      <c r="O63" s="21"/>
      <c r="P63" s="52"/>
      <c r="Q63" s="21"/>
      <c r="R63" s="22"/>
    </row>
    <row r="64" spans="2:18" ht="13.5" x14ac:dyDescent="0.3">
      <c r="B64" s="20"/>
      <c r="C64" s="21"/>
      <c r="D64" s="51"/>
      <c r="E64" s="21"/>
      <c r="F64" s="21"/>
      <c r="G64" s="21"/>
      <c r="H64" s="52"/>
      <c r="I64" s="21"/>
      <c r="J64" s="51"/>
      <c r="K64" s="21"/>
      <c r="L64" s="21"/>
      <c r="M64" s="21"/>
      <c r="N64" s="21"/>
      <c r="O64" s="21"/>
      <c r="P64" s="52"/>
      <c r="Q64" s="21"/>
      <c r="R64" s="22"/>
    </row>
    <row r="65" spans="2:21" ht="13.5" x14ac:dyDescent="0.3">
      <c r="B65" s="20"/>
      <c r="C65" s="21"/>
      <c r="D65" s="51"/>
      <c r="E65" s="21"/>
      <c r="F65" s="21"/>
      <c r="G65" s="21"/>
      <c r="H65" s="52"/>
      <c r="I65" s="21"/>
      <c r="J65" s="51"/>
      <c r="K65" s="21"/>
      <c r="L65" s="21"/>
      <c r="M65" s="21"/>
      <c r="N65" s="21"/>
      <c r="O65" s="21"/>
      <c r="P65" s="52"/>
      <c r="Q65" s="21"/>
      <c r="R65" s="22"/>
    </row>
    <row r="66" spans="2:21" ht="13.5" x14ac:dyDescent="0.3">
      <c r="B66" s="20"/>
      <c r="C66" s="21"/>
      <c r="D66" s="51"/>
      <c r="E66" s="21"/>
      <c r="F66" s="21"/>
      <c r="G66" s="21"/>
      <c r="H66" s="52"/>
      <c r="I66" s="21"/>
      <c r="J66" s="51"/>
      <c r="K66" s="21"/>
      <c r="L66" s="21"/>
      <c r="M66" s="21"/>
      <c r="N66" s="21"/>
      <c r="O66" s="21"/>
      <c r="P66" s="52"/>
      <c r="Q66" s="21"/>
      <c r="R66" s="22"/>
    </row>
    <row r="67" spans="2:21" ht="13.5" x14ac:dyDescent="0.3">
      <c r="B67" s="20"/>
      <c r="C67" s="21"/>
      <c r="D67" s="51"/>
      <c r="E67" s="21"/>
      <c r="F67" s="21"/>
      <c r="G67" s="21"/>
      <c r="H67" s="52"/>
      <c r="I67" s="21"/>
      <c r="J67" s="51"/>
      <c r="K67" s="21"/>
      <c r="L67" s="21"/>
      <c r="M67" s="21"/>
      <c r="N67" s="21"/>
      <c r="O67" s="21"/>
      <c r="P67" s="52"/>
      <c r="Q67" s="21"/>
      <c r="R67" s="22"/>
    </row>
    <row r="68" spans="2:21" ht="13.5" x14ac:dyDescent="0.3">
      <c r="B68" s="20"/>
      <c r="C68" s="21"/>
      <c r="D68" s="51"/>
      <c r="E68" s="21"/>
      <c r="F68" s="21"/>
      <c r="G68" s="21"/>
      <c r="H68" s="52"/>
      <c r="I68" s="21"/>
      <c r="J68" s="51"/>
      <c r="K68" s="21"/>
      <c r="L68" s="21"/>
      <c r="M68" s="21"/>
      <c r="N68" s="21"/>
      <c r="O68" s="21"/>
      <c r="P68" s="52"/>
      <c r="Q68" s="21"/>
      <c r="R68" s="22"/>
    </row>
    <row r="69" spans="2:21" ht="13.5" x14ac:dyDescent="0.3">
      <c r="B69" s="20"/>
      <c r="C69" s="21"/>
      <c r="D69" s="51"/>
      <c r="E69" s="21"/>
      <c r="F69" s="21"/>
      <c r="G69" s="21"/>
      <c r="H69" s="52"/>
      <c r="I69" s="21"/>
      <c r="J69" s="51"/>
      <c r="K69" s="21"/>
      <c r="L69" s="21"/>
      <c r="M69" s="21"/>
      <c r="N69" s="21"/>
      <c r="O69" s="21"/>
      <c r="P69" s="52"/>
      <c r="Q69" s="21"/>
      <c r="R69" s="22"/>
    </row>
    <row r="70" spans="2:21" s="1" customFormat="1" x14ac:dyDescent="0.3">
      <c r="B70" s="33"/>
      <c r="C70" s="34"/>
      <c r="D70" s="53" t="s">
        <v>54</v>
      </c>
      <c r="E70" s="54"/>
      <c r="F70" s="54"/>
      <c r="G70" s="55" t="s">
        <v>55</v>
      </c>
      <c r="H70" s="56"/>
      <c r="I70" s="34"/>
      <c r="J70" s="53" t="s">
        <v>54</v>
      </c>
      <c r="K70" s="54"/>
      <c r="L70" s="54"/>
      <c r="M70" s="54"/>
      <c r="N70" s="55" t="s">
        <v>55</v>
      </c>
      <c r="O70" s="54"/>
      <c r="P70" s="56"/>
      <c r="Q70" s="34"/>
      <c r="R70" s="35"/>
    </row>
    <row r="71" spans="2:21" s="1" customFormat="1" ht="14.45" customHeight="1" x14ac:dyDescent="0.3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9"/>
    </row>
    <row r="75" spans="2:21" s="1" customFormat="1" ht="6.95" customHeight="1" x14ac:dyDescent="0.3"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6"/>
    </row>
    <row r="76" spans="2:21" s="1" customFormat="1" ht="36.950000000000003" customHeight="1" x14ac:dyDescent="0.3">
      <c r="B76" s="33"/>
      <c r="C76" s="212" t="s">
        <v>107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35"/>
      <c r="T76" s="127"/>
      <c r="U76" s="127"/>
    </row>
    <row r="77" spans="2:21" s="1" customFormat="1" ht="6.95" customHeight="1" x14ac:dyDescent="0.3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5"/>
      <c r="T77" s="127"/>
      <c r="U77" s="127"/>
    </row>
    <row r="78" spans="2:21" s="1" customFormat="1" ht="30" customHeight="1" x14ac:dyDescent="0.3">
      <c r="B78" s="33"/>
      <c r="C78" s="28" t="s">
        <v>16</v>
      </c>
      <c r="D78" s="34"/>
      <c r="E78" s="34"/>
      <c r="F78" s="255" t="str">
        <f>F6</f>
        <v>Kolumbária pre Slávičie údolie Bratislava</v>
      </c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34"/>
      <c r="R78" s="35"/>
      <c r="T78" s="127"/>
      <c r="U78" s="127"/>
    </row>
    <row r="79" spans="2:21" s="1" customFormat="1" ht="36.950000000000003" customHeight="1" x14ac:dyDescent="0.3">
      <c r="B79" s="33"/>
      <c r="C79" s="67" t="s">
        <v>103</v>
      </c>
      <c r="D79" s="34"/>
      <c r="E79" s="34"/>
      <c r="F79" s="233" t="str">
        <f>F7</f>
        <v>AA5065/11 - Pergola</v>
      </c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34"/>
      <c r="R79" s="35"/>
      <c r="T79" s="127"/>
      <c r="U79" s="127"/>
    </row>
    <row r="80" spans="2:21" s="1" customFormat="1" ht="6.95" customHeight="1" x14ac:dyDescent="0.3"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5"/>
      <c r="T80" s="127"/>
      <c r="U80" s="127"/>
    </row>
    <row r="81" spans="2:47" s="1" customFormat="1" ht="18" customHeight="1" x14ac:dyDescent="0.3">
      <c r="B81" s="33"/>
      <c r="C81" s="28" t="s">
        <v>21</v>
      </c>
      <c r="D81" s="34"/>
      <c r="E81" s="34"/>
      <c r="F81" s="26" t="str">
        <f>F9</f>
        <v>Karlová Ves</v>
      </c>
      <c r="G81" s="34"/>
      <c r="H81" s="34"/>
      <c r="I81" s="34"/>
      <c r="J81" s="34"/>
      <c r="K81" s="28" t="s">
        <v>23</v>
      </c>
      <c r="L81" s="34"/>
      <c r="M81" s="261" t="str">
        <f>IF(O9="","",O9)</f>
        <v>17. 6. 2024</v>
      </c>
      <c r="N81" s="223"/>
      <c r="O81" s="223"/>
      <c r="P81" s="223"/>
      <c r="Q81" s="34"/>
      <c r="R81" s="35"/>
      <c r="T81" s="127"/>
      <c r="U81" s="127"/>
    </row>
    <row r="82" spans="2:47" s="1" customFormat="1" ht="6.95" customHeight="1" x14ac:dyDescent="0.3"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5"/>
      <c r="T82" s="127"/>
      <c r="U82" s="127"/>
    </row>
    <row r="83" spans="2:47" s="1" customFormat="1" x14ac:dyDescent="0.3">
      <c r="B83" s="33"/>
      <c r="C83" s="28" t="s">
        <v>25</v>
      </c>
      <c r="D83" s="34"/>
      <c r="E83" s="34"/>
      <c r="F83" s="26" t="str">
        <f>E12</f>
        <v>Mariánum-Pohrebníctvo mesta Bratislava</v>
      </c>
      <c r="G83" s="34"/>
      <c r="H83" s="34"/>
      <c r="I83" s="34"/>
      <c r="J83" s="34"/>
      <c r="K83" s="28" t="s">
        <v>31</v>
      </c>
      <c r="L83" s="34"/>
      <c r="M83" s="217" t="str">
        <f>E18</f>
        <v>Ing.Arch.Matej Babuliak a Eva Babuliaková</v>
      </c>
      <c r="N83" s="223"/>
      <c r="O83" s="223"/>
      <c r="P83" s="223"/>
      <c r="Q83" s="223"/>
      <c r="R83" s="35"/>
      <c r="T83" s="127"/>
      <c r="U83" s="127"/>
    </row>
    <row r="84" spans="2:47" s="1" customFormat="1" ht="14.45" customHeight="1" x14ac:dyDescent="0.3">
      <c r="B84" s="33"/>
      <c r="C84" s="28" t="s">
        <v>29</v>
      </c>
      <c r="D84" s="34"/>
      <c r="E84" s="34"/>
      <c r="F84" s="26" t="str">
        <f>IF(E15="","",E15)</f>
        <v>Vyplň údaj</v>
      </c>
      <c r="G84" s="34"/>
      <c r="H84" s="34"/>
      <c r="I84" s="34"/>
      <c r="J84" s="34"/>
      <c r="K84" s="28" t="s">
        <v>34</v>
      </c>
      <c r="L84" s="34"/>
      <c r="M84" s="217" t="str">
        <f>E21</f>
        <v>Ing.Ján Surán</v>
      </c>
      <c r="N84" s="223"/>
      <c r="O84" s="223"/>
      <c r="P84" s="223"/>
      <c r="Q84" s="223"/>
      <c r="R84" s="35"/>
      <c r="T84" s="127"/>
      <c r="U84" s="127"/>
    </row>
    <row r="85" spans="2:47" s="1" customFormat="1" ht="10.35" customHeight="1" x14ac:dyDescent="0.3"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5"/>
      <c r="T85" s="127"/>
      <c r="U85" s="127"/>
    </row>
    <row r="86" spans="2:47" s="1" customFormat="1" ht="29.25" customHeight="1" x14ac:dyDescent="0.3">
      <c r="B86" s="33"/>
      <c r="C86" s="262" t="s">
        <v>108</v>
      </c>
      <c r="D86" s="263"/>
      <c r="E86" s="263"/>
      <c r="F86" s="263"/>
      <c r="G86" s="263"/>
      <c r="H86" s="262" t="s">
        <v>109</v>
      </c>
      <c r="I86" s="264"/>
      <c r="J86" s="264"/>
      <c r="K86" s="262" t="s">
        <v>110</v>
      </c>
      <c r="L86" s="263"/>
      <c r="M86" s="262" t="s">
        <v>111</v>
      </c>
      <c r="N86" s="263"/>
      <c r="O86" s="223"/>
      <c r="P86" s="223"/>
      <c r="Q86" s="223"/>
      <c r="R86" s="35"/>
      <c r="T86" s="127"/>
      <c r="U86" s="127"/>
    </row>
    <row r="87" spans="2:47" s="1" customFormat="1" ht="10.35" customHeight="1" x14ac:dyDescent="0.3"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5"/>
      <c r="T87" s="127"/>
      <c r="U87" s="127"/>
    </row>
    <row r="88" spans="2:47" s="1" customFormat="1" ht="29.25" customHeight="1" x14ac:dyDescent="0.3">
      <c r="B88" s="33"/>
      <c r="C88" s="128" t="s">
        <v>112</v>
      </c>
      <c r="D88" s="34"/>
      <c r="E88" s="34"/>
      <c r="F88" s="34"/>
      <c r="G88" s="34"/>
      <c r="H88" s="252">
        <f>W125</f>
        <v>0</v>
      </c>
      <c r="I88" s="223"/>
      <c r="J88" s="223"/>
      <c r="K88" s="252">
        <f>X125</f>
        <v>0</v>
      </c>
      <c r="L88" s="223"/>
      <c r="M88" s="252">
        <f>M125</f>
        <v>0</v>
      </c>
      <c r="N88" s="223"/>
      <c r="O88" s="223"/>
      <c r="P88" s="223"/>
      <c r="Q88" s="223"/>
      <c r="R88" s="35"/>
      <c r="T88" s="127"/>
      <c r="U88" s="127"/>
      <c r="AU88" s="16" t="s">
        <v>113</v>
      </c>
    </row>
    <row r="89" spans="2:47" s="6" customFormat="1" ht="24.95" customHeight="1" x14ac:dyDescent="0.3">
      <c r="B89" s="129"/>
      <c r="C89" s="130"/>
      <c r="D89" s="131" t="s">
        <v>114</v>
      </c>
      <c r="E89" s="130"/>
      <c r="F89" s="130"/>
      <c r="G89" s="130"/>
      <c r="H89" s="265">
        <f>W126</f>
        <v>0</v>
      </c>
      <c r="I89" s="266"/>
      <c r="J89" s="266"/>
      <c r="K89" s="265">
        <f>X126</f>
        <v>0</v>
      </c>
      <c r="L89" s="266"/>
      <c r="M89" s="265">
        <f>M126</f>
        <v>0</v>
      </c>
      <c r="N89" s="266"/>
      <c r="O89" s="266"/>
      <c r="P89" s="266"/>
      <c r="Q89" s="266"/>
      <c r="R89" s="132"/>
      <c r="T89" s="133"/>
      <c r="U89" s="133"/>
    </row>
    <row r="90" spans="2:47" s="7" customFormat="1" ht="19.899999999999999" customHeight="1" x14ac:dyDescent="0.3">
      <c r="B90" s="134"/>
      <c r="C90" s="135"/>
      <c r="D90" s="105" t="s">
        <v>115</v>
      </c>
      <c r="E90" s="135"/>
      <c r="F90" s="135"/>
      <c r="G90" s="135"/>
      <c r="H90" s="249">
        <f>W127</f>
        <v>0</v>
      </c>
      <c r="I90" s="267"/>
      <c r="J90" s="267"/>
      <c r="K90" s="249">
        <f>X127</f>
        <v>0</v>
      </c>
      <c r="L90" s="267"/>
      <c r="M90" s="249">
        <f>M127</f>
        <v>0</v>
      </c>
      <c r="N90" s="267"/>
      <c r="O90" s="267"/>
      <c r="P90" s="267"/>
      <c r="Q90" s="267"/>
      <c r="R90" s="136"/>
      <c r="T90" s="137"/>
      <c r="U90" s="137"/>
    </row>
    <row r="91" spans="2:47" s="7" customFormat="1" ht="19.899999999999999" customHeight="1" x14ac:dyDescent="0.3">
      <c r="B91" s="134"/>
      <c r="C91" s="135"/>
      <c r="D91" s="105" t="s">
        <v>116</v>
      </c>
      <c r="E91" s="135"/>
      <c r="F91" s="135"/>
      <c r="G91" s="135"/>
      <c r="H91" s="249">
        <f>W132</f>
        <v>0</v>
      </c>
      <c r="I91" s="267"/>
      <c r="J91" s="267"/>
      <c r="K91" s="249">
        <f>X132</f>
        <v>0</v>
      </c>
      <c r="L91" s="267"/>
      <c r="M91" s="249">
        <f>M132</f>
        <v>0</v>
      </c>
      <c r="N91" s="267"/>
      <c r="O91" s="267"/>
      <c r="P91" s="267"/>
      <c r="Q91" s="267"/>
      <c r="R91" s="136"/>
      <c r="T91" s="137"/>
      <c r="U91" s="137"/>
    </row>
    <row r="92" spans="2:47" s="7" customFormat="1" ht="19.899999999999999" customHeight="1" x14ac:dyDescent="0.3">
      <c r="B92" s="134"/>
      <c r="C92" s="135"/>
      <c r="D92" s="105" t="s">
        <v>117</v>
      </c>
      <c r="E92" s="135"/>
      <c r="F92" s="135"/>
      <c r="G92" s="135"/>
      <c r="H92" s="249">
        <f>W140</f>
        <v>0</v>
      </c>
      <c r="I92" s="267"/>
      <c r="J92" s="267"/>
      <c r="K92" s="249">
        <f>X140</f>
        <v>0</v>
      </c>
      <c r="L92" s="267"/>
      <c r="M92" s="249">
        <f>M140</f>
        <v>0</v>
      </c>
      <c r="N92" s="267"/>
      <c r="O92" s="267"/>
      <c r="P92" s="267"/>
      <c r="Q92" s="267"/>
      <c r="R92" s="136"/>
      <c r="T92" s="137"/>
      <c r="U92" s="137"/>
    </row>
    <row r="93" spans="2:47" s="7" customFormat="1" ht="19.899999999999999" customHeight="1" x14ac:dyDescent="0.3">
      <c r="B93" s="134"/>
      <c r="C93" s="135"/>
      <c r="D93" s="105" t="s">
        <v>118</v>
      </c>
      <c r="E93" s="135"/>
      <c r="F93" s="135"/>
      <c r="G93" s="135"/>
      <c r="H93" s="249">
        <f>W144</f>
        <v>0</v>
      </c>
      <c r="I93" s="267"/>
      <c r="J93" s="267"/>
      <c r="K93" s="249">
        <f>X144</f>
        <v>0</v>
      </c>
      <c r="L93" s="267"/>
      <c r="M93" s="249">
        <f>M144</f>
        <v>0</v>
      </c>
      <c r="N93" s="267"/>
      <c r="O93" s="267"/>
      <c r="P93" s="267"/>
      <c r="Q93" s="267"/>
      <c r="R93" s="136"/>
      <c r="T93" s="137"/>
      <c r="U93" s="137"/>
    </row>
    <row r="94" spans="2:47" s="6" customFormat="1" ht="24.95" customHeight="1" x14ac:dyDescent="0.3">
      <c r="B94" s="129"/>
      <c r="C94" s="130"/>
      <c r="D94" s="131" t="s">
        <v>119</v>
      </c>
      <c r="E94" s="130"/>
      <c r="F94" s="130"/>
      <c r="G94" s="130"/>
      <c r="H94" s="265">
        <f>W149</f>
        <v>0</v>
      </c>
      <c r="I94" s="266"/>
      <c r="J94" s="266"/>
      <c r="K94" s="265">
        <f>X149</f>
        <v>0</v>
      </c>
      <c r="L94" s="266"/>
      <c r="M94" s="265">
        <f>M149</f>
        <v>0</v>
      </c>
      <c r="N94" s="266"/>
      <c r="O94" s="266"/>
      <c r="P94" s="266"/>
      <c r="Q94" s="266"/>
      <c r="R94" s="132"/>
      <c r="T94" s="133"/>
      <c r="U94" s="133"/>
    </row>
    <row r="95" spans="2:47" s="7" customFormat="1" ht="19.899999999999999" customHeight="1" x14ac:dyDescent="0.3">
      <c r="B95" s="134"/>
      <c r="C95" s="135"/>
      <c r="D95" s="105" t="s">
        <v>120</v>
      </c>
      <c r="E95" s="135"/>
      <c r="F95" s="135"/>
      <c r="G95" s="135"/>
      <c r="H95" s="249">
        <f>W150</f>
        <v>0</v>
      </c>
      <c r="I95" s="267"/>
      <c r="J95" s="267"/>
      <c r="K95" s="249">
        <f>X150</f>
        <v>0</v>
      </c>
      <c r="L95" s="267"/>
      <c r="M95" s="249">
        <f>M150</f>
        <v>0</v>
      </c>
      <c r="N95" s="267"/>
      <c r="O95" s="267"/>
      <c r="P95" s="267"/>
      <c r="Q95" s="267"/>
      <c r="R95" s="136"/>
      <c r="T95" s="137"/>
      <c r="U95" s="137"/>
    </row>
    <row r="96" spans="2:47" s="7" customFormat="1" ht="19.899999999999999" customHeight="1" x14ac:dyDescent="0.3">
      <c r="B96" s="134"/>
      <c r="C96" s="135"/>
      <c r="D96" s="105" t="s">
        <v>121</v>
      </c>
      <c r="E96" s="135"/>
      <c r="F96" s="135"/>
      <c r="G96" s="135"/>
      <c r="H96" s="249">
        <f>W176</f>
        <v>0</v>
      </c>
      <c r="I96" s="267"/>
      <c r="J96" s="267"/>
      <c r="K96" s="249">
        <f>X176</f>
        <v>0</v>
      </c>
      <c r="L96" s="267"/>
      <c r="M96" s="249">
        <f>M176</f>
        <v>0</v>
      </c>
      <c r="N96" s="267"/>
      <c r="O96" s="267"/>
      <c r="P96" s="267"/>
      <c r="Q96" s="267"/>
      <c r="R96" s="136"/>
      <c r="T96" s="137"/>
      <c r="U96" s="137"/>
    </row>
    <row r="97" spans="2:65" s="7" customFormat="1" ht="19.899999999999999" customHeight="1" x14ac:dyDescent="0.3">
      <c r="B97" s="134"/>
      <c r="C97" s="135"/>
      <c r="D97" s="105" t="s">
        <v>122</v>
      </c>
      <c r="E97" s="135"/>
      <c r="F97" s="135"/>
      <c r="G97" s="135"/>
      <c r="H97" s="249">
        <f>W182</f>
        <v>0</v>
      </c>
      <c r="I97" s="267"/>
      <c r="J97" s="267"/>
      <c r="K97" s="249">
        <f>X182</f>
        <v>0</v>
      </c>
      <c r="L97" s="267"/>
      <c r="M97" s="249">
        <f>M182</f>
        <v>0</v>
      </c>
      <c r="N97" s="267"/>
      <c r="O97" s="267"/>
      <c r="P97" s="267"/>
      <c r="Q97" s="267"/>
      <c r="R97" s="136"/>
      <c r="T97" s="137"/>
      <c r="U97" s="137"/>
    </row>
    <row r="98" spans="2:65" s="6" customFormat="1" ht="21.75" customHeight="1" x14ac:dyDescent="0.35">
      <c r="B98" s="129"/>
      <c r="C98" s="130"/>
      <c r="D98" s="131" t="s">
        <v>123</v>
      </c>
      <c r="E98" s="130"/>
      <c r="F98" s="130"/>
      <c r="G98" s="130"/>
      <c r="H98" s="268">
        <f>W188</f>
        <v>0</v>
      </c>
      <c r="I98" s="266"/>
      <c r="J98" s="266"/>
      <c r="K98" s="268">
        <f>X188</f>
        <v>0</v>
      </c>
      <c r="L98" s="266"/>
      <c r="M98" s="268">
        <f>M188</f>
        <v>0</v>
      </c>
      <c r="N98" s="266"/>
      <c r="O98" s="266"/>
      <c r="P98" s="266"/>
      <c r="Q98" s="266"/>
      <c r="R98" s="132"/>
      <c r="T98" s="133"/>
      <c r="U98" s="133"/>
    </row>
    <row r="99" spans="2:65" s="1" customFormat="1" ht="21.75" customHeight="1" x14ac:dyDescent="0.3"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5"/>
      <c r="T99" s="127"/>
      <c r="U99" s="127"/>
    </row>
    <row r="100" spans="2:65" s="1" customFormat="1" ht="29.25" customHeight="1" x14ac:dyDescent="0.3">
      <c r="B100" s="33"/>
      <c r="C100" s="128" t="s">
        <v>124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269">
        <f>ROUND(M101+M102+M103+M104+M105+M106,2)</f>
        <v>0</v>
      </c>
      <c r="N100" s="223"/>
      <c r="O100" s="223"/>
      <c r="P100" s="223"/>
      <c r="Q100" s="223"/>
      <c r="R100" s="35"/>
      <c r="T100" s="138"/>
      <c r="U100" s="139" t="s">
        <v>42</v>
      </c>
    </row>
    <row r="101" spans="2:65" s="1" customFormat="1" ht="18" customHeight="1" x14ac:dyDescent="0.3">
      <c r="B101" s="33"/>
      <c r="C101" s="34"/>
      <c r="D101" s="250" t="s">
        <v>125</v>
      </c>
      <c r="E101" s="223"/>
      <c r="F101" s="223"/>
      <c r="G101" s="223"/>
      <c r="H101" s="223"/>
      <c r="I101" s="34"/>
      <c r="J101" s="34"/>
      <c r="K101" s="34"/>
      <c r="L101" s="34"/>
      <c r="M101" s="248">
        <f>ROUND(M88*T101,2)</f>
        <v>0</v>
      </c>
      <c r="N101" s="223"/>
      <c r="O101" s="223"/>
      <c r="P101" s="223"/>
      <c r="Q101" s="223"/>
      <c r="R101" s="35"/>
      <c r="S101" s="140"/>
      <c r="T101" s="76"/>
      <c r="U101" s="141" t="s">
        <v>45</v>
      </c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3" t="s">
        <v>126</v>
      </c>
      <c r="AZ101" s="142"/>
      <c r="BA101" s="142"/>
      <c r="BB101" s="142"/>
      <c r="BC101" s="142"/>
      <c r="BD101" s="142"/>
      <c r="BE101" s="144">
        <f t="shared" ref="BE101:BE106" si="0">IF(U101="základná",M101,0)</f>
        <v>0</v>
      </c>
      <c r="BF101" s="144">
        <f t="shared" ref="BF101:BF106" si="1">IF(U101="znížená",M101,0)</f>
        <v>0</v>
      </c>
      <c r="BG101" s="144">
        <f t="shared" ref="BG101:BG106" si="2">IF(U101="zákl. prenesená",M101,0)</f>
        <v>0</v>
      </c>
      <c r="BH101" s="144">
        <f t="shared" ref="BH101:BH106" si="3">IF(U101="zníž. prenesená",M101,0)</f>
        <v>0</v>
      </c>
      <c r="BI101" s="144">
        <f t="shared" ref="BI101:BI106" si="4">IF(U101="nulová",M101,0)</f>
        <v>0</v>
      </c>
      <c r="BJ101" s="143" t="s">
        <v>127</v>
      </c>
      <c r="BK101" s="142"/>
      <c r="BL101" s="142"/>
      <c r="BM101" s="142"/>
    </row>
    <row r="102" spans="2:65" s="1" customFormat="1" ht="18" customHeight="1" x14ac:dyDescent="0.3">
      <c r="B102" s="33"/>
      <c r="C102" s="34"/>
      <c r="D102" s="250" t="s">
        <v>128</v>
      </c>
      <c r="E102" s="223"/>
      <c r="F102" s="223"/>
      <c r="G102" s="223"/>
      <c r="H102" s="223"/>
      <c r="I102" s="34"/>
      <c r="J102" s="34"/>
      <c r="K102" s="34"/>
      <c r="L102" s="34"/>
      <c r="M102" s="248">
        <f>ROUND(M88*T102,2)</f>
        <v>0</v>
      </c>
      <c r="N102" s="223"/>
      <c r="O102" s="223"/>
      <c r="P102" s="223"/>
      <c r="Q102" s="223"/>
      <c r="R102" s="35"/>
      <c r="S102" s="140"/>
      <c r="T102" s="76"/>
      <c r="U102" s="141" t="s">
        <v>45</v>
      </c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  <c r="AM102" s="142"/>
      <c r="AN102" s="142"/>
      <c r="AO102" s="142"/>
      <c r="AP102" s="142"/>
      <c r="AQ102" s="142"/>
      <c r="AR102" s="142"/>
      <c r="AS102" s="142"/>
      <c r="AT102" s="142"/>
      <c r="AU102" s="142"/>
      <c r="AV102" s="142"/>
      <c r="AW102" s="142"/>
      <c r="AX102" s="142"/>
      <c r="AY102" s="143" t="s">
        <v>126</v>
      </c>
      <c r="AZ102" s="142"/>
      <c r="BA102" s="142"/>
      <c r="BB102" s="142"/>
      <c r="BC102" s="142"/>
      <c r="BD102" s="142"/>
      <c r="BE102" s="144">
        <f t="shared" si="0"/>
        <v>0</v>
      </c>
      <c r="BF102" s="144">
        <f t="shared" si="1"/>
        <v>0</v>
      </c>
      <c r="BG102" s="144">
        <f t="shared" si="2"/>
        <v>0</v>
      </c>
      <c r="BH102" s="144">
        <f t="shared" si="3"/>
        <v>0</v>
      </c>
      <c r="BI102" s="144">
        <f t="shared" si="4"/>
        <v>0</v>
      </c>
      <c r="BJ102" s="143" t="s">
        <v>127</v>
      </c>
      <c r="BK102" s="142"/>
      <c r="BL102" s="142"/>
      <c r="BM102" s="142"/>
    </row>
    <row r="103" spans="2:65" s="1" customFormat="1" ht="18" customHeight="1" x14ac:dyDescent="0.3">
      <c r="B103" s="33"/>
      <c r="C103" s="34"/>
      <c r="D103" s="250" t="s">
        <v>129</v>
      </c>
      <c r="E103" s="223"/>
      <c r="F103" s="223"/>
      <c r="G103" s="223"/>
      <c r="H103" s="223"/>
      <c r="I103" s="34"/>
      <c r="J103" s="34"/>
      <c r="K103" s="34"/>
      <c r="L103" s="34"/>
      <c r="M103" s="248">
        <f>ROUND(M88*T103,2)</f>
        <v>0</v>
      </c>
      <c r="N103" s="223"/>
      <c r="O103" s="223"/>
      <c r="P103" s="223"/>
      <c r="Q103" s="223"/>
      <c r="R103" s="35"/>
      <c r="S103" s="140"/>
      <c r="T103" s="76"/>
      <c r="U103" s="141" t="s">
        <v>45</v>
      </c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3" t="s">
        <v>126</v>
      </c>
      <c r="AZ103" s="142"/>
      <c r="BA103" s="142"/>
      <c r="BB103" s="142"/>
      <c r="BC103" s="142"/>
      <c r="BD103" s="142"/>
      <c r="BE103" s="144">
        <f t="shared" si="0"/>
        <v>0</v>
      </c>
      <c r="BF103" s="144">
        <f t="shared" si="1"/>
        <v>0</v>
      </c>
      <c r="BG103" s="144">
        <f t="shared" si="2"/>
        <v>0</v>
      </c>
      <c r="BH103" s="144">
        <f t="shared" si="3"/>
        <v>0</v>
      </c>
      <c r="BI103" s="144">
        <f t="shared" si="4"/>
        <v>0</v>
      </c>
      <c r="BJ103" s="143" t="s">
        <v>127</v>
      </c>
      <c r="BK103" s="142"/>
      <c r="BL103" s="142"/>
      <c r="BM103" s="142"/>
    </row>
    <row r="104" spans="2:65" s="1" customFormat="1" ht="18" customHeight="1" x14ac:dyDescent="0.3">
      <c r="B104" s="33"/>
      <c r="C104" s="34"/>
      <c r="D104" s="250" t="s">
        <v>130</v>
      </c>
      <c r="E104" s="223"/>
      <c r="F104" s="223"/>
      <c r="G104" s="223"/>
      <c r="H104" s="223"/>
      <c r="I104" s="34"/>
      <c r="J104" s="34"/>
      <c r="K104" s="34"/>
      <c r="L104" s="34"/>
      <c r="M104" s="248">
        <f>ROUND(M88*T104,2)</f>
        <v>0</v>
      </c>
      <c r="N104" s="223"/>
      <c r="O104" s="223"/>
      <c r="P104" s="223"/>
      <c r="Q104" s="223"/>
      <c r="R104" s="35"/>
      <c r="S104" s="140"/>
      <c r="T104" s="76"/>
      <c r="U104" s="141" t="s">
        <v>45</v>
      </c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3" t="s">
        <v>126</v>
      </c>
      <c r="AZ104" s="142"/>
      <c r="BA104" s="142"/>
      <c r="BB104" s="142"/>
      <c r="BC104" s="142"/>
      <c r="BD104" s="142"/>
      <c r="BE104" s="144">
        <f t="shared" si="0"/>
        <v>0</v>
      </c>
      <c r="BF104" s="144">
        <f t="shared" si="1"/>
        <v>0</v>
      </c>
      <c r="BG104" s="144">
        <f t="shared" si="2"/>
        <v>0</v>
      </c>
      <c r="BH104" s="144">
        <f t="shared" si="3"/>
        <v>0</v>
      </c>
      <c r="BI104" s="144">
        <f t="shared" si="4"/>
        <v>0</v>
      </c>
      <c r="BJ104" s="143" t="s">
        <v>127</v>
      </c>
      <c r="BK104" s="142"/>
      <c r="BL104" s="142"/>
      <c r="BM104" s="142"/>
    </row>
    <row r="105" spans="2:65" s="1" customFormat="1" ht="18" customHeight="1" x14ac:dyDescent="0.3">
      <c r="B105" s="33"/>
      <c r="C105" s="34"/>
      <c r="D105" s="250" t="s">
        <v>131</v>
      </c>
      <c r="E105" s="223"/>
      <c r="F105" s="223"/>
      <c r="G105" s="223"/>
      <c r="H105" s="223"/>
      <c r="I105" s="34"/>
      <c r="J105" s="34"/>
      <c r="K105" s="34"/>
      <c r="L105" s="34"/>
      <c r="M105" s="248">
        <f>ROUND(M88*T105,2)</f>
        <v>0</v>
      </c>
      <c r="N105" s="223"/>
      <c r="O105" s="223"/>
      <c r="P105" s="223"/>
      <c r="Q105" s="223"/>
      <c r="R105" s="35"/>
      <c r="S105" s="140"/>
      <c r="T105" s="76"/>
      <c r="U105" s="141" t="s">
        <v>45</v>
      </c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3" t="s">
        <v>126</v>
      </c>
      <c r="AZ105" s="142"/>
      <c r="BA105" s="142"/>
      <c r="BB105" s="142"/>
      <c r="BC105" s="142"/>
      <c r="BD105" s="142"/>
      <c r="BE105" s="144">
        <f t="shared" si="0"/>
        <v>0</v>
      </c>
      <c r="BF105" s="144">
        <f t="shared" si="1"/>
        <v>0</v>
      </c>
      <c r="BG105" s="144">
        <f t="shared" si="2"/>
        <v>0</v>
      </c>
      <c r="BH105" s="144">
        <f t="shared" si="3"/>
        <v>0</v>
      </c>
      <c r="BI105" s="144">
        <f t="shared" si="4"/>
        <v>0</v>
      </c>
      <c r="BJ105" s="143" t="s">
        <v>127</v>
      </c>
      <c r="BK105" s="142"/>
      <c r="BL105" s="142"/>
      <c r="BM105" s="142"/>
    </row>
    <row r="106" spans="2:65" s="1" customFormat="1" ht="18" customHeight="1" x14ac:dyDescent="0.3">
      <c r="B106" s="33"/>
      <c r="C106" s="34"/>
      <c r="D106" s="105" t="s">
        <v>132</v>
      </c>
      <c r="E106" s="34"/>
      <c r="F106" s="34"/>
      <c r="G106" s="34"/>
      <c r="H106" s="34"/>
      <c r="I106" s="34"/>
      <c r="J106" s="34"/>
      <c r="K106" s="34"/>
      <c r="L106" s="34"/>
      <c r="M106" s="248">
        <f>ROUND(M88*T106,2)</f>
        <v>0</v>
      </c>
      <c r="N106" s="223"/>
      <c r="O106" s="223"/>
      <c r="P106" s="223"/>
      <c r="Q106" s="223"/>
      <c r="R106" s="35"/>
      <c r="S106" s="140"/>
      <c r="T106" s="145"/>
      <c r="U106" s="146" t="s">
        <v>45</v>
      </c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3" t="s">
        <v>133</v>
      </c>
      <c r="AZ106" s="142"/>
      <c r="BA106" s="142"/>
      <c r="BB106" s="142"/>
      <c r="BC106" s="142"/>
      <c r="BD106" s="142"/>
      <c r="BE106" s="144">
        <f t="shared" si="0"/>
        <v>0</v>
      </c>
      <c r="BF106" s="144">
        <f t="shared" si="1"/>
        <v>0</v>
      </c>
      <c r="BG106" s="144">
        <f t="shared" si="2"/>
        <v>0</v>
      </c>
      <c r="BH106" s="144">
        <f t="shared" si="3"/>
        <v>0</v>
      </c>
      <c r="BI106" s="144">
        <f t="shared" si="4"/>
        <v>0</v>
      </c>
      <c r="BJ106" s="143" t="s">
        <v>127</v>
      </c>
      <c r="BK106" s="142"/>
      <c r="BL106" s="142"/>
      <c r="BM106" s="142"/>
    </row>
    <row r="107" spans="2:65" s="1" customFormat="1" ht="13.5" x14ac:dyDescent="0.3"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5"/>
      <c r="T107" s="127"/>
      <c r="U107" s="127"/>
    </row>
    <row r="108" spans="2:65" s="1" customFormat="1" ht="29.25" customHeight="1" x14ac:dyDescent="0.3">
      <c r="B108" s="33"/>
      <c r="C108" s="116" t="s">
        <v>100</v>
      </c>
      <c r="D108" s="117"/>
      <c r="E108" s="117"/>
      <c r="F108" s="117"/>
      <c r="G108" s="117"/>
      <c r="H108" s="117"/>
      <c r="I108" s="117"/>
      <c r="J108" s="117"/>
      <c r="K108" s="117"/>
      <c r="L108" s="253">
        <f>ROUND(SUM(M88+M100),2)</f>
        <v>0</v>
      </c>
      <c r="M108" s="263"/>
      <c r="N108" s="263"/>
      <c r="O108" s="263"/>
      <c r="P108" s="263"/>
      <c r="Q108" s="263"/>
      <c r="R108" s="35"/>
      <c r="T108" s="127"/>
      <c r="U108" s="127"/>
    </row>
    <row r="109" spans="2:65" s="1" customFormat="1" ht="6.95" customHeight="1" x14ac:dyDescent="0.3"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9"/>
      <c r="T109" s="127"/>
      <c r="U109" s="127"/>
    </row>
    <row r="113" spans="2:65" s="1" customFormat="1" ht="6.95" customHeight="1" x14ac:dyDescent="0.3"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2"/>
    </row>
    <row r="114" spans="2:65" s="1" customFormat="1" ht="36.950000000000003" customHeight="1" x14ac:dyDescent="0.3">
      <c r="B114" s="33"/>
      <c r="C114" s="212" t="s">
        <v>134</v>
      </c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35"/>
    </row>
    <row r="115" spans="2:65" s="1" customFormat="1" ht="6.95" customHeight="1" x14ac:dyDescent="0.3"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5"/>
    </row>
    <row r="116" spans="2:65" s="1" customFormat="1" ht="30" customHeight="1" x14ac:dyDescent="0.3">
      <c r="B116" s="33"/>
      <c r="C116" s="28" t="s">
        <v>16</v>
      </c>
      <c r="D116" s="34"/>
      <c r="E116" s="34"/>
      <c r="F116" s="255" t="str">
        <f>F6</f>
        <v>Kolumbária pre Slávičie údolie Bratislava</v>
      </c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34"/>
      <c r="R116" s="35"/>
    </row>
    <row r="117" spans="2:65" s="1" customFormat="1" ht="36.950000000000003" customHeight="1" x14ac:dyDescent="0.3">
      <c r="B117" s="33"/>
      <c r="C117" s="67" t="s">
        <v>103</v>
      </c>
      <c r="D117" s="34"/>
      <c r="E117" s="34"/>
      <c r="F117" s="233" t="str">
        <f>F7</f>
        <v>AA5065/11 - Pergola</v>
      </c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34"/>
      <c r="R117" s="35"/>
    </row>
    <row r="118" spans="2:65" s="1" customFormat="1" ht="6.95" customHeight="1" x14ac:dyDescent="0.3"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5"/>
    </row>
    <row r="119" spans="2:65" s="1" customFormat="1" ht="18" customHeight="1" x14ac:dyDescent="0.3">
      <c r="B119" s="33"/>
      <c r="C119" s="28" t="s">
        <v>21</v>
      </c>
      <c r="D119" s="34"/>
      <c r="E119" s="34"/>
      <c r="F119" s="26" t="str">
        <f>F9</f>
        <v>Karlová Ves</v>
      </c>
      <c r="G119" s="34"/>
      <c r="H119" s="34"/>
      <c r="I119" s="34"/>
      <c r="J119" s="34"/>
      <c r="K119" s="28" t="s">
        <v>23</v>
      </c>
      <c r="L119" s="34"/>
      <c r="M119" s="261" t="str">
        <f>IF(O9="","",O9)</f>
        <v>17. 6. 2024</v>
      </c>
      <c r="N119" s="223"/>
      <c r="O119" s="223"/>
      <c r="P119" s="223"/>
      <c r="Q119" s="34"/>
      <c r="R119" s="35"/>
    </row>
    <row r="120" spans="2:65" s="1" customFormat="1" ht="6.95" customHeight="1" x14ac:dyDescent="0.3"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5"/>
    </row>
    <row r="121" spans="2:65" s="1" customFormat="1" x14ac:dyDescent="0.3">
      <c r="B121" s="33"/>
      <c r="C121" s="28" t="s">
        <v>25</v>
      </c>
      <c r="D121" s="34"/>
      <c r="E121" s="34"/>
      <c r="F121" s="26" t="str">
        <f>E12</f>
        <v>Mariánum-Pohrebníctvo mesta Bratislava</v>
      </c>
      <c r="G121" s="34"/>
      <c r="H121" s="34"/>
      <c r="I121" s="34"/>
      <c r="J121" s="34"/>
      <c r="K121" s="28" t="s">
        <v>31</v>
      </c>
      <c r="L121" s="34"/>
      <c r="M121" s="217" t="str">
        <f>E18</f>
        <v>Ing.Arch.Matej Babuliak a Eva Babuliaková</v>
      </c>
      <c r="N121" s="223"/>
      <c r="O121" s="223"/>
      <c r="P121" s="223"/>
      <c r="Q121" s="223"/>
      <c r="R121" s="35"/>
    </row>
    <row r="122" spans="2:65" s="1" customFormat="1" ht="14.45" customHeight="1" x14ac:dyDescent="0.3">
      <c r="B122" s="33"/>
      <c r="C122" s="28" t="s">
        <v>29</v>
      </c>
      <c r="D122" s="34"/>
      <c r="E122" s="34"/>
      <c r="F122" s="26" t="str">
        <f>IF(E15="","",E15)</f>
        <v>Vyplň údaj</v>
      </c>
      <c r="G122" s="34"/>
      <c r="H122" s="34"/>
      <c r="I122" s="34"/>
      <c r="J122" s="34"/>
      <c r="K122" s="28" t="s">
        <v>34</v>
      </c>
      <c r="L122" s="34"/>
      <c r="M122" s="217" t="str">
        <f>E21</f>
        <v>Ing.Ján Surán</v>
      </c>
      <c r="N122" s="223"/>
      <c r="O122" s="223"/>
      <c r="P122" s="223"/>
      <c r="Q122" s="223"/>
      <c r="R122" s="35"/>
    </row>
    <row r="123" spans="2:65" s="1" customFormat="1" ht="10.35" customHeight="1" x14ac:dyDescent="0.3"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5"/>
    </row>
    <row r="124" spans="2:65" s="8" customFormat="1" ht="29.25" customHeight="1" x14ac:dyDescent="0.3">
      <c r="B124" s="147"/>
      <c r="C124" s="148" t="s">
        <v>135</v>
      </c>
      <c r="D124" s="149" t="s">
        <v>136</v>
      </c>
      <c r="E124" s="149" t="s">
        <v>60</v>
      </c>
      <c r="F124" s="270" t="s">
        <v>137</v>
      </c>
      <c r="G124" s="271"/>
      <c r="H124" s="271"/>
      <c r="I124" s="271"/>
      <c r="J124" s="149" t="s">
        <v>138</v>
      </c>
      <c r="K124" s="149" t="s">
        <v>139</v>
      </c>
      <c r="L124" s="149" t="s">
        <v>140</v>
      </c>
      <c r="M124" s="270" t="s">
        <v>141</v>
      </c>
      <c r="N124" s="271"/>
      <c r="O124" s="271"/>
      <c r="P124" s="270" t="s">
        <v>111</v>
      </c>
      <c r="Q124" s="272"/>
      <c r="R124" s="150"/>
      <c r="T124" s="79" t="s">
        <v>142</v>
      </c>
      <c r="U124" s="80" t="s">
        <v>42</v>
      </c>
      <c r="V124" s="80" t="s">
        <v>143</v>
      </c>
      <c r="W124" s="80" t="s">
        <v>144</v>
      </c>
      <c r="X124" s="80" t="s">
        <v>145</v>
      </c>
      <c r="Y124" s="80" t="s">
        <v>146</v>
      </c>
      <c r="Z124" s="80" t="s">
        <v>147</v>
      </c>
      <c r="AA124" s="80" t="s">
        <v>148</v>
      </c>
      <c r="AB124" s="80" t="s">
        <v>149</v>
      </c>
      <c r="AC124" s="80" t="s">
        <v>150</v>
      </c>
      <c r="AD124" s="80" t="s">
        <v>151</v>
      </c>
      <c r="AE124" s="81" t="s">
        <v>152</v>
      </c>
    </row>
    <row r="125" spans="2:65" s="1" customFormat="1" ht="29.25" customHeight="1" x14ac:dyDescent="0.35">
      <c r="B125" s="33"/>
      <c r="C125" s="83" t="s">
        <v>106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289">
        <f>BK125</f>
        <v>0</v>
      </c>
      <c r="N125" s="290"/>
      <c r="O125" s="290"/>
      <c r="P125" s="290"/>
      <c r="Q125" s="290"/>
      <c r="R125" s="35"/>
      <c r="T125" s="82"/>
      <c r="U125" s="49"/>
      <c r="V125" s="49"/>
      <c r="W125" s="151">
        <f>W126+W149+W188</f>
        <v>0</v>
      </c>
      <c r="X125" s="151">
        <f>X126+X149+X188</f>
        <v>0</v>
      </c>
      <c r="Y125" s="49"/>
      <c r="Z125" s="152">
        <f>Z126+Z149+Z188</f>
        <v>0</v>
      </c>
      <c r="AA125" s="49"/>
      <c r="AB125" s="152">
        <f>AB126+AB149+AB188</f>
        <v>5.8158774000000006</v>
      </c>
      <c r="AC125" s="49"/>
      <c r="AD125" s="152">
        <f>AD126+AD149+AD188</f>
        <v>0</v>
      </c>
      <c r="AE125" s="50"/>
      <c r="AT125" s="16" t="s">
        <v>79</v>
      </c>
      <c r="AU125" s="16" t="s">
        <v>113</v>
      </c>
      <c r="BK125" s="153">
        <f>BK126+BK149+BK188</f>
        <v>0</v>
      </c>
    </row>
    <row r="126" spans="2:65" s="9" customFormat="1" ht="37.35" customHeight="1" x14ac:dyDescent="0.35">
      <c r="B126" s="154"/>
      <c r="C126" s="155"/>
      <c r="D126" s="156" t="s">
        <v>114</v>
      </c>
      <c r="E126" s="156"/>
      <c r="F126" s="156"/>
      <c r="G126" s="156"/>
      <c r="H126" s="156"/>
      <c r="I126" s="156"/>
      <c r="J126" s="156"/>
      <c r="K126" s="156"/>
      <c r="L126" s="156"/>
      <c r="M126" s="268">
        <f>BK126</f>
        <v>0</v>
      </c>
      <c r="N126" s="291"/>
      <c r="O126" s="291"/>
      <c r="P126" s="291"/>
      <c r="Q126" s="291"/>
      <c r="R126" s="157"/>
      <c r="T126" s="158"/>
      <c r="U126" s="155"/>
      <c r="V126" s="155"/>
      <c r="W126" s="159">
        <f>W127+W132+W140+W144</f>
        <v>0</v>
      </c>
      <c r="X126" s="159">
        <f>X127+X132+X140+X144</f>
        <v>0</v>
      </c>
      <c r="Y126" s="155"/>
      <c r="Z126" s="160">
        <f>Z127+Z132+Z140+Z144</f>
        <v>0</v>
      </c>
      <c r="AA126" s="155"/>
      <c r="AB126" s="160">
        <f>AB127+AB132+AB140+AB144</f>
        <v>5.2337759600000009</v>
      </c>
      <c r="AC126" s="155"/>
      <c r="AD126" s="160">
        <f>AD127+AD132+AD140+AD144</f>
        <v>0</v>
      </c>
      <c r="AE126" s="161"/>
      <c r="AR126" s="162" t="s">
        <v>87</v>
      </c>
      <c r="AT126" s="163" t="s">
        <v>79</v>
      </c>
      <c r="AU126" s="163" t="s">
        <v>80</v>
      </c>
      <c r="AY126" s="162" t="s">
        <v>153</v>
      </c>
      <c r="BK126" s="164">
        <f>BK127+BK132+BK140+BK144</f>
        <v>0</v>
      </c>
    </row>
    <row r="127" spans="2:65" s="9" customFormat="1" ht="19.899999999999999" customHeight="1" x14ac:dyDescent="0.3">
      <c r="B127" s="154"/>
      <c r="C127" s="155"/>
      <c r="D127" s="165" t="s">
        <v>115</v>
      </c>
      <c r="E127" s="165"/>
      <c r="F127" s="165"/>
      <c r="G127" s="165"/>
      <c r="H127" s="165"/>
      <c r="I127" s="165"/>
      <c r="J127" s="165"/>
      <c r="K127" s="165"/>
      <c r="L127" s="165"/>
      <c r="M127" s="292">
        <f>BK127</f>
        <v>0</v>
      </c>
      <c r="N127" s="293"/>
      <c r="O127" s="293"/>
      <c r="P127" s="293"/>
      <c r="Q127" s="293"/>
      <c r="R127" s="157"/>
      <c r="T127" s="158"/>
      <c r="U127" s="155"/>
      <c r="V127" s="155"/>
      <c r="W127" s="159">
        <f>SUM(W128:W131)</f>
        <v>0</v>
      </c>
      <c r="X127" s="159">
        <f>SUM(X128:X131)</f>
        <v>0</v>
      </c>
      <c r="Y127" s="155"/>
      <c r="Z127" s="160">
        <f>SUM(Z128:Z131)</f>
        <v>0</v>
      </c>
      <c r="AA127" s="155"/>
      <c r="AB127" s="160">
        <f>SUM(AB128:AB131)</f>
        <v>1.155E-2</v>
      </c>
      <c r="AC127" s="155"/>
      <c r="AD127" s="160">
        <f>SUM(AD128:AD131)</f>
        <v>0</v>
      </c>
      <c r="AE127" s="161"/>
      <c r="AR127" s="162" t="s">
        <v>87</v>
      </c>
      <c r="AT127" s="163" t="s">
        <v>79</v>
      </c>
      <c r="AU127" s="163" t="s">
        <v>87</v>
      </c>
      <c r="AY127" s="162" t="s">
        <v>153</v>
      </c>
      <c r="BK127" s="164">
        <f>SUM(BK128:BK131)</f>
        <v>0</v>
      </c>
    </row>
    <row r="128" spans="2:65" s="1" customFormat="1" ht="31.5" customHeight="1" x14ac:dyDescent="0.3">
      <c r="B128" s="33"/>
      <c r="C128" s="166" t="s">
        <v>154</v>
      </c>
      <c r="D128" s="166" t="s">
        <v>155</v>
      </c>
      <c r="E128" s="167" t="s">
        <v>156</v>
      </c>
      <c r="F128" s="273" t="s">
        <v>157</v>
      </c>
      <c r="G128" s="274"/>
      <c r="H128" s="274"/>
      <c r="I128" s="274"/>
      <c r="J128" s="168" t="s">
        <v>158</v>
      </c>
      <c r="K128" s="169">
        <v>3.3</v>
      </c>
      <c r="L128" s="170">
        <v>0</v>
      </c>
      <c r="M128" s="276">
        <v>0</v>
      </c>
      <c r="N128" s="274"/>
      <c r="O128" s="274"/>
      <c r="P128" s="275">
        <f>ROUND(V128*K128,3)</f>
        <v>0</v>
      </c>
      <c r="Q128" s="274"/>
      <c r="R128" s="35"/>
      <c r="T128" s="171" t="s">
        <v>19</v>
      </c>
      <c r="U128" s="42" t="s">
        <v>45</v>
      </c>
      <c r="V128" s="172">
        <f>L128+M128</f>
        <v>0</v>
      </c>
      <c r="W128" s="172">
        <f>ROUND(L128*K128,3)</f>
        <v>0</v>
      </c>
      <c r="X128" s="172">
        <f>ROUND(M128*K128,3)</f>
        <v>0</v>
      </c>
      <c r="Y128" s="34"/>
      <c r="Z128" s="173">
        <f>Y128*K128</f>
        <v>0</v>
      </c>
      <c r="AA128" s="173">
        <v>0</v>
      </c>
      <c r="AB128" s="173">
        <f>AA128*K128</f>
        <v>0</v>
      </c>
      <c r="AC128" s="173">
        <v>0</v>
      </c>
      <c r="AD128" s="173">
        <f>AC128*K128</f>
        <v>0</v>
      </c>
      <c r="AE128" s="174" t="s">
        <v>19</v>
      </c>
      <c r="AR128" s="16" t="s">
        <v>159</v>
      </c>
      <c r="AT128" s="16" t="s">
        <v>155</v>
      </c>
      <c r="AU128" s="16" t="s">
        <v>127</v>
      </c>
      <c r="AY128" s="16" t="s">
        <v>153</v>
      </c>
      <c r="BE128" s="109">
        <f>IF(U128="základná",P128,0)</f>
        <v>0</v>
      </c>
      <c r="BF128" s="109">
        <f>IF(U128="znížená",P128,0)</f>
        <v>0</v>
      </c>
      <c r="BG128" s="109">
        <f>IF(U128="zákl. prenesená",P128,0)</f>
        <v>0</v>
      </c>
      <c r="BH128" s="109">
        <f>IF(U128="zníž. prenesená",P128,0)</f>
        <v>0</v>
      </c>
      <c r="BI128" s="109">
        <f>IF(U128="nulová",P128,0)</f>
        <v>0</v>
      </c>
      <c r="BJ128" s="16" t="s">
        <v>127</v>
      </c>
      <c r="BK128" s="175">
        <f>ROUND(V128*K128,3)</f>
        <v>0</v>
      </c>
      <c r="BL128" s="16" t="s">
        <v>159</v>
      </c>
      <c r="BM128" s="16" t="s">
        <v>160</v>
      </c>
    </row>
    <row r="129" spans="2:65" s="10" customFormat="1" ht="22.5" customHeight="1" x14ac:dyDescent="0.3">
      <c r="B129" s="176"/>
      <c r="C129" s="177"/>
      <c r="D129" s="177"/>
      <c r="E129" s="178" t="s">
        <v>19</v>
      </c>
      <c r="F129" s="277" t="s">
        <v>161</v>
      </c>
      <c r="G129" s="278"/>
      <c r="H129" s="278"/>
      <c r="I129" s="278"/>
      <c r="J129" s="177"/>
      <c r="K129" s="179" t="s">
        <v>19</v>
      </c>
      <c r="L129" s="177"/>
      <c r="M129" s="177"/>
      <c r="N129" s="177"/>
      <c r="O129" s="177"/>
      <c r="P129" s="177"/>
      <c r="Q129" s="177"/>
      <c r="R129" s="180"/>
      <c r="T129" s="181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  <c r="AE129" s="182"/>
      <c r="AT129" s="183" t="s">
        <v>162</v>
      </c>
      <c r="AU129" s="183" t="s">
        <v>127</v>
      </c>
      <c r="AV129" s="10" t="s">
        <v>87</v>
      </c>
      <c r="AW129" s="10" t="s">
        <v>5</v>
      </c>
      <c r="AX129" s="10" t="s">
        <v>80</v>
      </c>
      <c r="AY129" s="183" t="s">
        <v>153</v>
      </c>
    </row>
    <row r="130" spans="2:65" s="11" customFormat="1" ht="22.5" customHeight="1" x14ac:dyDescent="0.3">
      <c r="B130" s="184"/>
      <c r="C130" s="185"/>
      <c r="D130" s="185"/>
      <c r="E130" s="186" t="s">
        <v>19</v>
      </c>
      <c r="F130" s="279" t="s">
        <v>163</v>
      </c>
      <c r="G130" s="280"/>
      <c r="H130" s="280"/>
      <c r="I130" s="280"/>
      <c r="J130" s="185"/>
      <c r="K130" s="187">
        <v>3.3</v>
      </c>
      <c r="L130" s="185"/>
      <c r="M130" s="185"/>
      <c r="N130" s="185"/>
      <c r="O130" s="185"/>
      <c r="P130" s="185"/>
      <c r="Q130" s="185"/>
      <c r="R130" s="188"/>
      <c r="T130" s="189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90"/>
      <c r="AT130" s="191" t="s">
        <v>162</v>
      </c>
      <c r="AU130" s="191" t="s">
        <v>127</v>
      </c>
      <c r="AV130" s="11" t="s">
        <v>127</v>
      </c>
      <c r="AW130" s="11" t="s">
        <v>5</v>
      </c>
      <c r="AX130" s="11" t="s">
        <v>87</v>
      </c>
      <c r="AY130" s="191" t="s">
        <v>153</v>
      </c>
    </row>
    <row r="131" spans="2:65" s="1" customFormat="1" ht="22.5" customHeight="1" x14ac:dyDescent="0.3">
      <c r="B131" s="33"/>
      <c r="C131" s="192" t="s">
        <v>164</v>
      </c>
      <c r="D131" s="192" t="s">
        <v>165</v>
      </c>
      <c r="E131" s="193" t="s">
        <v>166</v>
      </c>
      <c r="F131" s="281" t="s">
        <v>167</v>
      </c>
      <c r="G131" s="282"/>
      <c r="H131" s="282"/>
      <c r="I131" s="282"/>
      <c r="J131" s="194" t="s">
        <v>158</v>
      </c>
      <c r="K131" s="195">
        <v>3.3</v>
      </c>
      <c r="L131" s="196">
        <v>0</v>
      </c>
      <c r="M131" s="282"/>
      <c r="N131" s="282"/>
      <c r="O131" s="274"/>
      <c r="P131" s="275">
        <f>ROUND(V131*K131,3)</f>
        <v>0</v>
      </c>
      <c r="Q131" s="274"/>
      <c r="R131" s="35"/>
      <c r="T131" s="171" t="s">
        <v>19</v>
      </c>
      <c r="U131" s="42" t="s">
        <v>45</v>
      </c>
      <c r="V131" s="172">
        <f>L131+M131</f>
        <v>0</v>
      </c>
      <c r="W131" s="172">
        <f>ROUND(L131*K131,3)</f>
        <v>0</v>
      </c>
      <c r="X131" s="172">
        <f>ROUND(M131*K131,3)</f>
        <v>0</v>
      </c>
      <c r="Y131" s="34"/>
      <c r="Z131" s="173">
        <f>Y131*K131</f>
        <v>0</v>
      </c>
      <c r="AA131" s="173">
        <v>3.5000000000000001E-3</v>
      </c>
      <c r="AB131" s="173">
        <f>AA131*K131</f>
        <v>1.155E-2</v>
      </c>
      <c r="AC131" s="173">
        <v>0</v>
      </c>
      <c r="AD131" s="173">
        <f>AC131*K131</f>
        <v>0</v>
      </c>
      <c r="AE131" s="174" t="s">
        <v>19</v>
      </c>
      <c r="AR131" s="16" t="s">
        <v>168</v>
      </c>
      <c r="AT131" s="16" t="s">
        <v>165</v>
      </c>
      <c r="AU131" s="16" t="s">
        <v>127</v>
      </c>
      <c r="AY131" s="16" t="s">
        <v>153</v>
      </c>
      <c r="BE131" s="109">
        <f>IF(U131="základná",P131,0)</f>
        <v>0</v>
      </c>
      <c r="BF131" s="109">
        <f>IF(U131="znížená",P131,0)</f>
        <v>0</v>
      </c>
      <c r="BG131" s="109">
        <f>IF(U131="zákl. prenesená",P131,0)</f>
        <v>0</v>
      </c>
      <c r="BH131" s="109">
        <f>IF(U131="zníž. prenesená",P131,0)</f>
        <v>0</v>
      </c>
      <c r="BI131" s="109">
        <f>IF(U131="nulová",P131,0)</f>
        <v>0</v>
      </c>
      <c r="BJ131" s="16" t="s">
        <v>127</v>
      </c>
      <c r="BK131" s="175">
        <f>ROUND(V131*K131,3)</f>
        <v>0</v>
      </c>
      <c r="BL131" s="16" t="s">
        <v>159</v>
      </c>
      <c r="BM131" s="16" t="s">
        <v>169</v>
      </c>
    </row>
    <row r="132" spans="2:65" s="9" customFormat="1" ht="29.85" customHeight="1" x14ac:dyDescent="0.3">
      <c r="B132" s="154"/>
      <c r="C132" s="155"/>
      <c r="D132" s="165" t="s">
        <v>116</v>
      </c>
      <c r="E132" s="165"/>
      <c r="F132" s="165"/>
      <c r="G132" s="165"/>
      <c r="H132" s="165"/>
      <c r="I132" s="165"/>
      <c r="J132" s="165"/>
      <c r="K132" s="165"/>
      <c r="L132" s="165"/>
      <c r="M132" s="294">
        <f>BK132</f>
        <v>0</v>
      </c>
      <c r="N132" s="295"/>
      <c r="O132" s="295"/>
      <c r="P132" s="295"/>
      <c r="Q132" s="295"/>
      <c r="R132" s="157"/>
      <c r="T132" s="158"/>
      <c r="U132" s="155"/>
      <c r="V132" s="155"/>
      <c r="W132" s="159">
        <f>SUM(W133:W139)</f>
        <v>0</v>
      </c>
      <c r="X132" s="159">
        <f>SUM(X133:X139)</f>
        <v>0</v>
      </c>
      <c r="Y132" s="155"/>
      <c r="Z132" s="160">
        <f>SUM(Z133:Z139)</f>
        <v>0</v>
      </c>
      <c r="AA132" s="155"/>
      <c r="AB132" s="160">
        <f>SUM(AB133:AB139)</f>
        <v>3.4242207600000003</v>
      </c>
      <c r="AC132" s="155"/>
      <c r="AD132" s="160">
        <f>SUM(AD133:AD139)</f>
        <v>0</v>
      </c>
      <c r="AE132" s="161"/>
      <c r="AR132" s="162" t="s">
        <v>87</v>
      </c>
      <c r="AT132" s="163" t="s">
        <v>79</v>
      </c>
      <c r="AU132" s="163" t="s">
        <v>87</v>
      </c>
      <c r="AY132" s="162" t="s">
        <v>153</v>
      </c>
      <c r="BK132" s="164">
        <f>SUM(BK133:BK139)</f>
        <v>0</v>
      </c>
    </row>
    <row r="133" spans="2:65" s="1" customFormat="1" ht="31.5" customHeight="1" x14ac:dyDescent="0.3">
      <c r="B133" s="33"/>
      <c r="C133" s="166" t="s">
        <v>127</v>
      </c>
      <c r="D133" s="166" t="s">
        <v>155</v>
      </c>
      <c r="E133" s="167" t="s">
        <v>170</v>
      </c>
      <c r="F133" s="273" t="s">
        <v>171</v>
      </c>
      <c r="G133" s="274"/>
      <c r="H133" s="274"/>
      <c r="I133" s="274"/>
      <c r="J133" s="168" t="s">
        <v>172</v>
      </c>
      <c r="K133" s="169">
        <v>0.53800000000000003</v>
      </c>
      <c r="L133" s="170">
        <v>0</v>
      </c>
      <c r="M133" s="276">
        <v>0</v>
      </c>
      <c r="N133" s="274"/>
      <c r="O133" s="274"/>
      <c r="P133" s="275">
        <f>ROUND(V133*K133,3)</f>
        <v>0</v>
      </c>
      <c r="Q133" s="274"/>
      <c r="R133" s="35"/>
      <c r="T133" s="171" t="s">
        <v>19</v>
      </c>
      <c r="U133" s="42" t="s">
        <v>45</v>
      </c>
      <c r="V133" s="172">
        <f>L133+M133</f>
        <v>0</v>
      </c>
      <c r="W133" s="172">
        <f>ROUND(L133*K133,3)</f>
        <v>0</v>
      </c>
      <c r="X133" s="172">
        <f>ROUND(M133*K133,3)</f>
        <v>0</v>
      </c>
      <c r="Y133" s="34"/>
      <c r="Z133" s="173">
        <f>Y133*K133</f>
        <v>0</v>
      </c>
      <c r="AA133" s="173">
        <v>2.4157199999999999</v>
      </c>
      <c r="AB133" s="173">
        <f>AA133*K133</f>
        <v>1.2996573600000001</v>
      </c>
      <c r="AC133" s="173">
        <v>0</v>
      </c>
      <c r="AD133" s="173">
        <f>AC133*K133</f>
        <v>0</v>
      </c>
      <c r="AE133" s="174" t="s">
        <v>19</v>
      </c>
      <c r="AR133" s="16" t="s">
        <v>159</v>
      </c>
      <c r="AT133" s="16" t="s">
        <v>155</v>
      </c>
      <c r="AU133" s="16" t="s">
        <v>127</v>
      </c>
      <c r="AY133" s="16" t="s">
        <v>153</v>
      </c>
      <c r="BE133" s="109">
        <f>IF(U133="základná",P133,0)</f>
        <v>0</v>
      </c>
      <c r="BF133" s="109">
        <f>IF(U133="znížená",P133,0)</f>
        <v>0</v>
      </c>
      <c r="BG133" s="109">
        <f>IF(U133="zákl. prenesená",P133,0)</f>
        <v>0</v>
      </c>
      <c r="BH133" s="109">
        <f>IF(U133="zníž. prenesená",P133,0)</f>
        <v>0</v>
      </c>
      <c r="BI133" s="109">
        <f>IF(U133="nulová",P133,0)</f>
        <v>0</v>
      </c>
      <c r="BJ133" s="16" t="s">
        <v>127</v>
      </c>
      <c r="BK133" s="175">
        <f>ROUND(V133*K133,3)</f>
        <v>0</v>
      </c>
      <c r="BL133" s="16" t="s">
        <v>159</v>
      </c>
      <c r="BM133" s="16" t="s">
        <v>173</v>
      </c>
    </row>
    <row r="134" spans="2:65" s="11" customFormat="1" ht="22.5" customHeight="1" x14ac:dyDescent="0.3">
      <c r="B134" s="184"/>
      <c r="C134" s="185"/>
      <c r="D134" s="185"/>
      <c r="E134" s="186" t="s">
        <v>19</v>
      </c>
      <c r="F134" s="283" t="s">
        <v>174</v>
      </c>
      <c r="G134" s="280"/>
      <c r="H134" s="280"/>
      <c r="I134" s="280"/>
      <c r="J134" s="185"/>
      <c r="K134" s="187">
        <v>0.53800000000000003</v>
      </c>
      <c r="L134" s="185"/>
      <c r="M134" s="185"/>
      <c r="N134" s="185"/>
      <c r="O134" s="185"/>
      <c r="P134" s="185"/>
      <c r="Q134" s="185"/>
      <c r="R134" s="188"/>
      <c r="T134" s="189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90"/>
      <c r="AT134" s="191" t="s">
        <v>162</v>
      </c>
      <c r="AU134" s="191" t="s">
        <v>127</v>
      </c>
      <c r="AV134" s="11" t="s">
        <v>127</v>
      </c>
      <c r="AW134" s="11" t="s">
        <v>5</v>
      </c>
      <c r="AX134" s="11" t="s">
        <v>87</v>
      </c>
      <c r="AY134" s="191" t="s">
        <v>153</v>
      </c>
    </row>
    <row r="135" spans="2:65" s="1" customFormat="1" ht="31.5" customHeight="1" x14ac:dyDescent="0.3">
      <c r="B135" s="33"/>
      <c r="C135" s="166" t="s">
        <v>175</v>
      </c>
      <c r="D135" s="166" t="s">
        <v>155</v>
      </c>
      <c r="E135" s="167" t="s">
        <v>176</v>
      </c>
      <c r="F135" s="273" t="s">
        <v>177</v>
      </c>
      <c r="G135" s="274"/>
      <c r="H135" s="274"/>
      <c r="I135" s="274"/>
      <c r="J135" s="168" t="s">
        <v>172</v>
      </c>
      <c r="K135" s="169">
        <v>0.53800000000000003</v>
      </c>
      <c r="L135" s="170">
        <v>0</v>
      </c>
      <c r="M135" s="276">
        <v>0</v>
      </c>
      <c r="N135" s="274"/>
      <c r="O135" s="274"/>
      <c r="P135" s="275">
        <f>ROUND(V135*K135,3)</f>
        <v>0</v>
      </c>
      <c r="Q135" s="274"/>
      <c r="R135" s="35"/>
      <c r="T135" s="171" t="s">
        <v>19</v>
      </c>
      <c r="U135" s="42" t="s">
        <v>45</v>
      </c>
      <c r="V135" s="172">
        <f>L135+M135</f>
        <v>0</v>
      </c>
      <c r="W135" s="172">
        <f>ROUND(L135*K135,3)</f>
        <v>0</v>
      </c>
      <c r="X135" s="172">
        <f>ROUND(M135*K135,3)</f>
        <v>0</v>
      </c>
      <c r="Y135" s="34"/>
      <c r="Z135" s="173">
        <f>Y135*K135</f>
        <v>0</v>
      </c>
      <c r="AA135" s="173">
        <v>0</v>
      </c>
      <c r="AB135" s="173">
        <f>AA135*K135</f>
        <v>0</v>
      </c>
      <c r="AC135" s="173">
        <v>0</v>
      </c>
      <c r="AD135" s="173">
        <f>AC135*K135</f>
        <v>0</v>
      </c>
      <c r="AE135" s="174" t="s">
        <v>19</v>
      </c>
      <c r="AR135" s="16" t="s">
        <v>159</v>
      </c>
      <c r="AT135" s="16" t="s">
        <v>155</v>
      </c>
      <c r="AU135" s="16" t="s">
        <v>127</v>
      </c>
      <c r="AY135" s="16" t="s">
        <v>153</v>
      </c>
      <c r="BE135" s="109">
        <f>IF(U135="základná",P135,0)</f>
        <v>0</v>
      </c>
      <c r="BF135" s="109">
        <f>IF(U135="znížená",P135,0)</f>
        <v>0</v>
      </c>
      <c r="BG135" s="109">
        <f>IF(U135="zákl. prenesená",P135,0)</f>
        <v>0</v>
      </c>
      <c r="BH135" s="109">
        <f>IF(U135="zníž. prenesená",P135,0)</f>
        <v>0</v>
      </c>
      <c r="BI135" s="109">
        <f>IF(U135="nulová",P135,0)</f>
        <v>0</v>
      </c>
      <c r="BJ135" s="16" t="s">
        <v>127</v>
      </c>
      <c r="BK135" s="175">
        <f>ROUND(V135*K135,3)</f>
        <v>0</v>
      </c>
      <c r="BL135" s="16" t="s">
        <v>159</v>
      </c>
      <c r="BM135" s="16" t="s">
        <v>178</v>
      </c>
    </row>
    <row r="136" spans="2:65" s="1" customFormat="1" ht="44.25" customHeight="1" x14ac:dyDescent="0.3">
      <c r="B136" s="33"/>
      <c r="C136" s="192" t="s">
        <v>159</v>
      </c>
      <c r="D136" s="192" t="s">
        <v>165</v>
      </c>
      <c r="E136" s="193" t="s">
        <v>179</v>
      </c>
      <c r="F136" s="281" t="s">
        <v>180</v>
      </c>
      <c r="G136" s="282"/>
      <c r="H136" s="282"/>
      <c r="I136" s="282"/>
      <c r="J136" s="194" t="s">
        <v>172</v>
      </c>
      <c r="K136" s="195">
        <v>0.54300000000000004</v>
      </c>
      <c r="L136" s="196">
        <v>0</v>
      </c>
      <c r="M136" s="282"/>
      <c r="N136" s="282"/>
      <c r="O136" s="274"/>
      <c r="P136" s="275">
        <f>ROUND(V136*K136,3)</f>
        <v>0</v>
      </c>
      <c r="Q136" s="274"/>
      <c r="R136" s="35"/>
      <c r="T136" s="171" t="s">
        <v>19</v>
      </c>
      <c r="U136" s="42" t="s">
        <v>45</v>
      </c>
      <c r="V136" s="172">
        <f>L136+M136</f>
        <v>0</v>
      </c>
      <c r="W136" s="172">
        <f>ROUND(L136*K136,3)</f>
        <v>0</v>
      </c>
      <c r="X136" s="172">
        <f>ROUND(M136*K136,3)</f>
        <v>0</v>
      </c>
      <c r="Y136" s="34"/>
      <c r="Z136" s="173">
        <f>Y136*K136</f>
        <v>0</v>
      </c>
      <c r="AA136" s="173">
        <v>2.3917999999999999</v>
      </c>
      <c r="AB136" s="173">
        <f>AA136*K136</f>
        <v>1.2987474000000001</v>
      </c>
      <c r="AC136" s="173">
        <v>0</v>
      </c>
      <c r="AD136" s="173">
        <f>AC136*K136</f>
        <v>0</v>
      </c>
      <c r="AE136" s="174" t="s">
        <v>19</v>
      </c>
      <c r="AR136" s="16" t="s">
        <v>168</v>
      </c>
      <c r="AT136" s="16" t="s">
        <v>165</v>
      </c>
      <c r="AU136" s="16" t="s">
        <v>127</v>
      </c>
      <c r="AY136" s="16" t="s">
        <v>153</v>
      </c>
      <c r="BE136" s="109">
        <f>IF(U136="základná",P136,0)</f>
        <v>0</v>
      </c>
      <c r="BF136" s="109">
        <f>IF(U136="znížená",P136,0)</f>
        <v>0</v>
      </c>
      <c r="BG136" s="109">
        <f>IF(U136="zákl. prenesená",P136,0)</f>
        <v>0</v>
      </c>
      <c r="BH136" s="109">
        <f>IF(U136="zníž. prenesená",P136,0)</f>
        <v>0</v>
      </c>
      <c r="BI136" s="109">
        <f>IF(U136="nulová",P136,0)</f>
        <v>0</v>
      </c>
      <c r="BJ136" s="16" t="s">
        <v>127</v>
      </c>
      <c r="BK136" s="175">
        <f>ROUND(V136*K136,3)</f>
        <v>0</v>
      </c>
      <c r="BL136" s="16" t="s">
        <v>159</v>
      </c>
      <c r="BM136" s="16" t="s">
        <v>181</v>
      </c>
    </row>
    <row r="137" spans="2:65" s="1" customFormat="1" ht="22.5" customHeight="1" x14ac:dyDescent="0.3">
      <c r="B137" s="33"/>
      <c r="C137" s="166" t="s">
        <v>182</v>
      </c>
      <c r="D137" s="166" t="s">
        <v>155</v>
      </c>
      <c r="E137" s="167" t="s">
        <v>183</v>
      </c>
      <c r="F137" s="273" t="s">
        <v>184</v>
      </c>
      <c r="G137" s="274"/>
      <c r="H137" s="274"/>
      <c r="I137" s="274"/>
      <c r="J137" s="168" t="s">
        <v>185</v>
      </c>
      <c r="K137" s="169">
        <v>0.4</v>
      </c>
      <c r="L137" s="170">
        <v>0</v>
      </c>
      <c r="M137" s="276">
        <v>0</v>
      </c>
      <c r="N137" s="274"/>
      <c r="O137" s="274"/>
      <c r="P137" s="275">
        <f>ROUND(V137*K137,3)</f>
        <v>0</v>
      </c>
      <c r="Q137" s="274"/>
      <c r="R137" s="35"/>
      <c r="T137" s="171" t="s">
        <v>19</v>
      </c>
      <c r="U137" s="42" t="s">
        <v>45</v>
      </c>
      <c r="V137" s="172">
        <f>L137+M137</f>
        <v>0</v>
      </c>
      <c r="W137" s="172">
        <f>ROUND(L137*K137,3)</f>
        <v>0</v>
      </c>
      <c r="X137" s="172">
        <f>ROUND(M137*K137,3)</f>
        <v>0</v>
      </c>
      <c r="Y137" s="34"/>
      <c r="Z137" s="173">
        <f>Y137*K137</f>
        <v>0</v>
      </c>
      <c r="AA137" s="173">
        <v>1.0197700000000001</v>
      </c>
      <c r="AB137" s="173">
        <f>AA137*K137</f>
        <v>0.40790800000000005</v>
      </c>
      <c r="AC137" s="173">
        <v>0</v>
      </c>
      <c r="AD137" s="173">
        <f>AC137*K137</f>
        <v>0</v>
      </c>
      <c r="AE137" s="174" t="s">
        <v>19</v>
      </c>
      <c r="AR137" s="16" t="s">
        <v>159</v>
      </c>
      <c r="AT137" s="16" t="s">
        <v>155</v>
      </c>
      <c r="AU137" s="16" t="s">
        <v>127</v>
      </c>
      <c r="AY137" s="16" t="s">
        <v>153</v>
      </c>
      <c r="BE137" s="109">
        <f>IF(U137="základná",P137,0)</f>
        <v>0</v>
      </c>
      <c r="BF137" s="109">
        <f>IF(U137="znížená",P137,0)</f>
        <v>0</v>
      </c>
      <c r="BG137" s="109">
        <f>IF(U137="zákl. prenesená",P137,0)</f>
        <v>0</v>
      </c>
      <c r="BH137" s="109">
        <f>IF(U137="zníž. prenesená",P137,0)</f>
        <v>0</v>
      </c>
      <c r="BI137" s="109">
        <f>IF(U137="nulová",P137,0)</f>
        <v>0</v>
      </c>
      <c r="BJ137" s="16" t="s">
        <v>127</v>
      </c>
      <c r="BK137" s="175">
        <f>ROUND(V137*K137,3)</f>
        <v>0</v>
      </c>
      <c r="BL137" s="16" t="s">
        <v>159</v>
      </c>
      <c r="BM137" s="16" t="s">
        <v>186</v>
      </c>
    </row>
    <row r="138" spans="2:65" s="1" customFormat="1" ht="31.5" customHeight="1" x14ac:dyDescent="0.3">
      <c r="B138" s="33"/>
      <c r="C138" s="166" t="s">
        <v>187</v>
      </c>
      <c r="D138" s="166" t="s">
        <v>155</v>
      </c>
      <c r="E138" s="167" t="s">
        <v>188</v>
      </c>
      <c r="F138" s="273" t="s">
        <v>189</v>
      </c>
      <c r="G138" s="274"/>
      <c r="H138" s="274"/>
      <c r="I138" s="274"/>
      <c r="J138" s="168" t="s">
        <v>185</v>
      </c>
      <c r="K138" s="169">
        <v>0.4</v>
      </c>
      <c r="L138" s="170">
        <v>0</v>
      </c>
      <c r="M138" s="276">
        <v>0</v>
      </c>
      <c r="N138" s="274"/>
      <c r="O138" s="274"/>
      <c r="P138" s="275">
        <f>ROUND(V138*K138,3)</f>
        <v>0</v>
      </c>
      <c r="Q138" s="274"/>
      <c r="R138" s="35"/>
      <c r="T138" s="171" t="s">
        <v>19</v>
      </c>
      <c r="U138" s="42" t="s">
        <v>45</v>
      </c>
      <c r="V138" s="172">
        <f>L138+M138</f>
        <v>0</v>
      </c>
      <c r="W138" s="172">
        <f>ROUND(L138*K138,3)</f>
        <v>0</v>
      </c>
      <c r="X138" s="172">
        <f>ROUND(M138*K138,3)</f>
        <v>0</v>
      </c>
      <c r="Y138" s="34"/>
      <c r="Z138" s="173">
        <f>Y138*K138</f>
        <v>0</v>
      </c>
      <c r="AA138" s="173">
        <v>1.9769999999999999E-2</v>
      </c>
      <c r="AB138" s="173">
        <f>AA138*K138</f>
        <v>7.9080000000000001E-3</v>
      </c>
      <c r="AC138" s="173">
        <v>0</v>
      </c>
      <c r="AD138" s="173">
        <f>AC138*K138</f>
        <v>0</v>
      </c>
      <c r="AE138" s="174" t="s">
        <v>19</v>
      </c>
      <c r="AR138" s="16" t="s">
        <v>159</v>
      </c>
      <c r="AT138" s="16" t="s">
        <v>155</v>
      </c>
      <c r="AU138" s="16" t="s">
        <v>127</v>
      </c>
      <c r="AY138" s="16" t="s">
        <v>153</v>
      </c>
      <c r="BE138" s="109">
        <f>IF(U138="základná",P138,0)</f>
        <v>0</v>
      </c>
      <c r="BF138" s="109">
        <f>IF(U138="znížená",P138,0)</f>
        <v>0</v>
      </c>
      <c r="BG138" s="109">
        <f>IF(U138="zákl. prenesená",P138,0)</f>
        <v>0</v>
      </c>
      <c r="BH138" s="109">
        <f>IF(U138="zníž. prenesená",P138,0)</f>
        <v>0</v>
      </c>
      <c r="BI138" s="109">
        <f>IF(U138="nulová",P138,0)</f>
        <v>0</v>
      </c>
      <c r="BJ138" s="16" t="s">
        <v>127</v>
      </c>
      <c r="BK138" s="175">
        <f>ROUND(V138*K138,3)</f>
        <v>0</v>
      </c>
      <c r="BL138" s="16" t="s">
        <v>159</v>
      </c>
      <c r="BM138" s="16" t="s">
        <v>190</v>
      </c>
    </row>
    <row r="139" spans="2:65" s="1" customFormat="1" ht="22.5" customHeight="1" x14ac:dyDescent="0.3">
      <c r="B139" s="33"/>
      <c r="C139" s="192" t="s">
        <v>191</v>
      </c>
      <c r="D139" s="192" t="s">
        <v>165</v>
      </c>
      <c r="E139" s="193" t="s">
        <v>192</v>
      </c>
      <c r="F139" s="281" t="s">
        <v>193</v>
      </c>
      <c r="G139" s="282"/>
      <c r="H139" s="282"/>
      <c r="I139" s="282"/>
      <c r="J139" s="194" t="s">
        <v>185</v>
      </c>
      <c r="K139" s="195">
        <v>0.41</v>
      </c>
      <c r="L139" s="196">
        <v>0</v>
      </c>
      <c r="M139" s="282"/>
      <c r="N139" s="282"/>
      <c r="O139" s="274"/>
      <c r="P139" s="275">
        <f>ROUND(V139*K139,3)</f>
        <v>0</v>
      </c>
      <c r="Q139" s="274"/>
      <c r="R139" s="35"/>
      <c r="T139" s="171" t="s">
        <v>19</v>
      </c>
      <c r="U139" s="42" t="s">
        <v>45</v>
      </c>
      <c r="V139" s="172">
        <f>L139+M139</f>
        <v>0</v>
      </c>
      <c r="W139" s="172">
        <f>ROUND(L139*K139,3)</f>
        <v>0</v>
      </c>
      <c r="X139" s="172">
        <f>ROUND(M139*K139,3)</f>
        <v>0</v>
      </c>
      <c r="Y139" s="34"/>
      <c r="Z139" s="173">
        <f>Y139*K139</f>
        <v>0</v>
      </c>
      <c r="AA139" s="173">
        <v>1</v>
      </c>
      <c r="AB139" s="173">
        <f>AA139*K139</f>
        <v>0.41</v>
      </c>
      <c r="AC139" s="173">
        <v>0</v>
      </c>
      <c r="AD139" s="173">
        <f>AC139*K139</f>
        <v>0</v>
      </c>
      <c r="AE139" s="174" t="s">
        <v>19</v>
      </c>
      <c r="AR139" s="16" t="s">
        <v>168</v>
      </c>
      <c r="AT139" s="16" t="s">
        <v>165</v>
      </c>
      <c r="AU139" s="16" t="s">
        <v>127</v>
      </c>
      <c r="AY139" s="16" t="s">
        <v>153</v>
      </c>
      <c r="BE139" s="109">
        <f>IF(U139="základná",P139,0)</f>
        <v>0</v>
      </c>
      <c r="BF139" s="109">
        <f>IF(U139="znížená",P139,0)</f>
        <v>0</v>
      </c>
      <c r="BG139" s="109">
        <f>IF(U139="zákl. prenesená",P139,0)</f>
        <v>0</v>
      </c>
      <c r="BH139" s="109">
        <f>IF(U139="zníž. prenesená",P139,0)</f>
        <v>0</v>
      </c>
      <c r="BI139" s="109">
        <f>IF(U139="nulová",P139,0)</f>
        <v>0</v>
      </c>
      <c r="BJ139" s="16" t="s">
        <v>127</v>
      </c>
      <c r="BK139" s="175">
        <f>ROUND(V139*K139,3)</f>
        <v>0</v>
      </c>
      <c r="BL139" s="16" t="s">
        <v>159</v>
      </c>
      <c r="BM139" s="16" t="s">
        <v>194</v>
      </c>
    </row>
    <row r="140" spans="2:65" s="9" customFormat="1" ht="29.85" customHeight="1" x14ac:dyDescent="0.3">
      <c r="B140" s="154"/>
      <c r="C140" s="155"/>
      <c r="D140" s="165" t="s">
        <v>117</v>
      </c>
      <c r="E140" s="165"/>
      <c r="F140" s="165"/>
      <c r="G140" s="165"/>
      <c r="H140" s="165"/>
      <c r="I140" s="165"/>
      <c r="J140" s="165"/>
      <c r="K140" s="165"/>
      <c r="L140" s="165"/>
      <c r="M140" s="294">
        <f>BK140</f>
        <v>0</v>
      </c>
      <c r="N140" s="295"/>
      <c r="O140" s="295"/>
      <c r="P140" s="295"/>
      <c r="Q140" s="295"/>
      <c r="R140" s="157"/>
      <c r="T140" s="158"/>
      <c r="U140" s="155"/>
      <c r="V140" s="155"/>
      <c r="W140" s="159">
        <f>SUM(W141:W143)</f>
        <v>0</v>
      </c>
      <c r="X140" s="159">
        <f>SUM(X141:X143)</f>
        <v>0</v>
      </c>
      <c r="Y140" s="155"/>
      <c r="Z140" s="160">
        <f>SUM(Z141:Z143)</f>
        <v>0</v>
      </c>
      <c r="AA140" s="155"/>
      <c r="AB140" s="160">
        <f>SUM(AB141:AB143)</f>
        <v>1.7980052</v>
      </c>
      <c r="AC140" s="155"/>
      <c r="AD140" s="160">
        <f>SUM(AD141:AD143)</f>
        <v>0</v>
      </c>
      <c r="AE140" s="161"/>
      <c r="AR140" s="162" t="s">
        <v>87</v>
      </c>
      <c r="AT140" s="163" t="s">
        <v>79</v>
      </c>
      <c r="AU140" s="163" t="s">
        <v>87</v>
      </c>
      <c r="AY140" s="162" t="s">
        <v>153</v>
      </c>
      <c r="BK140" s="164">
        <f>SUM(BK141:BK143)</f>
        <v>0</v>
      </c>
    </row>
    <row r="141" spans="2:65" s="1" customFormat="1" ht="44.25" customHeight="1" x14ac:dyDescent="0.3">
      <c r="B141" s="33"/>
      <c r="C141" s="166" t="s">
        <v>195</v>
      </c>
      <c r="D141" s="166" t="s">
        <v>155</v>
      </c>
      <c r="E141" s="167" t="s">
        <v>196</v>
      </c>
      <c r="F141" s="273" t="s">
        <v>197</v>
      </c>
      <c r="G141" s="274"/>
      <c r="H141" s="274"/>
      <c r="I141" s="274"/>
      <c r="J141" s="168" t="s">
        <v>198</v>
      </c>
      <c r="K141" s="169">
        <v>14.84</v>
      </c>
      <c r="L141" s="170">
        <v>0</v>
      </c>
      <c r="M141" s="276">
        <v>0</v>
      </c>
      <c r="N141" s="274"/>
      <c r="O141" s="274"/>
      <c r="P141" s="275">
        <f>ROUND(V141*K141,3)</f>
        <v>0</v>
      </c>
      <c r="Q141" s="274"/>
      <c r="R141" s="35"/>
      <c r="T141" s="171" t="s">
        <v>19</v>
      </c>
      <c r="U141" s="42" t="s">
        <v>45</v>
      </c>
      <c r="V141" s="172">
        <f>L141+M141</f>
        <v>0</v>
      </c>
      <c r="W141" s="172">
        <f>ROUND(L141*K141,3)</f>
        <v>0</v>
      </c>
      <c r="X141" s="172">
        <f>ROUND(M141*K141,3)</f>
        <v>0</v>
      </c>
      <c r="Y141" s="34"/>
      <c r="Z141" s="173">
        <f>Y141*K141</f>
        <v>0</v>
      </c>
      <c r="AA141" s="173">
        <v>9.7930000000000003E-2</v>
      </c>
      <c r="AB141" s="173">
        <f>AA141*K141</f>
        <v>1.4532811999999999</v>
      </c>
      <c r="AC141" s="173">
        <v>0</v>
      </c>
      <c r="AD141" s="173">
        <f>AC141*K141</f>
        <v>0</v>
      </c>
      <c r="AE141" s="174" t="s">
        <v>19</v>
      </c>
      <c r="AR141" s="16" t="s">
        <v>159</v>
      </c>
      <c r="AT141" s="16" t="s">
        <v>155</v>
      </c>
      <c r="AU141" s="16" t="s">
        <v>127</v>
      </c>
      <c r="AY141" s="16" t="s">
        <v>153</v>
      </c>
      <c r="BE141" s="109">
        <f>IF(U141="základná",P141,0)</f>
        <v>0</v>
      </c>
      <c r="BF141" s="109">
        <f>IF(U141="znížená",P141,0)</f>
        <v>0</v>
      </c>
      <c r="BG141" s="109">
        <f>IF(U141="zákl. prenesená",P141,0)</f>
        <v>0</v>
      </c>
      <c r="BH141" s="109">
        <f>IF(U141="zníž. prenesená",P141,0)</f>
        <v>0</v>
      </c>
      <c r="BI141" s="109">
        <f>IF(U141="nulová",P141,0)</f>
        <v>0</v>
      </c>
      <c r="BJ141" s="16" t="s">
        <v>127</v>
      </c>
      <c r="BK141" s="175">
        <f>ROUND(V141*K141,3)</f>
        <v>0</v>
      </c>
      <c r="BL141" s="16" t="s">
        <v>159</v>
      </c>
      <c r="BM141" s="16" t="s">
        <v>199</v>
      </c>
    </row>
    <row r="142" spans="2:65" s="11" customFormat="1" ht="31.5" customHeight="1" x14ac:dyDescent="0.3">
      <c r="B142" s="184"/>
      <c r="C142" s="185"/>
      <c r="D142" s="185"/>
      <c r="E142" s="186" t="s">
        <v>19</v>
      </c>
      <c r="F142" s="283" t="s">
        <v>200</v>
      </c>
      <c r="G142" s="280"/>
      <c r="H142" s="280"/>
      <c r="I142" s="280"/>
      <c r="J142" s="185"/>
      <c r="K142" s="187">
        <v>14.84</v>
      </c>
      <c r="L142" s="185"/>
      <c r="M142" s="185"/>
      <c r="N142" s="185"/>
      <c r="O142" s="185"/>
      <c r="P142" s="185"/>
      <c r="Q142" s="185"/>
      <c r="R142" s="188"/>
      <c r="T142" s="189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90"/>
      <c r="AT142" s="191" t="s">
        <v>162</v>
      </c>
      <c r="AU142" s="191" t="s">
        <v>127</v>
      </c>
      <c r="AV142" s="11" t="s">
        <v>127</v>
      </c>
      <c r="AW142" s="11" t="s">
        <v>5</v>
      </c>
      <c r="AX142" s="11" t="s">
        <v>87</v>
      </c>
      <c r="AY142" s="191" t="s">
        <v>153</v>
      </c>
    </row>
    <row r="143" spans="2:65" s="1" customFormat="1" ht="22.5" customHeight="1" x14ac:dyDescent="0.3">
      <c r="B143" s="33"/>
      <c r="C143" s="192" t="s">
        <v>201</v>
      </c>
      <c r="D143" s="192" t="s">
        <v>165</v>
      </c>
      <c r="E143" s="193" t="s">
        <v>202</v>
      </c>
      <c r="F143" s="281" t="s">
        <v>203</v>
      </c>
      <c r="G143" s="282"/>
      <c r="H143" s="282"/>
      <c r="I143" s="282"/>
      <c r="J143" s="194" t="s">
        <v>204</v>
      </c>
      <c r="K143" s="195">
        <v>14.988</v>
      </c>
      <c r="L143" s="196">
        <v>0</v>
      </c>
      <c r="M143" s="282"/>
      <c r="N143" s="282"/>
      <c r="O143" s="274"/>
      <c r="P143" s="275">
        <f>ROUND(V143*K143,3)</f>
        <v>0</v>
      </c>
      <c r="Q143" s="274"/>
      <c r="R143" s="35"/>
      <c r="T143" s="171" t="s">
        <v>19</v>
      </c>
      <c r="U143" s="42" t="s">
        <v>45</v>
      </c>
      <c r="V143" s="172">
        <f>L143+M143</f>
        <v>0</v>
      </c>
      <c r="W143" s="172">
        <f>ROUND(L143*K143,3)</f>
        <v>0</v>
      </c>
      <c r="X143" s="172">
        <f>ROUND(M143*K143,3)</f>
        <v>0</v>
      </c>
      <c r="Y143" s="34"/>
      <c r="Z143" s="173">
        <f>Y143*K143</f>
        <v>0</v>
      </c>
      <c r="AA143" s="173">
        <v>2.3E-2</v>
      </c>
      <c r="AB143" s="173">
        <f>AA143*K143</f>
        <v>0.34472399999999997</v>
      </c>
      <c r="AC143" s="173">
        <v>0</v>
      </c>
      <c r="AD143" s="173">
        <f>AC143*K143</f>
        <v>0</v>
      </c>
      <c r="AE143" s="174" t="s">
        <v>19</v>
      </c>
      <c r="AR143" s="16" t="s">
        <v>168</v>
      </c>
      <c r="AT143" s="16" t="s">
        <v>165</v>
      </c>
      <c r="AU143" s="16" t="s">
        <v>127</v>
      </c>
      <c r="AY143" s="16" t="s">
        <v>153</v>
      </c>
      <c r="BE143" s="109">
        <f>IF(U143="základná",P143,0)</f>
        <v>0</v>
      </c>
      <c r="BF143" s="109">
        <f>IF(U143="znížená",P143,0)</f>
        <v>0</v>
      </c>
      <c r="BG143" s="109">
        <f>IF(U143="zákl. prenesená",P143,0)</f>
        <v>0</v>
      </c>
      <c r="BH143" s="109">
        <f>IF(U143="zníž. prenesená",P143,0)</f>
        <v>0</v>
      </c>
      <c r="BI143" s="109">
        <f>IF(U143="nulová",P143,0)</f>
        <v>0</v>
      </c>
      <c r="BJ143" s="16" t="s">
        <v>127</v>
      </c>
      <c r="BK143" s="175">
        <f>ROUND(V143*K143,3)</f>
        <v>0</v>
      </c>
      <c r="BL143" s="16" t="s">
        <v>159</v>
      </c>
      <c r="BM143" s="16" t="s">
        <v>205</v>
      </c>
    </row>
    <row r="144" spans="2:65" s="9" customFormat="1" ht="29.85" customHeight="1" x14ac:dyDescent="0.3">
      <c r="B144" s="154"/>
      <c r="C144" s="155"/>
      <c r="D144" s="165" t="s">
        <v>118</v>
      </c>
      <c r="E144" s="165"/>
      <c r="F144" s="165"/>
      <c r="G144" s="165"/>
      <c r="H144" s="165"/>
      <c r="I144" s="165"/>
      <c r="J144" s="165"/>
      <c r="K144" s="165"/>
      <c r="L144" s="165"/>
      <c r="M144" s="294">
        <f>BK144</f>
        <v>0</v>
      </c>
      <c r="N144" s="295"/>
      <c r="O144" s="295"/>
      <c r="P144" s="295"/>
      <c r="Q144" s="295"/>
      <c r="R144" s="157"/>
      <c r="T144" s="158"/>
      <c r="U144" s="155"/>
      <c r="V144" s="155"/>
      <c r="W144" s="159">
        <f>SUM(W145:W148)</f>
        <v>0</v>
      </c>
      <c r="X144" s="159">
        <f>SUM(X145:X148)</f>
        <v>0</v>
      </c>
      <c r="Y144" s="155"/>
      <c r="Z144" s="160">
        <f>SUM(Z145:Z148)</f>
        <v>0</v>
      </c>
      <c r="AA144" s="155"/>
      <c r="AB144" s="160">
        <f>SUM(AB145:AB148)</f>
        <v>0</v>
      </c>
      <c r="AC144" s="155"/>
      <c r="AD144" s="160">
        <f>SUM(AD145:AD148)</f>
        <v>0</v>
      </c>
      <c r="AE144" s="161"/>
      <c r="AR144" s="162" t="s">
        <v>87</v>
      </c>
      <c r="AT144" s="163" t="s">
        <v>79</v>
      </c>
      <c r="AU144" s="163" t="s">
        <v>87</v>
      </c>
      <c r="AY144" s="162" t="s">
        <v>153</v>
      </c>
      <c r="BK144" s="164">
        <f>SUM(BK145:BK148)</f>
        <v>0</v>
      </c>
    </row>
    <row r="145" spans="2:65" s="1" customFormat="1" ht="44.25" customHeight="1" x14ac:dyDescent="0.3">
      <c r="B145" s="33"/>
      <c r="C145" s="166" t="s">
        <v>206</v>
      </c>
      <c r="D145" s="166" t="s">
        <v>155</v>
      </c>
      <c r="E145" s="167" t="s">
        <v>207</v>
      </c>
      <c r="F145" s="273" t="s">
        <v>208</v>
      </c>
      <c r="G145" s="274"/>
      <c r="H145" s="274"/>
      <c r="I145" s="274"/>
      <c r="J145" s="168" t="s">
        <v>185</v>
      </c>
      <c r="K145" s="169">
        <v>1.798</v>
      </c>
      <c r="L145" s="170">
        <v>0</v>
      </c>
      <c r="M145" s="276">
        <v>0</v>
      </c>
      <c r="N145" s="274"/>
      <c r="O145" s="274"/>
      <c r="P145" s="275">
        <f>ROUND(V145*K145,3)</f>
        <v>0</v>
      </c>
      <c r="Q145" s="274"/>
      <c r="R145" s="35"/>
      <c r="T145" s="171" t="s">
        <v>19</v>
      </c>
      <c r="U145" s="42" t="s">
        <v>45</v>
      </c>
      <c r="V145" s="172">
        <f>L145+M145</f>
        <v>0</v>
      </c>
      <c r="W145" s="172">
        <f>ROUND(L145*K145,3)</f>
        <v>0</v>
      </c>
      <c r="X145" s="172">
        <f>ROUND(M145*K145,3)</f>
        <v>0</v>
      </c>
      <c r="Y145" s="34"/>
      <c r="Z145" s="173">
        <f>Y145*K145</f>
        <v>0</v>
      </c>
      <c r="AA145" s="173">
        <v>0</v>
      </c>
      <c r="AB145" s="173">
        <f>AA145*K145</f>
        <v>0</v>
      </c>
      <c r="AC145" s="173">
        <v>0</v>
      </c>
      <c r="AD145" s="173">
        <f>AC145*K145</f>
        <v>0</v>
      </c>
      <c r="AE145" s="174" t="s">
        <v>19</v>
      </c>
      <c r="AR145" s="16" t="s">
        <v>159</v>
      </c>
      <c r="AT145" s="16" t="s">
        <v>155</v>
      </c>
      <c r="AU145" s="16" t="s">
        <v>127</v>
      </c>
      <c r="AY145" s="16" t="s">
        <v>153</v>
      </c>
      <c r="BE145" s="109">
        <f>IF(U145="základná",P145,0)</f>
        <v>0</v>
      </c>
      <c r="BF145" s="109">
        <f>IF(U145="znížená",P145,0)</f>
        <v>0</v>
      </c>
      <c r="BG145" s="109">
        <f>IF(U145="zákl. prenesená",P145,0)</f>
        <v>0</v>
      </c>
      <c r="BH145" s="109">
        <f>IF(U145="zníž. prenesená",P145,0)</f>
        <v>0</v>
      </c>
      <c r="BI145" s="109">
        <f>IF(U145="nulová",P145,0)</f>
        <v>0</v>
      </c>
      <c r="BJ145" s="16" t="s">
        <v>127</v>
      </c>
      <c r="BK145" s="175">
        <f>ROUND(V145*K145,3)</f>
        <v>0</v>
      </c>
      <c r="BL145" s="16" t="s">
        <v>159</v>
      </c>
      <c r="BM145" s="16" t="s">
        <v>209</v>
      </c>
    </row>
    <row r="146" spans="2:65" s="11" customFormat="1" ht="22.5" customHeight="1" x14ac:dyDescent="0.3">
      <c r="B146" s="184"/>
      <c r="C146" s="185"/>
      <c r="D146" s="185"/>
      <c r="E146" s="186" t="s">
        <v>19</v>
      </c>
      <c r="F146" s="283" t="s">
        <v>210</v>
      </c>
      <c r="G146" s="280"/>
      <c r="H146" s="280"/>
      <c r="I146" s="280"/>
      <c r="J146" s="185"/>
      <c r="K146" s="187">
        <v>1.798</v>
      </c>
      <c r="L146" s="185"/>
      <c r="M146" s="185"/>
      <c r="N146" s="185"/>
      <c r="O146" s="185"/>
      <c r="P146" s="185"/>
      <c r="Q146" s="185"/>
      <c r="R146" s="188"/>
      <c r="T146" s="189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90"/>
      <c r="AT146" s="191" t="s">
        <v>162</v>
      </c>
      <c r="AU146" s="191" t="s">
        <v>127</v>
      </c>
      <c r="AV146" s="11" t="s">
        <v>127</v>
      </c>
      <c r="AW146" s="11" t="s">
        <v>5</v>
      </c>
      <c r="AX146" s="11" t="s">
        <v>87</v>
      </c>
      <c r="AY146" s="191" t="s">
        <v>153</v>
      </c>
    </row>
    <row r="147" spans="2:65" s="1" customFormat="1" ht="44.25" customHeight="1" x14ac:dyDescent="0.3">
      <c r="B147" s="33"/>
      <c r="C147" s="166" t="s">
        <v>211</v>
      </c>
      <c r="D147" s="166" t="s">
        <v>155</v>
      </c>
      <c r="E147" s="167" t="s">
        <v>212</v>
      </c>
      <c r="F147" s="273" t="s">
        <v>213</v>
      </c>
      <c r="G147" s="274"/>
      <c r="H147" s="274"/>
      <c r="I147" s="274"/>
      <c r="J147" s="168" t="s">
        <v>185</v>
      </c>
      <c r="K147" s="169">
        <v>3.4359999999999999</v>
      </c>
      <c r="L147" s="170">
        <v>0</v>
      </c>
      <c r="M147" s="276">
        <v>0</v>
      </c>
      <c r="N147" s="274"/>
      <c r="O147" s="274"/>
      <c r="P147" s="275">
        <f>ROUND(V147*K147,3)</f>
        <v>0</v>
      </c>
      <c r="Q147" s="274"/>
      <c r="R147" s="35"/>
      <c r="T147" s="171" t="s">
        <v>19</v>
      </c>
      <c r="U147" s="42" t="s">
        <v>45</v>
      </c>
      <c r="V147" s="172">
        <f>L147+M147</f>
        <v>0</v>
      </c>
      <c r="W147" s="172">
        <f>ROUND(L147*K147,3)</f>
        <v>0</v>
      </c>
      <c r="X147" s="172">
        <f>ROUND(M147*K147,3)</f>
        <v>0</v>
      </c>
      <c r="Y147" s="34"/>
      <c r="Z147" s="173">
        <f>Y147*K147</f>
        <v>0</v>
      </c>
      <c r="AA147" s="173">
        <v>0</v>
      </c>
      <c r="AB147" s="173">
        <f>AA147*K147</f>
        <v>0</v>
      </c>
      <c r="AC147" s="173">
        <v>0</v>
      </c>
      <c r="AD147" s="173">
        <f>AC147*K147</f>
        <v>0</v>
      </c>
      <c r="AE147" s="174" t="s">
        <v>19</v>
      </c>
      <c r="AR147" s="16" t="s">
        <v>159</v>
      </c>
      <c r="AT147" s="16" t="s">
        <v>155</v>
      </c>
      <c r="AU147" s="16" t="s">
        <v>127</v>
      </c>
      <c r="AY147" s="16" t="s">
        <v>153</v>
      </c>
      <c r="BE147" s="109">
        <f>IF(U147="základná",P147,0)</f>
        <v>0</v>
      </c>
      <c r="BF147" s="109">
        <f>IF(U147="znížená",P147,0)</f>
        <v>0</v>
      </c>
      <c r="BG147" s="109">
        <f>IF(U147="zákl. prenesená",P147,0)</f>
        <v>0</v>
      </c>
      <c r="BH147" s="109">
        <f>IF(U147="zníž. prenesená",P147,0)</f>
        <v>0</v>
      </c>
      <c r="BI147" s="109">
        <f>IF(U147="nulová",P147,0)</f>
        <v>0</v>
      </c>
      <c r="BJ147" s="16" t="s">
        <v>127</v>
      </c>
      <c r="BK147" s="175">
        <f>ROUND(V147*K147,3)</f>
        <v>0</v>
      </c>
      <c r="BL147" s="16" t="s">
        <v>159</v>
      </c>
      <c r="BM147" s="16" t="s">
        <v>214</v>
      </c>
    </row>
    <row r="148" spans="2:65" s="11" customFormat="1" ht="22.5" customHeight="1" x14ac:dyDescent="0.3">
      <c r="B148" s="184"/>
      <c r="C148" s="185"/>
      <c r="D148" s="185"/>
      <c r="E148" s="186" t="s">
        <v>19</v>
      </c>
      <c r="F148" s="283" t="s">
        <v>215</v>
      </c>
      <c r="G148" s="280"/>
      <c r="H148" s="280"/>
      <c r="I148" s="280"/>
      <c r="J148" s="185"/>
      <c r="K148" s="187">
        <v>3.4359999999999999</v>
      </c>
      <c r="L148" s="185"/>
      <c r="M148" s="185"/>
      <c r="N148" s="185"/>
      <c r="O148" s="185"/>
      <c r="P148" s="185"/>
      <c r="Q148" s="185"/>
      <c r="R148" s="188"/>
      <c r="T148" s="189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90"/>
      <c r="AT148" s="191" t="s">
        <v>162</v>
      </c>
      <c r="AU148" s="191" t="s">
        <v>127</v>
      </c>
      <c r="AV148" s="11" t="s">
        <v>127</v>
      </c>
      <c r="AW148" s="11" t="s">
        <v>5</v>
      </c>
      <c r="AX148" s="11" t="s">
        <v>87</v>
      </c>
      <c r="AY148" s="191" t="s">
        <v>153</v>
      </c>
    </row>
    <row r="149" spans="2:65" s="9" customFormat="1" ht="37.35" customHeight="1" x14ac:dyDescent="0.35">
      <c r="B149" s="154"/>
      <c r="C149" s="155"/>
      <c r="D149" s="156" t="s">
        <v>119</v>
      </c>
      <c r="E149" s="156"/>
      <c r="F149" s="156"/>
      <c r="G149" s="156"/>
      <c r="H149" s="156"/>
      <c r="I149" s="156"/>
      <c r="J149" s="156"/>
      <c r="K149" s="156"/>
      <c r="L149" s="156"/>
      <c r="M149" s="268">
        <f>BK149</f>
        <v>0</v>
      </c>
      <c r="N149" s="291"/>
      <c r="O149" s="291"/>
      <c r="P149" s="291"/>
      <c r="Q149" s="291"/>
      <c r="R149" s="157"/>
      <c r="T149" s="158"/>
      <c r="U149" s="155"/>
      <c r="V149" s="155"/>
      <c r="W149" s="159">
        <f>W150+W176+W182</f>
        <v>0</v>
      </c>
      <c r="X149" s="159">
        <f>X150+X176+X182</f>
        <v>0</v>
      </c>
      <c r="Y149" s="155"/>
      <c r="Z149" s="160">
        <f>Z150+Z176+Z182</f>
        <v>0</v>
      </c>
      <c r="AA149" s="155"/>
      <c r="AB149" s="160">
        <f>AB150+AB176+AB182</f>
        <v>0.58210143999999997</v>
      </c>
      <c r="AC149" s="155"/>
      <c r="AD149" s="160">
        <f>AD150+AD176+AD182</f>
        <v>0</v>
      </c>
      <c r="AE149" s="161"/>
      <c r="AR149" s="162" t="s">
        <v>127</v>
      </c>
      <c r="AT149" s="163" t="s">
        <v>79</v>
      </c>
      <c r="AU149" s="163" t="s">
        <v>80</v>
      </c>
      <c r="AY149" s="162" t="s">
        <v>153</v>
      </c>
      <c r="BK149" s="164">
        <f>BK150+BK176+BK182</f>
        <v>0</v>
      </c>
    </row>
    <row r="150" spans="2:65" s="9" customFormat="1" ht="19.899999999999999" customHeight="1" x14ac:dyDescent="0.3">
      <c r="B150" s="154"/>
      <c r="C150" s="155"/>
      <c r="D150" s="165" t="s">
        <v>120</v>
      </c>
      <c r="E150" s="165"/>
      <c r="F150" s="165"/>
      <c r="G150" s="165"/>
      <c r="H150" s="165"/>
      <c r="I150" s="165"/>
      <c r="J150" s="165"/>
      <c r="K150" s="165"/>
      <c r="L150" s="165"/>
      <c r="M150" s="292">
        <f>BK150</f>
        <v>0</v>
      </c>
      <c r="N150" s="293"/>
      <c r="O150" s="293"/>
      <c r="P150" s="293"/>
      <c r="Q150" s="293"/>
      <c r="R150" s="157"/>
      <c r="T150" s="158"/>
      <c r="U150" s="155"/>
      <c r="V150" s="155"/>
      <c r="W150" s="159">
        <f>SUM(W151:W175)</f>
        <v>0</v>
      </c>
      <c r="X150" s="159">
        <f>SUM(X151:X175)</f>
        <v>0</v>
      </c>
      <c r="Y150" s="155"/>
      <c r="Z150" s="160">
        <f>SUM(Z151:Z175)</f>
        <v>0</v>
      </c>
      <c r="AA150" s="155"/>
      <c r="AB150" s="160">
        <f>SUM(AB151:AB175)</f>
        <v>0.56289999999999996</v>
      </c>
      <c r="AC150" s="155"/>
      <c r="AD150" s="160">
        <f>SUM(AD151:AD175)</f>
        <v>0</v>
      </c>
      <c r="AE150" s="161"/>
      <c r="AR150" s="162" t="s">
        <v>127</v>
      </c>
      <c r="AT150" s="163" t="s">
        <v>79</v>
      </c>
      <c r="AU150" s="163" t="s">
        <v>87</v>
      </c>
      <c r="AY150" s="162" t="s">
        <v>153</v>
      </c>
      <c r="BK150" s="164">
        <f>SUM(BK151:BK175)</f>
        <v>0</v>
      </c>
    </row>
    <row r="151" spans="2:65" s="1" customFormat="1" ht="31.5" customHeight="1" x14ac:dyDescent="0.3">
      <c r="B151" s="33"/>
      <c r="C151" s="166" t="s">
        <v>216</v>
      </c>
      <c r="D151" s="166" t="s">
        <v>155</v>
      </c>
      <c r="E151" s="167" t="s">
        <v>217</v>
      </c>
      <c r="F151" s="273" t="s">
        <v>218</v>
      </c>
      <c r="G151" s="274"/>
      <c r="H151" s="274"/>
      <c r="I151" s="274"/>
      <c r="J151" s="168" t="s">
        <v>204</v>
      </c>
      <c r="K151" s="169">
        <v>55</v>
      </c>
      <c r="L151" s="170">
        <v>0</v>
      </c>
      <c r="M151" s="276">
        <v>0</v>
      </c>
      <c r="N151" s="274"/>
      <c r="O151" s="274"/>
      <c r="P151" s="275">
        <f>ROUND(V151*K151,3)</f>
        <v>0</v>
      </c>
      <c r="Q151" s="274"/>
      <c r="R151" s="35"/>
      <c r="T151" s="171" t="s">
        <v>19</v>
      </c>
      <c r="U151" s="42" t="s">
        <v>45</v>
      </c>
      <c r="V151" s="172">
        <f>L151+M151</f>
        <v>0</v>
      </c>
      <c r="W151" s="172">
        <f>ROUND(L151*K151,3)</f>
        <v>0</v>
      </c>
      <c r="X151" s="172">
        <f>ROUND(M151*K151,3)</f>
        <v>0</v>
      </c>
      <c r="Y151" s="34"/>
      <c r="Z151" s="173">
        <f>Y151*K151</f>
        <v>0</v>
      </c>
      <c r="AA151" s="173">
        <v>0</v>
      </c>
      <c r="AB151" s="173">
        <f>AA151*K151</f>
        <v>0</v>
      </c>
      <c r="AC151" s="173">
        <v>0</v>
      </c>
      <c r="AD151" s="173">
        <f>AC151*K151</f>
        <v>0</v>
      </c>
      <c r="AE151" s="174" t="s">
        <v>19</v>
      </c>
      <c r="AR151" s="16" t="s">
        <v>219</v>
      </c>
      <c r="AT151" s="16" t="s">
        <v>155</v>
      </c>
      <c r="AU151" s="16" t="s">
        <v>127</v>
      </c>
      <c r="AY151" s="16" t="s">
        <v>153</v>
      </c>
      <c r="BE151" s="109">
        <f>IF(U151="základná",P151,0)</f>
        <v>0</v>
      </c>
      <c r="BF151" s="109">
        <f>IF(U151="znížená",P151,0)</f>
        <v>0</v>
      </c>
      <c r="BG151" s="109">
        <f>IF(U151="zákl. prenesená",P151,0)</f>
        <v>0</v>
      </c>
      <c r="BH151" s="109">
        <f>IF(U151="zníž. prenesená",P151,0)</f>
        <v>0</v>
      </c>
      <c r="BI151" s="109">
        <f>IF(U151="nulová",P151,0)</f>
        <v>0</v>
      </c>
      <c r="BJ151" s="16" t="s">
        <v>127</v>
      </c>
      <c r="BK151" s="175">
        <f>ROUND(V151*K151,3)</f>
        <v>0</v>
      </c>
      <c r="BL151" s="16" t="s">
        <v>219</v>
      </c>
      <c r="BM151" s="16" t="s">
        <v>220</v>
      </c>
    </row>
    <row r="152" spans="2:65" s="1" customFormat="1" ht="22.5" customHeight="1" x14ac:dyDescent="0.3">
      <c r="B152" s="33"/>
      <c r="C152" s="192" t="s">
        <v>219</v>
      </c>
      <c r="D152" s="192" t="s">
        <v>165</v>
      </c>
      <c r="E152" s="193" t="s">
        <v>221</v>
      </c>
      <c r="F152" s="281" t="s">
        <v>222</v>
      </c>
      <c r="G152" s="282"/>
      <c r="H152" s="282"/>
      <c r="I152" s="282"/>
      <c r="J152" s="194" t="s">
        <v>204</v>
      </c>
      <c r="K152" s="195">
        <v>22</v>
      </c>
      <c r="L152" s="196">
        <v>0</v>
      </c>
      <c r="M152" s="282"/>
      <c r="N152" s="282"/>
      <c r="O152" s="274"/>
      <c r="P152" s="275">
        <f>ROUND(V152*K152,3)</f>
        <v>0</v>
      </c>
      <c r="Q152" s="274"/>
      <c r="R152" s="35"/>
      <c r="T152" s="171" t="s">
        <v>19</v>
      </c>
      <c r="U152" s="42" t="s">
        <v>45</v>
      </c>
      <c r="V152" s="172">
        <f>L152+M152</f>
        <v>0</v>
      </c>
      <c r="W152" s="172">
        <f>ROUND(L152*K152,3)</f>
        <v>0</v>
      </c>
      <c r="X152" s="172">
        <f>ROUND(M152*K152,3)</f>
        <v>0</v>
      </c>
      <c r="Y152" s="34"/>
      <c r="Z152" s="173">
        <f>Y152*K152</f>
        <v>0</v>
      </c>
      <c r="AA152" s="173">
        <v>7.8399999999999997E-3</v>
      </c>
      <c r="AB152" s="173">
        <f>AA152*K152</f>
        <v>0.17247999999999999</v>
      </c>
      <c r="AC152" s="173">
        <v>0</v>
      </c>
      <c r="AD152" s="173">
        <f>AC152*K152</f>
        <v>0</v>
      </c>
      <c r="AE152" s="174" t="s">
        <v>19</v>
      </c>
      <c r="AR152" s="16" t="s">
        <v>223</v>
      </c>
      <c r="AT152" s="16" t="s">
        <v>165</v>
      </c>
      <c r="AU152" s="16" t="s">
        <v>127</v>
      </c>
      <c r="AY152" s="16" t="s">
        <v>153</v>
      </c>
      <c r="BE152" s="109">
        <f>IF(U152="základná",P152,0)</f>
        <v>0</v>
      </c>
      <c r="BF152" s="109">
        <f>IF(U152="znížená",P152,0)</f>
        <v>0</v>
      </c>
      <c r="BG152" s="109">
        <f>IF(U152="zákl. prenesená",P152,0)</f>
        <v>0</v>
      </c>
      <c r="BH152" s="109">
        <f>IF(U152="zníž. prenesená",P152,0)</f>
        <v>0</v>
      </c>
      <c r="BI152" s="109">
        <f>IF(U152="nulová",P152,0)</f>
        <v>0</v>
      </c>
      <c r="BJ152" s="16" t="s">
        <v>127</v>
      </c>
      <c r="BK152" s="175">
        <f>ROUND(V152*K152,3)</f>
        <v>0</v>
      </c>
      <c r="BL152" s="16" t="s">
        <v>219</v>
      </c>
      <c r="BM152" s="16" t="s">
        <v>224</v>
      </c>
    </row>
    <row r="153" spans="2:65" s="1" customFormat="1" ht="22.5" customHeight="1" x14ac:dyDescent="0.3">
      <c r="B153" s="33"/>
      <c r="C153" s="192" t="s">
        <v>225</v>
      </c>
      <c r="D153" s="192" t="s">
        <v>165</v>
      </c>
      <c r="E153" s="193" t="s">
        <v>226</v>
      </c>
      <c r="F153" s="281" t="s">
        <v>227</v>
      </c>
      <c r="G153" s="282"/>
      <c r="H153" s="282"/>
      <c r="I153" s="282"/>
      <c r="J153" s="194" t="s">
        <v>204</v>
      </c>
      <c r="K153" s="195">
        <v>14</v>
      </c>
      <c r="L153" s="196">
        <v>0</v>
      </c>
      <c r="M153" s="282"/>
      <c r="N153" s="282"/>
      <c r="O153" s="274"/>
      <c r="P153" s="275">
        <f>ROUND(V153*K153,3)</f>
        <v>0</v>
      </c>
      <c r="Q153" s="274"/>
      <c r="R153" s="35"/>
      <c r="T153" s="171" t="s">
        <v>19</v>
      </c>
      <c r="U153" s="42" t="s">
        <v>45</v>
      </c>
      <c r="V153" s="172">
        <f>L153+M153</f>
        <v>0</v>
      </c>
      <c r="W153" s="172">
        <f>ROUND(L153*K153,3)</f>
        <v>0</v>
      </c>
      <c r="X153" s="172">
        <f>ROUND(M153*K153,3)</f>
        <v>0</v>
      </c>
      <c r="Y153" s="34"/>
      <c r="Z153" s="173">
        <f>Y153*K153</f>
        <v>0</v>
      </c>
      <c r="AA153" s="173">
        <v>1.1199999999999999E-3</v>
      </c>
      <c r="AB153" s="173">
        <f>AA153*K153</f>
        <v>1.5679999999999999E-2</v>
      </c>
      <c r="AC153" s="173">
        <v>0</v>
      </c>
      <c r="AD153" s="173">
        <f>AC153*K153</f>
        <v>0</v>
      </c>
      <c r="AE153" s="174" t="s">
        <v>19</v>
      </c>
      <c r="AR153" s="16" t="s">
        <v>223</v>
      </c>
      <c r="AT153" s="16" t="s">
        <v>165</v>
      </c>
      <c r="AU153" s="16" t="s">
        <v>127</v>
      </c>
      <c r="AY153" s="16" t="s">
        <v>153</v>
      </c>
      <c r="BE153" s="109">
        <f>IF(U153="základná",P153,0)</f>
        <v>0</v>
      </c>
      <c r="BF153" s="109">
        <f>IF(U153="znížená",P153,0)</f>
        <v>0</v>
      </c>
      <c r="BG153" s="109">
        <f>IF(U153="zákl. prenesená",P153,0)</f>
        <v>0</v>
      </c>
      <c r="BH153" s="109">
        <f>IF(U153="zníž. prenesená",P153,0)</f>
        <v>0</v>
      </c>
      <c r="BI153" s="109">
        <f>IF(U153="nulová",P153,0)</f>
        <v>0</v>
      </c>
      <c r="BJ153" s="16" t="s">
        <v>127</v>
      </c>
      <c r="BK153" s="175">
        <f>ROUND(V153*K153,3)</f>
        <v>0</v>
      </c>
      <c r="BL153" s="16" t="s">
        <v>219</v>
      </c>
      <c r="BM153" s="16" t="s">
        <v>228</v>
      </c>
    </row>
    <row r="154" spans="2:65" s="1" customFormat="1" ht="31.5" customHeight="1" x14ac:dyDescent="0.3">
      <c r="B154" s="33"/>
      <c r="C154" s="166" t="s">
        <v>229</v>
      </c>
      <c r="D154" s="166" t="s">
        <v>155</v>
      </c>
      <c r="E154" s="167" t="s">
        <v>230</v>
      </c>
      <c r="F154" s="273" t="s">
        <v>231</v>
      </c>
      <c r="G154" s="274"/>
      <c r="H154" s="274"/>
      <c r="I154" s="274"/>
      <c r="J154" s="168" t="s">
        <v>198</v>
      </c>
      <c r="K154" s="169">
        <v>14.4</v>
      </c>
      <c r="L154" s="170">
        <v>0</v>
      </c>
      <c r="M154" s="276">
        <v>0</v>
      </c>
      <c r="N154" s="274"/>
      <c r="O154" s="274"/>
      <c r="P154" s="275">
        <f>ROUND(V154*K154,3)</f>
        <v>0</v>
      </c>
      <c r="Q154" s="274"/>
      <c r="R154" s="35"/>
      <c r="T154" s="171" t="s">
        <v>19</v>
      </c>
      <c r="U154" s="42" t="s">
        <v>45</v>
      </c>
      <c r="V154" s="172">
        <f>L154+M154</f>
        <v>0</v>
      </c>
      <c r="W154" s="172">
        <f>ROUND(L154*K154,3)</f>
        <v>0</v>
      </c>
      <c r="X154" s="172">
        <f>ROUND(M154*K154,3)</f>
        <v>0</v>
      </c>
      <c r="Y154" s="34"/>
      <c r="Z154" s="173">
        <f>Y154*K154</f>
        <v>0</v>
      </c>
      <c r="AA154" s="173">
        <v>2.5999999999999998E-4</v>
      </c>
      <c r="AB154" s="173">
        <f>AA154*K154</f>
        <v>3.7439999999999999E-3</v>
      </c>
      <c r="AC154" s="173">
        <v>0</v>
      </c>
      <c r="AD154" s="173">
        <f>AC154*K154</f>
        <v>0</v>
      </c>
      <c r="AE154" s="174" t="s">
        <v>19</v>
      </c>
      <c r="AR154" s="16" t="s">
        <v>219</v>
      </c>
      <c r="AT154" s="16" t="s">
        <v>155</v>
      </c>
      <c r="AU154" s="16" t="s">
        <v>127</v>
      </c>
      <c r="AY154" s="16" t="s">
        <v>153</v>
      </c>
      <c r="BE154" s="109">
        <f>IF(U154="základná",P154,0)</f>
        <v>0</v>
      </c>
      <c r="BF154" s="109">
        <f>IF(U154="znížená",P154,0)</f>
        <v>0</v>
      </c>
      <c r="BG154" s="109">
        <f>IF(U154="zákl. prenesená",P154,0)</f>
        <v>0</v>
      </c>
      <c r="BH154" s="109">
        <f>IF(U154="zníž. prenesená",P154,0)</f>
        <v>0</v>
      </c>
      <c r="BI154" s="109">
        <f>IF(U154="nulová",P154,0)</f>
        <v>0</v>
      </c>
      <c r="BJ154" s="16" t="s">
        <v>127</v>
      </c>
      <c r="BK154" s="175">
        <f>ROUND(V154*K154,3)</f>
        <v>0</v>
      </c>
      <c r="BL154" s="16" t="s">
        <v>219</v>
      </c>
      <c r="BM154" s="16" t="s">
        <v>232</v>
      </c>
    </row>
    <row r="155" spans="2:65" s="10" customFormat="1" ht="22.5" customHeight="1" x14ac:dyDescent="0.3">
      <c r="B155" s="176"/>
      <c r="C155" s="177"/>
      <c r="D155" s="177"/>
      <c r="E155" s="178" t="s">
        <v>19</v>
      </c>
      <c r="F155" s="277" t="s">
        <v>233</v>
      </c>
      <c r="G155" s="278"/>
      <c r="H155" s="278"/>
      <c r="I155" s="278"/>
      <c r="J155" s="177"/>
      <c r="K155" s="179" t="s">
        <v>19</v>
      </c>
      <c r="L155" s="177"/>
      <c r="M155" s="177"/>
      <c r="N155" s="177"/>
      <c r="O155" s="177"/>
      <c r="P155" s="177"/>
      <c r="Q155" s="177"/>
      <c r="R155" s="180"/>
      <c r="T155" s="181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82"/>
      <c r="AT155" s="183" t="s">
        <v>162</v>
      </c>
      <c r="AU155" s="183" t="s">
        <v>127</v>
      </c>
      <c r="AV155" s="10" t="s">
        <v>87</v>
      </c>
      <c r="AW155" s="10" t="s">
        <v>5</v>
      </c>
      <c r="AX155" s="10" t="s">
        <v>80</v>
      </c>
      <c r="AY155" s="183" t="s">
        <v>153</v>
      </c>
    </row>
    <row r="156" spans="2:65" s="11" customFormat="1" ht="22.5" customHeight="1" x14ac:dyDescent="0.3">
      <c r="B156" s="184"/>
      <c r="C156" s="185"/>
      <c r="D156" s="185"/>
      <c r="E156" s="186" t="s">
        <v>19</v>
      </c>
      <c r="F156" s="279" t="s">
        <v>234</v>
      </c>
      <c r="G156" s="280"/>
      <c r="H156" s="280"/>
      <c r="I156" s="280"/>
      <c r="J156" s="185"/>
      <c r="K156" s="187">
        <v>14.7</v>
      </c>
      <c r="L156" s="185"/>
      <c r="M156" s="185"/>
      <c r="N156" s="185"/>
      <c r="O156" s="185"/>
      <c r="P156" s="185"/>
      <c r="Q156" s="185"/>
      <c r="R156" s="188"/>
      <c r="T156" s="189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90"/>
      <c r="AT156" s="191" t="s">
        <v>162</v>
      </c>
      <c r="AU156" s="191" t="s">
        <v>127</v>
      </c>
      <c r="AV156" s="11" t="s">
        <v>127</v>
      </c>
      <c r="AW156" s="11" t="s">
        <v>5</v>
      </c>
      <c r="AX156" s="11" t="s">
        <v>80</v>
      </c>
      <c r="AY156" s="191" t="s">
        <v>153</v>
      </c>
    </row>
    <row r="157" spans="2:65" s="10" customFormat="1" ht="22.5" customHeight="1" x14ac:dyDescent="0.3">
      <c r="B157" s="176"/>
      <c r="C157" s="177"/>
      <c r="D157" s="177"/>
      <c r="E157" s="178" t="s">
        <v>19</v>
      </c>
      <c r="F157" s="284" t="s">
        <v>235</v>
      </c>
      <c r="G157" s="278"/>
      <c r="H157" s="278"/>
      <c r="I157" s="278"/>
      <c r="J157" s="177"/>
      <c r="K157" s="179" t="s">
        <v>19</v>
      </c>
      <c r="L157" s="177"/>
      <c r="M157" s="177"/>
      <c r="N157" s="177"/>
      <c r="O157" s="177"/>
      <c r="P157" s="177"/>
      <c r="Q157" s="177"/>
      <c r="R157" s="180"/>
      <c r="T157" s="181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82"/>
      <c r="AT157" s="183" t="s">
        <v>162</v>
      </c>
      <c r="AU157" s="183" t="s">
        <v>127</v>
      </c>
      <c r="AV157" s="10" t="s">
        <v>87</v>
      </c>
      <c r="AW157" s="10" t="s">
        <v>5</v>
      </c>
      <c r="AX157" s="10" t="s">
        <v>80</v>
      </c>
      <c r="AY157" s="183" t="s">
        <v>153</v>
      </c>
    </row>
    <row r="158" spans="2:65" s="11" customFormat="1" ht="22.5" customHeight="1" x14ac:dyDescent="0.3">
      <c r="B158" s="184"/>
      <c r="C158" s="185"/>
      <c r="D158" s="185"/>
      <c r="E158" s="186" t="s">
        <v>19</v>
      </c>
      <c r="F158" s="279" t="s">
        <v>236</v>
      </c>
      <c r="G158" s="280"/>
      <c r="H158" s="280"/>
      <c r="I158" s="280"/>
      <c r="J158" s="185"/>
      <c r="K158" s="187">
        <v>50.4</v>
      </c>
      <c r="L158" s="185"/>
      <c r="M158" s="185"/>
      <c r="N158" s="185"/>
      <c r="O158" s="185"/>
      <c r="P158" s="185"/>
      <c r="Q158" s="185"/>
      <c r="R158" s="188"/>
      <c r="T158" s="189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90"/>
      <c r="AT158" s="191" t="s">
        <v>162</v>
      </c>
      <c r="AU158" s="191" t="s">
        <v>127</v>
      </c>
      <c r="AV158" s="11" t="s">
        <v>127</v>
      </c>
      <c r="AW158" s="11" t="s">
        <v>5</v>
      </c>
      <c r="AX158" s="11" t="s">
        <v>80</v>
      </c>
      <c r="AY158" s="191" t="s">
        <v>153</v>
      </c>
    </row>
    <row r="159" spans="2:65" s="10" customFormat="1" ht="22.5" customHeight="1" x14ac:dyDescent="0.3">
      <c r="B159" s="176"/>
      <c r="C159" s="177"/>
      <c r="D159" s="177"/>
      <c r="E159" s="178" t="s">
        <v>19</v>
      </c>
      <c r="F159" s="284" t="s">
        <v>237</v>
      </c>
      <c r="G159" s="278"/>
      <c r="H159" s="278"/>
      <c r="I159" s="278"/>
      <c r="J159" s="177"/>
      <c r="K159" s="179" t="s">
        <v>19</v>
      </c>
      <c r="L159" s="177"/>
      <c r="M159" s="177"/>
      <c r="N159" s="177"/>
      <c r="O159" s="177"/>
      <c r="P159" s="177"/>
      <c r="Q159" s="177"/>
      <c r="R159" s="180"/>
      <c r="T159" s="181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82"/>
      <c r="AT159" s="183" t="s">
        <v>162</v>
      </c>
      <c r="AU159" s="183" t="s">
        <v>127</v>
      </c>
      <c r="AV159" s="10" t="s">
        <v>87</v>
      </c>
      <c r="AW159" s="10" t="s">
        <v>5</v>
      </c>
      <c r="AX159" s="10" t="s">
        <v>80</v>
      </c>
      <c r="AY159" s="183" t="s">
        <v>153</v>
      </c>
    </row>
    <row r="160" spans="2:65" s="11" customFormat="1" ht="22.5" customHeight="1" x14ac:dyDescent="0.3">
      <c r="B160" s="184"/>
      <c r="C160" s="185"/>
      <c r="D160" s="185"/>
      <c r="E160" s="186" t="s">
        <v>19</v>
      </c>
      <c r="F160" s="279" t="s">
        <v>238</v>
      </c>
      <c r="G160" s="280"/>
      <c r="H160" s="280"/>
      <c r="I160" s="280"/>
      <c r="J160" s="185"/>
      <c r="K160" s="187">
        <v>14.4</v>
      </c>
      <c r="L160" s="185"/>
      <c r="M160" s="185"/>
      <c r="N160" s="185"/>
      <c r="O160" s="185"/>
      <c r="P160" s="185"/>
      <c r="Q160" s="185"/>
      <c r="R160" s="188"/>
      <c r="T160" s="189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90"/>
      <c r="AT160" s="191" t="s">
        <v>162</v>
      </c>
      <c r="AU160" s="191" t="s">
        <v>127</v>
      </c>
      <c r="AV160" s="11" t="s">
        <v>127</v>
      </c>
      <c r="AW160" s="11" t="s">
        <v>5</v>
      </c>
      <c r="AX160" s="11" t="s">
        <v>87</v>
      </c>
      <c r="AY160" s="191" t="s">
        <v>153</v>
      </c>
    </row>
    <row r="161" spans="2:65" s="1" customFormat="1" ht="31.5" customHeight="1" x14ac:dyDescent="0.3">
      <c r="B161" s="33"/>
      <c r="C161" s="166" t="s">
        <v>239</v>
      </c>
      <c r="D161" s="166" t="s">
        <v>155</v>
      </c>
      <c r="E161" s="167" t="s">
        <v>240</v>
      </c>
      <c r="F161" s="273" t="s">
        <v>241</v>
      </c>
      <c r="G161" s="274"/>
      <c r="H161" s="274"/>
      <c r="I161" s="274"/>
      <c r="J161" s="168" t="s">
        <v>198</v>
      </c>
      <c r="K161" s="169">
        <v>9.6</v>
      </c>
      <c r="L161" s="170">
        <v>0</v>
      </c>
      <c r="M161" s="276">
        <v>0</v>
      </c>
      <c r="N161" s="274"/>
      <c r="O161" s="274"/>
      <c r="P161" s="275">
        <f>ROUND(V161*K161,3)</f>
        <v>0</v>
      </c>
      <c r="Q161" s="274"/>
      <c r="R161" s="35"/>
      <c r="T161" s="171" t="s">
        <v>19</v>
      </c>
      <c r="U161" s="42" t="s">
        <v>45</v>
      </c>
      <c r="V161" s="172">
        <f>L161+M161</f>
        <v>0</v>
      </c>
      <c r="W161" s="172">
        <f>ROUND(L161*K161,3)</f>
        <v>0</v>
      </c>
      <c r="X161" s="172">
        <f>ROUND(M161*K161,3)</f>
        <v>0</v>
      </c>
      <c r="Y161" s="34"/>
      <c r="Z161" s="173">
        <f>Y161*K161</f>
        <v>0</v>
      </c>
      <c r="AA161" s="173">
        <v>2.5999999999999998E-4</v>
      </c>
      <c r="AB161" s="173">
        <f>AA161*K161</f>
        <v>2.4959999999999995E-3</v>
      </c>
      <c r="AC161" s="173">
        <v>0</v>
      </c>
      <c r="AD161" s="173">
        <f>AC161*K161</f>
        <v>0</v>
      </c>
      <c r="AE161" s="174" t="s">
        <v>19</v>
      </c>
      <c r="AR161" s="16" t="s">
        <v>219</v>
      </c>
      <c r="AT161" s="16" t="s">
        <v>155</v>
      </c>
      <c r="AU161" s="16" t="s">
        <v>127</v>
      </c>
      <c r="AY161" s="16" t="s">
        <v>153</v>
      </c>
      <c r="BE161" s="109">
        <f>IF(U161="základná",P161,0)</f>
        <v>0</v>
      </c>
      <c r="BF161" s="109">
        <f>IF(U161="znížená",P161,0)</f>
        <v>0</v>
      </c>
      <c r="BG161" s="109">
        <f>IF(U161="zákl. prenesená",P161,0)</f>
        <v>0</v>
      </c>
      <c r="BH161" s="109">
        <f>IF(U161="zníž. prenesená",P161,0)</f>
        <v>0</v>
      </c>
      <c r="BI161" s="109">
        <f>IF(U161="nulová",P161,0)</f>
        <v>0</v>
      </c>
      <c r="BJ161" s="16" t="s">
        <v>127</v>
      </c>
      <c r="BK161" s="175">
        <f>ROUND(V161*K161,3)</f>
        <v>0</v>
      </c>
      <c r="BL161" s="16" t="s">
        <v>219</v>
      </c>
      <c r="BM161" s="16" t="s">
        <v>242</v>
      </c>
    </row>
    <row r="162" spans="2:65" s="10" customFormat="1" ht="22.5" customHeight="1" x14ac:dyDescent="0.3">
      <c r="B162" s="176"/>
      <c r="C162" s="177"/>
      <c r="D162" s="177"/>
      <c r="E162" s="178" t="s">
        <v>19</v>
      </c>
      <c r="F162" s="277" t="s">
        <v>243</v>
      </c>
      <c r="G162" s="278"/>
      <c r="H162" s="278"/>
      <c r="I162" s="278"/>
      <c r="J162" s="177"/>
      <c r="K162" s="179" t="s">
        <v>19</v>
      </c>
      <c r="L162" s="177"/>
      <c r="M162" s="177"/>
      <c r="N162" s="177"/>
      <c r="O162" s="177"/>
      <c r="P162" s="177"/>
      <c r="Q162" s="177"/>
      <c r="R162" s="180"/>
      <c r="T162" s="181"/>
      <c r="U162" s="177"/>
      <c r="V162" s="177"/>
      <c r="W162" s="177"/>
      <c r="X162" s="177"/>
      <c r="Y162" s="177"/>
      <c r="Z162" s="177"/>
      <c r="AA162" s="177"/>
      <c r="AB162" s="177"/>
      <c r="AC162" s="177"/>
      <c r="AD162" s="177"/>
      <c r="AE162" s="182"/>
      <c r="AT162" s="183" t="s">
        <v>162</v>
      </c>
      <c r="AU162" s="183" t="s">
        <v>127</v>
      </c>
      <c r="AV162" s="10" t="s">
        <v>87</v>
      </c>
      <c r="AW162" s="10" t="s">
        <v>5</v>
      </c>
      <c r="AX162" s="10" t="s">
        <v>80</v>
      </c>
      <c r="AY162" s="183" t="s">
        <v>153</v>
      </c>
    </row>
    <row r="163" spans="2:65" s="11" customFormat="1" ht="22.5" customHeight="1" x14ac:dyDescent="0.3">
      <c r="B163" s="184"/>
      <c r="C163" s="185"/>
      <c r="D163" s="185"/>
      <c r="E163" s="186" t="s">
        <v>19</v>
      </c>
      <c r="F163" s="279" t="s">
        <v>244</v>
      </c>
      <c r="G163" s="280"/>
      <c r="H163" s="280"/>
      <c r="I163" s="280"/>
      <c r="J163" s="185"/>
      <c r="K163" s="187">
        <v>9.6</v>
      </c>
      <c r="L163" s="185"/>
      <c r="M163" s="185"/>
      <c r="N163" s="185"/>
      <c r="O163" s="185"/>
      <c r="P163" s="185"/>
      <c r="Q163" s="185"/>
      <c r="R163" s="188"/>
      <c r="T163" s="189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90"/>
      <c r="AT163" s="191" t="s">
        <v>162</v>
      </c>
      <c r="AU163" s="191" t="s">
        <v>127</v>
      </c>
      <c r="AV163" s="11" t="s">
        <v>127</v>
      </c>
      <c r="AW163" s="11" t="s">
        <v>5</v>
      </c>
      <c r="AX163" s="11" t="s">
        <v>87</v>
      </c>
      <c r="AY163" s="191" t="s">
        <v>153</v>
      </c>
    </row>
    <row r="164" spans="2:65" s="1" customFormat="1" ht="31.5" customHeight="1" x14ac:dyDescent="0.3">
      <c r="B164" s="33"/>
      <c r="C164" s="192" t="s">
        <v>245</v>
      </c>
      <c r="D164" s="192" t="s">
        <v>165</v>
      </c>
      <c r="E164" s="193" t="s">
        <v>246</v>
      </c>
      <c r="F164" s="281" t="s">
        <v>247</v>
      </c>
      <c r="G164" s="282"/>
      <c r="H164" s="282"/>
      <c r="I164" s="282"/>
      <c r="J164" s="194" t="s">
        <v>172</v>
      </c>
      <c r="K164" s="195">
        <v>0.24199999999999999</v>
      </c>
      <c r="L164" s="196">
        <v>0</v>
      </c>
      <c r="M164" s="282"/>
      <c r="N164" s="282"/>
      <c r="O164" s="274"/>
      <c r="P164" s="275">
        <f>ROUND(V164*K164,3)</f>
        <v>0</v>
      </c>
      <c r="Q164" s="274"/>
      <c r="R164" s="35"/>
      <c r="T164" s="171" t="s">
        <v>19</v>
      </c>
      <c r="U164" s="42" t="s">
        <v>45</v>
      </c>
      <c r="V164" s="172">
        <f>L164+M164</f>
        <v>0</v>
      </c>
      <c r="W164" s="172">
        <f>ROUND(L164*K164,3)</f>
        <v>0</v>
      </c>
      <c r="X164" s="172">
        <f>ROUND(M164*K164,3)</f>
        <v>0</v>
      </c>
      <c r="Y164" s="34"/>
      <c r="Z164" s="173">
        <f>Y164*K164</f>
        <v>0</v>
      </c>
      <c r="AA164" s="173">
        <v>0.44</v>
      </c>
      <c r="AB164" s="173">
        <f>AA164*K164</f>
        <v>0.10647999999999999</v>
      </c>
      <c r="AC164" s="173">
        <v>0</v>
      </c>
      <c r="AD164" s="173">
        <f>AC164*K164</f>
        <v>0</v>
      </c>
      <c r="AE164" s="174" t="s">
        <v>19</v>
      </c>
      <c r="AR164" s="16" t="s">
        <v>223</v>
      </c>
      <c r="AT164" s="16" t="s">
        <v>165</v>
      </c>
      <c r="AU164" s="16" t="s">
        <v>127</v>
      </c>
      <c r="AY164" s="16" t="s">
        <v>153</v>
      </c>
      <c r="BE164" s="109">
        <f>IF(U164="základná",P164,0)</f>
        <v>0</v>
      </c>
      <c r="BF164" s="109">
        <f>IF(U164="znížená",P164,0)</f>
        <v>0</v>
      </c>
      <c r="BG164" s="109">
        <f>IF(U164="zákl. prenesená",P164,0)</f>
        <v>0</v>
      </c>
      <c r="BH164" s="109">
        <f>IF(U164="zníž. prenesená",P164,0)</f>
        <v>0</v>
      </c>
      <c r="BI164" s="109">
        <f>IF(U164="nulová",P164,0)</f>
        <v>0</v>
      </c>
      <c r="BJ164" s="16" t="s">
        <v>127</v>
      </c>
      <c r="BK164" s="175">
        <f>ROUND(V164*K164,3)</f>
        <v>0</v>
      </c>
      <c r="BL164" s="16" t="s">
        <v>219</v>
      </c>
      <c r="BM164" s="16" t="s">
        <v>248</v>
      </c>
    </row>
    <row r="165" spans="2:65" s="1" customFormat="1" ht="31.5" customHeight="1" x14ac:dyDescent="0.3">
      <c r="B165" s="33"/>
      <c r="C165" s="192" t="s">
        <v>249</v>
      </c>
      <c r="D165" s="192" t="s">
        <v>165</v>
      </c>
      <c r="E165" s="193" t="s">
        <v>250</v>
      </c>
      <c r="F165" s="281" t="s">
        <v>251</v>
      </c>
      <c r="G165" s="282"/>
      <c r="H165" s="282"/>
      <c r="I165" s="282"/>
      <c r="J165" s="194" t="s">
        <v>172</v>
      </c>
      <c r="K165" s="195">
        <v>0.155</v>
      </c>
      <c r="L165" s="196">
        <v>0</v>
      </c>
      <c r="M165" s="282"/>
      <c r="N165" s="282"/>
      <c r="O165" s="274"/>
      <c r="P165" s="275">
        <f>ROUND(V165*K165,3)</f>
        <v>0</v>
      </c>
      <c r="Q165" s="274"/>
      <c r="R165" s="35"/>
      <c r="T165" s="171" t="s">
        <v>19</v>
      </c>
      <c r="U165" s="42" t="s">
        <v>45</v>
      </c>
      <c r="V165" s="172">
        <f>L165+M165</f>
        <v>0</v>
      </c>
      <c r="W165" s="172">
        <f>ROUND(L165*K165,3)</f>
        <v>0</v>
      </c>
      <c r="X165" s="172">
        <f>ROUND(M165*K165,3)</f>
        <v>0</v>
      </c>
      <c r="Y165" s="34"/>
      <c r="Z165" s="173">
        <f>Y165*K165</f>
        <v>0</v>
      </c>
      <c r="AA165" s="173">
        <v>0.44</v>
      </c>
      <c r="AB165" s="173">
        <f>AA165*K165</f>
        <v>6.8199999999999997E-2</v>
      </c>
      <c r="AC165" s="173">
        <v>0</v>
      </c>
      <c r="AD165" s="173">
        <f>AC165*K165</f>
        <v>0</v>
      </c>
      <c r="AE165" s="174" t="s">
        <v>19</v>
      </c>
      <c r="AR165" s="16" t="s">
        <v>223</v>
      </c>
      <c r="AT165" s="16" t="s">
        <v>165</v>
      </c>
      <c r="AU165" s="16" t="s">
        <v>127</v>
      </c>
      <c r="AY165" s="16" t="s">
        <v>153</v>
      </c>
      <c r="BE165" s="109">
        <f>IF(U165="základná",P165,0)</f>
        <v>0</v>
      </c>
      <c r="BF165" s="109">
        <f>IF(U165="znížená",P165,0)</f>
        <v>0</v>
      </c>
      <c r="BG165" s="109">
        <f>IF(U165="zákl. prenesená",P165,0)</f>
        <v>0</v>
      </c>
      <c r="BH165" s="109">
        <f>IF(U165="zníž. prenesená",P165,0)</f>
        <v>0</v>
      </c>
      <c r="BI165" s="109">
        <f>IF(U165="nulová",P165,0)</f>
        <v>0</v>
      </c>
      <c r="BJ165" s="16" t="s">
        <v>127</v>
      </c>
      <c r="BK165" s="175">
        <f>ROUND(V165*K165,3)</f>
        <v>0</v>
      </c>
      <c r="BL165" s="16" t="s">
        <v>219</v>
      </c>
      <c r="BM165" s="16" t="s">
        <v>252</v>
      </c>
    </row>
    <row r="166" spans="2:65" s="10" customFormat="1" ht="22.5" customHeight="1" x14ac:dyDescent="0.3">
      <c r="B166" s="176"/>
      <c r="C166" s="177"/>
      <c r="D166" s="177"/>
      <c r="E166" s="178" t="s">
        <v>19</v>
      </c>
      <c r="F166" s="277" t="s">
        <v>253</v>
      </c>
      <c r="G166" s="278"/>
      <c r="H166" s="278"/>
      <c r="I166" s="278"/>
      <c r="J166" s="177"/>
      <c r="K166" s="179" t="s">
        <v>19</v>
      </c>
      <c r="L166" s="177"/>
      <c r="M166" s="177"/>
      <c r="N166" s="177"/>
      <c r="O166" s="177"/>
      <c r="P166" s="177"/>
      <c r="Q166" s="177"/>
      <c r="R166" s="180"/>
      <c r="T166" s="181"/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  <c r="AE166" s="182"/>
      <c r="AT166" s="183" t="s">
        <v>162</v>
      </c>
      <c r="AU166" s="183" t="s">
        <v>127</v>
      </c>
      <c r="AV166" s="10" t="s">
        <v>87</v>
      </c>
      <c r="AW166" s="10" t="s">
        <v>5</v>
      </c>
      <c r="AX166" s="10" t="s">
        <v>80</v>
      </c>
      <c r="AY166" s="183" t="s">
        <v>153</v>
      </c>
    </row>
    <row r="167" spans="2:65" s="11" customFormat="1" ht="22.5" customHeight="1" x14ac:dyDescent="0.3">
      <c r="B167" s="184"/>
      <c r="C167" s="185"/>
      <c r="D167" s="185"/>
      <c r="E167" s="186" t="s">
        <v>19</v>
      </c>
      <c r="F167" s="279" t="s">
        <v>254</v>
      </c>
      <c r="G167" s="280"/>
      <c r="H167" s="280"/>
      <c r="I167" s="280"/>
      <c r="J167" s="185"/>
      <c r="K167" s="187">
        <v>0.155</v>
      </c>
      <c r="L167" s="185"/>
      <c r="M167" s="185"/>
      <c r="N167" s="185"/>
      <c r="O167" s="185"/>
      <c r="P167" s="185"/>
      <c r="Q167" s="185"/>
      <c r="R167" s="188"/>
      <c r="T167" s="189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90"/>
      <c r="AT167" s="191" t="s">
        <v>162</v>
      </c>
      <c r="AU167" s="191" t="s">
        <v>127</v>
      </c>
      <c r="AV167" s="11" t="s">
        <v>127</v>
      </c>
      <c r="AW167" s="11" t="s">
        <v>5</v>
      </c>
      <c r="AX167" s="11" t="s">
        <v>87</v>
      </c>
      <c r="AY167" s="191" t="s">
        <v>153</v>
      </c>
    </row>
    <row r="168" spans="2:65" s="1" customFormat="1" ht="31.5" customHeight="1" x14ac:dyDescent="0.3">
      <c r="B168" s="33"/>
      <c r="C168" s="192" t="s">
        <v>255</v>
      </c>
      <c r="D168" s="192" t="s">
        <v>165</v>
      </c>
      <c r="E168" s="193" t="s">
        <v>256</v>
      </c>
      <c r="F168" s="281" t="s">
        <v>257</v>
      </c>
      <c r="G168" s="282"/>
      <c r="H168" s="282"/>
      <c r="I168" s="282"/>
      <c r="J168" s="194" t="s">
        <v>172</v>
      </c>
      <c r="K168" s="195">
        <v>0.38800000000000001</v>
      </c>
      <c r="L168" s="196">
        <v>0</v>
      </c>
      <c r="M168" s="282"/>
      <c r="N168" s="282"/>
      <c r="O168" s="274"/>
      <c r="P168" s="275">
        <f>ROUND(V168*K168,3)</f>
        <v>0</v>
      </c>
      <c r="Q168" s="274"/>
      <c r="R168" s="35"/>
      <c r="T168" s="171" t="s">
        <v>19</v>
      </c>
      <c r="U168" s="42" t="s">
        <v>45</v>
      </c>
      <c r="V168" s="172">
        <f>L168+M168</f>
        <v>0</v>
      </c>
      <c r="W168" s="172">
        <f>ROUND(L168*K168,3)</f>
        <v>0</v>
      </c>
      <c r="X168" s="172">
        <f>ROUND(M168*K168,3)</f>
        <v>0</v>
      </c>
      <c r="Y168" s="34"/>
      <c r="Z168" s="173">
        <f>Y168*K168</f>
        <v>0</v>
      </c>
      <c r="AA168" s="173">
        <v>0.44</v>
      </c>
      <c r="AB168" s="173">
        <f>AA168*K168</f>
        <v>0.17072000000000001</v>
      </c>
      <c r="AC168" s="173">
        <v>0</v>
      </c>
      <c r="AD168" s="173">
        <f>AC168*K168</f>
        <v>0</v>
      </c>
      <c r="AE168" s="174" t="s">
        <v>19</v>
      </c>
      <c r="AR168" s="16" t="s">
        <v>223</v>
      </c>
      <c r="AT168" s="16" t="s">
        <v>165</v>
      </c>
      <c r="AU168" s="16" t="s">
        <v>127</v>
      </c>
      <c r="AY168" s="16" t="s">
        <v>153</v>
      </c>
      <c r="BE168" s="109">
        <f>IF(U168="základná",P168,0)</f>
        <v>0</v>
      </c>
      <c r="BF168" s="109">
        <f>IF(U168="znížená",P168,0)</f>
        <v>0</v>
      </c>
      <c r="BG168" s="109">
        <f>IF(U168="zákl. prenesená",P168,0)</f>
        <v>0</v>
      </c>
      <c r="BH168" s="109">
        <f>IF(U168="zníž. prenesená",P168,0)</f>
        <v>0</v>
      </c>
      <c r="BI168" s="109">
        <f>IF(U168="nulová",P168,0)</f>
        <v>0</v>
      </c>
      <c r="BJ168" s="16" t="s">
        <v>127</v>
      </c>
      <c r="BK168" s="175">
        <f>ROUND(V168*K168,3)</f>
        <v>0</v>
      </c>
      <c r="BL168" s="16" t="s">
        <v>219</v>
      </c>
      <c r="BM168" s="16" t="s">
        <v>258</v>
      </c>
    </row>
    <row r="169" spans="2:65" s="10" customFormat="1" ht="22.5" customHeight="1" x14ac:dyDescent="0.3">
      <c r="B169" s="176"/>
      <c r="C169" s="177"/>
      <c r="D169" s="177"/>
      <c r="E169" s="178" t="s">
        <v>19</v>
      </c>
      <c r="F169" s="277" t="s">
        <v>259</v>
      </c>
      <c r="G169" s="278"/>
      <c r="H169" s="278"/>
      <c r="I169" s="278"/>
      <c r="J169" s="177"/>
      <c r="K169" s="179" t="s">
        <v>19</v>
      </c>
      <c r="L169" s="177"/>
      <c r="M169" s="177"/>
      <c r="N169" s="177"/>
      <c r="O169" s="177"/>
      <c r="P169" s="177"/>
      <c r="Q169" s="177"/>
      <c r="R169" s="180"/>
      <c r="T169" s="181"/>
      <c r="U169" s="177"/>
      <c r="V169" s="177"/>
      <c r="W169" s="177"/>
      <c r="X169" s="177"/>
      <c r="Y169" s="177"/>
      <c r="Z169" s="177"/>
      <c r="AA169" s="177"/>
      <c r="AB169" s="177"/>
      <c r="AC169" s="177"/>
      <c r="AD169" s="177"/>
      <c r="AE169" s="182"/>
      <c r="AT169" s="183" t="s">
        <v>162</v>
      </c>
      <c r="AU169" s="183" t="s">
        <v>127</v>
      </c>
      <c r="AV169" s="10" t="s">
        <v>87</v>
      </c>
      <c r="AW169" s="10" t="s">
        <v>5</v>
      </c>
      <c r="AX169" s="10" t="s">
        <v>80</v>
      </c>
      <c r="AY169" s="183" t="s">
        <v>153</v>
      </c>
    </row>
    <row r="170" spans="2:65" s="11" customFormat="1" ht="22.5" customHeight="1" x14ac:dyDescent="0.3">
      <c r="B170" s="184"/>
      <c r="C170" s="185"/>
      <c r="D170" s="185"/>
      <c r="E170" s="186" t="s">
        <v>19</v>
      </c>
      <c r="F170" s="279" t="s">
        <v>260</v>
      </c>
      <c r="G170" s="280"/>
      <c r="H170" s="280"/>
      <c r="I170" s="280"/>
      <c r="J170" s="185"/>
      <c r="K170" s="187">
        <v>8.5999999999999993E-2</v>
      </c>
      <c r="L170" s="185"/>
      <c r="M170" s="185"/>
      <c r="N170" s="185"/>
      <c r="O170" s="185"/>
      <c r="P170" s="185"/>
      <c r="Q170" s="185"/>
      <c r="R170" s="188"/>
      <c r="T170" s="189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90"/>
      <c r="AT170" s="191" t="s">
        <v>162</v>
      </c>
      <c r="AU170" s="191" t="s">
        <v>127</v>
      </c>
      <c r="AV170" s="11" t="s">
        <v>127</v>
      </c>
      <c r="AW170" s="11" t="s">
        <v>5</v>
      </c>
      <c r="AX170" s="11" t="s">
        <v>80</v>
      </c>
      <c r="AY170" s="191" t="s">
        <v>153</v>
      </c>
    </row>
    <row r="171" spans="2:65" s="10" customFormat="1" ht="22.5" customHeight="1" x14ac:dyDescent="0.3">
      <c r="B171" s="176"/>
      <c r="C171" s="177"/>
      <c r="D171" s="177"/>
      <c r="E171" s="178" t="s">
        <v>19</v>
      </c>
      <c r="F171" s="284" t="s">
        <v>261</v>
      </c>
      <c r="G171" s="278"/>
      <c r="H171" s="278"/>
      <c r="I171" s="278"/>
      <c r="J171" s="177"/>
      <c r="K171" s="179" t="s">
        <v>19</v>
      </c>
      <c r="L171" s="177"/>
      <c r="M171" s="177"/>
      <c r="N171" s="177"/>
      <c r="O171" s="177"/>
      <c r="P171" s="177"/>
      <c r="Q171" s="177"/>
      <c r="R171" s="180"/>
      <c r="T171" s="181"/>
      <c r="U171" s="177"/>
      <c r="V171" s="177"/>
      <c r="W171" s="177"/>
      <c r="X171" s="177"/>
      <c r="Y171" s="177"/>
      <c r="Z171" s="177"/>
      <c r="AA171" s="177"/>
      <c r="AB171" s="177"/>
      <c r="AC171" s="177"/>
      <c r="AD171" s="177"/>
      <c r="AE171" s="182"/>
      <c r="AT171" s="183" t="s">
        <v>162</v>
      </c>
      <c r="AU171" s="183" t="s">
        <v>127</v>
      </c>
      <c r="AV171" s="10" t="s">
        <v>87</v>
      </c>
      <c r="AW171" s="10" t="s">
        <v>5</v>
      </c>
      <c r="AX171" s="10" t="s">
        <v>80</v>
      </c>
      <c r="AY171" s="183" t="s">
        <v>153</v>
      </c>
    </row>
    <row r="172" spans="2:65" s="11" customFormat="1" ht="22.5" customHeight="1" x14ac:dyDescent="0.3">
      <c r="B172" s="184"/>
      <c r="C172" s="185"/>
      <c r="D172" s="185"/>
      <c r="E172" s="186" t="s">
        <v>19</v>
      </c>
      <c r="F172" s="279" t="s">
        <v>262</v>
      </c>
      <c r="G172" s="280"/>
      <c r="H172" s="280"/>
      <c r="I172" s="280"/>
      <c r="J172" s="185"/>
      <c r="K172" s="187">
        <v>0.30199999999999999</v>
      </c>
      <c r="L172" s="185"/>
      <c r="M172" s="185"/>
      <c r="N172" s="185"/>
      <c r="O172" s="185"/>
      <c r="P172" s="185"/>
      <c r="Q172" s="185"/>
      <c r="R172" s="188"/>
      <c r="T172" s="189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90"/>
      <c r="AT172" s="191" t="s">
        <v>162</v>
      </c>
      <c r="AU172" s="191" t="s">
        <v>127</v>
      </c>
      <c r="AV172" s="11" t="s">
        <v>127</v>
      </c>
      <c r="AW172" s="11" t="s">
        <v>5</v>
      </c>
      <c r="AX172" s="11" t="s">
        <v>80</v>
      </c>
      <c r="AY172" s="191" t="s">
        <v>153</v>
      </c>
    </row>
    <row r="173" spans="2:65" s="12" customFormat="1" ht="22.5" customHeight="1" x14ac:dyDescent="0.3">
      <c r="B173" s="197"/>
      <c r="C173" s="198"/>
      <c r="D173" s="198"/>
      <c r="E173" s="199" t="s">
        <v>19</v>
      </c>
      <c r="F173" s="285" t="s">
        <v>263</v>
      </c>
      <c r="G173" s="286"/>
      <c r="H173" s="286"/>
      <c r="I173" s="286"/>
      <c r="J173" s="198"/>
      <c r="K173" s="200">
        <v>0.38800000000000001</v>
      </c>
      <c r="L173" s="198"/>
      <c r="M173" s="198"/>
      <c r="N173" s="198"/>
      <c r="O173" s="198"/>
      <c r="P173" s="198"/>
      <c r="Q173" s="198"/>
      <c r="R173" s="201"/>
      <c r="T173" s="202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203"/>
      <c r="AT173" s="204" t="s">
        <v>162</v>
      </c>
      <c r="AU173" s="204" t="s">
        <v>127</v>
      </c>
      <c r="AV173" s="12" t="s">
        <v>159</v>
      </c>
      <c r="AW173" s="12" t="s">
        <v>5</v>
      </c>
      <c r="AX173" s="12" t="s">
        <v>87</v>
      </c>
      <c r="AY173" s="204" t="s">
        <v>153</v>
      </c>
    </row>
    <row r="174" spans="2:65" s="1" customFormat="1" ht="31.5" customHeight="1" x14ac:dyDescent="0.3">
      <c r="B174" s="33"/>
      <c r="C174" s="166" t="s">
        <v>264</v>
      </c>
      <c r="D174" s="166" t="s">
        <v>155</v>
      </c>
      <c r="E174" s="167" t="s">
        <v>265</v>
      </c>
      <c r="F174" s="273" t="s">
        <v>266</v>
      </c>
      <c r="G174" s="274"/>
      <c r="H174" s="274"/>
      <c r="I174" s="274"/>
      <c r="J174" s="168" t="s">
        <v>172</v>
      </c>
      <c r="K174" s="169">
        <v>1</v>
      </c>
      <c r="L174" s="170">
        <v>0</v>
      </c>
      <c r="M174" s="276">
        <v>0</v>
      </c>
      <c r="N174" s="274"/>
      <c r="O174" s="274"/>
      <c r="P174" s="275">
        <f>ROUND(V174*K174,3)</f>
        <v>0</v>
      </c>
      <c r="Q174" s="274"/>
      <c r="R174" s="35"/>
      <c r="T174" s="171" t="s">
        <v>19</v>
      </c>
      <c r="U174" s="42" t="s">
        <v>45</v>
      </c>
      <c r="V174" s="172">
        <f>L174+M174</f>
        <v>0</v>
      </c>
      <c r="W174" s="172">
        <f>ROUND(L174*K174,3)</f>
        <v>0</v>
      </c>
      <c r="X174" s="172">
        <f>ROUND(M174*K174,3)</f>
        <v>0</v>
      </c>
      <c r="Y174" s="34"/>
      <c r="Z174" s="173">
        <f>Y174*K174</f>
        <v>0</v>
      </c>
      <c r="AA174" s="173">
        <v>2.3099999999999999E-2</v>
      </c>
      <c r="AB174" s="173">
        <f>AA174*K174</f>
        <v>2.3099999999999999E-2</v>
      </c>
      <c r="AC174" s="173">
        <v>0</v>
      </c>
      <c r="AD174" s="173">
        <f>AC174*K174</f>
        <v>0</v>
      </c>
      <c r="AE174" s="174" t="s">
        <v>19</v>
      </c>
      <c r="AR174" s="16" t="s">
        <v>219</v>
      </c>
      <c r="AT174" s="16" t="s">
        <v>155</v>
      </c>
      <c r="AU174" s="16" t="s">
        <v>127</v>
      </c>
      <c r="AY174" s="16" t="s">
        <v>153</v>
      </c>
      <c r="BE174" s="109">
        <f>IF(U174="základná",P174,0)</f>
        <v>0</v>
      </c>
      <c r="BF174" s="109">
        <f>IF(U174="znížená",P174,0)</f>
        <v>0</v>
      </c>
      <c r="BG174" s="109">
        <f>IF(U174="zákl. prenesená",P174,0)</f>
        <v>0</v>
      </c>
      <c r="BH174" s="109">
        <f>IF(U174="zníž. prenesená",P174,0)</f>
        <v>0</v>
      </c>
      <c r="BI174" s="109">
        <f>IF(U174="nulová",P174,0)</f>
        <v>0</v>
      </c>
      <c r="BJ174" s="16" t="s">
        <v>127</v>
      </c>
      <c r="BK174" s="175">
        <f>ROUND(V174*K174,3)</f>
        <v>0</v>
      </c>
      <c r="BL174" s="16" t="s">
        <v>219</v>
      </c>
      <c r="BM174" s="16" t="s">
        <v>267</v>
      </c>
    </row>
    <row r="175" spans="2:65" s="1" customFormat="1" ht="31.5" customHeight="1" x14ac:dyDescent="0.3">
      <c r="B175" s="33"/>
      <c r="C175" s="166" t="s">
        <v>268</v>
      </c>
      <c r="D175" s="166" t="s">
        <v>155</v>
      </c>
      <c r="E175" s="167" t="s">
        <v>269</v>
      </c>
      <c r="F175" s="273" t="s">
        <v>270</v>
      </c>
      <c r="G175" s="274"/>
      <c r="H175" s="274"/>
      <c r="I175" s="274"/>
      <c r="J175" s="168" t="s">
        <v>185</v>
      </c>
      <c r="K175" s="169">
        <v>0.56299999999999994</v>
      </c>
      <c r="L175" s="170">
        <v>0</v>
      </c>
      <c r="M175" s="276">
        <v>0</v>
      </c>
      <c r="N175" s="274"/>
      <c r="O175" s="274"/>
      <c r="P175" s="275">
        <f>ROUND(V175*K175,3)</f>
        <v>0</v>
      </c>
      <c r="Q175" s="274"/>
      <c r="R175" s="35"/>
      <c r="T175" s="171" t="s">
        <v>19</v>
      </c>
      <c r="U175" s="42" t="s">
        <v>45</v>
      </c>
      <c r="V175" s="172">
        <f>L175+M175</f>
        <v>0</v>
      </c>
      <c r="W175" s="172">
        <f>ROUND(L175*K175,3)</f>
        <v>0</v>
      </c>
      <c r="X175" s="172">
        <f>ROUND(M175*K175,3)</f>
        <v>0</v>
      </c>
      <c r="Y175" s="34"/>
      <c r="Z175" s="173">
        <f>Y175*K175</f>
        <v>0</v>
      </c>
      <c r="AA175" s="173">
        <v>0</v>
      </c>
      <c r="AB175" s="173">
        <f>AA175*K175</f>
        <v>0</v>
      </c>
      <c r="AC175" s="173">
        <v>0</v>
      </c>
      <c r="AD175" s="173">
        <f>AC175*K175</f>
        <v>0</v>
      </c>
      <c r="AE175" s="174" t="s">
        <v>19</v>
      </c>
      <c r="AR175" s="16" t="s">
        <v>219</v>
      </c>
      <c r="AT175" s="16" t="s">
        <v>155</v>
      </c>
      <c r="AU175" s="16" t="s">
        <v>127</v>
      </c>
      <c r="AY175" s="16" t="s">
        <v>153</v>
      </c>
      <c r="BE175" s="109">
        <f>IF(U175="základná",P175,0)</f>
        <v>0</v>
      </c>
      <c r="BF175" s="109">
        <f>IF(U175="znížená",P175,0)</f>
        <v>0</v>
      </c>
      <c r="BG175" s="109">
        <f>IF(U175="zákl. prenesená",P175,0)</f>
        <v>0</v>
      </c>
      <c r="BH175" s="109">
        <f>IF(U175="zníž. prenesená",P175,0)</f>
        <v>0</v>
      </c>
      <c r="BI175" s="109">
        <f>IF(U175="nulová",P175,0)</f>
        <v>0</v>
      </c>
      <c r="BJ175" s="16" t="s">
        <v>127</v>
      </c>
      <c r="BK175" s="175">
        <f>ROUND(V175*K175,3)</f>
        <v>0</v>
      </c>
      <c r="BL175" s="16" t="s">
        <v>219</v>
      </c>
      <c r="BM175" s="16" t="s">
        <v>271</v>
      </c>
    </row>
    <row r="176" spans="2:65" s="9" customFormat="1" ht="29.85" customHeight="1" x14ac:dyDescent="0.3">
      <c r="B176" s="154"/>
      <c r="C176" s="155"/>
      <c r="D176" s="165" t="s">
        <v>121</v>
      </c>
      <c r="E176" s="165"/>
      <c r="F176" s="165"/>
      <c r="G176" s="165"/>
      <c r="H176" s="165"/>
      <c r="I176" s="165"/>
      <c r="J176" s="165"/>
      <c r="K176" s="165"/>
      <c r="L176" s="165"/>
      <c r="M176" s="294">
        <f>BK176</f>
        <v>0</v>
      </c>
      <c r="N176" s="295"/>
      <c r="O176" s="295"/>
      <c r="P176" s="295"/>
      <c r="Q176" s="295"/>
      <c r="R176" s="157"/>
      <c r="T176" s="158"/>
      <c r="U176" s="155"/>
      <c r="V176" s="155"/>
      <c r="W176" s="159">
        <f>SUM(W177:W181)</f>
        <v>0</v>
      </c>
      <c r="X176" s="159">
        <f>SUM(X177:X181)</f>
        <v>0</v>
      </c>
      <c r="Y176" s="155"/>
      <c r="Z176" s="160">
        <f>SUM(Z177:Z181)</f>
        <v>0</v>
      </c>
      <c r="AA176" s="155"/>
      <c r="AB176" s="160">
        <f>SUM(AB177:AB181)</f>
        <v>8.4451999999999999E-3</v>
      </c>
      <c r="AC176" s="155"/>
      <c r="AD176" s="160">
        <f>SUM(AD177:AD181)</f>
        <v>0</v>
      </c>
      <c r="AE176" s="161"/>
      <c r="AR176" s="162" t="s">
        <v>127</v>
      </c>
      <c r="AT176" s="163" t="s">
        <v>79</v>
      </c>
      <c r="AU176" s="163" t="s">
        <v>87</v>
      </c>
      <c r="AY176" s="162" t="s">
        <v>153</v>
      </c>
      <c r="BK176" s="164">
        <f>SUM(BK177:BK181)</f>
        <v>0</v>
      </c>
    </row>
    <row r="177" spans="2:65" s="1" customFormat="1" ht="44.25" customHeight="1" x14ac:dyDescent="0.3">
      <c r="B177" s="33"/>
      <c r="C177" s="166" t="s">
        <v>168</v>
      </c>
      <c r="D177" s="166" t="s">
        <v>155</v>
      </c>
      <c r="E177" s="167" t="s">
        <v>272</v>
      </c>
      <c r="F177" s="273" t="s">
        <v>273</v>
      </c>
      <c r="G177" s="274"/>
      <c r="H177" s="274"/>
      <c r="I177" s="274"/>
      <c r="J177" s="168" t="s">
        <v>274</v>
      </c>
      <c r="K177" s="169">
        <v>6.36</v>
      </c>
      <c r="L177" s="170">
        <v>0</v>
      </c>
      <c r="M177" s="276">
        <v>0</v>
      </c>
      <c r="N177" s="274"/>
      <c r="O177" s="274"/>
      <c r="P177" s="275">
        <f>ROUND(V177*K177,3)</f>
        <v>0</v>
      </c>
      <c r="Q177" s="274"/>
      <c r="R177" s="35"/>
      <c r="T177" s="171" t="s">
        <v>19</v>
      </c>
      <c r="U177" s="42" t="s">
        <v>45</v>
      </c>
      <c r="V177" s="172">
        <f>L177+M177</f>
        <v>0</v>
      </c>
      <c r="W177" s="172">
        <f>ROUND(L177*K177,3)</f>
        <v>0</v>
      </c>
      <c r="X177" s="172">
        <f>ROUND(M177*K177,3)</f>
        <v>0</v>
      </c>
      <c r="Y177" s="34"/>
      <c r="Z177" s="173">
        <f>Y177*K177</f>
        <v>0</v>
      </c>
      <c r="AA177" s="173">
        <v>6.9999999999999994E-5</v>
      </c>
      <c r="AB177" s="173">
        <f>AA177*K177</f>
        <v>4.4519999999999998E-4</v>
      </c>
      <c r="AC177" s="173">
        <v>0</v>
      </c>
      <c r="AD177" s="173">
        <f>AC177*K177</f>
        <v>0</v>
      </c>
      <c r="AE177" s="174" t="s">
        <v>19</v>
      </c>
      <c r="AR177" s="16" t="s">
        <v>219</v>
      </c>
      <c r="AT177" s="16" t="s">
        <v>155</v>
      </c>
      <c r="AU177" s="16" t="s">
        <v>127</v>
      </c>
      <c r="AY177" s="16" t="s">
        <v>153</v>
      </c>
      <c r="BE177" s="109">
        <f>IF(U177="základná",P177,0)</f>
        <v>0</v>
      </c>
      <c r="BF177" s="109">
        <f>IF(U177="znížená",P177,0)</f>
        <v>0</v>
      </c>
      <c r="BG177" s="109">
        <f>IF(U177="zákl. prenesená",P177,0)</f>
        <v>0</v>
      </c>
      <c r="BH177" s="109">
        <f>IF(U177="zníž. prenesená",P177,0)</f>
        <v>0</v>
      </c>
      <c r="BI177" s="109">
        <f>IF(U177="nulová",P177,0)</f>
        <v>0</v>
      </c>
      <c r="BJ177" s="16" t="s">
        <v>127</v>
      </c>
      <c r="BK177" s="175">
        <f>ROUND(V177*K177,3)</f>
        <v>0</v>
      </c>
      <c r="BL177" s="16" t="s">
        <v>219</v>
      </c>
      <c r="BM177" s="16" t="s">
        <v>275</v>
      </c>
    </row>
    <row r="178" spans="2:65" s="10" customFormat="1" ht="22.5" customHeight="1" x14ac:dyDescent="0.3">
      <c r="B178" s="176"/>
      <c r="C178" s="177"/>
      <c r="D178" s="177"/>
      <c r="E178" s="178" t="s">
        <v>19</v>
      </c>
      <c r="F178" s="277" t="s">
        <v>276</v>
      </c>
      <c r="G178" s="278"/>
      <c r="H178" s="278"/>
      <c r="I178" s="278"/>
      <c r="J178" s="177"/>
      <c r="K178" s="179" t="s">
        <v>19</v>
      </c>
      <c r="L178" s="177"/>
      <c r="M178" s="177"/>
      <c r="N178" s="177"/>
      <c r="O178" s="177"/>
      <c r="P178" s="177"/>
      <c r="Q178" s="177"/>
      <c r="R178" s="180"/>
      <c r="T178" s="181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82"/>
      <c r="AT178" s="183" t="s">
        <v>162</v>
      </c>
      <c r="AU178" s="183" t="s">
        <v>127</v>
      </c>
      <c r="AV178" s="10" t="s">
        <v>87</v>
      </c>
      <c r="AW178" s="10" t="s">
        <v>5</v>
      </c>
      <c r="AX178" s="10" t="s">
        <v>80</v>
      </c>
      <c r="AY178" s="183" t="s">
        <v>153</v>
      </c>
    </row>
    <row r="179" spans="2:65" s="11" customFormat="1" ht="22.5" customHeight="1" x14ac:dyDescent="0.3">
      <c r="B179" s="184"/>
      <c r="C179" s="185"/>
      <c r="D179" s="185"/>
      <c r="E179" s="186" t="s">
        <v>19</v>
      </c>
      <c r="F179" s="279" t="s">
        <v>277</v>
      </c>
      <c r="G179" s="280"/>
      <c r="H179" s="280"/>
      <c r="I179" s="280"/>
      <c r="J179" s="185"/>
      <c r="K179" s="187">
        <v>6.36</v>
      </c>
      <c r="L179" s="185"/>
      <c r="M179" s="185"/>
      <c r="N179" s="185"/>
      <c r="O179" s="185"/>
      <c r="P179" s="185"/>
      <c r="Q179" s="185"/>
      <c r="R179" s="188"/>
      <c r="T179" s="189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90"/>
      <c r="AT179" s="191" t="s">
        <v>162</v>
      </c>
      <c r="AU179" s="191" t="s">
        <v>127</v>
      </c>
      <c r="AV179" s="11" t="s">
        <v>127</v>
      </c>
      <c r="AW179" s="11" t="s">
        <v>5</v>
      </c>
      <c r="AX179" s="11" t="s">
        <v>87</v>
      </c>
      <c r="AY179" s="191" t="s">
        <v>153</v>
      </c>
    </row>
    <row r="180" spans="2:65" s="1" customFormat="1" ht="22.5" customHeight="1" x14ac:dyDescent="0.3">
      <c r="B180" s="33"/>
      <c r="C180" s="192" t="s">
        <v>278</v>
      </c>
      <c r="D180" s="192" t="s">
        <v>165</v>
      </c>
      <c r="E180" s="193" t="s">
        <v>279</v>
      </c>
      <c r="F180" s="281" t="s">
        <v>280</v>
      </c>
      <c r="G180" s="282"/>
      <c r="H180" s="282"/>
      <c r="I180" s="282"/>
      <c r="J180" s="194" t="s">
        <v>204</v>
      </c>
      <c r="K180" s="195">
        <v>4</v>
      </c>
      <c r="L180" s="196">
        <v>0</v>
      </c>
      <c r="M180" s="282"/>
      <c r="N180" s="282"/>
      <c r="O180" s="274"/>
      <c r="P180" s="275">
        <f>ROUND(V180*K180,3)</f>
        <v>0</v>
      </c>
      <c r="Q180" s="274"/>
      <c r="R180" s="35"/>
      <c r="T180" s="171" t="s">
        <v>19</v>
      </c>
      <c r="U180" s="42" t="s">
        <v>45</v>
      </c>
      <c r="V180" s="172">
        <f>L180+M180</f>
        <v>0</v>
      </c>
      <c r="W180" s="172">
        <f>ROUND(L180*K180,3)</f>
        <v>0</v>
      </c>
      <c r="X180" s="172">
        <f>ROUND(M180*K180,3)</f>
        <v>0</v>
      </c>
      <c r="Y180" s="34"/>
      <c r="Z180" s="173">
        <f>Y180*K180</f>
        <v>0</v>
      </c>
      <c r="AA180" s="173">
        <v>2E-3</v>
      </c>
      <c r="AB180" s="173">
        <f>AA180*K180</f>
        <v>8.0000000000000002E-3</v>
      </c>
      <c r="AC180" s="173">
        <v>0</v>
      </c>
      <c r="AD180" s="173">
        <f>AC180*K180</f>
        <v>0</v>
      </c>
      <c r="AE180" s="174" t="s">
        <v>19</v>
      </c>
      <c r="AR180" s="16" t="s">
        <v>223</v>
      </c>
      <c r="AT180" s="16" t="s">
        <v>165</v>
      </c>
      <c r="AU180" s="16" t="s">
        <v>127</v>
      </c>
      <c r="AY180" s="16" t="s">
        <v>153</v>
      </c>
      <c r="BE180" s="109">
        <f>IF(U180="základná",P180,0)</f>
        <v>0</v>
      </c>
      <c r="BF180" s="109">
        <f>IF(U180="znížená",P180,0)</f>
        <v>0</v>
      </c>
      <c r="BG180" s="109">
        <f>IF(U180="zákl. prenesená",P180,0)</f>
        <v>0</v>
      </c>
      <c r="BH180" s="109">
        <f>IF(U180="zníž. prenesená",P180,0)</f>
        <v>0</v>
      </c>
      <c r="BI180" s="109">
        <f>IF(U180="nulová",P180,0)</f>
        <v>0</v>
      </c>
      <c r="BJ180" s="16" t="s">
        <v>127</v>
      </c>
      <c r="BK180" s="175">
        <f>ROUND(V180*K180,3)</f>
        <v>0</v>
      </c>
      <c r="BL180" s="16" t="s">
        <v>219</v>
      </c>
      <c r="BM180" s="16" t="s">
        <v>281</v>
      </c>
    </row>
    <row r="181" spans="2:65" s="1" customFormat="1" ht="31.5" customHeight="1" x14ac:dyDescent="0.3">
      <c r="B181" s="33"/>
      <c r="C181" s="166" t="s">
        <v>9</v>
      </c>
      <c r="D181" s="166" t="s">
        <v>155</v>
      </c>
      <c r="E181" s="167" t="s">
        <v>282</v>
      </c>
      <c r="F181" s="273" t="s">
        <v>283</v>
      </c>
      <c r="G181" s="274"/>
      <c r="H181" s="274"/>
      <c r="I181" s="274"/>
      <c r="J181" s="168" t="s">
        <v>185</v>
      </c>
      <c r="K181" s="169">
        <v>8.0000000000000002E-3</v>
      </c>
      <c r="L181" s="170">
        <v>0</v>
      </c>
      <c r="M181" s="276">
        <v>0</v>
      </c>
      <c r="N181" s="274"/>
      <c r="O181" s="274"/>
      <c r="P181" s="275">
        <f>ROUND(V181*K181,3)</f>
        <v>0</v>
      </c>
      <c r="Q181" s="274"/>
      <c r="R181" s="35"/>
      <c r="T181" s="171" t="s">
        <v>19</v>
      </c>
      <c r="U181" s="42" t="s">
        <v>45</v>
      </c>
      <c r="V181" s="172">
        <f>L181+M181</f>
        <v>0</v>
      </c>
      <c r="W181" s="172">
        <f>ROUND(L181*K181,3)</f>
        <v>0</v>
      </c>
      <c r="X181" s="172">
        <f>ROUND(M181*K181,3)</f>
        <v>0</v>
      </c>
      <c r="Y181" s="34"/>
      <c r="Z181" s="173">
        <f>Y181*K181</f>
        <v>0</v>
      </c>
      <c r="AA181" s="173">
        <v>0</v>
      </c>
      <c r="AB181" s="173">
        <f>AA181*K181</f>
        <v>0</v>
      </c>
      <c r="AC181" s="173">
        <v>0</v>
      </c>
      <c r="AD181" s="173">
        <f>AC181*K181</f>
        <v>0</v>
      </c>
      <c r="AE181" s="174" t="s">
        <v>19</v>
      </c>
      <c r="AR181" s="16" t="s">
        <v>219</v>
      </c>
      <c r="AT181" s="16" t="s">
        <v>155</v>
      </c>
      <c r="AU181" s="16" t="s">
        <v>127</v>
      </c>
      <c r="AY181" s="16" t="s">
        <v>153</v>
      </c>
      <c r="BE181" s="109">
        <f>IF(U181="základná",P181,0)</f>
        <v>0</v>
      </c>
      <c r="BF181" s="109">
        <f>IF(U181="znížená",P181,0)</f>
        <v>0</v>
      </c>
      <c r="BG181" s="109">
        <f>IF(U181="zákl. prenesená",P181,0)</f>
        <v>0</v>
      </c>
      <c r="BH181" s="109">
        <f>IF(U181="zníž. prenesená",P181,0)</f>
        <v>0</v>
      </c>
      <c r="BI181" s="109">
        <f>IF(U181="nulová",P181,0)</f>
        <v>0</v>
      </c>
      <c r="BJ181" s="16" t="s">
        <v>127</v>
      </c>
      <c r="BK181" s="175">
        <f>ROUND(V181*K181,3)</f>
        <v>0</v>
      </c>
      <c r="BL181" s="16" t="s">
        <v>219</v>
      </c>
      <c r="BM181" s="16" t="s">
        <v>284</v>
      </c>
    </row>
    <row r="182" spans="2:65" s="9" customFormat="1" ht="29.85" customHeight="1" x14ac:dyDescent="0.3">
      <c r="B182" s="154"/>
      <c r="C182" s="155"/>
      <c r="D182" s="165" t="s">
        <v>122</v>
      </c>
      <c r="E182" s="165"/>
      <c r="F182" s="165"/>
      <c r="G182" s="165"/>
      <c r="H182" s="165"/>
      <c r="I182" s="165"/>
      <c r="J182" s="165"/>
      <c r="K182" s="165"/>
      <c r="L182" s="165"/>
      <c r="M182" s="294">
        <f>BK182</f>
        <v>0</v>
      </c>
      <c r="N182" s="295"/>
      <c r="O182" s="295"/>
      <c r="P182" s="295"/>
      <c r="Q182" s="295"/>
      <c r="R182" s="157"/>
      <c r="T182" s="158"/>
      <c r="U182" s="155"/>
      <c r="V182" s="155"/>
      <c r="W182" s="159">
        <f>SUM(W183:W187)</f>
        <v>0</v>
      </c>
      <c r="X182" s="159">
        <f>SUM(X183:X187)</f>
        <v>0</v>
      </c>
      <c r="Y182" s="155"/>
      <c r="Z182" s="160">
        <f>SUM(Z183:Z187)</f>
        <v>0</v>
      </c>
      <c r="AA182" s="155"/>
      <c r="AB182" s="160">
        <f>SUM(AB183:AB187)</f>
        <v>1.075624E-2</v>
      </c>
      <c r="AC182" s="155"/>
      <c r="AD182" s="160">
        <f>SUM(AD183:AD187)</f>
        <v>0</v>
      </c>
      <c r="AE182" s="161"/>
      <c r="AR182" s="162" t="s">
        <v>127</v>
      </c>
      <c r="AT182" s="163" t="s">
        <v>79</v>
      </c>
      <c r="AU182" s="163" t="s">
        <v>87</v>
      </c>
      <c r="AY182" s="162" t="s">
        <v>153</v>
      </c>
      <c r="BK182" s="164">
        <f>SUM(BK183:BK187)</f>
        <v>0</v>
      </c>
    </row>
    <row r="183" spans="2:65" s="1" customFormat="1" ht="44.25" customHeight="1" x14ac:dyDescent="0.3">
      <c r="B183" s="33"/>
      <c r="C183" s="166" t="s">
        <v>285</v>
      </c>
      <c r="D183" s="166" t="s">
        <v>155</v>
      </c>
      <c r="E183" s="167" t="s">
        <v>286</v>
      </c>
      <c r="F183" s="273" t="s">
        <v>287</v>
      </c>
      <c r="G183" s="274"/>
      <c r="H183" s="274"/>
      <c r="I183" s="274"/>
      <c r="J183" s="168" t="s">
        <v>158</v>
      </c>
      <c r="K183" s="169">
        <v>48.892000000000003</v>
      </c>
      <c r="L183" s="170">
        <v>0</v>
      </c>
      <c r="M183" s="276">
        <v>0</v>
      </c>
      <c r="N183" s="274"/>
      <c r="O183" s="274"/>
      <c r="P183" s="275">
        <f>ROUND(V183*K183,3)</f>
        <v>0</v>
      </c>
      <c r="Q183" s="274"/>
      <c r="R183" s="35"/>
      <c r="T183" s="171" t="s">
        <v>19</v>
      </c>
      <c r="U183" s="42" t="s">
        <v>45</v>
      </c>
      <c r="V183" s="172">
        <f>L183+M183</f>
        <v>0</v>
      </c>
      <c r="W183" s="172">
        <f>ROUND(L183*K183,3)</f>
        <v>0</v>
      </c>
      <c r="X183" s="172">
        <f>ROUND(M183*K183,3)</f>
        <v>0</v>
      </c>
      <c r="Y183" s="34"/>
      <c r="Z183" s="173">
        <f>Y183*K183</f>
        <v>0</v>
      </c>
      <c r="AA183" s="173">
        <v>2.2000000000000001E-4</v>
      </c>
      <c r="AB183" s="173">
        <f>AA183*K183</f>
        <v>1.075624E-2</v>
      </c>
      <c r="AC183" s="173">
        <v>0</v>
      </c>
      <c r="AD183" s="173">
        <f>AC183*K183</f>
        <v>0</v>
      </c>
      <c r="AE183" s="174" t="s">
        <v>19</v>
      </c>
      <c r="AR183" s="16" t="s">
        <v>219</v>
      </c>
      <c r="AT183" s="16" t="s">
        <v>155</v>
      </c>
      <c r="AU183" s="16" t="s">
        <v>127</v>
      </c>
      <c r="AY183" s="16" t="s">
        <v>153</v>
      </c>
      <c r="BE183" s="109">
        <f>IF(U183="základná",P183,0)</f>
        <v>0</v>
      </c>
      <c r="BF183" s="109">
        <f>IF(U183="znížená",P183,0)</f>
        <v>0</v>
      </c>
      <c r="BG183" s="109">
        <f>IF(U183="zákl. prenesená",P183,0)</f>
        <v>0</v>
      </c>
      <c r="BH183" s="109">
        <f>IF(U183="zníž. prenesená",P183,0)</f>
        <v>0</v>
      </c>
      <c r="BI183" s="109">
        <f>IF(U183="nulová",P183,0)</f>
        <v>0</v>
      </c>
      <c r="BJ183" s="16" t="s">
        <v>127</v>
      </c>
      <c r="BK183" s="175">
        <f>ROUND(V183*K183,3)</f>
        <v>0</v>
      </c>
      <c r="BL183" s="16" t="s">
        <v>219</v>
      </c>
      <c r="BM183" s="16" t="s">
        <v>288</v>
      </c>
    </row>
    <row r="184" spans="2:65" s="11" customFormat="1" ht="22.5" customHeight="1" x14ac:dyDescent="0.3">
      <c r="B184" s="184"/>
      <c r="C184" s="185"/>
      <c r="D184" s="185"/>
      <c r="E184" s="186" t="s">
        <v>19</v>
      </c>
      <c r="F184" s="283" t="s">
        <v>289</v>
      </c>
      <c r="G184" s="280"/>
      <c r="H184" s="280"/>
      <c r="I184" s="280"/>
      <c r="J184" s="185"/>
      <c r="K184" s="187">
        <v>6</v>
      </c>
      <c r="L184" s="185"/>
      <c r="M184" s="185"/>
      <c r="N184" s="185"/>
      <c r="O184" s="185"/>
      <c r="P184" s="185"/>
      <c r="Q184" s="185"/>
      <c r="R184" s="188"/>
      <c r="T184" s="189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90"/>
      <c r="AT184" s="191" t="s">
        <v>162</v>
      </c>
      <c r="AU184" s="191" t="s">
        <v>127</v>
      </c>
      <c r="AV184" s="11" t="s">
        <v>127</v>
      </c>
      <c r="AW184" s="11" t="s">
        <v>5</v>
      </c>
      <c r="AX184" s="11" t="s">
        <v>80</v>
      </c>
      <c r="AY184" s="191" t="s">
        <v>153</v>
      </c>
    </row>
    <row r="185" spans="2:65" s="11" customFormat="1" ht="22.5" customHeight="1" x14ac:dyDescent="0.3">
      <c r="B185" s="184"/>
      <c r="C185" s="185"/>
      <c r="D185" s="185"/>
      <c r="E185" s="186" t="s">
        <v>19</v>
      </c>
      <c r="F185" s="279" t="s">
        <v>290</v>
      </c>
      <c r="G185" s="280"/>
      <c r="H185" s="280"/>
      <c r="I185" s="280"/>
      <c r="J185" s="185"/>
      <c r="K185" s="187">
        <v>31.372</v>
      </c>
      <c r="L185" s="185"/>
      <c r="M185" s="185"/>
      <c r="N185" s="185"/>
      <c r="O185" s="185"/>
      <c r="P185" s="185"/>
      <c r="Q185" s="185"/>
      <c r="R185" s="188"/>
      <c r="T185" s="189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90"/>
      <c r="AT185" s="191" t="s">
        <v>162</v>
      </c>
      <c r="AU185" s="191" t="s">
        <v>127</v>
      </c>
      <c r="AV185" s="11" t="s">
        <v>127</v>
      </c>
      <c r="AW185" s="11" t="s">
        <v>5</v>
      </c>
      <c r="AX185" s="11" t="s">
        <v>80</v>
      </c>
      <c r="AY185" s="191" t="s">
        <v>153</v>
      </c>
    </row>
    <row r="186" spans="2:65" s="11" customFormat="1" ht="22.5" customHeight="1" x14ac:dyDescent="0.3">
      <c r="B186" s="184"/>
      <c r="C186" s="185"/>
      <c r="D186" s="185"/>
      <c r="E186" s="186" t="s">
        <v>19</v>
      </c>
      <c r="F186" s="279" t="s">
        <v>291</v>
      </c>
      <c r="G186" s="280"/>
      <c r="H186" s="280"/>
      <c r="I186" s="280"/>
      <c r="J186" s="185"/>
      <c r="K186" s="187">
        <v>11.52</v>
      </c>
      <c r="L186" s="185"/>
      <c r="M186" s="185"/>
      <c r="N186" s="185"/>
      <c r="O186" s="185"/>
      <c r="P186" s="185"/>
      <c r="Q186" s="185"/>
      <c r="R186" s="188"/>
      <c r="T186" s="189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90"/>
      <c r="AT186" s="191" t="s">
        <v>162</v>
      </c>
      <c r="AU186" s="191" t="s">
        <v>127</v>
      </c>
      <c r="AV186" s="11" t="s">
        <v>127</v>
      </c>
      <c r="AW186" s="11" t="s">
        <v>5</v>
      </c>
      <c r="AX186" s="11" t="s">
        <v>80</v>
      </c>
      <c r="AY186" s="191" t="s">
        <v>153</v>
      </c>
    </row>
    <row r="187" spans="2:65" s="12" customFormat="1" ht="22.5" customHeight="1" x14ac:dyDescent="0.3">
      <c r="B187" s="197"/>
      <c r="C187" s="198"/>
      <c r="D187" s="198"/>
      <c r="E187" s="199" t="s">
        <v>19</v>
      </c>
      <c r="F187" s="285" t="s">
        <v>263</v>
      </c>
      <c r="G187" s="286"/>
      <c r="H187" s="286"/>
      <c r="I187" s="286"/>
      <c r="J187" s="198"/>
      <c r="K187" s="200">
        <v>48.892000000000003</v>
      </c>
      <c r="L187" s="198"/>
      <c r="M187" s="198"/>
      <c r="N187" s="198"/>
      <c r="O187" s="198"/>
      <c r="P187" s="198"/>
      <c r="Q187" s="198"/>
      <c r="R187" s="201"/>
      <c r="T187" s="202"/>
      <c r="U187" s="198"/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203"/>
      <c r="AT187" s="204" t="s">
        <v>162</v>
      </c>
      <c r="AU187" s="204" t="s">
        <v>127</v>
      </c>
      <c r="AV187" s="12" t="s">
        <v>159</v>
      </c>
      <c r="AW187" s="12" t="s">
        <v>5</v>
      </c>
      <c r="AX187" s="12" t="s">
        <v>87</v>
      </c>
      <c r="AY187" s="204" t="s">
        <v>153</v>
      </c>
    </row>
    <row r="188" spans="2:65" s="1" customFormat="1" ht="49.9" customHeight="1" x14ac:dyDescent="0.35">
      <c r="B188" s="33"/>
      <c r="C188" s="34"/>
      <c r="D188" s="156" t="s">
        <v>292</v>
      </c>
      <c r="E188" s="34"/>
      <c r="F188" s="34"/>
      <c r="G188" s="34"/>
      <c r="H188" s="34"/>
      <c r="I188" s="34"/>
      <c r="J188" s="34"/>
      <c r="K188" s="34"/>
      <c r="L188" s="34"/>
      <c r="M188" s="296">
        <f>BK188</f>
        <v>0</v>
      </c>
      <c r="N188" s="297"/>
      <c r="O188" s="297"/>
      <c r="P188" s="297"/>
      <c r="Q188" s="297"/>
      <c r="R188" s="35"/>
      <c r="T188" s="76"/>
      <c r="U188" s="34"/>
      <c r="V188" s="34"/>
      <c r="W188" s="159">
        <f>SUM(W189:W193)</f>
        <v>0</v>
      </c>
      <c r="X188" s="159">
        <f>SUM(X189:X193)</f>
        <v>0</v>
      </c>
      <c r="Y188" s="34"/>
      <c r="Z188" s="34"/>
      <c r="AA188" s="34"/>
      <c r="AB188" s="34"/>
      <c r="AC188" s="34"/>
      <c r="AD188" s="34"/>
      <c r="AE188" s="77"/>
      <c r="AT188" s="16" t="s">
        <v>79</v>
      </c>
      <c r="AU188" s="16" t="s">
        <v>80</v>
      </c>
      <c r="AY188" s="16" t="s">
        <v>293</v>
      </c>
      <c r="BK188" s="175">
        <f>SUM(BK189:BK193)</f>
        <v>0</v>
      </c>
    </row>
    <row r="189" spans="2:65" s="1" customFormat="1" ht="22.35" customHeight="1" x14ac:dyDescent="0.3">
      <c r="B189" s="33"/>
      <c r="C189" s="205" t="s">
        <v>19</v>
      </c>
      <c r="D189" s="205" t="s">
        <v>155</v>
      </c>
      <c r="E189" s="206" t="s">
        <v>19</v>
      </c>
      <c r="F189" s="287" t="s">
        <v>19</v>
      </c>
      <c r="G189" s="288"/>
      <c r="H189" s="288"/>
      <c r="I189" s="288"/>
      <c r="J189" s="207" t="s">
        <v>19</v>
      </c>
      <c r="K189" s="170"/>
      <c r="L189" s="170"/>
      <c r="M189" s="276"/>
      <c r="N189" s="274"/>
      <c r="O189" s="274"/>
      <c r="P189" s="275">
        <f>BK189</f>
        <v>0</v>
      </c>
      <c r="Q189" s="274"/>
      <c r="R189" s="35"/>
      <c r="T189" s="171" t="s">
        <v>19</v>
      </c>
      <c r="U189" s="208" t="s">
        <v>45</v>
      </c>
      <c r="V189" s="172">
        <f>L189+M189</f>
        <v>0</v>
      </c>
      <c r="W189" s="172">
        <f>L189*K189</f>
        <v>0</v>
      </c>
      <c r="X189" s="172">
        <f>M189*K189</f>
        <v>0</v>
      </c>
      <c r="Y189" s="34"/>
      <c r="Z189" s="34"/>
      <c r="AA189" s="34"/>
      <c r="AB189" s="34"/>
      <c r="AC189" s="34"/>
      <c r="AD189" s="34"/>
      <c r="AE189" s="77"/>
      <c r="AT189" s="16" t="s">
        <v>293</v>
      </c>
      <c r="AU189" s="16" t="s">
        <v>87</v>
      </c>
      <c r="AY189" s="16" t="s">
        <v>293</v>
      </c>
      <c r="BE189" s="109">
        <f>IF(U189="základná",P189,0)</f>
        <v>0</v>
      </c>
      <c r="BF189" s="109">
        <f>IF(U189="znížená",P189,0)</f>
        <v>0</v>
      </c>
      <c r="BG189" s="109">
        <f>IF(U189="zákl. prenesená",P189,0)</f>
        <v>0</v>
      </c>
      <c r="BH189" s="109">
        <f>IF(U189="zníž. prenesená",P189,0)</f>
        <v>0</v>
      </c>
      <c r="BI189" s="109">
        <f>IF(U189="nulová",P189,0)</f>
        <v>0</v>
      </c>
      <c r="BJ189" s="16" t="s">
        <v>127</v>
      </c>
      <c r="BK189" s="175">
        <f>V189*K189</f>
        <v>0</v>
      </c>
    </row>
    <row r="190" spans="2:65" s="1" customFormat="1" ht="22.35" customHeight="1" x14ac:dyDescent="0.3">
      <c r="B190" s="33"/>
      <c r="C190" s="205" t="s">
        <v>19</v>
      </c>
      <c r="D190" s="205" t="s">
        <v>155</v>
      </c>
      <c r="E190" s="206" t="s">
        <v>19</v>
      </c>
      <c r="F190" s="287" t="s">
        <v>19</v>
      </c>
      <c r="G190" s="288"/>
      <c r="H190" s="288"/>
      <c r="I190" s="288"/>
      <c r="J190" s="207" t="s">
        <v>19</v>
      </c>
      <c r="K190" s="170"/>
      <c r="L190" s="170"/>
      <c r="M190" s="276"/>
      <c r="N190" s="274"/>
      <c r="O190" s="274"/>
      <c r="P190" s="275">
        <f>BK190</f>
        <v>0</v>
      </c>
      <c r="Q190" s="274"/>
      <c r="R190" s="35"/>
      <c r="T190" s="171" t="s">
        <v>19</v>
      </c>
      <c r="U190" s="208" t="s">
        <v>45</v>
      </c>
      <c r="V190" s="172">
        <f>L190+M190</f>
        <v>0</v>
      </c>
      <c r="W190" s="172">
        <f>L190*K190</f>
        <v>0</v>
      </c>
      <c r="X190" s="172">
        <f>M190*K190</f>
        <v>0</v>
      </c>
      <c r="Y190" s="34"/>
      <c r="Z190" s="34"/>
      <c r="AA190" s="34"/>
      <c r="AB190" s="34"/>
      <c r="AC190" s="34"/>
      <c r="AD190" s="34"/>
      <c r="AE190" s="77"/>
      <c r="AT190" s="16" t="s">
        <v>293</v>
      </c>
      <c r="AU190" s="16" t="s">
        <v>87</v>
      </c>
      <c r="AY190" s="16" t="s">
        <v>293</v>
      </c>
      <c r="BE190" s="109">
        <f>IF(U190="základná",P190,0)</f>
        <v>0</v>
      </c>
      <c r="BF190" s="109">
        <f>IF(U190="znížená",P190,0)</f>
        <v>0</v>
      </c>
      <c r="BG190" s="109">
        <f>IF(U190="zákl. prenesená",P190,0)</f>
        <v>0</v>
      </c>
      <c r="BH190" s="109">
        <f>IF(U190="zníž. prenesená",P190,0)</f>
        <v>0</v>
      </c>
      <c r="BI190" s="109">
        <f>IF(U190="nulová",P190,0)</f>
        <v>0</v>
      </c>
      <c r="BJ190" s="16" t="s">
        <v>127</v>
      </c>
      <c r="BK190" s="175">
        <f>V190*K190</f>
        <v>0</v>
      </c>
    </row>
    <row r="191" spans="2:65" s="1" customFormat="1" ht="22.35" customHeight="1" x14ac:dyDescent="0.3">
      <c r="B191" s="33"/>
      <c r="C191" s="205" t="s">
        <v>19</v>
      </c>
      <c r="D191" s="205" t="s">
        <v>155</v>
      </c>
      <c r="E191" s="206" t="s">
        <v>19</v>
      </c>
      <c r="F191" s="287" t="s">
        <v>19</v>
      </c>
      <c r="G191" s="288"/>
      <c r="H191" s="288"/>
      <c r="I191" s="288"/>
      <c r="J191" s="207" t="s">
        <v>19</v>
      </c>
      <c r="K191" s="170"/>
      <c r="L191" s="170"/>
      <c r="M191" s="276"/>
      <c r="N191" s="274"/>
      <c r="O191" s="274"/>
      <c r="P191" s="275">
        <f>BK191</f>
        <v>0</v>
      </c>
      <c r="Q191" s="274"/>
      <c r="R191" s="35"/>
      <c r="T191" s="171" t="s">
        <v>19</v>
      </c>
      <c r="U191" s="208" t="s">
        <v>45</v>
      </c>
      <c r="V191" s="172">
        <f>L191+M191</f>
        <v>0</v>
      </c>
      <c r="W191" s="172">
        <f>L191*K191</f>
        <v>0</v>
      </c>
      <c r="X191" s="172">
        <f>M191*K191</f>
        <v>0</v>
      </c>
      <c r="Y191" s="34"/>
      <c r="Z191" s="34"/>
      <c r="AA191" s="34"/>
      <c r="AB191" s="34"/>
      <c r="AC191" s="34"/>
      <c r="AD191" s="34"/>
      <c r="AE191" s="77"/>
      <c r="AT191" s="16" t="s">
        <v>293</v>
      </c>
      <c r="AU191" s="16" t="s">
        <v>87</v>
      </c>
      <c r="AY191" s="16" t="s">
        <v>293</v>
      </c>
      <c r="BE191" s="109">
        <f>IF(U191="základná",P191,0)</f>
        <v>0</v>
      </c>
      <c r="BF191" s="109">
        <f>IF(U191="znížená",P191,0)</f>
        <v>0</v>
      </c>
      <c r="BG191" s="109">
        <f>IF(U191="zákl. prenesená",P191,0)</f>
        <v>0</v>
      </c>
      <c r="BH191" s="109">
        <f>IF(U191="zníž. prenesená",P191,0)</f>
        <v>0</v>
      </c>
      <c r="BI191" s="109">
        <f>IF(U191="nulová",P191,0)</f>
        <v>0</v>
      </c>
      <c r="BJ191" s="16" t="s">
        <v>127</v>
      </c>
      <c r="BK191" s="175">
        <f>V191*K191</f>
        <v>0</v>
      </c>
    </row>
    <row r="192" spans="2:65" s="1" customFormat="1" ht="22.35" customHeight="1" x14ac:dyDescent="0.3">
      <c r="B192" s="33"/>
      <c r="C192" s="205" t="s">
        <v>19</v>
      </c>
      <c r="D192" s="205" t="s">
        <v>155</v>
      </c>
      <c r="E192" s="206" t="s">
        <v>19</v>
      </c>
      <c r="F192" s="287" t="s">
        <v>19</v>
      </c>
      <c r="G192" s="288"/>
      <c r="H192" s="288"/>
      <c r="I192" s="288"/>
      <c r="J192" s="207" t="s">
        <v>19</v>
      </c>
      <c r="K192" s="170"/>
      <c r="L192" s="170"/>
      <c r="M192" s="276"/>
      <c r="N192" s="274"/>
      <c r="O192" s="274"/>
      <c r="P192" s="275">
        <f>BK192</f>
        <v>0</v>
      </c>
      <c r="Q192" s="274"/>
      <c r="R192" s="35"/>
      <c r="T192" s="171" t="s">
        <v>19</v>
      </c>
      <c r="U192" s="208" t="s">
        <v>45</v>
      </c>
      <c r="V192" s="172">
        <f>L192+M192</f>
        <v>0</v>
      </c>
      <c r="W192" s="172">
        <f>L192*K192</f>
        <v>0</v>
      </c>
      <c r="X192" s="172">
        <f>M192*K192</f>
        <v>0</v>
      </c>
      <c r="Y192" s="34"/>
      <c r="Z192" s="34"/>
      <c r="AA192" s="34"/>
      <c r="AB192" s="34"/>
      <c r="AC192" s="34"/>
      <c r="AD192" s="34"/>
      <c r="AE192" s="77"/>
      <c r="AT192" s="16" t="s">
        <v>293</v>
      </c>
      <c r="AU192" s="16" t="s">
        <v>87</v>
      </c>
      <c r="AY192" s="16" t="s">
        <v>293</v>
      </c>
      <c r="BE192" s="109">
        <f>IF(U192="základná",P192,0)</f>
        <v>0</v>
      </c>
      <c r="BF192" s="109">
        <f>IF(U192="znížená",P192,0)</f>
        <v>0</v>
      </c>
      <c r="BG192" s="109">
        <f>IF(U192="zákl. prenesená",P192,0)</f>
        <v>0</v>
      </c>
      <c r="BH192" s="109">
        <f>IF(U192="zníž. prenesená",P192,0)</f>
        <v>0</v>
      </c>
      <c r="BI192" s="109">
        <f>IF(U192="nulová",P192,0)</f>
        <v>0</v>
      </c>
      <c r="BJ192" s="16" t="s">
        <v>127</v>
      </c>
      <c r="BK192" s="175">
        <f>V192*K192</f>
        <v>0</v>
      </c>
    </row>
    <row r="193" spans="2:63" s="1" customFormat="1" ht="22.35" customHeight="1" x14ac:dyDescent="0.3">
      <c r="B193" s="33"/>
      <c r="C193" s="205" t="s">
        <v>19</v>
      </c>
      <c r="D193" s="205" t="s">
        <v>155</v>
      </c>
      <c r="E193" s="206" t="s">
        <v>19</v>
      </c>
      <c r="F193" s="287" t="s">
        <v>19</v>
      </c>
      <c r="G193" s="288"/>
      <c r="H193" s="288"/>
      <c r="I193" s="288"/>
      <c r="J193" s="207" t="s">
        <v>19</v>
      </c>
      <c r="K193" s="170"/>
      <c r="L193" s="170"/>
      <c r="M193" s="276"/>
      <c r="N193" s="274"/>
      <c r="O193" s="274"/>
      <c r="P193" s="275">
        <f>BK193</f>
        <v>0</v>
      </c>
      <c r="Q193" s="274"/>
      <c r="R193" s="35"/>
      <c r="T193" s="171" t="s">
        <v>19</v>
      </c>
      <c r="U193" s="208" t="s">
        <v>45</v>
      </c>
      <c r="V193" s="209">
        <f>L193+M193</f>
        <v>0</v>
      </c>
      <c r="W193" s="209">
        <f>L193*K193</f>
        <v>0</v>
      </c>
      <c r="X193" s="209">
        <f>M193*K193</f>
        <v>0</v>
      </c>
      <c r="Y193" s="54"/>
      <c r="Z193" s="54"/>
      <c r="AA193" s="54"/>
      <c r="AB193" s="54"/>
      <c r="AC193" s="54"/>
      <c r="AD193" s="54"/>
      <c r="AE193" s="56"/>
      <c r="AT193" s="16" t="s">
        <v>293</v>
      </c>
      <c r="AU193" s="16" t="s">
        <v>87</v>
      </c>
      <c r="AY193" s="16" t="s">
        <v>293</v>
      </c>
      <c r="BE193" s="109">
        <f>IF(U193="základná",P193,0)</f>
        <v>0</v>
      </c>
      <c r="BF193" s="109">
        <f>IF(U193="znížená",P193,0)</f>
        <v>0</v>
      </c>
      <c r="BG193" s="109">
        <f>IF(U193="zákl. prenesená",P193,0)</f>
        <v>0</v>
      </c>
      <c r="BH193" s="109">
        <f>IF(U193="zníž. prenesená",P193,0)</f>
        <v>0</v>
      </c>
      <c r="BI193" s="109">
        <f>IF(U193="nulová",P193,0)</f>
        <v>0</v>
      </c>
      <c r="BJ193" s="16" t="s">
        <v>127</v>
      </c>
      <c r="BK193" s="175">
        <f>V193*K193</f>
        <v>0</v>
      </c>
    </row>
    <row r="194" spans="2:63" s="1" customFormat="1" ht="6.95" customHeight="1" x14ac:dyDescent="0.3">
      <c r="B194" s="57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9"/>
    </row>
  </sheetData>
  <sheetProtection algorithmName="SHA-512" hashValue="0I3wCuV3tO9NQQOCi+2WnwBnTvQgJpejm2aLI7ZGfUa9Ff/Fy5vhftPCxsdzvYN0LFUW09z8iDwjv+mS+d86Kg==" saltValue="Izp3jWvox4ChxV5qF2N4zw==" spinCount="100000" sheet="1" objects="1" scenarios="1" formatColumns="0" formatRows="0" sort="0" autoFilter="0"/>
  <mergeCells count="229">
    <mergeCell ref="M144:Q144"/>
    <mergeCell ref="M149:Q149"/>
    <mergeCell ref="M150:Q150"/>
    <mergeCell ref="M176:Q176"/>
    <mergeCell ref="M182:Q182"/>
    <mergeCell ref="M188:Q188"/>
    <mergeCell ref="H1:K1"/>
    <mergeCell ref="S2:AF2"/>
    <mergeCell ref="F191:I191"/>
    <mergeCell ref="P191:Q191"/>
    <mergeCell ref="M191:O191"/>
    <mergeCell ref="F192:I192"/>
    <mergeCell ref="P192:Q192"/>
    <mergeCell ref="M192:O192"/>
    <mergeCell ref="F193:I193"/>
    <mergeCell ref="P193:Q193"/>
    <mergeCell ref="M193:O193"/>
    <mergeCell ref="F184:I184"/>
    <mergeCell ref="F185:I185"/>
    <mergeCell ref="F186:I186"/>
    <mergeCell ref="F187:I187"/>
    <mergeCell ref="F189:I189"/>
    <mergeCell ref="P189:Q189"/>
    <mergeCell ref="M189:O189"/>
    <mergeCell ref="F190:I190"/>
    <mergeCell ref="P190:Q190"/>
    <mergeCell ref="M190:O190"/>
    <mergeCell ref="F178:I178"/>
    <mergeCell ref="F179:I179"/>
    <mergeCell ref="F180:I180"/>
    <mergeCell ref="P180:Q180"/>
    <mergeCell ref="M180:O180"/>
    <mergeCell ref="F181:I181"/>
    <mergeCell ref="P181:Q181"/>
    <mergeCell ref="M181:O181"/>
    <mergeCell ref="F183:I183"/>
    <mergeCell ref="P183:Q183"/>
    <mergeCell ref="M183:O183"/>
    <mergeCell ref="F174:I174"/>
    <mergeCell ref="P174:Q174"/>
    <mergeCell ref="M174:O174"/>
    <mergeCell ref="F175:I175"/>
    <mergeCell ref="P175:Q175"/>
    <mergeCell ref="M175:O175"/>
    <mergeCell ref="F177:I177"/>
    <mergeCell ref="P177:Q177"/>
    <mergeCell ref="M177:O177"/>
    <mergeCell ref="F167:I167"/>
    <mergeCell ref="F168:I168"/>
    <mergeCell ref="P168:Q168"/>
    <mergeCell ref="M168:O168"/>
    <mergeCell ref="F169:I169"/>
    <mergeCell ref="F170:I170"/>
    <mergeCell ref="F171:I171"/>
    <mergeCell ref="F172:I172"/>
    <mergeCell ref="F173:I173"/>
    <mergeCell ref="F162:I162"/>
    <mergeCell ref="F163:I163"/>
    <mergeCell ref="F164:I164"/>
    <mergeCell ref="P164:Q164"/>
    <mergeCell ref="M164:O164"/>
    <mergeCell ref="F165:I165"/>
    <mergeCell ref="P165:Q165"/>
    <mergeCell ref="M165:O165"/>
    <mergeCell ref="F166:I166"/>
    <mergeCell ref="F155:I155"/>
    <mergeCell ref="F156:I156"/>
    <mergeCell ref="F157:I157"/>
    <mergeCell ref="F158:I158"/>
    <mergeCell ref="F159:I159"/>
    <mergeCell ref="F160:I160"/>
    <mergeCell ref="F161:I161"/>
    <mergeCell ref="P161:Q161"/>
    <mergeCell ref="M161:O161"/>
    <mergeCell ref="F152:I152"/>
    <mergeCell ref="P152:Q152"/>
    <mergeCell ref="M152:O152"/>
    <mergeCell ref="F153:I153"/>
    <mergeCell ref="P153:Q153"/>
    <mergeCell ref="M153:O153"/>
    <mergeCell ref="F154:I154"/>
    <mergeCell ref="P154:Q154"/>
    <mergeCell ref="M154:O154"/>
    <mergeCell ref="F145:I145"/>
    <mergeCell ref="P145:Q145"/>
    <mergeCell ref="M145:O145"/>
    <mergeCell ref="F146:I146"/>
    <mergeCell ref="F147:I147"/>
    <mergeCell ref="P147:Q147"/>
    <mergeCell ref="M147:O147"/>
    <mergeCell ref="F148:I148"/>
    <mergeCell ref="F151:I151"/>
    <mergeCell ref="P151:Q151"/>
    <mergeCell ref="M151:O151"/>
    <mergeCell ref="F139:I139"/>
    <mergeCell ref="P139:Q139"/>
    <mergeCell ref="M139:O139"/>
    <mergeCell ref="F141:I141"/>
    <mergeCell ref="P141:Q141"/>
    <mergeCell ref="M141:O141"/>
    <mergeCell ref="F142:I142"/>
    <mergeCell ref="F143:I143"/>
    <mergeCell ref="P143:Q143"/>
    <mergeCell ref="M143:O143"/>
    <mergeCell ref="M140:Q140"/>
    <mergeCell ref="F136:I136"/>
    <mergeCell ref="P136:Q136"/>
    <mergeCell ref="M136:O136"/>
    <mergeCell ref="F137:I137"/>
    <mergeCell ref="P137:Q137"/>
    <mergeCell ref="M137:O137"/>
    <mergeCell ref="F138:I138"/>
    <mergeCell ref="P138:Q138"/>
    <mergeCell ref="M138:O138"/>
    <mergeCell ref="F131:I131"/>
    <mergeCell ref="P131:Q131"/>
    <mergeCell ref="M131:O131"/>
    <mergeCell ref="F133:I133"/>
    <mergeCell ref="P133:Q133"/>
    <mergeCell ref="M133:O133"/>
    <mergeCell ref="F134:I134"/>
    <mergeCell ref="F135:I135"/>
    <mergeCell ref="P135:Q135"/>
    <mergeCell ref="M135:O135"/>
    <mergeCell ref="M132:Q132"/>
    <mergeCell ref="M122:Q122"/>
    <mergeCell ref="F124:I124"/>
    <mergeCell ref="P124:Q124"/>
    <mergeCell ref="M124:O124"/>
    <mergeCell ref="F128:I128"/>
    <mergeCell ref="P128:Q128"/>
    <mergeCell ref="M128:O128"/>
    <mergeCell ref="F129:I129"/>
    <mergeCell ref="F130:I130"/>
    <mergeCell ref="M125:Q125"/>
    <mergeCell ref="M126:Q126"/>
    <mergeCell ref="M127:Q127"/>
    <mergeCell ref="D105:H105"/>
    <mergeCell ref="M105:Q105"/>
    <mergeCell ref="M106:Q106"/>
    <mergeCell ref="L108:Q108"/>
    <mergeCell ref="C114:Q114"/>
    <mergeCell ref="F116:P116"/>
    <mergeCell ref="F117:P117"/>
    <mergeCell ref="M119:P119"/>
    <mergeCell ref="M121:Q121"/>
    <mergeCell ref="M100:Q100"/>
    <mergeCell ref="D101:H101"/>
    <mergeCell ref="M101:Q101"/>
    <mergeCell ref="D102:H102"/>
    <mergeCell ref="M102:Q102"/>
    <mergeCell ref="D103:H103"/>
    <mergeCell ref="M103:Q103"/>
    <mergeCell ref="D104:H104"/>
    <mergeCell ref="M104:Q104"/>
    <mergeCell ref="H96:J96"/>
    <mergeCell ref="K96:L96"/>
    <mergeCell ref="M96:Q96"/>
    <mergeCell ref="H97:J97"/>
    <mergeCell ref="K97:L97"/>
    <mergeCell ref="M97:Q97"/>
    <mergeCell ref="H98:J98"/>
    <mergeCell ref="K98:L98"/>
    <mergeCell ref="M98:Q98"/>
    <mergeCell ref="H93:J93"/>
    <mergeCell ref="K93:L93"/>
    <mergeCell ref="M93:Q93"/>
    <mergeCell ref="H94:J94"/>
    <mergeCell ref="K94:L94"/>
    <mergeCell ref="M94:Q94"/>
    <mergeCell ref="H95:J95"/>
    <mergeCell ref="K95:L95"/>
    <mergeCell ref="M95:Q95"/>
    <mergeCell ref="H90:J90"/>
    <mergeCell ref="K90:L90"/>
    <mergeCell ref="M90:Q90"/>
    <mergeCell ref="H91:J91"/>
    <mergeCell ref="K91:L91"/>
    <mergeCell ref="M91:Q91"/>
    <mergeCell ref="H92:J92"/>
    <mergeCell ref="K92:L92"/>
    <mergeCell ref="M92:Q92"/>
    <mergeCell ref="C86:G86"/>
    <mergeCell ref="H86:J86"/>
    <mergeCell ref="K86:L86"/>
    <mergeCell ref="M86:Q86"/>
    <mergeCell ref="H88:J88"/>
    <mergeCell ref="K88:L88"/>
    <mergeCell ref="M88:Q88"/>
    <mergeCell ref="H89:J89"/>
    <mergeCell ref="K89:L89"/>
    <mergeCell ref="M89:Q89"/>
    <mergeCell ref="H38:J38"/>
    <mergeCell ref="M38:P38"/>
    <mergeCell ref="L40:P40"/>
    <mergeCell ref="C76:Q76"/>
    <mergeCell ref="F78:P78"/>
    <mergeCell ref="F79:P79"/>
    <mergeCell ref="M81:P81"/>
    <mergeCell ref="M83:Q83"/>
    <mergeCell ref="M84:Q84"/>
    <mergeCell ref="M32:P32"/>
    <mergeCell ref="H34:J34"/>
    <mergeCell ref="M34:P34"/>
    <mergeCell ref="H35:J35"/>
    <mergeCell ref="M35:P35"/>
    <mergeCell ref="H36:J36"/>
    <mergeCell ref="M36:P36"/>
    <mergeCell ref="H37:J37"/>
    <mergeCell ref="M37:P37"/>
    <mergeCell ref="O17:P17"/>
    <mergeCell ref="O18:P18"/>
    <mergeCell ref="O20:P20"/>
    <mergeCell ref="O21:P21"/>
    <mergeCell ref="E24:L24"/>
    <mergeCell ref="M27:P27"/>
    <mergeCell ref="M28:P28"/>
    <mergeCell ref="M29:P29"/>
    <mergeCell ref="M30:P30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 a M." sqref="D189:D194">
      <formula1>"K,M"</formula1>
    </dataValidation>
    <dataValidation type="list" allowBlank="1" showInputMessage="1" showErrorMessage="1" error="Povolené sú hodnoty základná, znížená, nulová." sqref="U189:U194">
      <formula1>"základná,znížená,nulová"</formula1>
    </dataValidation>
  </dataValidations>
  <hyperlinks>
    <hyperlink ref="F1:G1" location="C2" tooltip="Krycí list rozpočtu" display="1) Krycí list rozpočtu"/>
    <hyperlink ref="H1:K1" location="C86" tooltip="Rekapitulácia rozpočtu" display="2) Rekapitulácia rozpočtu"/>
    <hyperlink ref="L1" location="C124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4" width="20" hidden="1" customWidth="1"/>
    <col min="25" max="25" width="12.33203125" hidden="1" customWidth="1"/>
    <col min="26" max="26" width="16.33203125" hidden="1" customWidth="1"/>
    <col min="27" max="27" width="12.33203125" hidden="1" customWidth="1"/>
    <col min="28" max="28" width="15" hidden="1" customWidth="1"/>
    <col min="29" max="29" width="11" hidden="1" customWidth="1"/>
    <col min="30" max="30" width="15" hidden="1" customWidth="1"/>
    <col min="31" max="31" width="16.33203125" hidden="1" customWidth="1"/>
    <col min="44" max="65" width="9.33203125" hidden="1"/>
  </cols>
  <sheetData>
    <row r="1" spans="1:66" ht="21.75" customHeight="1" x14ac:dyDescent="0.3">
      <c r="A1" s="308"/>
      <c r="B1" s="305"/>
      <c r="C1" s="305"/>
      <c r="D1" s="306" t="s">
        <v>1</v>
      </c>
      <c r="E1" s="305"/>
      <c r="F1" s="307" t="s">
        <v>569</v>
      </c>
      <c r="G1" s="307"/>
      <c r="H1" s="309" t="s">
        <v>570</v>
      </c>
      <c r="I1" s="309"/>
      <c r="J1" s="309"/>
      <c r="K1" s="309"/>
      <c r="L1" s="307" t="s">
        <v>571</v>
      </c>
      <c r="M1" s="305"/>
      <c r="N1" s="305"/>
      <c r="O1" s="306" t="s">
        <v>101</v>
      </c>
      <c r="P1" s="305"/>
      <c r="Q1" s="305"/>
      <c r="R1" s="305"/>
      <c r="S1" s="307" t="s">
        <v>572</v>
      </c>
      <c r="T1" s="307"/>
      <c r="U1" s="308"/>
      <c r="V1" s="308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10" t="s">
        <v>6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S2" s="254" t="s">
        <v>7</v>
      </c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T2" s="16" t="s">
        <v>91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80</v>
      </c>
    </row>
    <row r="4" spans="1:66" ht="36.950000000000003" customHeight="1" x14ac:dyDescent="0.3">
      <c r="B4" s="20"/>
      <c r="C4" s="212" t="s">
        <v>102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2"/>
      <c r="T4" s="23" t="s">
        <v>11</v>
      </c>
      <c r="AT4" s="16" t="s">
        <v>4</v>
      </c>
    </row>
    <row r="5" spans="1:66" ht="6.95" customHeight="1" x14ac:dyDescent="0.3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66" ht="25.35" customHeight="1" x14ac:dyDescent="0.3">
      <c r="B6" s="20"/>
      <c r="C6" s="21"/>
      <c r="D6" s="28" t="s">
        <v>16</v>
      </c>
      <c r="E6" s="21"/>
      <c r="F6" s="255" t="str">
        <f>'Rekapitulácia stavby'!K6</f>
        <v>Kolumbária pre Slávičie údolie Bratislava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"/>
      <c r="R6" s="22"/>
    </row>
    <row r="7" spans="1:66" s="1" customFormat="1" ht="32.85" customHeight="1" x14ac:dyDescent="0.3">
      <c r="B7" s="33"/>
      <c r="C7" s="34"/>
      <c r="D7" s="27" t="s">
        <v>103</v>
      </c>
      <c r="E7" s="34"/>
      <c r="F7" s="218" t="s">
        <v>294</v>
      </c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34"/>
      <c r="R7" s="35"/>
    </row>
    <row r="8" spans="1:66" s="1" customFormat="1" ht="14.45" customHeight="1" x14ac:dyDescent="0.3">
      <c r="B8" s="33"/>
      <c r="C8" s="34"/>
      <c r="D8" s="28" t="s">
        <v>18</v>
      </c>
      <c r="E8" s="34"/>
      <c r="F8" s="26" t="s">
        <v>19</v>
      </c>
      <c r="G8" s="34"/>
      <c r="H8" s="34"/>
      <c r="I8" s="34"/>
      <c r="J8" s="34"/>
      <c r="K8" s="34"/>
      <c r="L8" s="34"/>
      <c r="M8" s="28" t="s">
        <v>20</v>
      </c>
      <c r="N8" s="34"/>
      <c r="O8" s="26" t="s">
        <v>19</v>
      </c>
      <c r="P8" s="34"/>
      <c r="Q8" s="34"/>
      <c r="R8" s="35"/>
    </row>
    <row r="9" spans="1:66" s="1" customFormat="1" ht="14.45" customHeight="1" x14ac:dyDescent="0.3">
      <c r="B9" s="33"/>
      <c r="C9" s="34"/>
      <c r="D9" s="28" t="s">
        <v>21</v>
      </c>
      <c r="E9" s="34"/>
      <c r="F9" s="26" t="s">
        <v>22</v>
      </c>
      <c r="G9" s="34"/>
      <c r="H9" s="34"/>
      <c r="I9" s="34"/>
      <c r="J9" s="34"/>
      <c r="K9" s="34"/>
      <c r="L9" s="34"/>
      <c r="M9" s="28" t="s">
        <v>23</v>
      </c>
      <c r="N9" s="34"/>
      <c r="O9" s="256" t="str">
        <f>'Rekapitulácia stavby'!AN8</f>
        <v>17. 6. 2024</v>
      </c>
      <c r="P9" s="223"/>
      <c r="Q9" s="34"/>
      <c r="R9" s="35"/>
    </row>
    <row r="10" spans="1:66" s="1" customFormat="1" ht="10.9" customHeight="1" x14ac:dyDescent="0.3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</row>
    <row r="11" spans="1:66" s="1" customFormat="1" ht="14.45" customHeight="1" x14ac:dyDescent="0.3">
      <c r="B11" s="33"/>
      <c r="C11" s="34"/>
      <c r="D11" s="28" t="s">
        <v>25</v>
      </c>
      <c r="E11" s="34"/>
      <c r="F11" s="34"/>
      <c r="G11" s="34"/>
      <c r="H11" s="34"/>
      <c r="I11" s="34"/>
      <c r="J11" s="34"/>
      <c r="K11" s="34"/>
      <c r="L11" s="34"/>
      <c r="M11" s="28" t="s">
        <v>26</v>
      </c>
      <c r="N11" s="34"/>
      <c r="O11" s="217" t="s">
        <v>19</v>
      </c>
      <c r="P11" s="223"/>
      <c r="Q11" s="34"/>
      <c r="R11" s="35"/>
    </row>
    <row r="12" spans="1:66" s="1" customFormat="1" ht="18" customHeight="1" x14ac:dyDescent="0.3">
      <c r="B12" s="33"/>
      <c r="C12" s="34"/>
      <c r="D12" s="34"/>
      <c r="E12" s="26" t="s">
        <v>27</v>
      </c>
      <c r="F12" s="34"/>
      <c r="G12" s="34"/>
      <c r="H12" s="34"/>
      <c r="I12" s="34"/>
      <c r="J12" s="34"/>
      <c r="K12" s="34"/>
      <c r="L12" s="34"/>
      <c r="M12" s="28" t="s">
        <v>28</v>
      </c>
      <c r="N12" s="34"/>
      <c r="O12" s="217" t="s">
        <v>19</v>
      </c>
      <c r="P12" s="223"/>
      <c r="Q12" s="34"/>
      <c r="R12" s="35"/>
    </row>
    <row r="13" spans="1:66" s="1" customFormat="1" ht="6.95" customHeight="1" x14ac:dyDescent="0.3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66" s="1" customFormat="1" ht="14.45" customHeight="1" x14ac:dyDescent="0.3">
      <c r="B14" s="33"/>
      <c r="C14" s="34"/>
      <c r="D14" s="28" t="s">
        <v>29</v>
      </c>
      <c r="E14" s="34"/>
      <c r="F14" s="34"/>
      <c r="G14" s="34"/>
      <c r="H14" s="34"/>
      <c r="I14" s="34"/>
      <c r="J14" s="34"/>
      <c r="K14" s="34"/>
      <c r="L14" s="34"/>
      <c r="M14" s="28" t="s">
        <v>26</v>
      </c>
      <c r="N14" s="34"/>
      <c r="O14" s="257" t="str">
        <f>IF('Rekapitulácia stavby'!AN13="","",'Rekapitulácia stavby'!AN13)</f>
        <v>Vyplň údaj</v>
      </c>
      <c r="P14" s="223"/>
      <c r="Q14" s="34"/>
      <c r="R14" s="35"/>
    </row>
    <row r="15" spans="1:66" s="1" customFormat="1" ht="18" customHeight="1" x14ac:dyDescent="0.3">
      <c r="B15" s="33"/>
      <c r="C15" s="34"/>
      <c r="D15" s="34"/>
      <c r="E15" s="257" t="str">
        <f>IF('Rekapitulácia stavby'!E14="","",'Rekapitulácia stavby'!E14)</f>
        <v>Vyplň údaj</v>
      </c>
      <c r="F15" s="223"/>
      <c r="G15" s="223"/>
      <c r="H15" s="223"/>
      <c r="I15" s="223"/>
      <c r="J15" s="223"/>
      <c r="K15" s="223"/>
      <c r="L15" s="223"/>
      <c r="M15" s="28" t="s">
        <v>28</v>
      </c>
      <c r="N15" s="34"/>
      <c r="O15" s="257" t="str">
        <f>IF('Rekapitulácia stavby'!AN14="","",'Rekapitulácia stavby'!AN14)</f>
        <v>Vyplň údaj</v>
      </c>
      <c r="P15" s="223"/>
      <c r="Q15" s="34"/>
      <c r="R15" s="35"/>
    </row>
    <row r="16" spans="1:66" s="1" customFormat="1" ht="6.95" customHeight="1" x14ac:dyDescent="0.3"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2:18" s="1" customFormat="1" ht="14.45" customHeight="1" x14ac:dyDescent="0.3">
      <c r="B17" s="33"/>
      <c r="C17" s="34"/>
      <c r="D17" s="28" t="s">
        <v>31</v>
      </c>
      <c r="E17" s="34"/>
      <c r="F17" s="34"/>
      <c r="G17" s="34"/>
      <c r="H17" s="34"/>
      <c r="I17" s="34"/>
      <c r="J17" s="34"/>
      <c r="K17" s="34"/>
      <c r="L17" s="34"/>
      <c r="M17" s="28" t="s">
        <v>26</v>
      </c>
      <c r="N17" s="34"/>
      <c r="O17" s="217" t="s">
        <v>19</v>
      </c>
      <c r="P17" s="223"/>
      <c r="Q17" s="34"/>
      <c r="R17" s="35"/>
    </row>
    <row r="18" spans="2:18" s="1" customFormat="1" ht="18" customHeight="1" x14ac:dyDescent="0.3">
      <c r="B18" s="33"/>
      <c r="C18" s="34"/>
      <c r="D18" s="34"/>
      <c r="E18" s="26" t="s">
        <v>105</v>
      </c>
      <c r="F18" s="34"/>
      <c r="G18" s="34"/>
      <c r="H18" s="34"/>
      <c r="I18" s="34"/>
      <c r="J18" s="34"/>
      <c r="K18" s="34"/>
      <c r="L18" s="34"/>
      <c r="M18" s="28" t="s">
        <v>28</v>
      </c>
      <c r="N18" s="34"/>
      <c r="O18" s="217" t="s">
        <v>19</v>
      </c>
      <c r="P18" s="223"/>
      <c r="Q18" s="34"/>
      <c r="R18" s="35"/>
    </row>
    <row r="19" spans="2:18" s="1" customFormat="1" ht="6.95" customHeight="1" x14ac:dyDescent="0.3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</row>
    <row r="20" spans="2:18" s="1" customFormat="1" ht="14.45" customHeight="1" x14ac:dyDescent="0.3">
      <c r="B20" s="33"/>
      <c r="C20" s="34"/>
      <c r="D20" s="28" t="s">
        <v>34</v>
      </c>
      <c r="E20" s="34"/>
      <c r="F20" s="34"/>
      <c r="G20" s="34"/>
      <c r="H20" s="34"/>
      <c r="I20" s="34"/>
      <c r="J20" s="34"/>
      <c r="K20" s="34"/>
      <c r="L20" s="34"/>
      <c r="M20" s="28" t="s">
        <v>26</v>
      </c>
      <c r="N20" s="34"/>
      <c r="O20" s="217" t="s">
        <v>19</v>
      </c>
      <c r="P20" s="223"/>
      <c r="Q20" s="34"/>
      <c r="R20" s="35"/>
    </row>
    <row r="21" spans="2:18" s="1" customFormat="1" ht="18" customHeight="1" x14ac:dyDescent="0.3">
      <c r="B21" s="33"/>
      <c r="C21" s="34"/>
      <c r="D21" s="34"/>
      <c r="E21" s="26" t="s">
        <v>35</v>
      </c>
      <c r="F21" s="34"/>
      <c r="G21" s="34"/>
      <c r="H21" s="34"/>
      <c r="I21" s="34"/>
      <c r="J21" s="34"/>
      <c r="K21" s="34"/>
      <c r="L21" s="34"/>
      <c r="M21" s="28" t="s">
        <v>28</v>
      </c>
      <c r="N21" s="34"/>
      <c r="O21" s="217" t="s">
        <v>19</v>
      </c>
      <c r="P21" s="223"/>
      <c r="Q21" s="34"/>
      <c r="R21" s="35"/>
    </row>
    <row r="22" spans="2:18" s="1" customFormat="1" ht="6.95" customHeight="1" x14ac:dyDescent="0.3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</row>
    <row r="23" spans="2:18" s="1" customFormat="1" ht="14.45" customHeight="1" x14ac:dyDescent="0.3">
      <c r="B23" s="33"/>
      <c r="C23" s="34"/>
      <c r="D23" s="28" t="s">
        <v>36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2:18" s="1" customFormat="1" ht="22.5" customHeight="1" x14ac:dyDescent="0.3">
      <c r="B24" s="33"/>
      <c r="C24" s="34"/>
      <c r="D24" s="34"/>
      <c r="E24" s="220" t="s">
        <v>19</v>
      </c>
      <c r="F24" s="223"/>
      <c r="G24" s="223"/>
      <c r="H24" s="223"/>
      <c r="I24" s="223"/>
      <c r="J24" s="223"/>
      <c r="K24" s="223"/>
      <c r="L24" s="223"/>
      <c r="M24" s="34"/>
      <c r="N24" s="34"/>
      <c r="O24" s="34"/>
      <c r="P24" s="34"/>
      <c r="Q24" s="34"/>
      <c r="R24" s="35"/>
    </row>
    <row r="25" spans="2:18" s="1" customFormat="1" ht="6.95" customHeight="1" x14ac:dyDescent="0.3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</row>
    <row r="26" spans="2:18" s="1" customFormat="1" ht="6.95" customHeight="1" x14ac:dyDescent="0.3">
      <c r="B26" s="33"/>
      <c r="C26" s="34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34"/>
      <c r="R26" s="35"/>
    </row>
    <row r="27" spans="2:18" s="1" customFormat="1" ht="14.45" customHeight="1" x14ac:dyDescent="0.3">
      <c r="B27" s="33"/>
      <c r="C27" s="34"/>
      <c r="D27" s="118" t="s">
        <v>106</v>
      </c>
      <c r="E27" s="34"/>
      <c r="F27" s="34"/>
      <c r="G27" s="34"/>
      <c r="H27" s="34"/>
      <c r="I27" s="34"/>
      <c r="J27" s="34"/>
      <c r="K27" s="34"/>
      <c r="L27" s="34"/>
      <c r="M27" s="221">
        <f>M88</f>
        <v>0</v>
      </c>
      <c r="N27" s="223"/>
      <c r="O27" s="223"/>
      <c r="P27" s="223"/>
      <c r="Q27" s="34"/>
      <c r="R27" s="35"/>
    </row>
    <row r="28" spans="2:18" s="1" customFormat="1" x14ac:dyDescent="0.3">
      <c r="B28" s="33"/>
      <c r="C28" s="34"/>
      <c r="D28" s="34"/>
      <c r="E28" s="28" t="s">
        <v>38</v>
      </c>
      <c r="F28" s="34"/>
      <c r="G28" s="34"/>
      <c r="H28" s="34"/>
      <c r="I28" s="34"/>
      <c r="J28" s="34"/>
      <c r="K28" s="34"/>
      <c r="L28" s="34"/>
      <c r="M28" s="222">
        <f>H88</f>
        <v>0</v>
      </c>
      <c r="N28" s="223"/>
      <c r="O28" s="223"/>
      <c r="P28" s="223"/>
      <c r="Q28" s="34"/>
      <c r="R28" s="35"/>
    </row>
    <row r="29" spans="2:18" s="1" customFormat="1" x14ac:dyDescent="0.3">
      <c r="B29" s="33"/>
      <c r="C29" s="34"/>
      <c r="D29" s="34"/>
      <c r="E29" s="28" t="s">
        <v>39</v>
      </c>
      <c r="F29" s="34"/>
      <c r="G29" s="34"/>
      <c r="H29" s="34"/>
      <c r="I29" s="34"/>
      <c r="J29" s="34"/>
      <c r="K29" s="34"/>
      <c r="L29" s="34"/>
      <c r="M29" s="222">
        <f>K88</f>
        <v>0</v>
      </c>
      <c r="N29" s="223"/>
      <c r="O29" s="223"/>
      <c r="P29" s="223"/>
      <c r="Q29" s="34"/>
      <c r="R29" s="35"/>
    </row>
    <row r="30" spans="2:18" s="1" customFormat="1" ht="14.45" customHeight="1" x14ac:dyDescent="0.3">
      <c r="B30" s="33"/>
      <c r="C30" s="34"/>
      <c r="D30" s="32" t="s">
        <v>95</v>
      </c>
      <c r="E30" s="34"/>
      <c r="F30" s="34"/>
      <c r="G30" s="34"/>
      <c r="H30" s="34"/>
      <c r="I30" s="34"/>
      <c r="J30" s="34"/>
      <c r="K30" s="34"/>
      <c r="L30" s="34"/>
      <c r="M30" s="221">
        <f>M102</f>
        <v>0</v>
      </c>
      <c r="N30" s="223"/>
      <c r="O30" s="223"/>
      <c r="P30" s="223"/>
      <c r="Q30" s="34"/>
      <c r="R30" s="35"/>
    </row>
    <row r="31" spans="2:18" s="1" customFormat="1" ht="6.95" customHeight="1" x14ac:dyDescent="0.3"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</row>
    <row r="32" spans="2:18" s="1" customFormat="1" ht="25.35" customHeight="1" x14ac:dyDescent="0.3">
      <c r="B32" s="33"/>
      <c r="C32" s="34"/>
      <c r="D32" s="119" t="s">
        <v>41</v>
      </c>
      <c r="E32" s="34"/>
      <c r="F32" s="34"/>
      <c r="G32" s="34"/>
      <c r="H32" s="34"/>
      <c r="I32" s="34"/>
      <c r="J32" s="34"/>
      <c r="K32" s="34"/>
      <c r="L32" s="34"/>
      <c r="M32" s="258">
        <f>ROUND(M27+M30,2)</f>
        <v>0</v>
      </c>
      <c r="N32" s="223"/>
      <c r="O32" s="223"/>
      <c r="P32" s="223"/>
      <c r="Q32" s="34"/>
      <c r="R32" s="35"/>
    </row>
    <row r="33" spans="2:18" s="1" customFormat="1" ht="6.95" customHeight="1" x14ac:dyDescent="0.3">
      <c r="B33" s="33"/>
      <c r="C33" s="34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34"/>
      <c r="R33" s="35"/>
    </row>
    <row r="34" spans="2:18" s="1" customFormat="1" ht="14.45" customHeight="1" x14ac:dyDescent="0.3">
      <c r="B34" s="33"/>
      <c r="C34" s="34"/>
      <c r="D34" s="40" t="s">
        <v>42</v>
      </c>
      <c r="E34" s="40" t="s">
        <v>43</v>
      </c>
      <c r="F34" s="41">
        <v>0.2</v>
      </c>
      <c r="G34" s="120" t="s">
        <v>44</v>
      </c>
      <c r="H34" s="259">
        <f>ROUND((((SUM(BE102:BE109)+SUM(BE127:BE330))+SUM(BE332:BE336))),2)</f>
        <v>0</v>
      </c>
      <c r="I34" s="223"/>
      <c r="J34" s="223"/>
      <c r="K34" s="34"/>
      <c r="L34" s="34"/>
      <c r="M34" s="259">
        <f>ROUND(((ROUND((SUM(BE102:BE109)+SUM(BE127:BE330)), 2)*F34)+SUM(BE332:BE336)*F34),2)</f>
        <v>0</v>
      </c>
      <c r="N34" s="223"/>
      <c r="O34" s="223"/>
      <c r="P34" s="223"/>
      <c r="Q34" s="34"/>
      <c r="R34" s="35"/>
    </row>
    <row r="35" spans="2:18" s="1" customFormat="1" ht="14.45" customHeight="1" x14ac:dyDescent="0.3">
      <c r="B35" s="33"/>
      <c r="C35" s="34"/>
      <c r="D35" s="34"/>
      <c r="E35" s="40" t="s">
        <v>45</v>
      </c>
      <c r="F35" s="41">
        <v>0.2</v>
      </c>
      <c r="G35" s="120" t="s">
        <v>44</v>
      </c>
      <c r="H35" s="259">
        <f>ROUND((((SUM(BF102:BF109)+SUM(BF127:BF330))+SUM(BF332:BF336))),2)</f>
        <v>0</v>
      </c>
      <c r="I35" s="223"/>
      <c r="J35" s="223"/>
      <c r="K35" s="34"/>
      <c r="L35" s="34"/>
      <c r="M35" s="259">
        <f>ROUND(((ROUND((SUM(BF102:BF109)+SUM(BF127:BF330)), 2)*F35)+SUM(BF332:BF336)*F35),2)</f>
        <v>0</v>
      </c>
      <c r="N35" s="223"/>
      <c r="O35" s="223"/>
      <c r="P35" s="223"/>
      <c r="Q35" s="34"/>
      <c r="R35" s="35"/>
    </row>
    <row r="36" spans="2:18" s="1" customFormat="1" ht="14.45" hidden="1" customHeight="1" x14ac:dyDescent="0.3">
      <c r="B36" s="33"/>
      <c r="C36" s="34"/>
      <c r="D36" s="34"/>
      <c r="E36" s="40" t="s">
        <v>46</v>
      </c>
      <c r="F36" s="41">
        <v>0.2</v>
      </c>
      <c r="G36" s="120" t="s">
        <v>44</v>
      </c>
      <c r="H36" s="259">
        <f>ROUND((((SUM(BG102:BG109)+SUM(BG127:BG330))+SUM(BG332:BG336))),2)</f>
        <v>0</v>
      </c>
      <c r="I36" s="223"/>
      <c r="J36" s="223"/>
      <c r="K36" s="34"/>
      <c r="L36" s="34"/>
      <c r="M36" s="259">
        <v>0</v>
      </c>
      <c r="N36" s="223"/>
      <c r="O36" s="223"/>
      <c r="P36" s="223"/>
      <c r="Q36" s="34"/>
      <c r="R36" s="35"/>
    </row>
    <row r="37" spans="2:18" s="1" customFormat="1" ht="14.45" hidden="1" customHeight="1" x14ac:dyDescent="0.3">
      <c r="B37" s="33"/>
      <c r="C37" s="34"/>
      <c r="D37" s="34"/>
      <c r="E37" s="40" t="s">
        <v>47</v>
      </c>
      <c r="F37" s="41">
        <v>0.2</v>
      </c>
      <c r="G37" s="120" t="s">
        <v>44</v>
      </c>
      <c r="H37" s="259">
        <f>ROUND((((SUM(BH102:BH109)+SUM(BH127:BH330))+SUM(BH332:BH336))),2)</f>
        <v>0</v>
      </c>
      <c r="I37" s="223"/>
      <c r="J37" s="223"/>
      <c r="K37" s="34"/>
      <c r="L37" s="34"/>
      <c r="M37" s="259">
        <v>0</v>
      </c>
      <c r="N37" s="223"/>
      <c r="O37" s="223"/>
      <c r="P37" s="223"/>
      <c r="Q37" s="34"/>
      <c r="R37" s="35"/>
    </row>
    <row r="38" spans="2:18" s="1" customFormat="1" ht="14.45" hidden="1" customHeight="1" x14ac:dyDescent="0.3">
      <c r="B38" s="33"/>
      <c r="C38" s="34"/>
      <c r="D38" s="34"/>
      <c r="E38" s="40" t="s">
        <v>48</v>
      </c>
      <c r="F38" s="41">
        <v>0</v>
      </c>
      <c r="G38" s="120" t="s">
        <v>44</v>
      </c>
      <c r="H38" s="259">
        <f>ROUND((((SUM(BI102:BI109)+SUM(BI127:BI330))+SUM(BI332:BI336))),2)</f>
        <v>0</v>
      </c>
      <c r="I38" s="223"/>
      <c r="J38" s="223"/>
      <c r="K38" s="34"/>
      <c r="L38" s="34"/>
      <c r="M38" s="259">
        <v>0</v>
      </c>
      <c r="N38" s="223"/>
      <c r="O38" s="223"/>
      <c r="P38" s="223"/>
      <c r="Q38" s="34"/>
      <c r="R38" s="35"/>
    </row>
    <row r="39" spans="2:18" s="1" customFormat="1" ht="6.95" customHeight="1" x14ac:dyDescent="0.3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5"/>
    </row>
    <row r="40" spans="2:18" s="1" customFormat="1" ht="25.35" customHeight="1" x14ac:dyDescent="0.3">
      <c r="B40" s="33"/>
      <c r="C40" s="117"/>
      <c r="D40" s="121" t="s">
        <v>49</v>
      </c>
      <c r="E40" s="78"/>
      <c r="F40" s="78"/>
      <c r="G40" s="122" t="s">
        <v>50</v>
      </c>
      <c r="H40" s="123" t="s">
        <v>51</v>
      </c>
      <c r="I40" s="78"/>
      <c r="J40" s="78"/>
      <c r="K40" s="78"/>
      <c r="L40" s="260">
        <f>SUM(M32:M38)</f>
        <v>0</v>
      </c>
      <c r="M40" s="242"/>
      <c r="N40" s="242"/>
      <c r="O40" s="242"/>
      <c r="P40" s="244"/>
      <c r="Q40" s="117"/>
      <c r="R40" s="35"/>
    </row>
    <row r="41" spans="2:18" s="1" customFormat="1" ht="14.45" customHeight="1" x14ac:dyDescent="0.3"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</row>
    <row r="42" spans="2:18" s="1" customFormat="1" ht="14.45" customHeight="1" x14ac:dyDescent="0.3"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5"/>
    </row>
    <row r="43" spans="2:18" ht="13.5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</row>
    <row r="44" spans="2:18" ht="13.5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2:18" ht="13.5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2"/>
    </row>
    <row r="46" spans="2:18" ht="13.5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</row>
    <row r="47" spans="2:18" ht="13.5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</row>
    <row r="48" spans="2:18" ht="13.5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</row>
    <row r="49" spans="2:18" ht="13.5" x14ac:dyDescent="0.3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</row>
    <row r="50" spans="2:18" s="1" customFormat="1" x14ac:dyDescent="0.3">
      <c r="B50" s="33"/>
      <c r="C50" s="34"/>
      <c r="D50" s="48" t="s">
        <v>52</v>
      </c>
      <c r="E50" s="49"/>
      <c r="F50" s="49"/>
      <c r="G50" s="49"/>
      <c r="H50" s="50"/>
      <c r="I50" s="34"/>
      <c r="J50" s="48" t="s">
        <v>53</v>
      </c>
      <c r="K50" s="49"/>
      <c r="L50" s="49"/>
      <c r="M50" s="49"/>
      <c r="N50" s="49"/>
      <c r="O50" s="49"/>
      <c r="P50" s="50"/>
      <c r="Q50" s="34"/>
      <c r="R50" s="35"/>
    </row>
    <row r="51" spans="2:18" ht="13.5" x14ac:dyDescent="0.3">
      <c r="B51" s="20"/>
      <c r="C51" s="21"/>
      <c r="D51" s="51"/>
      <c r="E51" s="21"/>
      <c r="F51" s="21"/>
      <c r="G51" s="21"/>
      <c r="H51" s="52"/>
      <c r="I51" s="21"/>
      <c r="J51" s="51"/>
      <c r="K51" s="21"/>
      <c r="L51" s="21"/>
      <c r="M51" s="21"/>
      <c r="N51" s="21"/>
      <c r="O51" s="21"/>
      <c r="P51" s="52"/>
      <c r="Q51" s="21"/>
      <c r="R51" s="22"/>
    </row>
    <row r="52" spans="2:18" ht="13.5" x14ac:dyDescent="0.3">
      <c r="B52" s="20"/>
      <c r="C52" s="21"/>
      <c r="D52" s="51"/>
      <c r="E52" s="21"/>
      <c r="F52" s="21"/>
      <c r="G52" s="21"/>
      <c r="H52" s="52"/>
      <c r="I52" s="21"/>
      <c r="J52" s="51"/>
      <c r="K52" s="21"/>
      <c r="L52" s="21"/>
      <c r="M52" s="21"/>
      <c r="N52" s="21"/>
      <c r="O52" s="21"/>
      <c r="P52" s="52"/>
      <c r="Q52" s="21"/>
      <c r="R52" s="22"/>
    </row>
    <row r="53" spans="2:18" ht="13.5" x14ac:dyDescent="0.3">
      <c r="B53" s="20"/>
      <c r="C53" s="21"/>
      <c r="D53" s="51"/>
      <c r="E53" s="21"/>
      <c r="F53" s="21"/>
      <c r="G53" s="21"/>
      <c r="H53" s="52"/>
      <c r="I53" s="21"/>
      <c r="J53" s="51"/>
      <c r="K53" s="21"/>
      <c r="L53" s="21"/>
      <c r="M53" s="21"/>
      <c r="N53" s="21"/>
      <c r="O53" s="21"/>
      <c r="P53" s="52"/>
      <c r="Q53" s="21"/>
      <c r="R53" s="22"/>
    </row>
    <row r="54" spans="2:18" ht="13.5" x14ac:dyDescent="0.3">
      <c r="B54" s="20"/>
      <c r="C54" s="21"/>
      <c r="D54" s="51"/>
      <c r="E54" s="21"/>
      <c r="F54" s="21"/>
      <c r="G54" s="21"/>
      <c r="H54" s="52"/>
      <c r="I54" s="21"/>
      <c r="J54" s="51"/>
      <c r="K54" s="21"/>
      <c r="L54" s="21"/>
      <c r="M54" s="21"/>
      <c r="N54" s="21"/>
      <c r="O54" s="21"/>
      <c r="P54" s="52"/>
      <c r="Q54" s="21"/>
      <c r="R54" s="22"/>
    </row>
    <row r="55" spans="2:18" ht="13.5" x14ac:dyDescent="0.3">
      <c r="B55" s="20"/>
      <c r="C55" s="21"/>
      <c r="D55" s="51"/>
      <c r="E55" s="21"/>
      <c r="F55" s="21"/>
      <c r="G55" s="21"/>
      <c r="H55" s="52"/>
      <c r="I55" s="21"/>
      <c r="J55" s="51"/>
      <c r="K55" s="21"/>
      <c r="L55" s="21"/>
      <c r="M55" s="21"/>
      <c r="N55" s="21"/>
      <c r="O55" s="21"/>
      <c r="P55" s="52"/>
      <c r="Q55" s="21"/>
      <c r="R55" s="22"/>
    </row>
    <row r="56" spans="2:18" ht="13.5" x14ac:dyDescent="0.3">
      <c r="B56" s="20"/>
      <c r="C56" s="21"/>
      <c r="D56" s="51"/>
      <c r="E56" s="21"/>
      <c r="F56" s="21"/>
      <c r="G56" s="21"/>
      <c r="H56" s="52"/>
      <c r="I56" s="21"/>
      <c r="J56" s="51"/>
      <c r="K56" s="21"/>
      <c r="L56" s="21"/>
      <c r="M56" s="21"/>
      <c r="N56" s="21"/>
      <c r="O56" s="21"/>
      <c r="P56" s="52"/>
      <c r="Q56" s="21"/>
      <c r="R56" s="22"/>
    </row>
    <row r="57" spans="2:18" ht="13.5" x14ac:dyDescent="0.3">
      <c r="B57" s="20"/>
      <c r="C57" s="21"/>
      <c r="D57" s="51"/>
      <c r="E57" s="21"/>
      <c r="F57" s="21"/>
      <c r="G57" s="21"/>
      <c r="H57" s="52"/>
      <c r="I57" s="21"/>
      <c r="J57" s="51"/>
      <c r="K57" s="21"/>
      <c r="L57" s="21"/>
      <c r="M57" s="21"/>
      <c r="N57" s="21"/>
      <c r="O57" s="21"/>
      <c r="P57" s="52"/>
      <c r="Q57" s="21"/>
      <c r="R57" s="22"/>
    </row>
    <row r="58" spans="2:18" ht="13.5" x14ac:dyDescent="0.3">
      <c r="B58" s="20"/>
      <c r="C58" s="21"/>
      <c r="D58" s="51"/>
      <c r="E58" s="21"/>
      <c r="F58" s="21"/>
      <c r="G58" s="21"/>
      <c r="H58" s="52"/>
      <c r="I58" s="21"/>
      <c r="J58" s="51"/>
      <c r="K58" s="21"/>
      <c r="L58" s="21"/>
      <c r="M58" s="21"/>
      <c r="N58" s="21"/>
      <c r="O58" s="21"/>
      <c r="P58" s="52"/>
      <c r="Q58" s="21"/>
      <c r="R58" s="22"/>
    </row>
    <row r="59" spans="2:18" s="1" customFormat="1" x14ac:dyDescent="0.3">
      <c r="B59" s="33"/>
      <c r="C59" s="34"/>
      <c r="D59" s="53" t="s">
        <v>54</v>
      </c>
      <c r="E59" s="54"/>
      <c r="F59" s="54"/>
      <c r="G59" s="55" t="s">
        <v>55</v>
      </c>
      <c r="H59" s="56"/>
      <c r="I59" s="34"/>
      <c r="J59" s="53" t="s">
        <v>54</v>
      </c>
      <c r="K59" s="54"/>
      <c r="L59" s="54"/>
      <c r="M59" s="54"/>
      <c r="N59" s="55" t="s">
        <v>55</v>
      </c>
      <c r="O59" s="54"/>
      <c r="P59" s="56"/>
      <c r="Q59" s="34"/>
      <c r="R59" s="35"/>
    </row>
    <row r="60" spans="2:18" ht="13.5" x14ac:dyDescent="0.3"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</row>
    <row r="61" spans="2:18" s="1" customFormat="1" x14ac:dyDescent="0.3">
      <c r="B61" s="33"/>
      <c r="C61" s="34"/>
      <c r="D61" s="48" t="s">
        <v>56</v>
      </c>
      <c r="E61" s="49"/>
      <c r="F61" s="49"/>
      <c r="G61" s="49"/>
      <c r="H61" s="50"/>
      <c r="I61" s="34"/>
      <c r="J61" s="48" t="s">
        <v>57</v>
      </c>
      <c r="K61" s="49"/>
      <c r="L61" s="49"/>
      <c r="M61" s="49"/>
      <c r="N61" s="49"/>
      <c r="O61" s="49"/>
      <c r="P61" s="50"/>
      <c r="Q61" s="34"/>
      <c r="R61" s="35"/>
    </row>
    <row r="62" spans="2:18" ht="13.5" x14ac:dyDescent="0.3">
      <c r="B62" s="20"/>
      <c r="C62" s="21"/>
      <c r="D62" s="51"/>
      <c r="E62" s="21"/>
      <c r="F62" s="21"/>
      <c r="G62" s="21"/>
      <c r="H62" s="52"/>
      <c r="I62" s="21"/>
      <c r="J62" s="51"/>
      <c r="K62" s="21"/>
      <c r="L62" s="21"/>
      <c r="M62" s="21"/>
      <c r="N62" s="21"/>
      <c r="O62" s="21"/>
      <c r="P62" s="52"/>
      <c r="Q62" s="21"/>
      <c r="R62" s="22"/>
    </row>
    <row r="63" spans="2:18" ht="13.5" x14ac:dyDescent="0.3">
      <c r="B63" s="20"/>
      <c r="C63" s="21"/>
      <c r="D63" s="51"/>
      <c r="E63" s="21"/>
      <c r="F63" s="21"/>
      <c r="G63" s="21"/>
      <c r="H63" s="52"/>
      <c r="I63" s="21"/>
      <c r="J63" s="51"/>
      <c r="K63" s="21"/>
      <c r="L63" s="21"/>
      <c r="M63" s="21"/>
      <c r="N63" s="21"/>
      <c r="O63" s="21"/>
      <c r="P63" s="52"/>
      <c r="Q63" s="21"/>
      <c r="R63" s="22"/>
    </row>
    <row r="64" spans="2:18" ht="13.5" x14ac:dyDescent="0.3">
      <c r="B64" s="20"/>
      <c r="C64" s="21"/>
      <c r="D64" s="51"/>
      <c r="E64" s="21"/>
      <c r="F64" s="21"/>
      <c r="G64" s="21"/>
      <c r="H64" s="52"/>
      <c r="I64" s="21"/>
      <c r="J64" s="51"/>
      <c r="K64" s="21"/>
      <c r="L64" s="21"/>
      <c r="M64" s="21"/>
      <c r="N64" s="21"/>
      <c r="O64" s="21"/>
      <c r="P64" s="52"/>
      <c r="Q64" s="21"/>
      <c r="R64" s="22"/>
    </row>
    <row r="65" spans="2:21" ht="13.5" x14ac:dyDescent="0.3">
      <c r="B65" s="20"/>
      <c r="C65" s="21"/>
      <c r="D65" s="51"/>
      <c r="E65" s="21"/>
      <c r="F65" s="21"/>
      <c r="G65" s="21"/>
      <c r="H65" s="52"/>
      <c r="I65" s="21"/>
      <c r="J65" s="51"/>
      <c r="K65" s="21"/>
      <c r="L65" s="21"/>
      <c r="M65" s="21"/>
      <c r="N65" s="21"/>
      <c r="O65" s="21"/>
      <c r="P65" s="52"/>
      <c r="Q65" s="21"/>
      <c r="R65" s="22"/>
    </row>
    <row r="66" spans="2:21" ht="13.5" x14ac:dyDescent="0.3">
      <c r="B66" s="20"/>
      <c r="C66" s="21"/>
      <c r="D66" s="51"/>
      <c r="E66" s="21"/>
      <c r="F66" s="21"/>
      <c r="G66" s="21"/>
      <c r="H66" s="52"/>
      <c r="I66" s="21"/>
      <c r="J66" s="51"/>
      <c r="K66" s="21"/>
      <c r="L66" s="21"/>
      <c r="M66" s="21"/>
      <c r="N66" s="21"/>
      <c r="O66" s="21"/>
      <c r="P66" s="52"/>
      <c r="Q66" s="21"/>
      <c r="R66" s="22"/>
    </row>
    <row r="67" spans="2:21" ht="13.5" x14ac:dyDescent="0.3">
      <c r="B67" s="20"/>
      <c r="C67" s="21"/>
      <c r="D67" s="51"/>
      <c r="E67" s="21"/>
      <c r="F67" s="21"/>
      <c r="G67" s="21"/>
      <c r="H67" s="52"/>
      <c r="I67" s="21"/>
      <c r="J67" s="51"/>
      <c r="K67" s="21"/>
      <c r="L67" s="21"/>
      <c r="M67" s="21"/>
      <c r="N67" s="21"/>
      <c r="O67" s="21"/>
      <c r="P67" s="52"/>
      <c r="Q67" s="21"/>
      <c r="R67" s="22"/>
    </row>
    <row r="68" spans="2:21" ht="13.5" x14ac:dyDescent="0.3">
      <c r="B68" s="20"/>
      <c r="C68" s="21"/>
      <c r="D68" s="51"/>
      <c r="E68" s="21"/>
      <c r="F68" s="21"/>
      <c r="G68" s="21"/>
      <c r="H68" s="52"/>
      <c r="I68" s="21"/>
      <c r="J68" s="51"/>
      <c r="K68" s="21"/>
      <c r="L68" s="21"/>
      <c r="M68" s="21"/>
      <c r="N68" s="21"/>
      <c r="O68" s="21"/>
      <c r="P68" s="52"/>
      <c r="Q68" s="21"/>
      <c r="R68" s="22"/>
    </row>
    <row r="69" spans="2:21" ht="13.5" x14ac:dyDescent="0.3">
      <c r="B69" s="20"/>
      <c r="C69" s="21"/>
      <c r="D69" s="51"/>
      <c r="E69" s="21"/>
      <c r="F69" s="21"/>
      <c r="G69" s="21"/>
      <c r="H69" s="52"/>
      <c r="I69" s="21"/>
      <c r="J69" s="51"/>
      <c r="K69" s="21"/>
      <c r="L69" s="21"/>
      <c r="M69" s="21"/>
      <c r="N69" s="21"/>
      <c r="O69" s="21"/>
      <c r="P69" s="52"/>
      <c r="Q69" s="21"/>
      <c r="R69" s="22"/>
    </row>
    <row r="70" spans="2:21" s="1" customFormat="1" x14ac:dyDescent="0.3">
      <c r="B70" s="33"/>
      <c r="C70" s="34"/>
      <c r="D70" s="53" t="s">
        <v>54</v>
      </c>
      <c r="E70" s="54"/>
      <c r="F70" s="54"/>
      <c r="G70" s="55" t="s">
        <v>55</v>
      </c>
      <c r="H70" s="56"/>
      <c r="I70" s="34"/>
      <c r="J70" s="53" t="s">
        <v>54</v>
      </c>
      <c r="K70" s="54"/>
      <c r="L70" s="54"/>
      <c r="M70" s="54"/>
      <c r="N70" s="55" t="s">
        <v>55</v>
      </c>
      <c r="O70" s="54"/>
      <c r="P70" s="56"/>
      <c r="Q70" s="34"/>
      <c r="R70" s="35"/>
    </row>
    <row r="71" spans="2:21" s="1" customFormat="1" ht="14.45" customHeight="1" x14ac:dyDescent="0.3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9"/>
    </row>
    <row r="75" spans="2:21" s="1" customFormat="1" ht="6.95" customHeight="1" x14ac:dyDescent="0.3"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6"/>
    </row>
    <row r="76" spans="2:21" s="1" customFormat="1" ht="36.950000000000003" customHeight="1" x14ac:dyDescent="0.3">
      <c r="B76" s="33"/>
      <c r="C76" s="212" t="s">
        <v>107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35"/>
      <c r="T76" s="127"/>
      <c r="U76" s="127"/>
    </row>
    <row r="77" spans="2:21" s="1" customFormat="1" ht="6.95" customHeight="1" x14ac:dyDescent="0.3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5"/>
      <c r="T77" s="127"/>
      <c r="U77" s="127"/>
    </row>
    <row r="78" spans="2:21" s="1" customFormat="1" ht="30" customHeight="1" x14ac:dyDescent="0.3">
      <c r="B78" s="33"/>
      <c r="C78" s="28" t="s">
        <v>16</v>
      </c>
      <c r="D78" s="34"/>
      <c r="E78" s="34"/>
      <c r="F78" s="255" t="str">
        <f>F6</f>
        <v>Kolumbária pre Slávičie údolie Bratislava</v>
      </c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34"/>
      <c r="R78" s="35"/>
      <c r="T78" s="127"/>
      <c r="U78" s="127"/>
    </row>
    <row r="79" spans="2:21" s="1" customFormat="1" ht="36.950000000000003" customHeight="1" x14ac:dyDescent="0.3">
      <c r="B79" s="33"/>
      <c r="C79" s="67" t="s">
        <v>103</v>
      </c>
      <c r="D79" s="34"/>
      <c r="E79" s="34"/>
      <c r="F79" s="233" t="str">
        <f>F7</f>
        <v>AA5065/21 - Kolumbária pre Slávičie  údolie</v>
      </c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34"/>
      <c r="R79" s="35"/>
      <c r="T79" s="127"/>
      <c r="U79" s="127"/>
    </row>
    <row r="80" spans="2:21" s="1" customFormat="1" ht="6.95" customHeight="1" x14ac:dyDescent="0.3"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5"/>
      <c r="T80" s="127"/>
      <c r="U80" s="127"/>
    </row>
    <row r="81" spans="2:47" s="1" customFormat="1" ht="18" customHeight="1" x14ac:dyDescent="0.3">
      <c r="B81" s="33"/>
      <c r="C81" s="28" t="s">
        <v>21</v>
      </c>
      <c r="D81" s="34"/>
      <c r="E81" s="34"/>
      <c r="F81" s="26" t="str">
        <f>F9</f>
        <v>Karlová Ves</v>
      </c>
      <c r="G81" s="34"/>
      <c r="H81" s="34"/>
      <c r="I81" s="34"/>
      <c r="J81" s="34"/>
      <c r="K81" s="28" t="s">
        <v>23</v>
      </c>
      <c r="L81" s="34"/>
      <c r="M81" s="261" t="str">
        <f>IF(O9="","",O9)</f>
        <v>17. 6. 2024</v>
      </c>
      <c r="N81" s="223"/>
      <c r="O81" s="223"/>
      <c r="P81" s="223"/>
      <c r="Q81" s="34"/>
      <c r="R81" s="35"/>
      <c r="T81" s="127"/>
      <c r="U81" s="127"/>
    </row>
    <row r="82" spans="2:47" s="1" customFormat="1" ht="6.95" customHeight="1" x14ac:dyDescent="0.3"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5"/>
      <c r="T82" s="127"/>
      <c r="U82" s="127"/>
    </row>
    <row r="83" spans="2:47" s="1" customFormat="1" x14ac:dyDescent="0.3">
      <c r="B83" s="33"/>
      <c r="C83" s="28" t="s">
        <v>25</v>
      </c>
      <c r="D83" s="34"/>
      <c r="E83" s="34"/>
      <c r="F83" s="26" t="str">
        <f>E12</f>
        <v>Mariánum-Pohrebníctvo mesta Bratislava</v>
      </c>
      <c r="G83" s="34"/>
      <c r="H83" s="34"/>
      <c r="I83" s="34"/>
      <c r="J83" s="34"/>
      <c r="K83" s="28" t="s">
        <v>31</v>
      </c>
      <c r="L83" s="34"/>
      <c r="M83" s="217" t="str">
        <f>E18</f>
        <v>Ing.Arch.Matej Babuliak a Eva Babuliaková</v>
      </c>
      <c r="N83" s="223"/>
      <c r="O83" s="223"/>
      <c r="P83" s="223"/>
      <c r="Q83" s="223"/>
      <c r="R83" s="35"/>
      <c r="T83" s="127"/>
      <c r="U83" s="127"/>
    </row>
    <row r="84" spans="2:47" s="1" customFormat="1" ht="14.45" customHeight="1" x14ac:dyDescent="0.3">
      <c r="B84" s="33"/>
      <c r="C84" s="28" t="s">
        <v>29</v>
      </c>
      <c r="D84" s="34"/>
      <c r="E84" s="34"/>
      <c r="F84" s="26" t="str">
        <f>IF(E15="","",E15)</f>
        <v>Vyplň údaj</v>
      </c>
      <c r="G84" s="34"/>
      <c r="H84" s="34"/>
      <c r="I84" s="34"/>
      <c r="J84" s="34"/>
      <c r="K84" s="28" t="s">
        <v>34</v>
      </c>
      <c r="L84" s="34"/>
      <c r="M84" s="217" t="str">
        <f>E21</f>
        <v>Ing.Ján Surán</v>
      </c>
      <c r="N84" s="223"/>
      <c r="O84" s="223"/>
      <c r="P84" s="223"/>
      <c r="Q84" s="223"/>
      <c r="R84" s="35"/>
      <c r="T84" s="127"/>
      <c r="U84" s="127"/>
    </row>
    <row r="85" spans="2:47" s="1" customFormat="1" ht="10.35" customHeight="1" x14ac:dyDescent="0.3"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5"/>
      <c r="T85" s="127"/>
      <c r="U85" s="127"/>
    </row>
    <row r="86" spans="2:47" s="1" customFormat="1" ht="29.25" customHeight="1" x14ac:dyDescent="0.3">
      <c r="B86" s="33"/>
      <c r="C86" s="262" t="s">
        <v>108</v>
      </c>
      <c r="D86" s="263"/>
      <c r="E86" s="263"/>
      <c r="F86" s="263"/>
      <c r="G86" s="263"/>
      <c r="H86" s="262" t="s">
        <v>109</v>
      </c>
      <c r="I86" s="264"/>
      <c r="J86" s="264"/>
      <c r="K86" s="262" t="s">
        <v>110</v>
      </c>
      <c r="L86" s="263"/>
      <c r="M86" s="262" t="s">
        <v>111</v>
      </c>
      <c r="N86" s="263"/>
      <c r="O86" s="223"/>
      <c r="P86" s="223"/>
      <c r="Q86" s="223"/>
      <c r="R86" s="35"/>
      <c r="T86" s="127"/>
      <c r="U86" s="127"/>
    </row>
    <row r="87" spans="2:47" s="1" customFormat="1" ht="10.35" customHeight="1" x14ac:dyDescent="0.3"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5"/>
      <c r="T87" s="127"/>
      <c r="U87" s="127"/>
    </row>
    <row r="88" spans="2:47" s="1" customFormat="1" ht="29.25" customHeight="1" x14ac:dyDescent="0.3">
      <c r="B88" s="33"/>
      <c r="C88" s="128" t="s">
        <v>112</v>
      </c>
      <c r="D88" s="34"/>
      <c r="E88" s="34"/>
      <c r="F88" s="34"/>
      <c r="G88" s="34"/>
      <c r="H88" s="252">
        <f>W127</f>
        <v>0</v>
      </c>
      <c r="I88" s="223"/>
      <c r="J88" s="223"/>
      <c r="K88" s="252">
        <f>X127</f>
        <v>0</v>
      </c>
      <c r="L88" s="223"/>
      <c r="M88" s="252">
        <f>M127</f>
        <v>0</v>
      </c>
      <c r="N88" s="223"/>
      <c r="O88" s="223"/>
      <c r="P88" s="223"/>
      <c r="Q88" s="223"/>
      <c r="R88" s="35"/>
      <c r="T88" s="127"/>
      <c r="U88" s="127"/>
      <c r="AU88" s="16" t="s">
        <v>113</v>
      </c>
    </row>
    <row r="89" spans="2:47" s="6" customFormat="1" ht="24.95" customHeight="1" x14ac:dyDescent="0.3">
      <c r="B89" s="129"/>
      <c r="C89" s="130"/>
      <c r="D89" s="131" t="s">
        <v>114</v>
      </c>
      <c r="E89" s="130"/>
      <c r="F89" s="130"/>
      <c r="G89" s="130"/>
      <c r="H89" s="265">
        <f>W128</f>
        <v>0</v>
      </c>
      <c r="I89" s="266"/>
      <c r="J89" s="266"/>
      <c r="K89" s="265">
        <f>X128</f>
        <v>0</v>
      </c>
      <c r="L89" s="266"/>
      <c r="M89" s="265">
        <f>M128</f>
        <v>0</v>
      </c>
      <c r="N89" s="266"/>
      <c r="O89" s="266"/>
      <c r="P89" s="266"/>
      <c r="Q89" s="266"/>
      <c r="R89" s="132"/>
      <c r="T89" s="133"/>
      <c r="U89" s="133"/>
    </row>
    <row r="90" spans="2:47" s="7" customFormat="1" ht="19.899999999999999" customHeight="1" x14ac:dyDescent="0.3">
      <c r="B90" s="134"/>
      <c r="C90" s="135"/>
      <c r="D90" s="105" t="s">
        <v>115</v>
      </c>
      <c r="E90" s="135"/>
      <c r="F90" s="135"/>
      <c r="G90" s="135"/>
      <c r="H90" s="249">
        <f>W129</f>
        <v>0</v>
      </c>
      <c r="I90" s="267"/>
      <c r="J90" s="267"/>
      <c r="K90" s="249">
        <f>X129</f>
        <v>0</v>
      </c>
      <c r="L90" s="267"/>
      <c r="M90" s="249">
        <f>M129</f>
        <v>0</v>
      </c>
      <c r="N90" s="267"/>
      <c r="O90" s="267"/>
      <c r="P90" s="267"/>
      <c r="Q90" s="267"/>
      <c r="R90" s="136"/>
      <c r="T90" s="137"/>
      <c r="U90" s="137"/>
    </row>
    <row r="91" spans="2:47" s="7" customFormat="1" ht="19.899999999999999" customHeight="1" x14ac:dyDescent="0.3">
      <c r="B91" s="134"/>
      <c r="C91" s="135"/>
      <c r="D91" s="105" t="s">
        <v>116</v>
      </c>
      <c r="E91" s="135"/>
      <c r="F91" s="135"/>
      <c r="G91" s="135"/>
      <c r="H91" s="249">
        <f>W204</f>
        <v>0</v>
      </c>
      <c r="I91" s="267"/>
      <c r="J91" s="267"/>
      <c r="K91" s="249">
        <f>X204</f>
        <v>0</v>
      </c>
      <c r="L91" s="267"/>
      <c r="M91" s="249">
        <f>M204</f>
        <v>0</v>
      </c>
      <c r="N91" s="267"/>
      <c r="O91" s="267"/>
      <c r="P91" s="267"/>
      <c r="Q91" s="267"/>
      <c r="R91" s="136"/>
      <c r="T91" s="137"/>
      <c r="U91" s="137"/>
    </row>
    <row r="92" spans="2:47" s="7" customFormat="1" ht="19.899999999999999" customHeight="1" x14ac:dyDescent="0.3">
      <c r="B92" s="134"/>
      <c r="C92" s="135"/>
      <c r="D92" s="105" t="s">
        <v>295</v>
      </c>
      <c r="E92" s="135"/>
      <c r="F92" s="135"/>
      <c r="G92" s="135"/>
      <c r="H92" s="249">
        <f>W239</f>
        <v>0</v>
      </c>
      <c r="I92" s="267"/>
      <c r="J92" s="267"/>
      <c r="K92" s="249">
        <f>X239</f>
        <v>0</v>
      </c>
      <c r="L92" s="267"/>
      <c r="M92" s="249">
        <f>M239</f>
        <v>0</v>
      </c>
      <c r="N92" s="267"/>
      <c r="O92" s="267"/>
      <c r="P92" s="267"/>
      <c r="Q92" s="267"/>
      <c r="R92" s="136"/>
      <c r="T92" s="137"/>
      <c r="U92" s="137"/>
    </row>
    <row r="93" spans="2:47" s="7" customFormat="1" ht="19.899999999999999" customHeight="1" x14ac:dyDescent="0.3">
      <c r="B93" s="134"/>
      <c r="C93" s="135"/>
      <c r="D93" s="105" t="s">
        <v>296</v>
      </c>
      <c r="E93" s="135"/>
      <c r="F93" s="135"/>
      <c r="G93" s="135"/>
      <c r="H93" s="249">
        <f>W270</f>
        <v>0</v>
      </c>
      <c r="I93" s="267"/>
      <c r="J93" s="267"/>
      <c r="K93" s="249">
        <f>X270</f>
        <v>0</v>
      </c>
      <c r="L93" s="267"/>
      <c r="M93" s="249">
        <f>M270</f>
        <v>0</v>
      </c>
      <c r="N93" s="267"/>
      <c r="O93" s="267"/>
      <c r="P93" s="267"/>
      <c r="Q93" s="267"/>
      <c r="R93" s="136"/>
      <c r="T93" s="137"/>
      <c r="U93" s="137"/>
    </row>
    <row r="94" spans="2:47" s="7" customFormat="1" ht="19.899999999999999" customHeight="1" x14ac:dyDescent="0.3">
      <c r="B94" s="134"/>
      <c r="C94" s="135"/>
      <c r="D94" s="105" t="s">
        <v>117</v>
      </c>
      <c r="E94" s="135"/>
      <c r="F94" s="135"/>
      <c r="G94" s="135"/>
      <c r="H94" s="249">
        <f>W283</f>
        <v>0</v>
      </c>
      <c r="I94" s="267"/>
      <c r="J94" s="267"/>
      <c r="K94" s="249">
        <f>X283</f>
        <v>0</v>
      </c>
      <c r="L94" s="267"/>
      <c r="M94" s="249">
        <f>M283</f>
        <v>0</v>
      </c>
      <c r="N94" s="267"/>
      <c r="O94" s="267"/>
      <c r="P94" s="267"/>
      <c r="Q94" s="267"/>
      <c r="R94" s="136"/>
      <c r="T94" s="137"/>
      <c r="U94" s="137"/>
    </row>
    <row r="95" spans="2:47" s="7" customFormat="1" ht="19.899999999999999" customHeight="1" x14ac:dyDescent="0.3">
      <c r="B95" s="134"/>
      <c r="C95" s="135"/>
      <c r="D95" s="105" t="s">
        <v>118</v>
      </c>
      <c r="E95" s="135"/>
      <c r="F95" s="135"/>
      <c r="G95" s="135"/>
      <c r="H95" s="249">
        <f>W297</f>
        <v>0</v>
      </c>
      <c r="I95" s="267"/>
      <c r="J95" s="267"/>
      <c r="K95" s="249">
        <f>X297</f>
        <v>0</v>
      </c>
      <c r="L95" s="267"/>
      <c r="M95" s="249">
        <f>M297</f>
        <v>0</v>
      </c>
      <c r="N95" s="267"/>
      <c r="O95" s="267"/>
      <c r="P95" s="267"/>
      <c r="Q95" s="267"/>
      <c r="R95" s="136"/>
      <c r="T95" s="137"/>
      <c r="U95" s="137"/>
    </row>
    <row r="96" spans="2:47" s="6" customFormat="1" ht="24.95" customHeight="1" x14ac:dyDescent="0.3">
      <c r="B96" s="129"/>
      <c r="C96" s="130"/>
      <c r="D96" s="131" t="s">
        <v>119</v>
      </c>
      <c r="E96" s="130"/>
      <c r="F96" s="130"/>
      <c r="G96" s="130"/>
      <c r="H96" s="265">
        <f>W300</f>
        <v>0</v>
      </c>
      <c r="I96" s="266"/>
      <c r="J96" s="266"/>
      <c r="K96" s="265">
        <f>X300</f>
        <v>0</v>
      </c>
      <c r="L96" s="266"/>
      <c r="M96" s="265">
        <f>M300</f>
        <v>0</v>
      </c>
      <c r="N96" s="266"/>
      <c r="O96" s="266"/>
      <c r="P96" s="266"/>
      <c r="Q96" s="266"/>
      <c r="R96" s="132"/>
      <c r="T96" s="133"/>
      <c r="U96" s="133"/>
    </row>
    <row r="97" spans="2:65" s="7" customFormat="1" ht="19.899999999999999" customHeight="1" x14ac:dyDescent="0.3">
      <c r="B97" s="134"/>
      <c r="C97" s="135"/>
      <c r="D97" s="105" t="s">
        <v>297</v>
      </c>
      <c r="E97" s="135"/>
      <c r="F97" s="135"/>
      <c r="G97" s="135"/>
      <c r="H97" s="249">
        <f>W301</f>
        <v>0</v>
      </c>
      <c r="I97" s="267"/>
      <c r="J97" s="267"/>
      <c r="K97" s="249">
        <f>X301</f>
        <v>0</v>
      </c>
      <c r="L97" s="267"/>
      <c r="M97" s="249">
        <f>M301</f>
        <v>0</v>
      </c>
      <c r="N97" s="267"/>
      <c r="O97" s="267"/>
      <c r="P97" s="267"/>
      <c r="Q97" s="267"/>
      <c r="R97" s="136"/>
      <c r="T97" s="137"/>
      <c r="U97" s="137"/>
    </row>
    <row r="98" spans="2:65" s="7" customFormat="1" ht="19.899999999999999" customHeight="1" x14ac:dyDescent="0.3">
      <c r="B98" s="134"/>
      <c r="C98" s="135"/>
      <c r="D98" s="105" t="s">
        <v>298</v>
      </c>
      <c r="E98" s="135"/>
      <c r="F98" s="135"/>
      <c r="G98" s="135"/>
      <c r="H98" s="249">
        <f>W319</f>
        <v>0</v>
      </c>
      <c r="I98" s="267"/>
      <c r="J98" s="267"/>
      <c r="K98" s="249">
        <f>X319</f>
        <v>0</v>
      </c>
      <c r="L98" s="267"/>
      <c r="M98" s="249">
        <f>M319</f>
        <v>0</v>
      </c>
      <c r="N98" s="267"/>
      <c r="O98" s="267"/>
      <c r="P98" s="267"/>
      <c r="Q98" s="267"/>
      <c r="R98" s="136"/>
      <c r="T98" s="137"/>
      <c r="U98" s="137"/>
    </row>
    <row r="99" spans="2:65" s="7" customFormat="1" ht="19.899999999999999" customHeight="1" x14ac:dyDescent="0.3">
      <c r="B99" s="134"/>
      <c r="C99" s="135"/>
      <c r="D99" s="105" t="s">
        <v>299</v>
      </c>
      <c r="E99" s="135"/>
      <c r="F99" s="135"/>
      <c r="G99" s="135"/>
      <c r="H99" s="249">
        <f>W327</f>
        <v>0</v>
      </c>
      <c r="I99" s="267"/>
      <c r="J99" s="267"/>
      <c r="K99" s="249">
        <f>X327</f>
        <v>0</v>
      </c>
      <c r="L99" s="267"/>
      <c r="M99" s="249">
        <f>M327</f>
        <v>0</v>
      </c>
      <c r="N99" s="267"/>
      <c r="O99" s="267"/>
      <c r="P99" s="267"/>
      <c r="Q99" s="267"/>
      <c r="R99" s="136"/>
      <c r="T99" s="137"/>
      <c r="U99" s="137"/>
    </row>
    <row r="100" spans="2:65" s="6" customFormat="1" ht="21.75" customHeight="1" x14ac:dyDescent="0.35">
      <c r="B100" s="129"/>
      <c r="C100" s="130"/>
      <c r="D100" s="131" t="s">
        <v>123</v>
      </c>
      <c r="E100" s="130"/>
      <c r="F100" s="130"/>
      <c r="G100" s="130"/>
      <c r="H100" s="268">
        <f>W331</f>
        <v>0</v>
      </c>
      <c r="I100" s="266"/>
      <c r="J100" s="266"/>
      <c r="K100" s="268">
        <f>X331</f>
        <v>0</v>
      </c>
      <c r="L100" s="266"/>
      <c r="M100" s="268">
        <f>M331</f>
        <v>0</v>
      </c>
      <c r="N100" s="266"/>
      <c r="O100" s="266"/>
      <c r="P100" s="266"/>
      <c r="Q100" s="266"/>
      <c r="R100" s="132"/>
      <c r="T100" s="133"/>
      <c r="U100" s="133"/>
    </row>
    <row r="101" spans="2:65" s="1" customFormat="1" ht="21.75" customHeight="1" x14ac:dyDescent="0.3"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5"/>
      <c r="T101" s="127"/>
      <c r="U101" s="127"/>
    </row>
    <row r="102" spans="2:65" s="1" customFormat="1" ht="29.25" customHeight="1" x14ac:dyDescent="0.3">
      <c r="B102" s="33"/>
      <c r="C102" s="128" t="s">
        <v>124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269">
        <f>ROUND(M103+M104+M105+M106+M107+M108,2)</f>
        <v>0</v>
      </c>
      <c r="N102" s="223"/>
      <c r="O102" s="223"/>
      <c r="P102" s="223"/>
      <c r="Q102" s="223"/>
      <c r="R102" s="35"/>
      <c r="T102" s="138"/>
      <c r="U102" s="139" t="s">
        <v>42</v>
      </c>
    </row>
    <row r="103" spans="2:65" s="1" customFormat="1" ht="18" customHeight="1" x14ac:dyDescent="0.3">
      <c r="B103" s="33"/>
      <c r="C103" s="34"/>
      <c r="D103" s="250" t="s">
        <v>125</v>
      </c>
      <c r="E103" s="223"/>
      <c r="F103" s="223"/>
      <c r="G103" s="223"/>
      <c r="H103" s="223"/>
      <c r="I103" s="34"/>
      <c r="J103" s="34"/>
      <c r="K103" s="34"/>
      <c r="L103" s="34"/>
      <c r="M103" s="248">
        <f>ROUND(M88*T103,2)</f>
        <v>0</v>
      </c>
      <c r="N103" s="223"/>
      <c r="O103" s="223"/>
      <c r="P103" s="223"/>
      <c r="Q103" s="223"/>
      <c r="R103" s="35"/>
      <c r="S103" s="140"/>
      <c r="T103" s="76"/>
      <c r="U103" s="141" t="s">
        <v>45</v>
      </c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3" t="s">
        <v>126</v>
      </c>
      <c r="AZ103" s="142"/>
      <c r="BA103" s="142"/>
      <c r="BB103" s="142"/>
      <c r="BC103" s="142"/>
      <c r="BD103" s="142"/>
      <c r="BE103" s="144">
        <f t="shared" ref="BE103:BE108" si="0">IF(U103="základná",M103,0)</f>
        <v>0</v>
      </c>
      <c r="BF103" s="144">
        <f t="shared" ref="BF103:BF108" si="1">IF(U103="znížená",M103,0)</f>
        <v>0</v>
      </c>
      <c r="BG103" s="144">
        <f t="shared" ref="BG103:BG108" si="2">IF(U103="zákl. prenesená",M103,0)</f>
        <v>0</v>
      </c>
      <c r="BH103" s="144">
        <f t="shared" ref="BH103:BH108" si="3">IF(U103="zníž. prenesená",M103,0)</f>
        <v>0</v>
      </c>
      <c r="BI103" s="144">
        <f t="shared" ref="BI103:BI108" si="4">IF(U103="nulová",M103,0)</f>
        <v>0</v>
      </c>
      <c r="BJ103" s="143" t="s">
        <v>127</v>
      </c>
      <c r="BK103" s="142"/>
      <c r="BL103" s="142"/>
      <c r="BM103" s="142"/>
    </row>
    <row r="104" spans="2:65" s="1" customFormat="1" ht="18" customHeight="1" x14ac:dyDescent="0.3">
      <c r="B104" s="33"/>
      <c r="C104" s="34"/>
      <c r="D104" s="250" t="s">
        <v>128</v>
      </c>
      <c r="E104" s="223"/>
      <c r="F104" s="223"/>
      <c r="G104" s="223"/>
      <c r="H104" s="223"/>
      <c r="I104" s="34"/>
      <c r="J104" s="34"/>
      <c r="K104" s="34"/>
      <c r="L104" s="34"/>
      <c r="M104" s="248">
        <f>ROUND(M88*T104,2)</f>
        <v>0</v>
      </c>
      <c r="N104" s="223"/>
      <c r="O104" s="223"/>
      <c r="P104" s="223"/>
      <c r="Q104" s="223"/>
      <c r="R104" s="35"/>
      <c r="S104" s="140"/>
      <c r="T104" s="76"/>
      <c r="U104" s="141" t="s">
        <v>45</v>
      </c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3" t="s">
        <v>126</v>
      </c>
      <c r="AZ104" s="142"/>
      <c r="BA104" s="142"/>
      <c r="BB104" s="142"/>
      <c r="BC104" s="142"/>
      <c r="BD104" s="142"/>
      <c r="BE104" s="144">
        <f t="shared" si="0"/>
        <v>0</v>
      </c>
      <c r="BF104" s="144">
        <f t="shared" si="1"/>
        <v>0</v>
      </c>
      <c r="BG104" s="144">
        <f t="shared" si="2"/>
        <v>0</v>
      </c>
      <c r="BH104" s="144">
        <f t="shared" si="3"/>
        <v>0</v>
      </c>
      <c r="BI104" s="144">
        <f t="shared" si="4"/>
        <v>0</v>
      </c>
      <c r="BJ104" s="143" t="s">
        <v>127</v>
      </c>
      <c r="BK104" s="142"/>
      <c r="BL104" s="142"/>
      <c r="BM104" s="142"/>
    </row>
    <row r="105" spans="2:65" s="1" customFormat="1" ht="18" customHeight="1" x14ac:dyDescent="0.3">
      <c r="B105" s="33"/>
      <c r="C105" s="34"/>
      <c r="D105" s="250" t="s">
        <v>129</v>
      </c>
      <c r="E105" s="223"/>
      <c r="F105" s="223"/>
      <c r="G105" s="223"/>
      <c r="H105" s="223"/>
      <c r="I105" s="34"/>
      <c r="J105" s="34"/>
      <c r="K105" s="34"/>
      <c r="L105" s="34"/>
      <c r="M105" s="248">
        <f>ROUND(M88*T105,2)</f>
        <v>0</v>
      </c>
      <c r="N105" s="223"/>
      <c r="O105" s="223"/>
      <c r="P105" s="223"/>
      <c r="Q105" s="223"/>
      <c r="R105" s="35"/>
      <c r="S105" s="140"/>
      <c r="T105" s="76"/>
      <c r="U105" s="141" t="s">
        <v>45</v>
      </c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3" t="s">
        <v>126</v>
      </c>
      <c r="AZ105" s="142"/>
      <c r="BA105" s="142"/>
      <c r="BB105" s="142"/>
      <c r="BC105" s="142"/>
      <c r="BD105" s="142"/>
      <c r="BE105" s="144">
        <f t="shared" si="0"/>
        <v>0</v>
      </c>
      <c r="BF105" s="144">
        <f t="shared" si="1"/>
        <v>0</v>
      </c>
      <c r="BG105" s="144">
        <f t="shared" si="2"/>
        <v>0</v>
      </c>
      <c r="BH105" s="144">
        <f t="shared" si="3"/>
        <v>0</v>
      </c>
      <c r="BI105" s="144">
        <f t="shared" si="4"/>
        <v>0</v>
      </c>
      <c r="BJ105" s="143" t="s">
        <v>127</v>
      </c>
      <c r="BK105" s="142"/>
      <c r="BL105" s="142"/>
      <c r="BM105" s="142"/>
    </row>
    <row r="106" spans="2:65" s="1" customFormat="1" ht="18" customHeight="1" x14ac:dyDescent="0.3">
      <c r="B106" s="33"/>
      <c r="C106" s="34"/>
      <c r="D106" s="250" t="s">
        <v>130</v>
      </c>
      <c r="E106" s="223"/>
      <c r="F106" s="223"/>
      <c r="G106" s="223"/>
      <c r="H106" s="223"/>
      <c r="I106" s="34"/>
      <c r="J106" s="34"/>
      <c r="K106" s="34"/>
      <c r="L106" s="34"/>
      <c r="M106" s="248">
        <f>ROUND(M88*T106,2)</f>
        <v>0</v>
      </c>
      <c r="N106" s="223"/>
      <c r="O106" s="223"/>
      <c r="P106" s="223"/>
      <c r="Q106" s="223"/>
      <c r="R106" s="35"/>
      <c r="S106" s="140"/>
      <c r="T106" s="76"/>
      <c r="U106" s="141" t="s">
        <v>45</v>
      </c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3" t="s">
        <v>126</v>
      </c>
      <c r="AZ106" s="142"/>
      <c r="BA106" s="142"/>
      <c r="BB106" s="142"/>
      <c r="BC106" s="142"/>
      <c r="BD106" s="142"/>
      <c r="BE106" s="144">
        <f t="shared" si="0"/>
        <v>0</v>
      </c>
      <c r="BF106" s="144">
        <f t="shared" si="1"/>
        <v>0</v>
      </c>
      <c r="BG106" s="144">
        <f t="shared" si="2"/>
        <v>0</v>
      </c>
      <c r="BH106" s="144">
        <f t="shared" si="3"/>
        <v>0</v>
      </c>
      <c r="BI106" s="144">
        <f t="shared" si="4"/>
        <v>0</v>
      </c>
      <c r="BJ106" s="143" t="s">
        <v>127</v>
      </c>
      <c r="BK106" s="142"/>
      <c r="BL106" s="142"/>
      <c r="BM106" s="142"/>
    </row>
    <row r="107" spans="2:65" s="1" customFormat="1" ht="18" customHeight="1" x14ac:dyDescent="0.3">
      <c r="B107" s="33"/>
      <c r="C107" s="34"/>
      <c r="D107" s="250" t="s">
        <v>131</v>
      </c>
      <c r="E107" s="223"/>
      <c r="F107" s="223"/>
      <c r="G107" s="223"/>
      <c r="H107" s="223"/>
      <c r="I107" s="34"/>
      <c r="J107" s="34"/>
      <c r="K107" s="34"/>
      <c r="L107" s="34"/>
      <c r="M107" s="248">
        <f>ROUND(M88*T107,2)</f>
        <v>0</v>
      </c>
      <c r="N107" s="223"/>
      <c r="O107" s="223"/>
      <c r="P107" s="223"/>
      <c r="Q107" s="223"/>
      <c r="R107" s="35"/>
      <c r="S107" s="140"/>
      <c r="T107" s="76"/>
      <c r="U107" s="141" t="s">
        <v>45</v>
      </c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3" t="s">
        <v>126</v>
      </c>
      <c r="AZ107" s="142"/>
      <c r="BA107" s="142"/>
      <c r="BB107" s="142"/>
      <c r="BC107" s="142"/>
      <c r="BD107" s="142"/>
      <c r="BE107" s="144">
        <f t="shared" si="0"/>
        <v>0</v>
      </c>
      <c r="BF107" s="144">
        <f t="shared" si="1"/>
        <v>0</v>
      </c>
      <c r="BG107" s="144">
        <f t="shared" si="2"/>
        <v>0</v>
      </c>
      <c r="BH107" s="144">
        <f t="shared" si="3"/>
        <v>0</v>
      </c>
      <c r="BI107" s="144">
        <f t="shared" si="4"/>
        <v>0</v>
      </c>
      <c r="BJ107" s="143" t="s">
        <v>127</v>
      </c>
      <c r="BK107" s="142"/>
      <c r="BL107" s="142"/>
      <c r="BM107" s="142"/>
    </row>
    <row r="108" spans="2:65" s="1" customFormat="1" ht="18" customHeight="1" x14ac:dyDescent="0.3">
      <c r="B108" s="33"/>
      <c r="C108" s="34"/>
      <c r="D108" s="105" t="s">
        <v>132</v>
      </c>
      <c r="E108" s="34"/>
      <c r="F108" s="34"/>
      <c r="G108" s="34"/>
      <c r="H108" s="34"/>
      <c r="I108" s="34"/>
      <c r="J108" s="34"/>
      <c r="K108" s="34"/>
      <c r="L108" s="34"/>
      <c r="M108" s="248">
        <f>ROUND(M88*T108,2)</f>
        <v>0</v>
      </c>
      <c r="N108" s="223"/>
      <c r="O108" s="223"/>
      <c r="P108" s="223"/>
      <c r="Q108" s="223"/>
      <c r="R108" s="35"/>
      <c r="S108" s="140"/>
      <c r="T108" s="145"/>
      <c r="U108" s="146" t="s">
        <v>45</v>
      </c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3" t="s">
        <v>133</v>
      </c>
      <c r="AZ108" s="142"/>
      <c r="BA108" s="142"/>
      <c r="BB108" s="142"/>
      <c r="BC108" s="142"/>
      <c r="BD108" s="142"/>
      <c r="BE108" s="144">
        <f t="shared" si="0"/>
        <v>0</v>
      </c>
      <c r="BF108" s="144">
        <f t="shared" si="1"/>
        <v>0</v>
      </c>
      <c r="BG108" s="144">
        <f t="shared" si="2"/>
        <v>0</v>
      </c>
      <c r="BH108" s="144">
        <f t="shared" si="3"/>
        <v>0</v>
      </c>
      <c r="BI108" s="144">
        <f t="shared" si="4"/>
        <v>0</v>
      </c>
      <c r="BJ108" s="143" t="s">
        <v>127</v>
      </c>
      <c r="BK108" s="142"/>
      <c r="BL108" s="142"/>
      <c r="BM108" s="142"/>
    </row>
    <row r="109" spans="2:65" s="1" customFormat="1" ht="13.5" x14ac:dyDescent="0.3"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5"/>
      <c r="T109" s="127"/>
      <c r="U109" s="127"/>
    </row>
    <row r="110" spans="2:65" s="1" customFormat="1" ht="29.25" customHeight="1" x14ac:dyDescent="0.3">
      <c r="B110" s="33"/>
      <c r="C110" s="116" t="s">
        <v>100</v>
      </c>
      <c r="D110" s="117"/>
      <c r="E110" s="117"/>
      <c r="F110" s="117"/>
      <c r="G110" s="117"/>
      <c r="H110" s="117"/>
      <c r="I110" s="117"/>
      <c r="J110" s="117"/>
      <c r="K110" s="117"/>
      <c r="L110" s="253">
        <f>ROUND(SUM(M88+M102),2)</f>
        <v>0</v>
      </c>
      <c r="M110" s="263"/>
      <c r="N110" s="263"/>
      <c r="O110" s="263"/>
      <c r="P110" s="263"/>
      <c r="Q110" s="263"/>
      <c r="R110" s="35"/>
      <c r="T110" s="127"/>
      <c r="U110" s="127"/>
    </row>
    <row r="111" spans="2:65" s="1" customFormat="1" ht="6.95" customHeight="1" x14ac:dyDescent="0.3"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9"/>
      <c r="T111" s="127"/>
      <c r="U111" s="127"/>
    </row>
    <row r="115" spans="2:63" s="1" customFormat="1" ht="6.95" customHeight="1" x14ac:dyDescent="0.3"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2"/>
    </row>
    <row r="116" spans="2:63" s="1" customFormat="1" ht="36.950000000000003" customHeight="1" x14ac:dyDescent="0.3">
      <c r="B116" s="33"/>
      <c r="C116" s="212" t="s">
        <v>134</v>
      </c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35"/>
    </row>
    <row r="117" spans="2:63" s="1" customFormat="1" ht="6.95" customHeight="1" x14ac:dyDescent="0.3"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5"/>
    </row>
    <row r="118" spans="2:63" s="1" customFormat="1" ht="30" customHeight="1" x14ac:dyDescent="0.3">
      <c r="B118" s="33"/>
      <c r="C118" s="28" t="s">
        <v>16</v>
      </c>
      <c r="D118" s="34"/>
      <c r="E118" s="34"/>
      <c r="F118" s="255" t="str">
        <f>F6</f>
        <v>Kolumbária pre Slávičie údolie Bratislava</v>
      </c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34"/>
      <c r="R118" s="35"/>
    </row>
    <row r="119" spans="2:63" s="1" customFormat="1" ht="36.950000000000003" customHeight="1" x14ac:dyDescent="0.3">
      <c r="B119" s="33"/>
      <c r="C119" s="67" t="s">
        <v>103</v>
      </c>
      <c r="D119" s="34"/>
      <c r="E119" s="34"/>
      <c r="F119" s="233" t="str">
        <f>F7</f>
        <v>AA5065/21 - Kolumbária pre Slávičie  údolie</v>
      </c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34"/>
      <c r="R119" s="35"/>
    </row>
    <row r="120" spans="2:63" s="1" customFormat="1" ht="6.95" customHeight="1" x14ac:dyDescent="0.3"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5"/>
    </row>
    <row r="121" spans="2:63" s="1" customFormat="1" ht="18" customHeight="1" x14ac:dyDescent="0.3">
      <c r="B121" s="33"/>
      <c r="C121" s="28" t="s">
        <v>21</v>
      </c>
      <c r="D121" s="34"/>
      <c r="E121" s="34"/>
      <c r="F121" s="26" t="str">
        <f>F9</f>
        <v>Karlová Ves</v>
      </c>
      <c r="G121" s="34"/>
      <c r="H121" s="34"/>
      <c r="I121" s="34"/>
      <c r="J121" s="34"/>
      <c r="K121" s="28" t="s">
        <v>23</v>
      </c>
      <c r="L121" s="34"/>
      <c r="M121" s="261" t="str">
        <f>IF(O9="","",O9)</f>
        <v>17. 6. 2024</v>
      </c>
      <c r="N121" s="223"/>
      <c r="O121" s="223"/>
      <c r="P121" s="223"/>
      <c r="Q121" s="34"/>
      <c r="R121" s="35"/>
    </row>
    <row r="122" spans="2:63" s="1" customFormat="1" ht="6.95" customHeight="1" x14ac:dyDescent="0.3"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5"/>
    </row>
    <row r="123" spans="2:63" s="1" customFormat="1" x14ac:dyDescent="0.3">
      <c r="B123" s="33"/>
      <c r="C123" s="28" t="s">
        <v>25</v>
      </c>
      <c r="D123" s="34"/>
      <c r="E123" s="34"/>
      <c r="F123" s="26" t="str">
        <f>E12</f>
        <v>Mariánum-Pohrebníctvo mesta Bratislava</v>
      </c>
      <c r="G123" s="34"/>
      <c r="H123" s="34"/>
      <c r="I123" s="34"/>
      <c r="J123" s="34"/>
      <c r="K123" s="28" t="s">
        <v>31</v>
      </c>
      <c r="L123" s="34"/>
      <c r="M123" s="217" t="str">
        <f>E18</f>
        <v>Ing.Arch.Matej Babuliak a Eva Babuliaková</v>
      </c>
      <c r="N123" s="223"/>
      <c r="O123" s="223"/>
      <c r="P123" s="223"/>
      <c r="Q123" s="223"/>
      <c r="R123" s="35"/>
    </row>
    <row r="124" spans="2:63" s="1" customFormat="1" ht="14.45" customHeight="1" x14ac:dyDescent="0.3">
      <c r="B124" s="33"/>
      <c r="C124" s="28" t="s">
        <v>29</v>
      </c>
      <c r="D124" s="34"/>
      <c r="E124" s="34"/>
      <c r="F124" s="26" t="str">
        <f>IF(E15="","",E15)</f>
        <v>Vyplň údaj</v>
      </c>
      <c r="G124" s="34"/>
      <c r="H124" s="34"/>
      <c r="I124" s="34"/>
      <c r="J124" s="34"/>
      <c r="K124" s="28" t="s">
        <v>34</v>
      </c>
      <c r="L124" s="34"/>
      <c r="M124" s="217" t="str">
        <f>E21</f>
        <v>Ing.Ján Surán</v>
      </c>
      <c r="N124" s="223"/>
      <c r="O124" s="223"/>
      <c r="P124" s="223"/>
      <c r="Q124" s="223"/>
      <c r="R124" s="35"/>
    </row>
    <row r="125" spans="2:63" s="1" customFormat="1" ht="10.35" customHeight="1" x14ac:dyDescent="0.3"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5"/>
    </row>
    <row r="126" spans="2:63" s="8" customFormat="1" ht="29.25" customHeight="1" x14ac:dyDescent="0.3">
      <c r="B126" s="147"/>
      <c r="C126" s="148" t="s">
        <v>135</v>
      </c>
      <c r="D126" s="149" t="s">
        <v>136</v>
      </c>
      <c r="E126" s="149" t="s">
        <v>60</v>
      </c>
      <c r="F126" s="270" t="s">
        <v>137</v>
      </c>
      <c r="G126" s="271"/>
      <c r="H126" s="271"/>
      <c r="I126" s="271"/>
      <c r="J126" s="149" t="s">
        <v>138</v>
      </c>
      <c r="K126" s="149" t="s">
        <v>139</v>
      </c>
      <c r="L126" s="149" t="s">
        <v>140</v>
      </c>
      <c r="M126" s="270" t="s">
        <v>141</v>
      </c>
      <c r="N126" s="271"/>
      <c r="O126" s="271"/>
      <c r="P126" s="270" t="s">
        <v>111</v>
      </c>
      <c r="Q126" s="272"/>
      <c r="R126" s="150"/>
      <c r="T126" s="79" t="s">
        <v>142</v>
      </c>
      <c r="U126" s="80" t="s">
        <v>42</v>
      </c>
      <c r="V126" s="80" t="s">
        <v>143</v>
      </c>
      <c r="W126" s="80" t="s">
        <v>144</v>
      </c>
      <c r="X126" s="80" t="s">
        <v>145</v>
      </c>
      <c r="Y126" s="80" t="s">
        <v>146</v>
      </c>
      <c r="Z126" s="80" t="s">
        <v>147</v>
      </c>
      <c r="AA126" s="80" t="s">
        <v>148</v>
      </c>
      <c r="AB126" s="80" t="s">
        <v>149</v>
      </c>
      <c r="AC126" s="80" t="s">
        <v>150</v>
      </c>
      <c r="AD126" s="80" t="s">
        <v>151</v>
      </c>
      <c r="AE126" s="81" t="s">
        <v>152</v>
      </c>
    </row>
    <row r="127" spans="2:63" s="1" customFormat="1" ht="29.25" customHeight="1" x14ac:dyDescent="0.35">
      <c r="B127" s="33"/>
      <c r="C127" s="83" t="s">
        <v>106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289">
        <f>BK127</f>
        <v>0</v>
      </c>
      <c r="N127" s="290"/>
      <c r="O127" s="290"/>
      <c r="P127" s="290"/>
      <c r="Q127" s="290"/>
      <c r="R127" s="35"/>
      <c r="T127" s="82"/>
      <c r="U127" s="49"/>
      <c r="V127" s="49"/>
      <c r="W127" s="151">
        <f>W128+W300+W331</f>
        <v>0</v>
      </c>
      <c r="X127" s="151">
        <f>X128+X300+X331</f>
        <v>0</v>
      </c>
      <c r="Y127" s="49"/>
      <c r="Z127" s="152">
        <f>Z128+Z300+Z331</f>
        <v>0</v>
      </c>
      <c r="AA127" s="49"/>
      <c r="AB127" s="152">
        <f>AB128+AB300+AB331</f>
        <v>138.54543777999999</v>
      </c>
      <c r="AC127" s="49"/>
      <c r="AD127" s="152">
        <f>AD128+AD300+AD331</f>
        <v>0</v>
      </c>
      <c r="AE127" s="50"/>
      <c r="AT127" s="16" t="s">
        <v>79</v>
      </c>
      <c r="AU127" s="16" t="s">
        <v>113</v>
      </c>
      <c r="BK127" s="153">
        <f>BK128+BK300+BK331</f>
        <v>0</v>
      </c>
    </row>
    <row r="128" spans="2:63" s="9" customFormat="1" ht="37.35" customHeight="1" x14ac:dyDescent="0.35">
      <c r="B128" s="154"/>
      <c r="C128" s="155"/>
      <c r="D128" s="156" t="s">
        <v>114</v>
      </c>
      <c r="E128" s="156"/>
      <c r="F128" s="156"/>
      <c r="G128" s="156"/>
      <c r="H128" s="156"/>
      <c r="I128" s="156"/>
      <c r="J128" s="156"/>
      <c r="K128" s="156"/>
      <c r="L128" s="156"/>
      <c r="M128" s="268">
        <f>BK128</f>
        <v>0</v>
      </c>
      <c r="N128" s="291"/>
      <c r="O128" s="291"/>
      <c r="P128" s="291"/>
      <c r="Q128" s="291"/>
      <c r="R128" s="157"/>
      <c r="T128" s="158"/>
      <c r="U128" s="155"/>
      <c r="V128" s="155"/>
      <c r="W128" s="159">
        <f>W129+W204+W239+W270+W283+W297</f>
        <v>0</v>
      </c>
      <c r="X128" s="159">
        <f>X129+X204+X239+X270+X283+X297</f>
        <v>0</v>
      </c>
      <c r="Y128" s="155"/>
      <c r="Z128" s="160">
        <f>Z129+Z204+Z239+Z270+Z283+Z297</f>
        <v>0</v>
      </c>
      <c r="AA128" s="155"/>
      <c r="AB128" s="160">
        <f>AB129+AB204+AB239+AB270+AB283+AB297</f>
        <v>95.195132659999999</v>
      </c>
      <c r="AC128" s="155"/>
      <c r="AD128" s="160">
        <f>AD129+AD204+AD239+AD270+AD283+AD297</f>
        <v>0</v>
      </c>
      <c r="AE128" s="161"/>
      <c r="AR128" s="162" t="s">
        <v>87</v>
      </c>
      <c r="AT128" s="163" t="s">
        <v>79</v>
      </c>
      <c r="AU128" s="163" t="s">
        <v>80</v>
      </c>
      <c r="AY128" s="162" t="s">
        <v>153</v>
      </c>
      <c r="BK128" s="164">
        <f>BK129+BK204+BK239+BK270+BK283+BK297</f>
        <v>0</v>
      </c>
    </row>
    <row r="129" spans="2:65" s="9" customFormat="1" ht="19.899999999999999" customHeight="1" x14ac:dyDescent="0.3">
      <c r="B129" s="154"/>
      <c r="C129" s="155"/>
      <c r="D129" s="165" t="s">
        <v>115</v>
      </c>
      <c r="E129" s="165"/>
      <c r="F129" s="165"/>
      <c r="G129" s="165"/>
      <c r="H129" s="165"/>
      <c r="I129" s="165"/>
      <c r="J129" s="165"/>
      <c r="K129" s="165"/>
      <c r="L129" s="165"/>
      <c r="M129" s="292">
        <f>BK129</f>
        <v>0</v>
      </c>
      <c r="N129" s="293"/>
      <c r="O129" s="293"/>
      <c r="P129" s="293"/>
      <c r="Q129" s="293"/>
      <c r="R129" s="157"/>
      <c r="T129" s="158"/>
      <c r="U129" s="155"/>
      <c r="V129" s="155"/>
      <c r="W129" s="159">
        <f>SUM(W130:W203)</f>
        <v>0</v>
      </c>
      <c r="X129" s="159">
        <f>SUM(X130:X203)</f>
        <v>0</v>
      </c>
      <c r="Y129" s="155"/>
      <c r="Z129" s="160">
        <f>SUM(Z130:Z203)</f>
        <v>0</v>
      </c>
      <c r="AA129" s="155"/>
      <c r="AB129" s="160">
        <f>SUM(AB130:AB203)</f>
        <v>6.57</v>
      </c>
      <c r="AC129" s="155"/>
      <c r="AD129" s="160">
        <f>SUM(AD130:AD203)</f>
        <v>0</v>
      </c>
      <c r="AE129" s="161"/>
      <c r="AR129" s="162" t="s">
        <v>87</v>
      </c>
      <c r="AT129" s="163" t="s">
        <v>79</v>
      </c>
      <c r="AU129" s="163" t="s">
        <v>87</v>
      </c>
      <c r="AY129" s="162" t="s">
        <v>153</v>
      </c>
      <c r="BK129" s="164">
        <f>SUM(BK130:BK203)</f>
        <v>0</v>
      </c>
    </row>
    <row r="130" spans="2:65" s="1" customFormat="1" ht="22.5" customHeight="1" x14ac:dyDescent="0.3">
      <c r="B130" s="33"/>
      <c r="C130" s="166" t="s">
        <v>87</v>
      </c>
      <c r="D130" s="166" t="s">
        <v>155</v>
      </c>
      <c r="E130" s="167" t="s">
        <v>300</v>
      </c>
      <c r="F130" s="273" t="s">
        <v>301</v>
      </c>
      <c r="G130" s="274"/>
      <c r="H130" s="274"/>
      <c r="I130" s="274"/>
      <c r="J130" s="168" t="s">
        <v>172</v>
      </c>
      <c r="K130" s="169">
        <v>18.364999999999998</v>
      </c>
      <c r="L130" s="170">
        <v>0</v>
      </c>
      <c r="M130" s="276">
        <v>0</v>
      </c>
      <c r="N130" s="274"/>
      <c r="O130" s="274"/>
      <c r="P130" s="275">
        <f>ROUND(V130*K130,3)</f>
        <v>0</v>
      </c>
      <c r="Q130" s="274"/>
      <c r="R130" s="35"/>
      <c r="T130" s="171" t="s">
        <v>19</v>
      </c>
      <c r="U130" s="42" t="s">
        <v>45</v>
      </c>
      <c r="V130" s="172">
        <f>L130+M130</f>
        <v>0</v>
      </c>
      <c r="W130" s="172">
        <f>ROUND(L130*K130,3)</f>
        <v>0</v>
      </c>
      <c r="X130" s="172">
        <f>ROUND(M130*K130,3)</f>
        <v>0</v>
      </c>
      <c r="Y130" s="34"/>
      <c r="Z130" s="173">
        <f>Y130*K130</f>
        <v>0</v>
      </c>
      <c r="AA130" s="173">
        <v>0</v>
      </c>
      <c r="AB130" s="173">
        <f>AA130*K130</f>
        <v>0</v>
      </c>
      <c r="AC130" s="173">
        <v>0</v>
      </c>
      <c r="AD130" s="173">
        <f>AC130*K130</f>
        <v>0</v>
      </c>
      <c r="AE130" s="174" t="s">
        <v>19</v>
      </c>
      <c r="AR130" s="16" t="s">
        <v>159</v>
      </c>
      <c r="AT130" s="16" t="s">
        <v>155</v>
      </c>
      <c r="AU130" s="16" t="s">
        <v>127</v>
      </c>
      <c r="AY130" s="16" t="s">
        <v>153</v>
      </c>
      <c r="BE130" s="109">
        <f>IF(U130="základná",P130,0)</f>
        <v>0</v>
      </c>
      <c r="BF130" s="109">
        <f>IF(U130="znížená",P130,0)</f>
        <v>0</v>
      </c>
      <c r="BG130" s="109">
        <f>IF(U130="zákl. prenesená",P130,0)</f>
        <v>0</v>
      </c>
      <c r="BH130" s="109">
        <f>IF(U130="zníž. prenesená",P130,0)</f>
        <v>0</v>
      </c>
      <c r="BI130" s="109">
        <f>IF(U130="nulová",P130,0)</f>
        <v>0</v>
      </c>
      <c r="BJ130" s="16" t="s">
        <v>127</v>
      </c>
      <c r="BK130" s="175">
        <f>ROUND(V130*K130,3)</f>
        <v>0</v>
      </c>
      <c r="BL130" s="16" t="s">
        <v>159</v>
      </c>
      <c r="BM130" s="16" t="s">
        <v>302</v>
      </c>
    </row>
    <row r="131" spans="2:65" s="10" customFormat="1" ht="22.5" customHeight="1" x14ac:dyDescent="0.3">
      <c r="B131" s="176"/>
      <c r="C131" s="177"/>
      <c r="D131" s="177"/>
      <c r="E131" s="178" t="s">
        <v>19</v>
      </c>
      <c r="F131" s="277" t="s">
        <v>303</v>
      </c>
      <c r="G131" s="278"/>
      <c r="H131" s="278"/>
      <c r="I131" s="278"/>
      <c r="J131" s="177"/>
      <c r="K131" s="179" t="s">
        <v>19</v>
      </c>
      <c r="L131" s="177"/>
      <c r="M131" s="177"/>
      <c r="N131" s="177"/>
      <c r="O131" s="177"/>
      <c r="P131" s="177"/>
      <c r="Q131" s="177"/>
      <c r="R131" s="180"/>
      <c r="T131" s="181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82"/>
      <c r="AT131" s="183" t="s">
        <v>162</v>
      </c>
      <c r="AU131" s="183" t="s">
        <v>127</v>
      </c>
      <c r="AV131" s="10" t="s">
        <v>87</v>
      </c>
      <c r="AW131" s="10" t="s">
        <v>5</v>
      </c>
      <c r="AX131" s="10" t="s">
        <v>80</v>
      </c>
      <c r="AY131" s="183" t="s">
        <v>153</v>
      </c>
    </row>
    <row r="132" spans="2:65" s="11" customFormat="1" ht="22.5" customHeight="1" x14ac:dyDescent="0.3">
      <c r="B132" s="184"/>
      <c r="C132" s="185"/>
      <c r="D132" s="185"/>
      <c r="E132" s="186" t="s">
        <v>19</v>
      </c>
      <c r="F132" s="279" t="s">
        <v>304</v>
      </c>
      <c r="G132" s="280"/>
      <c r="H132" s="280"/>
      <c r="I132" s="280"/>
      <c r="J132" s="185"/>
      <c r="K132" s="187">
        <v>18.364999999999998</v>
      </c>
      <c r="L132" s="185"/>
      <c r="M132" s="185"/>
      <c r="N132" s="185"/>
      <c r="O132" s="185"/>
      <c r="P132" s="185"/>
      <c r="Q132" s="185"/>
      <c r="R132" s="188"/>
      <c r="T132" s="189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90"/>
      <c r="AT132" s="191" t="s">
        <v>162</v>
      </c>
      <c r="AU132" s="191" t="s">
        <v>127</v>
      </c>
      <c r="AV132" s="11" t="s">
        <v>127</v>
      </c>
      <c r="AW132" s="11" t="s">
        <v>5</v>
      </c>
      <c r="AX132" s="11" t="s">
        <v>87</v>
      </c>
      <c r="AY132" s="191" t="s">
        <v>153</v>
      </c>
    </row>
    <row r="133" spans="2:65" s="1" customFormat="1" ht="31.5" customHeight="1" x14ac:dyDescent="0.3">
      <c r="B133" s="33"/>
      <c r="C133" s="166" t="s">
        <v>127</v>
      </c>
      <c r="D133" s="166" t="s">
        <v>155</v>
      </c>
      <c r="E133" s="167" t="s">
        <v>305</v>
      </c>
      <c r="F133" s="273" t="s">
        <v>306</v>
      </c>
      <c r="G133" s="274"/>
      <c r="H133" s="274"/>
      <c r="I133" s="274"/>
      <c r="J133" s="168" t="s">
        <v>172</v>
      </c>
      <c r="K133" s="169">
        <v>18.364999999999998</v>
      </c>
      <c r="L133" s="170">
        <v>0</v>
      </c>
      <c r="M133" s="276">
        <v>0</v>
      </c>
      <c r="N133" s="274"/>
      <c r="O133" s="274"/>
      <c r="P133" s="275">
        <f>ROUND(V133*K133,3)</f>
        <v>0</v>
      </c>
      <c r="Q133" s="274"/>
      <c r="R133" s="35"/>
      <c r="T133" s="171" t="s">
        <v>19</v>
      </c>
      <c r="U133" s="42" t="s">
        <v>45</v>
      </c>
      <c r="V133" s="172">
        <f>L133+M133</f>
        <v>0</v>
      </c>
      <c r="W133" s="172">
        <f>ROUND(L133*K133,3)</f>
        <v>0</v>
      </c>
      <c r="X133" s="172">
        <f>ROUND(M133*K133,3)</f>
        <v>0</v>
      </c>
      <c r="Y133" s="34"/>
      <c r="Z133" s="173">
        <f>Y133*K133</f>
        <v>0</v>
      </c>
      <c r="AA133" s="173">
        <v>0</v>
      </c>
      <c r="AB133" s="173">
        <f>AA133*K133</f>
        <v>0</v>
      </c>
      <c r="AC133" s="173">
        <v>0</v>
      </c>
      <c r="AD133" s="173">
        <f>AC133*K133</f>
        <v>0</v>
      </c>
      <c r="AE133" s="174" t="s">
        <v>19</v>
      </c>
      <c r="AR133" s="16" t="s">
        <v>159</v>
      </c>
      <c r="AT133" s="16" t="s">
        <v>155</v>
      </c>
      <c r="AU133" s="16" t="s">
        <v>127</v>
      </c>
      <c r="AY133" s="16" t="s">
        <v>153</v>
      </c>
      <c r="BE133" s="109">
        <f>IF(U133="základná",P133,0)</f>
        <v>0</v>
      </c>
      <c r="BF133" s="109">
        <f>IF(U133="znížená",P133,0)</f>
        <v>0</v>
      </c>
      <c r="BG133" s="109">
        <f>IF(U133="zákl. prenesená",P133,0)</f>
        <v>0</v>
      </c>
      <c r="BH133" s="109">
        <f>IF(U133="zníž. prenesená",P133,0)</f>
        <v>0</v>
      </c>
      <c r="BI133" s="109">
        <f>IF(U133="nulová",P133,0)</f>
        <v>0</v>
      </c>
      <c r="BJ133" s="16" t="s">
        <v>127</v>
      </c>
      <c r="BK133" s="175">
        <f>ROUND(V133*K133,3)</f>
        <v>0</v>
      </c>
      <c r="BL133" s="16" t="s">
        <v>159</v>
      </c>
      <c r="BM133" s="16" t="s">
        <v>307</v>
      </c>
    </row>
    <row r="134" spans="2:65" s="1" customFormat="1" ht="22.5" customHeight="1" x14ac:dyDescent="0.3">
      <c r="B134" s="33"/>
      <c r="C134" s="166" t="s">
        <v>159</v>
      </c>
      <c r="D134" s="166" t="s">
        <v>155</v>
      </c>
      <c r="E134" s="167" t="s">
        <v>308</v>
      </c>
      <c r="F134" s="273" t="s">
        <v>309</v>
      </c>
      <c r="G134" s="274"/>
      <c r="H134" s="274"/>
      <c r="I134" s="274"/>
      <c r="J134" s="168" t="s">
        <v>172</v>
      </c>
      <c r="K134" s="169">
        <v>1.929</v>
      </c>
      <c r="L134" s="170">
        <v>0</v>
      </c>
      <c r="M134" s="276">
        <v>0</v>
      </c>
      <c r="N134" s="274"/>
      <c r="O134" s="274"/>
      <c r="P134" s="275">
        <f>ROUND(V134*K134,3)</f>
        <v>0</v>
      </c>
      <c r="Q134" s="274"/>
      <c r="R134" s="35"/>
      <c r="T134" s="171" t="s">
        <v>19</v>
      </c>
      <c r="U134" s="42" t="s">
        <v>45</v>
      </c>
      <c r="V134" s="172">
        <f>L134+M134</f>
        <v>0</v>
      </c>
      <c r="W134" s="172">
        <f>ROUND(L134*K134,3)</f>
        <v>0</v>
      </c>
      <c r="X134" s="172">
        <f>ROUND(M134*K134,3)</f>
        <v>0</v>
      </c>
      <c r="Y134" s="34"/>
      <c r="Z134" s="173">
        <f>Y134*K134</f>
        <v>0</v>
      </c>
      <c r="AA134" s="173">
        <v>0</v>
      </c>
      <c r="AB134" s="173">
        <f>AA134*K134</f>
        <v>0</v>
      </c>
      <c r="AC134" s="173">
        <v>0</v>
      </c>
      <c r="AD134" s="173">
        <f>AC134*K134</f>
        <v>0</v>
      </c>
      <c r="AE134" s="174" t="s">
        <v>19</v>
      </c>
      <c r="AR134" s="16" t="s">
        <v>159</v>
      </c>
      <c r="AT134" s="16" t="s">
        <v>155</v>
      </c>
      <c r="AU134" s="16" t="s">
        <v>127</v>
      </c>
      <c r="AY134" s="16" t="s">
        <v>153</v>
      </c>
      <c r="BE134" s="109">
        <f>IF(U134="základná",P134,0)</f>
        <v>0</v>
      </c>
      <c r="BF134" s="109">
        <f>IF(U134="znížená",P134,0)</f>
        <v>0</v>
      </c>
      <c r="BG134" s="109">
        <f>IF(U134="zákl. prenesená",P134,0)</f>
        <v>0</v>
      </c>
      <c r="BH134" s="109">
        <f>IF(U134="zníž. prenesená",P134,0)</f>
        <v>0</v>
      </c>
      <c r="BI134" s="109">
        <f>IF(U134="nulová",P134,0)</f>
        <v>0</v>
      </c>
      <c r="BJ134" s="16" t="s">
        <v>127</v>
      </c>
      <c r="BK134" s="175">
        <f>ROUND(V134*K134,3)</f>
        <v>0</v>
      </c>
      <c r="BL134" s="16" t="s">
        <v>159</v>
      </c>
      <c r="BM134" s="16" t="s">
        <v>310</v>
      </c>
    </row>
    <row r="135" spans="2:65" s="10" customFormat="1" ht="22.5" customHeight="1" x14ac:dyDescent="0.3">
      <c r="B135" s="176"/>
      <c r="C135" s="177"/>
      <c r="D135" s="177"/>
      <c r="E135" s="178" t="s">
        <v>19</v>
      </c>
      <c r="F135" s="277" t="s">
        <v>311</v>
      </c>
      <c r="G135" s="278"/>
      <c r="H135" s="278"/>
      <c r="I135" s="278"/>
      <c r="J135" s="177"/>
      <c r="K135" s="179" t="s">
        <v>19</v>
      </c>
      <c r="L135" s="177"/>
      <c r="M135" s="177"/>
      <c r="N135" s="177"/>
      <c r="O135" s="177"/>
      <c r="P135" s="177"/>
      <c r="Q135" s="177"/>
      <c r="R135" s="180"/>
      <c r="T135" s="181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82"/>
      <c r="AT135" s="183" t="s">
        <v>162</v>
      </c>
      <c r="AU135" s="183" t="s">
        <v>127</v>
      </c>
      <c r="AV135" s="10" t="s">
        <v>87</v>
      </c>
      <c r="AW135" s="10" t="s">
        <v>5</v>
      </c>
      <c r="AX135" s="10" t="s">
        <v>80</v>
      </c>
      <c r="AY135" s="183" t="s">
        <v>153</v>
      </c>
    </row>
    <row r="136" spans="2:65" s="11" customFormat="1" ht="22.5" customHeight="1" x14ac:dyDescent="0.3">
      <c r="B136" s="184"/>
      <c r="C136" s="185"/>
      <c r="D136" s="185"/>
      <c r="E136" s="186" t="s">
        <v>19</v>
      </c>
      <c r="F136" s="279" t="s">
        <v>312</v>
      </c>
      <c r="G136" s="280"/>
      <c r="H136" s="280"/>
      <c r="I136" s="280"/>
      <c r="J136" s="185"/>
      <c r="K136" s="187">
        <v>0.20300000000000001</v>
      </c>
      <c r="L136" s="185"/>
      <c r="M136" s="185"/>
      <c r="N136" s="185"/>
      <c r="O136" s="185"/>
      <c r="P136" s="185"/>
      <c r="Q136" s="185"/>
      <c r="R136" s="188"/>
      <c r="T136" s="189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90"/>
      <c r="AT136" s="191" t="s">
        <v>162</v>
      </c>
      <c r="AU136" s="191" t="s">
        <v>127</v>
      </c>
      <c r="AV136" s="11" t="s">
        <v>127</v>
      </c>
      <c r="AW136" s="11" t="s">
        <v>5</v>
      </c>
      <c r="AX136" s="11" t="s">
        <v>80</v>
      </c>
      <c r="AY136" s="191" t="s">
        <v>153</v>
      </c>
    </row>
    <row r="137" spans="2:65" s="10" customFormat="1" ht="22.5" customHeight="1" x14ac:dyDescent="0.3">
      <c r="B137" s="176"/>
      <c r="C137" s="177"/>
      <c r="D137" s="177"/>
      <c r="E137" s="178" t="s">
        <v>19</v>
      </c>
      <c r="F137" s="284" t="s">
        <v>313</v>
      </c>
      <c r="G137" s="278"/>
      <c r="H137" s="278"/>
      <c r="I137" s="278"/>
      <c r="J137" s="177"/>
      <c r="K137" s="179" t="s">
        <v>19</v>
      </c>
      <c r="L137" s="177"/>
      <c r="M137" s="177"/>
      <c r="N137" s="177"/>
      <c r="O137" s="177"/>
      <c r="P137" s="177"/>
      <c r="Q137" s="177"/>
      <c r="R137" s="180"/>
      <c r="T137" s="181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82"/>
      <c r="AT137" s="183" t="s">
        <v>162</v>
      </c>
      <c r="AU137" s="183" t="s">
        <v>127</v>
      </c>
      <c r="AV137" s="10" t="s">
        <v>87</v>
      </c>
      <c r="AW137" s="10" t="s">
        <v>5</v>
      </c>
      <c r="AX137" s="10" t="s">
        <v>80</v>
      </c>
      <c r="AY137" s="183" t="s">
        <v>153</v>
      </c>
    </row>
    <row r="138" spans="2:65" s="11" customFormat="1" ht="22.5" customHeight="1" x14ac:dyDescent="0.3">
      <c r="B138" s="184"/>
      <c r="C138" s="185"/>
      <c r="D138" s="185"/>
      <c r="E138" s="186" t="s">
        <v>19</v>
      </c>
      <c r="F138" s="279" t="s">
        <v>314</v>
      </c>
      <c r="G138" s="280"/>
      <c r="H138" s="280"/>
      <c r="I138" s="280"/>
      <c r="J138" s="185"/>
      <c r="K138" s="187">
        <v>1.726</v>
      </c>
      <c r="L138" s="185"/>
      <c r="M138" s="185"/>
      <c r="N138" s="185"/>
      <c r="O138" s="185"/>
      <c r="P138" s="185"/>
      <c r="Q138" s="185"/>
      <c r="R138" s="188"/>
      <c r="T138" s="189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90"/>
      <c r="AT138" s="191" t="s">
        <v>162</v>
      </c>
      <c r="AU138" s="191" t="s">
        <v>127</v>
      </c>
      <c r="AV138" s="11" t="s">
        <v>127</v>
      </c>
      <c r="AW138" s="11" t="s">
        <v>5</v>
      </c>
      <c r="AX138" s="11" t="s">
        <v>80</v>
      </c>
      <c r="AY138" s="191" t="s">
        <v>153</v>
      </c>
    </row>
    <row r="139" spans="2:65" s="12" customFormat="1" ht="22.5" customHeight="1" x14ac:dyDescent="0.3">
      <c r="B139" s="197"/>
      <c r="C139" s="198"/>
      <c r="D139" s="198"/>
      <c r="E139" s="199" t="s">
        <v>19</v>
      </c>
      <c r="F139" s="285" t="s">
        <v>263</v>
      </c>
      <c r="G139" s="286"/>
      <c r="H139" s="286"/>
      <c r="I139" s="286"/>
      <c r="J139" s="198"/>
      <c r="K139" s="200">
        <v>1.929</v>
      </c>
      <c r="L139" s="198"/>
      <c r="M139" s="198"/>
      <c r="N139" s="198"/>
      <c r="O139" s="198"/>
      <c r="P139" s="198"/>
      <c r="Q139" s="198"/>
      <c r="R139" s="201"/>
      <c r="T139" s="202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203"/>
      <c r="AT139" s="204" t="s">
        <v>162</v>
      </c>
      <c r="AU139" s="204" t="s">
        <v>127</v>
      </c>
      <c r="AV139" s="12" t="s">
        <v>159</v>
      </c>
      <c r="AW139" s="12" t="s">
        <v>5</v>
      </c>
      <c r="AX139" s="12" t="s">
        <v>87</v>
      </c>
      <c r="AY139" s="204" t="s">
        <v>153</v>
      </c>
    </row>
    <row r="140" spans="2:65" s="1" customFormat="1" ht="44.25" customHeight="1" x14ac:dyDescent="0.3">
      <c r="B140" s="33"/>
      <c r="C140" s="166" t="s">
        <v>182</v>
      </c>
      <c r="D140" s="166" t="s">
        <v>155</v>
      </c>
      <c r="E140" s="167" t="s">
        <v>315</v>
      </c>
      <c r="F140" s="273" t="s">
        <v>316</v>
      </c>
      <c r="G140" s="274"/>
      <c r="H140" s="274"/>
      <c r="I140" s="274"/>
      <c r="J140" s="168" t="s">
        <v>172</v>
      </c>
      <c r="K140" s="169">
        <v>1.929</v>
      </c>
      <c r="L140" s="170">
        <v>0</v>
      </c>
      <c r="M140" s="276">
        <v>0</v>
      </c>
      <c r="N140" s="274"/>
      <c r="O140" s="274"/>
      <c r="P140" s="275">
        <f>ROUND(V140*K140,3)</f>
        <v>0</v>
      </c>
      <c r="Q140" s="274"/>
      <c r="R140" s="35"/>
      <c r="T140" s="171" t="s">
        <v>19</v>
      </c>
      <c r="U140" s="42" t="s">
        <v>45</v>
      </c>
      <c r="V140" s="172">
        <f>L140+M140</f>
        <v>0</v>
      </c>
      <c r="W140" s="172">
        <f>ROUND(L140*K140,3)</f>
        <v>0</v>
      </c>
      <c r="X140" s="172">
        <f>ROUND(M140*K140,3)</f>
        <v>0</v>
      </c>
      <c r="Y140" s="34"/>
      <c r="Z140" s="173">
        <f>Y140*K140</f>
        <v>0</v>
      </c>
      <c r="AA140" s="173">
        <v>0</v>
      </c>
      <c r="AB140" s="173">
        <f>AA140*K140</f>
        <v>0</v>
      </c>
      <c r="AC140" s="173">
        <v>0</v>
      </c>
      <c r="AD140" s="173">
        <f>AC140*K140</f>
        <v>0</v>
      </c>
      <c r="AE140" s="174" t="s">
        <v>19</v>
      </c>
      <c r="AR140" s="16" t="s">
        <v>159</v>
      </c>
      <c r="AT140" s="16" t="s">
        <v>155</v>
      </c>
      <c r="AU140" s="16" t="s">
        <v>127</v>
      </c>
      <c r="AY140" s="16" t="s">
        <v>153</v>
      </c>
      <c r="BE140" s="109">
        <f>IF(U140="základná",P140,0)</f>
        <v>0</v>
      </c>
      <c r="BF140" s="109">
        <f>IF(U140="znížená",P140,0)</f>
        <v>0</v>
      </c>
      <c r="BG140" s="109">
        <f>IF(U140="zákl. prenesená",P140,0)</f>
        <v>0</v>
      </c>
      <c r="BH140" s="109">
        <f>IF(U140="zníž. prenesená",P140,0)</f>
        <v>0</v>
      </c>
      <c r="BI140" s="109">
        <f>IF(U140="nulová",P140,0)</f>
        <v>0</v>
      </c>
      <c r="BJ140" s="16" t="s">
        <v>127</v>
      </c>
      <c r="BK140" s="175">
        <f>ROUND(V140*K140,3)</f>
        <v>0</v>
      </c>
      <c r="BL140" s="16" t="s">
        <v>159</v>
      </c>
      <c r="BM140" s="16" t="s">
        <v>317</v>
      </c>
    </row>
    <row r="141" spans="2:65" s="1" customFormat="1" ht="22.5" customHeight="1" x14ac:dyDescent="0.3">
      <c r="B141" s="33"/>
      <c r="C141" s="166" t="s">
        <v>187</v>
      </c>
      <c r="D141" s="166" t="s">
        <v>155</v>
      </c>
      <c r="E141" s="167" t="s">
        <v>318</v>
      </c>
      <c r="F141" s="273" t="s">
        <v>319</v>
      </c>
      <c r="G141" s="274"/>
      <c r="H141" s="274"/>
      <c r="I141" s="274"/>
      <c r="J141" s="168" t="s">
        <v>172</v>
      </c>
      <c r="K141" s="169">
        <v>5.1790000000000003</v>
      </c>
      <c r="L141" s="170">
        <v>0</v>
      </c>
      <c r="M141" s="276">
        <v>0</v>
      </c>
      <c r="N141" s="274"/>
      <c r="O141" s="274"/>
      <c r="P141" s="275">
        <f>ROUND(V141*K141,3)</f>
        <v>0</v>
      </c>
      <c r="Q141" s="274"/>
      <c r="R141" s="35"/>
      <c r="T141" s="171" t="s">
        <v>19</v>
      </c>
      <c r="U141" s="42" t="s">
        <v>45</v>
      </c>
      <c r="V141" s="172">
        <f>L141+M141</f>
        <v>0</v>
      </c>
      <c r="W141" s="172">
        <f>ROUND(L141*K141,3)</f>
        <v>0</v>
      </c>
      <c r="X141" s="172">
        <f>ROUND(M141*K141,3)</f>
        <v>0</v>
      </c>
      <c r="Y141" s="34"/>
      <c r="Z141" s="173">
        <f>Y141*K141</f>
        <v>0</v>
      </c>
      <c r="AA141" s="173">
        <v>0</v>
      </c>
      <c r="AB141" s="173">
        <f>AA141*K141</f>
        <v>0</v>
      </c>
      <c r="AC141" s="173">
        <v>0</v>
      </c>
      <c r="AD141" s="173">
        <f>AC141*K141</f>
        <v>0</v>
      </c>
      <c r="AE141" s="174" t="s">
        <v>19</v>
      </c>
      <c r="AR141" s="16" t="s">
        <v>159</v>
      </c>
      <c r="AT141" s="16" t="s">
        <v>155</v>
      </c>
      <c r="AU141" s="16" t="s">
        <v>127</v>
      </c>
      <c r="AY141" s="16" t="s">
        <v>153</v>
      </c>
      <c r="BE141" s="109">
        <f>IF(U141="základná",P141,0)</f>
        <v>0</v>
      </c>
      <c r="BF141" s="109">
        <f>IF(U141="znížená",P141,0)</f>
        <v>0</v>
      </c>
      <c r="BG141" s="109">
        <f>IF(U141="zákl. prenesená",P141,0)</f>
        <v>0</v>
      </c>
      <c r="BH141" s="109">
        <f>IF(U141="zníž. prenesená",P141,0)</f>
        <v>0</v>
      </c>
      <c r="BI141" s="109">
        <f>IF(U141="nulová",P141,0)</f>
        <v>0</v>
      </c>
      <c r="BJ141" s="16" t="s">
        <v>127</v>
      </c>
      <c r="BK141" s="175">
        <f>ROUND(V141*K141,3)</f>
        <v>0</v>
      </c>
      <c r="BL141" s="16" t="s">
        <v>159</v>
      </c>
      <c r="BM141" s="16" t="s">
        <v>320</v>
      </c>
    </row>
    <row r="142" spans="2:65" s="10" customFormat="1" ht="22.5" customHeight="1" x14ac:dyDescent="0.3">
      <c r="B142" s="176"/>
      <c r="C142" s="177"/>
      <c r="D142" s="177"/>
      <c r="E142" s="178" t="s">
        <v>19</v>
      </c>
      <c r="F142" s="277" t="s">
        <v>321</v>
      </c>
      <c r="G142" s="278"/>
      <c r="H142" s="278"/>
      <c r="I142" s="278"/>
      <c r="J142" s="177"/>
      <c r="K142" s="179" t="s">
        <v>19</v>
      </c>
      <c r="L142" s="177"/>
      <c r="M142" s="177"/>
      <c r="N142" s="177"/>
      <c r="O142" s="177"/>
      <c r="P142" s="177"/>
      <c r="Q142" s="177"/>
      <c r="R142" s="180"/>
      <c r="T142" s="181"/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  <c r="AE142" s="182"/>
      <c r="AT142" s="183" t="s">
        <v>162</v>
      </c>
      <c r="AU142" s="183" t="s">
        <v>127</v>
      </c>
      <c r="AV142" s="10" t="s">
        <v>87</v>
      </c>
      <c r="AW142" s="10" t="s">
        <v>5</v>
      </c>
      <c r="AX142" s="10" t="s">
        <v>80</v>
      </c>
      <c r="AY142" s="183" t="s">
        <v>153</v>
      </c>
    </row>
    <row r="143" spans="2:65" s="11" customFormat="1" ht="22.5" customHeight="1" x14ac:dyDescent="0.3">
      <c r="B143" s="184"/>
      <c r="C143" s="185"/>
      <c r="D143" s="185"/>
      <c r="E143" s="186" t="s">
        <v>19</v>
      </c>
      <c r="F143" s="279" t="s">
        <v>322</v>
      </c>
      <c r="G143" s="280"/>
      <c r="H143" s="280"/>
      <c r="I143" s="280"/>
      <c r="J143" s="185"/>
      <c r="K143" s="187">
        <v>5.1790000000000003</v>
      </c>
      <c r="L143" s="185"/>
      <c r="M143" s="185"/>
      <c r="N143" s="185"/>
      <c r="O143" s="185"/>
      <c r="P143" s="185"/>
      <c r="Q143" s="185"/>
      <c r="R143" s="188"/>
      <c r="T143" s="189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90"/>
      <c r="AT143" s="191" t="s">
        <v>162</v>
      </c>
      <c r="AU143" s="191" t="s">
        <v>127</v>
      </c>
      <c r="AV143" s="11" t="s">
        <v>127</v>
      </c>
      <c r="AW143" s="11" t="s">
        <v>5</v>
      </c>
      <c r="AX143" s="11" t="s">
        <v>87</v>
      </c>
      <c r="AY143" s="191" t="s">
        <v>153</v>
      </c>
    </row>
    <row r="144" spans="2:65" s="1" customFormat="1" ht="44.25" customHeight="1" x14ac:dyDescent="0.3">
      <c r="B144" s="33"/>
      <c r="C144" s="166" t="s">
        <v>191</v>
      </c>
      <c r="D144" s="166" t="s">
        <v>155</v>
      </c>
      <c r="E144" s="167" t="s">
        <v>323</v>
      </c>
      <c r="F144" s="273" t="s">
        <v>324</v>
      </c>
      <c r="G144" s="274"/>
      <c r="H144" s="274"/>
      <c r="I144" s="274"/>
      <c r="J144" s="168" t="s">
        <v>172</v>
      </c>
      <c r="K144" s="169">
        <v>5.1790000000000003</v>
      </c>
      <c r="L144" s="170">
        <v>0</v>
      </c>
      <c r="M144" s="276">
        <v>0</v>
      </c>
      <c r="N144" s="274"/>
      <c r="O144" s="274"/>
      <c r="P144" s="275">
        <f>ROUND(V144*K144,3)</f>
        <v>0</v>
      </c>
      <c r="Q144" s="274"/>
      <c r="R144" s="35"/>
      <c r="T144" s="171" t="s">
        <v>19</v>
      </c>
      <c r="U144" s="42" t="s">
        <v>45</v>
      </c>
      <c r="V144" s="172">
        <f>L144+M144</f>
        <v>0</v>
      </c>
      <c r="W144" s="172">
        <f>ROUND(L144*K144,3)</f>
        <v>0</v>
      </c>
      <c r="X144" s="172">
        <f>ROUND(M144*K144,3)</f>
        <v>0</v>
      </c>
      <c r="Y144" s="34"/>
      <c r="Z144" s="173">
        <f>Y144*K144</f>
        <v>0</v>
      </c>
      <c r="AA144" s="173">
        <v>0</v>
      </c>
      <c r="AB144" s="173">
        <f>AA144*K144</f>
        <v>0</v>
      </c>
      <c r="AC144" s="173">
        <v>0</v>
      </c>
      <c r="AD144" s="173">
        <f>AC144*K144</f>
        <v>0</v>
      </c>
      <c r="AE144" s="174" t="s">
        <v>19</v>
      </c>
      <c r="AR144" s="16" t="s">
        <v>159</v>
      </c>
      <c r="AT144" s="16" t="s">
        <v>155</v>
      </c>
      <c r="AU144" s="16" t="s">
        <v>127</v>
      </c>
      <c r="AY144" s="16" t="s">
        <v>153</v>
      </c>
      <c r="BE144" s="109">
        <f>IF(U144="základná",P144,0)</f>
        <v>0</v>
      </c>
      <c r="BF144" s="109">
        <f>IF(U144="znížená",P144,0)</f>
        <v>0</v>
      </c>
      <c r="BG144" s="109">
        <f>IF(U144="zákl. prenesená",P144,0)</f>
        <v>0</v>
      </c>
      <c r="BH144" s="109">
        <f>IF(U144="zníž. prenesená",P144,0)</f>
        <v>0</v>
      </c>
      <c r="BI144" s="109">
        <f>IF(U144="nulová",P144,0)</f>
        <v>0</v>
      </c>
      <c r="BJ144" s="16" t="s">
        <v>127</v>
      </c>
      <c r="BK144" s="175">
        <f>ROUND(V144*K144,3)</f>
        <v>0</v>
      </c>
      <c r="BL144" s="16" t="s">
        <v>159</v>
      </c>
      <c r="BM144" s="16" t="s">
        <v>325</v>
      </c>
    </row>
    <row r="145" spans="2:65" s="1" customFormat="1" ht="22.5" customHeight="1" x14ac:dyDescent="0.3">
      <c r="B145" s="33"/>
      <c r="C145" s="166" t="s">
        <v>175</v>
      </c>
      <c r="D145" s="166" t="s">
        <v>155</v>
      </c>
      <c r="E145" s="167" t="s">
        <v>326</v>
      </c>
      <c r="F145" s="273" t="s">
        <v>327</v>
      </c>
      <c r="G145" s="274"/>
      <c r="H145" s="274"/>
      <c r="I145" s="274"/>
      <c r="J145" s="168" t="s">
        <v>172</v>
      </c>
      <c r="K145" s="169">
        <v>0.40600000000000003</v>
      </c>
      <c r="L145" s="170">
        <v>0</v>
      </c>
      <c r="M145" s="276">
        <v>0</v>
      </c>
      <c r="N145" s="274"/>
      <c r="O145" s="274"/>
      <c r="P145" s="275">
        <f>ROUND(V145*K145,3)</f>
        <v>0</v>
      </c>
      <c r="Q145" s="274"/>
      <c r="R145" s="35"/>
      <c r="T145" s="171" t="s">
        <v>19</v>
      </c>
      <c r="U145" s="42" t="s">
        <v>45</v>
      </c>
      <c r="V145" s="172">
        <f>L145+M145</f>
        <v>0</v>
      </c>
      <c r="W145" s="172">
        <f>ROUND(L145*K145,3)</f>
        <v>0</v>
      </c>
      <c r="X145" s="172">
        <f>ROUND(M145*K145,3)</f>
        <v>0</v>
      </c>
      <c r="Y145" s="34"/>
      <c r="Z145" s="173">
        <f>Y145*K145</f>
        <v>0</v>
      </c>
      <c r="AA145" s="173">
        <v>0</v>
      </c>
      <c r="AB145" s="173">
        <f>AA145*K145</f>
        <v>0</v>
      </c>
      <c r="AC145" s="173">
        <v>0</v>
      </c>
      <c r="AD145" s="173">
        <f>AC145*K145</f>
        <v>0</v>
      </c>
      <c r="AE145" s="174" t="s">
        <v>19</v>
      </c>
      <c r="AR145" s="16" t="s">
        <v>159</v>
      </c>
      <c r="AT145" s="16" t="s">
        <v>155</v>
      </c>
      <c r="AU145" s="16" t="s">
        <v>127</v>
      </c>
      <c r="AY145" s="16" t="s">
        <v>153</v>
      </c>
      <c r="BE145" s="109">
        <f>IF(U145="základná",P145,0)</f>
        <v>0</v>
      </c>
      <c r="BF145" s="109">
        <f>IF(U145="znížená",P145,0)</f>
        <v>0</v>
      </c>
      <c r="BG145" s="109">
        <f>IF(U145="zákl. prenesená",P145,0)</f>
        <v>0</v>
      </c>
      <c r="BH145" s="109">
        <f>IF(U145="zníž. prenesená",P145,0)</f>
        <v>0</v>
      </c>
      <c r="BI145" s="109">
        <f>IF(U145="nulová",P145,0)</f>
        <v>0</v>
      </c>
      <c r="BJ145" s="16" t="s">
        <v>127</v>
      </c>
      <c r="BK145" s="175">
        <f>ROUND(V145*K145,3)</f>
        <v>0</v>
      </c>
      <c r="BL145" s="16" t="s">
        <v>159</v>
      </c>
      <c r="BM145" s="16" t="s">
        <v>328</v>
      </c>
    </row>
    <row r="146" spans="2:65" s="10" customFormat="1" ht="22.5" customHeight="1" x14ac:dyDescent="0.3">
      <c r="B146" s="176"/>
      <c r="C146" s="177"/>
      <c r="D146" s="177"/>
      <c r="E146" s="178" t="s">
        <v>19</v>
      </c>
      <c r="F146" s="277" t="s">
        <v>329</v>
      </c>
      <c r="G146" s="278"/>
      <c r="H146" s="278"/>
      <c r="I146" s="278"/>
      <c r="J146" s="177"/>
      <c r="K146" s="179" t="s">
        <v>19</v>
      </c>
      <c r="L146" s="177"/>
      <c r="M146" s="177"/>
      <c r="N146" s="177"/>
      <c r="O146" s="177"/>
      <c r="P146" s="177"/>
      <c r="Q146" s="177"/>
      <c r="R146" s="180"/>
      <c r="T146" s="181"/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82"/>
      <c r="AT146" s="183" t="s">
        <v>162</v>
      </c>
      <c r="AU146" s="183" t="s">
        <v>127</v>
      </c>
      <c r="AV146" s="10" t="s">
        <v>87</v>
      </c>
      <c r="AW146" s="10" t="s">
        <v>5</v>
      </c>
      <c r="AX146" s="10" t="s">
        <v>80</v>
      </c>
      <c r="AY146" s="183" t="s">
        <v>153</v>
      </c>
    </row>
    <row r="147" spans="2:65" s="11" customFormat="1" ht="22.5" customHeight="1" x14ac:dyDescent="0.3">
      <c r="B147" s="184"/>
      <c r="C147" s="185"/>
      <c r="D147" s="185"/>
      <c r="E147" s="186" t="s">
        <v>19</v>
      </c>
      <c r="F147" s="279" t="s">
        <v>330</v>
      </c>
      <c r="G147" s="280"/>
      <c r="H147" s="280"/>
      <c r="I147" s="280"/>
      <c r="J147" s="185"/>
      <c r="K147" s="187">
        <v>0.40600000000000003</v>
      </c>
      <c r="L147" s="185"/>
      <c r="M147" s="185"/>
      <c r="N147" s="185"/>
      <c r="O147" s="185"/>
      <c r="P147" s="185"/>
      <c r="Q147" s="185"/>
      <c r="R147" s="188"/>
      <c r="T147" s="189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90"/>
      <c r="AT147" s="191" t="s">
        <v>162</v>
      </c>
      <c r="AU147" s="191" t="s">
        <v>127</v>
      </c>
      <c r="AV147" s="11" t="s">
        <v>127</v>
      </c>
      <c r="AW147" s="11" t="s">
        <v>5</v>
      </c>
      <c r="AX147" s="11" t="s">
        <v>87</v>
      </c>
      <c r="AY147" s="191" t="s">
        <v>153</v>
      </c>
    </row>
    <row r="148" spans="2:65" s="1" customFormat="1" ht="31.5" customHeight="1" x14ac:dyDescent="0.3">
      <c r="B148" s="33"/>
      <c r="C148" s="166" t="s">
        <v>255</v>
      </c>
      <c r="D148" s="166" t="s">
        <v>155</v>
      </c>
      <c r="E148" s="167" t="s">
        <v>331</v>
      </c>
      <c r="F148" s="273" t="s">
        <v>332</v>
      </c>
      <c r="G148" s="274"/>
      <c r="H148" s="274"/>
      <c r="I148" s="274"/>
      <c r="J148" s="168" t="s">
        <v>172</v>
      </c>
      <c r="K148" s="169">
        <v>25.472999999999999</v>
      </c>
      <c r="L148" s="170">
        <v>0</v>
      </c>
      <c r="M148" s="276">
        <v>0</v>
      </c>
      <c r="N148" s="274"/>
      <c r="O148" s="274"/>
      <c r="P148" s="275">
        <f>ROUND(V148*K148,3)</f>
        <v>0</v>
      </c>
      <c r="Q148" s="274"/>
      <c r="R148" s="35"/>
      <c r="T148" s="171" t="s">
        <v>19</v>
      </c>
      <c r="U148" s="42" t="s">
        <v>45</v>
      </c>
      <c r="V148" s="172">
        <f>L148+M148</f>
        <v>0</v>
      </c>
      <c r="W148" s="172">
        <f>ROUND(L148*K148,3)</f>
        <v>0</v>
      </c>
      <c r="X148" s="172">
        <f>ROUND(M148*K148,3)</f>
        <v>0</v>
      </c>
      <c r="Y148" s="34"/>
      <c r="Z148" s="173">
        <f>Y148*K148</f>
        <v>0</v>
      </c>
      <c r="AA148" s="173">
        <v>0</v>
      </c>
      <c r="AB148" s="173">
        <f>AA148*K148</f>
        <v>0</v>
      </c>
      <c r="AC148" s="173">
        <v>0</v>
      </c>
      <c r="AD148" s="173">
        <f>AC148*K148</f>
        <v>0</v>
      </c>
      <c r="AE148" s="174" t="s">
        <v>19</v>
      </c>
      <c r="AR148" s="16" t="s">
        <v>159</v>
      </c>
      <c r="AT148" s="16" t="s">
        <v>155</v>
      </c>
      <c r="AU148" s="16" t="s">
        <v>127</v>
      </c>
      <c r="AY148" s="16" t="s">
        <v>153</v>
      </c>
      <c r="BE148" s="109">
        <f>IF(U148="základná",P148,0)</f>
        <v>0</v>
      </c>
      <c r="BF148" s="109">
        <f>IF(U148="znížená",P148,0)</f>
        <v>0</v>
      </c>
      <c r="BG148" s="109">
        <f>IF(U148="zákl. prenesená",P148,0)</f>
        <v>0</v>
      </c>
      <c r="BH148" s="109">
        <f>IF(U148="zníž. prenesená",P148,0)</f>
        <v>0</v>
      </c>
      <c r="BI148" s="109">
        <f>IF(U148="nulová",P148,0)</f>
        <v>0</v>
      </c>
      <c r="BJ148" s="16" t="s">
        <v>127</v>
      </c>
      <c r="BK148" s="175">
        <f>ROUND(V148*K148,3)</f>
        <v>0</v>
      </c>
      <c r="BL148" s="16" t="s">
        <v>159</v>
      </c>
      <c r="BM148" s="16" t="s">
        <v>333</v>
      </c>
    </row>
    <row r="149" spans="2:65" s="10" customFormat="1" ht="22.5" customHeight="1" x14ac:dyDescent="0.3">
      <c r="B149" s="176"/>
      <c r="C149" s="177"/>
      <c r="D149" s="177"/>
      <c r="E149" s="178" t="s">
        <v>19</v>
      </c>
      <c r="F149" s="277" t="s">
        <v>303</v>
      </c>
      <c r="G149" s="278"/>
      <c r="H149" s="278"/>
      <c r="I149" s="278"/>
      <c r="J149" s="177"/>
      <c r="K149" s="179" t="s">
        <v>19</v>
      </c>
      <c r="L149" s="177"/>
      <c r="M149" s="177"/>
      <c r="N149" s="177"/>
      <c r="O149" s="177"/>
      <c r="P149" s="177"/>
      <c r="Q149" s="177"/>
      <c r="R149" s="180"/>
      <c r="T149" s="181"/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  <c r="AE149" s="182"/>
      <c r="AT149" s="183" t="s">
        <v>162</v>
      </c>
      <c r="AU149" s="183" t="s">
        <v>127</v>
      </c>
      <c r="AV149" s="10" t="s">
        <v>87</v>
      </c>
      <c r="AW149" s="10" t="s">
        <v>5</v>
      </c>
      <c r="AX149" s="10" t="s">
        <v>80</v>
      </c>
      <c r="AY149" s="183" t="s">
        <v>153</v>
      </c>
    </row>
    <row r="150" spans="2:65" s="11" customFormat="1" ht="22.5" customHeight="1" x14ac:dyDescent="0.3">
      <c r="B150" s="184"/>
      <c r="C150" s="185"/>
      <c r="D150" s="185"/>
      <c r="E150" s="186" t="s">
        <v>19</v>
      </c>
      <c r="F150" s="279" t="s">
        <v>304</v>
      </c>
      <c r="G150" s="280"/>
      <c r="H150" s="280"/>
      <c r="I150" s="280"/>
      <c r="J150" s="185"/>
      <c r="K150" s="187">
        <v>18.364999999999998</v>
      </c>
      <c r="L150" s="185"/>
      <c r="M150" s="185"/>
      <c r="N150" s="185"/>
      <c r="O150" s="185"/>
      <c r="P150" s="185"/>
      <c r="Q150" s="185"/>
      <c r="R150" s="188"/>
      <c r="T150" s="189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90"/>
      <c r="AT150" s="191" t="s">
        <v>162</v>
      </c>
      <c r="AU150" s="191" t="s">
        <v>127</v>
      </c>
      <c r="AV150" s="11" t="s">
        <v>127</v>
      </c>
      <c r="AW150" s="11" t="s">
        <v>5</v>
      </c>
      <c r="AX150" s="11" t="s">
        <v>80</v>
      </c>
      <c r="AY150" s="191" t="s">
        <v>153</v>
      </c>
    </row>
    <row r="151" spans="2:65" s="10" customFormat="1" ht="22.5" customHeight="1" x14ac:dyDescent="0.3">
      <c r="B151" s="176"/>
      <c r="C151" s="177"/>
      <c r="D151" s="177"/>
      <c r="E151" s="178" t="s">
        <v>19</v>
      </c>
      <c r="F151" s="284" t="s">
        <v>311</v>
      </c>
      <c r="G151" s="278"/>
      <c r="H151" s="278"/>
      <c r="I151" s="278"/>
      <c r="J151" s="177"/>
      <c r="K151" s="179" t="s">
        <v>19</v>
      </c>
      <c r="L151" s="177"/>
      <c r="M151" s="177"/>
      <c r="N151" s="177"/>
      <c r="O151" s="177"/>
      <c r="P151" s="177"/>
      <c r="Q151" s="177"/>
      <c r="R151" s="180"/>
      <c r="T151" s="181"/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82"/>
      <c r="AT151" s="183" t="s">
        <v>162</v>
      </c>
      <c r="AU151" s="183" t="s">
        <v>127</v>
      </c>
      <c r="AV151" s="10" t="s">
        <v>87</v>
      </c>
      <c r="AW151" s="10" t="s">
        <v>5</v>
      </c>
      <c r="AX151" s="10" t="s">
        <v>80</v>
      </c>
      <c r="AY151" s="183" t="s">
        <v>153</v>
      </c>
    </row>
    <row r="152" spans="2:65" s="11" customFormat="1" ht="22.5" customHeight="1" x14ac:dyDescent="0.3">
      <c r="B152" s="184"/>
      <c r="C152" s="185"/>
      <c r="D152" s="185"/>
      <c r="E152" s="186" t="s">
        <v>19</v>
      </c>
      <c r="F152" s="279" t="s">
        <v>312</v>
      </c>
      <c r="G152" s="280"/>
      <c r="H152" s="280"/>
      <c r="I152" s="280"/>
      <c r="J152" s="185"/>
      <c r="K152" s="187">
        <v>0.20300000000000001</v>
      </c>
      <c r="L152" s="185"/>
      <c r="M152" s="185"/>
      <c r="N152" s="185"/>
      <c r="O152" s="185"/>
      <c r="P152" s="185"/>
      <c r="Q152" s="185"/>
      <c r="R152" s="188"/>
      <c r="T152" s="189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90"/>
      <c r="AT152" s="191" t="s">
        <v>162</v>
      </c>
      <c r="AU152" s="191" t="s">
        <v>127</v>
      </c>
      <c r="AV152" s="11" t="s">
        <v>127</v>
      </c>
      <c r="AW152" s="11" t="s">
        <v>5</v>
      </c>
      <c r="AX152" s="11" t="s">
        <v>80</v>
      </c>
      <c r="AY152" s="191" t="s">
        <v>153</v>
      </c>
    </row>
    <row r="153" spans="2:65" s="10" customFormat="1" ht="22.5" customHeight="1" x14ac:dyDescent="0.3">
      <c r="B153" s="176"/>
      <c r="C153" s="177"/>
      <c r="D153" s="177"/>
      <c r="E153" s="178" t="s">
        <v>19</v>
      </c>
      <c r="F153" s="284" t="s">
        <v>313</v>
      </c>
      <c r="G153" s="278"/>
      <c r="H153" s="278"/>
      <c r="I153" s="278"/>
      <c r="J153" s="177"/>
      <c r="K153" s="179" t="s">
        <v>19</v>
      </c>
      <c r="L153" s="177"/>
      <c r="M153" s="177"/>
      <c r="N153" s="177"/>
      <c r="O153" s="177"/>
      <c r="P153" s="177"/>
      <c r="Q153" s="177"/>
      <c r="R153" s="180"/>
      <c r="T153" s="181"/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82"/>
      <c r="AT153" s="183" t="s">
        <v>162</v>
      </c>
      <c r="AU153" s="183" t="s">
        <v>127</v>
      </c>
      <c r="AV153" s="10" t="s">
        <v>87</v>
      </c>
      <c r="AW153" s="10" t="s">
        <v>5</v>
      </c>
      <c r="AX153" s="10" t="s">
        <v>80</v>
      </c>
      <c r="AY153" s="183" t="s">
        <v>153</v>
      </c>
    </row>
    <row r="154" spans="2:65" s="11" customFormat="1" ht="22.5" customHeight="1" x14ac:dyDescent="0.3">
      <c r="B154" s="184"/>
      <c r="C154" s="185"/>
      <c r="D154" s="185"/>
      <c r="E154" s="186" t="s">
        <v>19</v>
      </c>
      <c r="F154" s="279" t="s">
        <v>314</v>
      </c>
      <c r="G154" s="280"/>
      <c r="H154" s="280"/>
      <c r="I154" s="280"/>
      <c r="J154" s="185"/>
      <c r="K154" s="187">
        <v>1.726</v>
      </c>
      <c r="L154" s="185"/>
      <c r="M154" s="185"/>
      <c r="N154" s="185"/>
      <c r="O154" s="185"/>
      <c r="P154" s="185"/>
      <c r="Q154" s="185"/>
      <c r="R154" s="188"/>
      <c r="T154" s="189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90"/>
      <c r="AT154" s="191" t="s">
        <v>162</v>
      </c>
      <c r="AU154" s="191" t="s">
        <v>127</v>
      </c>
      <c r="AV154" s="11" t="s">
        <v>127</v>
      </c>
      <c r="AW154" s="11" t="s">
        <v>5</v>
      </c>
      <c r="AX154" s="11" t="s">
        <v>80</v>
      </c>
      <c r="AY154" s="191" t="s">
        <v>153</v>
      </c>
    </row>
    <row r="155" spans="2:65" s="10" customFormat="1" ht="22.5" customHeight="1" x14ac:dyDescent="0.3">
      <c r="B155" s="176"/>
      <c r="C155" s="177"/>
      <c r="D155" s="177"/>
      <c r="E155" s="178" t="s">
        <v>19</v>
      </c>
      <c r="F155" s="284" t="s">
        <v>321</v>
      </c>
      <c r="G155" s="278"/>
      <c r="H155" s="278"/>
      <c r="I155" s="278"/>
      <c r="J155" s="177"/>
      <c r="K155" s="179" t="s">
        <v>19</v>
      </c>
      <c r="L155" s="177"/>
      <c r="M155" s="177"/>
      <c r="N155" s="177"/>
      <c r="O155" s="177"/>
      <c r="P155" s="177"/>
      <c r="Q155" s="177"/>
      <c r="R155" s="180"/>
      <c r="T155" s="181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82"/>
      <c r="AT155" s="183" t="s">
        <v>162</v>
      </c>
      <c r="AU155" s="183" t="s">
        <v>127</v>
      </c>
      <c r="AV155" s="10" t="s">
        <v>87</v>
      </c>
      <c r="AW155" s="10" t="s">
        <v>5</v>
      </c>
      <c r="AX155" s="10" t="s">
        <v>80</v>
      </c>
      <c r="AY155" s="183" t="s">
        <v>153</v>
      </c>
    </row>
    <row r="156" spans="2:65" s="11" customFormat="1" ht="22.5" customHeight="1" x14ac:dyDescent="0.3">
      <c r="B156" s="184"/>
      <c r="C156" s="185"/>
      <c r="D156" s="185"/>
      <c r="E156" s="186" t="s">
        <v>19</v>
      </c>
      <c r="F156" s="279" t="s">
        <v>322</v>
      </c>
      <c r="G156" s="280"/>
      <c r="H156" s="280"/>
      <c r="I156" s="280"/>
      <c r="J156" s="185"/>
      <c r="K156" s="187">
        <v>5.1790000000000003</v>
      </c>
      <c r="L156" s="185"/>
      <c r="M156" s="185"/>
      <c r="N156" s="185"/>
      <c r="O156" s="185"/>
      <c r="P156" s="185"/>
      <c r="Q156" s="185"/>
      <c r="R156" s="188"/>
      <c r="T156" s="189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90"/>
      <c r="AT156" s="191" t="s">
        <v>162</v>
      </c>
      <c r="AU156" s="191" t="s">
        <v>127</v>
      </c>
      <c r="AV156" s="11" t="s">
        <v>127</v>
      </c>
      <c r="AW156" s="11" t="s">
        <v>5</v>
      </c>
      <c r="AX156" s="11" t="s">
        <v>80</v>
      </c>
      <c r="AY156" s="191" t="s">
        <v>153</v>
      </c>
    </row>
    <row r="157" spans="2:65" s="12" customFormat="1" ht="22.5" customHeight="1" x14ac:dyDescent="0.3">
      <c r="B157" s="197"/>
      <c r="C157" s="198"/>
      <c r="D157" s="198"/>
      <c r="E157" s="199" t="s">
        <v>19</v>
      </c>
      <c r="F157" s="285" t="s">
        <v>263</v>
      </c>
      <c r="G157" s="286"/>
      <c r="H157" s="286"/>
      <c r="I157" s="286"/>
      <c r="J157" s="198"/>
      <c r="K157" s="200">
        <v>25.472999999999999</v>
      </c>
      <c r="L157" s="198"/>
      <c r="M157" s="198"/>
      <c r="N157" s="198"/>
      <c r="O157" s="198"/>
      <c r="P157" s="198"/>
      <c r="Q157" s="198"/>
      <c r="R157" s="201"/>
      <c r="T157" s="202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203"/>
      <c r="AT157" s="204" t="s">
        <v>162</v>
      </c>
      <c r="AU157" s="204" t="s">
        <v>127</v>
      </c>
      <c r="AV157" s="12" t="s">
        <v>159</v>
      </c>
      <c r="AW157" s="12" t="s">
        <v>5</v>
      </c>
      <c r="AX157" s="12" t="s">
        <v>87</v>
      </c>
      <c r="AY157" s="204" t="s">
        <v>153</v>
      </c>
    </row>
    <row r="158" spans="2:65" s="1" customFormat="1" ht="44.25" customHeight="1" x14ac:dyDescent="0.3">
      <c r="B158" s="33"/>
      <c r="C158" s="166" t="s">
        <v>216</v>
      </c>
      <c r="D158" s="166" t="s">
        <v>155</v>
      </c>
      <c r="E158" s="167" t="s">
        <v>334</v>
      </c>
      <c r="F158" s="273" t="s">
        <v>335</v>
      </c>
      <c r="G158" s="274"/>
      <c r="H158" s="274"/>
      <c r="I158" s="274"/>
      <c r="J158" s="168" t="s">
        <v>172</v>
      </c>
      <c r="K158" s="169">
        <v>25.472999999999999</v>
      </c>
      <c r="L158" s="170">
        <v>0</v>
      </c>
      <c r="M158" s="276">
        <v>0</v>
      </c>
      <c r="N158" s="274"/>
      <c r="O158" s="274"/>
      <c r="P158" s="275">
        <f>ROUND(V158*K158,3)</f>
        <v>0</v>
      </c>
      <c r="Q158" s="274"/>
      <c r="R158" s="35"/>
      <c r="T158" s="171" t="s">
        <v>19</v>
      </c>
      <c r="U158" s="42" t="s">
        <v>45</v>
      </c>
      <c r="V158" s="172">
        <f>L158+M158</f>
        <v>0</v>
      </c>
      <c r="W158" s="172">
        <f>ROUND(L158*K158,3)</f>
        <v>0</v>
      </c>
      <c r="X158" s="172">
        <f>ROUND(M158*K158,3)</f>
        <v>0</v>
      </c>
      <c r="Y158" s="34"/>
      <c r="Z158" s="173">
        <f>Y158*K158</f>
        <v>0</v>
      </c>
      <c r="AA158" s="173">
        <v>0</v>
      </c>
      <c r="AB158" s="173">
        <f>AA158*K158</f>
        <v>0</v>
      </c>
      <c r="AC158" s="173">
        <v>0</v>
      </c>
      <c r="AD158" s="173">
        <f>AC158*K158</f>
        <v>0</v>
      </c>
      <c r="AE158" s="174" t="s">
        <v>19</v>
      </c>
      <c r="AR158" s="16" t="s">
        <v>159</v>
      </c>
      <c r="AT158" s="16" t="s">
        <v>155</v>
      </c>
      <c r="AU158" s="16" t="s">
        <v>127</v>
      </c>
      <c r="AY158" s="16" t="s">
        <v>153</v>
      </c>
      <c r="BE158" s="109">
        <f>IF(U158="základná",P158,0)</f>
        <v>0</v>
      </c>
      <c r="BF158" s="109">
        <f>IF(U158="znížená",P158,0)</f>
        <v>0</v>
      </c>
      <c r="BG158" s="109">
        <f>IF(U158="zákl. prenesená",P158,0)</f>
        <v>0</v>
      </c>
      <c r="BH158" s="109">
        <f>IF(U158="zníž. prenesená",P158,0)</f>
        <v>0</v>
      </c>
      <c r="BI158" s="109">
        <f>IF(U158="nulová",P158,0)</f>
        <v>0</v>
      </c>
      <c r="BJ158" s="16" t="s">
        <v>127</v>
      </c>
      <c r="BK158" s="175">
        <f>ROUND(V158*K158,3)</f>
        <v>0</v>
      </c>
      <c r="BL158" s="16" t="s">
        <v>159</v>
      </c>
      <c r="BM158" s="16" t="s">
        <v>336</v>
      </c>
    </row>
    <row r="159" spans="2:65" s="11" customFormat="1" ht="22.5" customHeight="1" x14ac:dyDescent="0.3">
      <c r="B159" s="184"/>
      <c r="C159" s="185"/>
      <c r="D159" s="185"/>
      <c r="E159" s="186" t="s">
        <v>19</v>
      </c>
      <c r="F159" s="283" t="s">
        <v>337</v>
      </c>
      <c r="G159" s="280"/>
      <c r="H159" s="280"/>
      <c r="I159" s="280"/>
      <c r="J159" s="185"/>
      <c r="K159" s="187">
        <v>25.472999999999999</v>
      </c>
      <c r="L159" s="185"/>
      <c r="M159" s="185"/>
      <c r="N159" s="185"/>
      <c r="O159" s="185"/>
      <c r="P159" s="185"/>
      <c r="Q159" s="185"/>
      <c r="R159" s="188"/>
      <c r="T159" s="189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90"/>
      <c r="AT159" s="191" t="s">
        <v>162</v>
      </c>
      <c r="AU159" s="191" t="s">
        <v>127</v>
      </c>
      <c r="AV159" s="11" t="s">
        <v>127</v>
      </c>
      <c r="AW159" s="11" t="s">
        <v>5</v>
      </c>
      <c r="AX159" s="11" t="s">
        <v>87</v>
      </c>
      <c r="AY159" s="191" t="s">
        <v>153</v>
      </c>
    </row>
    <row r="160" spans="2:65" s="1" customFormat="1" ht="57" customHeight="1" x14ac:dyDescent="0.3">
      <c r="B160" s="33"/>
      <c r="C160" s="166" t="s">
        <v>219</v>
      </c>
      <c r="D160" s="166" t="s">
        <v>155</v>
      </c>
      <c r="E160" s="167" t="s">
        <v>338</v>
      </c>
      <c r="F160" s="273" t="s">
        <v>339</v>
      </c>
      <c r="G160" s="274"/>
      <c r="H160" s="274"/>
      <c r="I160" s="274"/>
      <c r="J160" s="168" t="s">
        <v>172</v>
      </c>
      <c r="K160" s="169">
        <v>254.73</v>
      </c>
      <c r="L160" s="170">
        <v>0</v>
      </c>
      <c r="M160" s="276">
        <v>0</v>
      </c>
      <c r="N160" s="274"/>
      <c r="O160" s="274"/>
      <c r="P160" s="275">
        <f>ROUND(V160*K160,3)</f>
        <v>0</v>
      </c>
      <c r="Q160" s="274"/>
      <c r="R160" s="35"/>
      <c r="T160" s="171" t="s">
        <v>19</v>
      </c>
      <c r="U160" s="42" t="s">
        <v>45</v>
      </c>
      <c r="V160" s="172">
        <f>L160+M160</f>
        <v>0</v>
      </c>
      <c r="W160" s="172">
        <f>ROUND(L160*K160,3)</f>
        <v>0</v>
      </c>
      <c r="X160" s="172">
        <f>ROUND(M160*K160,3)</f>
        <v>0</v>
      </c>
      <c r="Y160" s="34"/>
      <c r="Z160" s="173">
        <f>Y160*K160</f>
        <v>0</v>
      </c>
      <c r="AA160" s="173">
        <v>0</v>
      </c>
      <c r="AB160" s="173">
        <f>AA160*K160</f>
        <v>0</v>
      </c>
      <c r="AC160" s="173">
        <v>0</v>
      </c>
      <c r="AD160" s="173">
        <f>AC160*K160</f>
        <v>0</v>
      </c>
      <c r="AE160" s="174" t="s">
        <v>19</v>
      </c>
      <c r="AR160" s="16" t="s">
        <v>159</v>
      </c>
      <c r="AT160" s="16" t="s">
        <v>155</v>
      </c>
      <c r="AU160" s="16" t="s">
        <v>127</v>
      </c>
      <c r="AY160" s="16" t="s">
        <v>153</v>
      </c>
      <c r="BE160" s="109">
        <f>IF(U160="základná",P160,0)</f>
        <v>0</v>
      </c>
      <c r="BF160" s="109">
        <f>IF(U160="znížená",P160,0)</f>
        <v>0</v>
      </c>
      <c r="BG160" s="109">
        <f>IF(U160="zákl. prenesená",P160,0)</f>
        <v>0</v>
      </c>
      <c r="BH160" s="109">
        <f>IF(U160="zníž. prenesená",P160,0)</f>
        <v>0</v>
      </c>
      <c r="BI160" s="109">
        <f>IF(U160="nulová",P160,0)</f>
        <v>0</v>
      </c>
      <c r="BJ160" s="16" t="s">
        <v>127</v>
      </c>
      <c r="BK160" s="175">
        <f>ROUND(V160*K160,3)</f>
        <v>0</v>
      </c>
      <c r="BL160" s="16" t="s">
        <v>159</v>
      </c>
      <c r="BM160" s="16" t="s">
        <v>340</v>
      </c>
    </row>
    <row r="161" spans="2:65" s="11" customFormat="1" ht="22.5" customHeight="1" x14ac:dyDescent="0.3">
      <c r="B161" s="184"/>
      <c r="C161" s="185"/>
      <c r="D161" s="185"/>
      <c r="E161" s="186" t="s">
        <v>19</v>
      </c>
      <c r="F161" s="283" t="s">
        <v>337</v>
      </c>
      <c r="G161" s="280"/>
      <c r="H161" s="280"/>
      <c r="I161" s="280"/>
      <c r="J161" s="185"/>
      <c r="K161" s="187">
        <v>25.472999999999999</v>
      </c>
      <c r="L161" s="185"/>
      <c r="M161" s="185"/>
      <c r="N161" s="185"/>
      <c r="O161" s="185"/>
      <c r="P161" s="185"/>
      <c r="Q161" s="185"/>
      <c r="R161" s="188"/>
      <c r="T161" s="189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90"/>
      <c r="AT161" s="191" t="s">
        <v>162</v>
      </c>
      <c r="AU161" s="191" t="s">
        <v>127</v>
      </c>
      <c r="AV161" s="11" t="s">
        <v>127</v>
      </c>
      <c r="AW161" s="11" t="s">
        <v>5</v>
      </c>
      <c r="AX161" s="11" t="s">
        <v>87</v>
      </c>
      <c r="AY161" s="191" t="s">
        <v>153</v>
      </c>
    </row>
    <row r="162" spans="2:65" s="1" customFormat="1" ht="31.5" customHeight="1" x14ac:dyDescent="0.3">
      <c r="B162" s="33"/>
      <c r="C162" s="166" t="s">
        <v>168</v>
      </c>
      <c r="D162" s="166" t="s">
        <v>155</v>
      </c>
      <c r="E162" s="167" t="s">
        <v>341</v>
      </c>
      <c r="F162" s="273" t="s">
        <v>342</v>
      </c>
      <c r="G162" s="274"/>
      <c r="H162" s="274"/>
      <c r="I162" s="274"/>
      <c r="J162" s="168" t="s">
        <v>172</v>
      </c>
      <c r="K162" s="169">
        <v>25.472999999999999</v>
      </c>
      <c r="L162" s="170">
        <v>0</v>
      </c>
      <c r="M162" s="276">
        <v>0</v>
      </c>
      <c r="N162" s="274"/>
      <c r="O162" s="274"/>
      <c r="P162" s="275">
        <f>ROUND(V162*K162,3)</f>
        <v>0</v>
      </c>
      <c r="Q162" s="274"/>
      <c r="R162" s="35"/>
      <c r="T162" s="171" t="s">
        <v>19</v>
      </c>
      <c r="U162" s="42" t="s">
        <v>45</v>
      </c>
      <c r="V162" s="172">
        <f>L162+M162</f>
        <v>0</v>
      </c>
      <c r="W162" s="172">
        <f>ROUND(L162*K162,3)</f>
        <v>0</v>
      </c>
      <c r="X162" s="172">
        <f>ROUND(M162*K162,3)</f>
        <v>0</v>
      </c>
      <c r="Y162" s="34"/>
      <c r="Z162" s="173">
        <f>Y162*K162</f>
        <v>0</v>
      </c>
      <c r="AA162" s="173">
        <v>0</v>
      </c>
      <c r="AB162" s="173">
        <f>AA162*K162</f>
        <v>0</v>
      </c>
      <c r="AC162" s="173">
        <v>0</v>
      </c>
      <c r="AD162" s="173">
        <f>AC162*K162</f>
        <v>0</v>
      </c>
      <c r="AE162" s="174" t="s">
        <v>19</v>
      </c>
      <c r="AR162" s="16" t="s">
        <v>159</v>
      </c>
      <c r="AT162" s="16" t="s">
        <v>155</v>
      </c>
      <c r="AU162" s="16" t="s">
        <v>127</v>
      </c>
      <c r="AY162" s="16" t="s">
        <v>153</v>
      </c>
      <c r="BE162" s="109">
        <f>IF(U162="základná",P162,0)</f>
        <v>0</v>
      </c>
      <c r="BF162" s="109">
        <f>IF(U162="znížená",P162,0)</f>
        <v>0</v>
      </c>
      <c r="BG162" s="109">
        <f>IF(U162="zákl. prenesená",P162,0)</f>
        <v>0</v>
      </c>
      <c r="BH162" s="109">
        <f>IF(U162="zníž. prenesená",P162,0)</f>
        <v>0</v>
      </c>
      <c r="BI162" s="109">
        <f>IF(U162="nulová",P162,0)</f>
        <v>0</v>
      </c>
      <c r="BJ162" s="16" t="s">
        <v>127</v>
      </c>
      <c r="BK162" s="175">
        <f>ROUND(V162*K162,3)</f>
        <v>0</v>
      </c>
      <c r="BL162" s="16" t="s">
        <v>159</v>
      </c>
      <c r="BM162" s="16" t="s">
        <v>343</v>
      </c>
    </row>
    <row r="163" spans="2:65" s="10" customFormat="1" ht="22.5" customHeight="1" x14ac:dyDescent="0.3">
      <c r="B163" s="176"/>
      <c r="C163" s="177"/>
      <c r="D163" s="177"/>
      <c r="E163" s="178" t="s">
        <v>19</v>
      </c>
      <c r="F163" s="277" t="s">
        <v>303</v>
      </c>
      <c r="G163" s="278"/>
      <c r="H163" s="278"/>
      <c r="I163" s="278"/>
      <c r="J163" s="177"/>
      <c r="K163" s="179" t="s">
        <v>19</v>
      </c>
      <c r="L163" s="177"/>
      <c r="M163" s="177"/>
      <c r="N163" s="177"/>
      <c r="O163" s="177"/>
      <c r="P163" s="177"/>
      <c r="Q163" s="177"/>
      <c r="R163" s="180"/>
      <c r="T163" s="181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82"/>
      <c r="AT163" s="183" t="s">
        <v>162</v>
      </c>
      <c r="AU163" s="183" t="s">
        <v>127</v>
      </c>
      <c r="AV163" s="10" t="s">
        <v>87</v>
      </c>
      <c r="AW163" s="10" t="s">
        <v>5</v>
      </c>
      <c r="AX163" s="10" t="s">
        <v>80</v>
      </c>
      <c r="AY163" s="183" t="s">
        <v>153</v>
      </c>
    </row>
    <row r="164" spans="2:65" s="11" customFormat="1" ht="22.5" customHeight="1" x14ac:dyDescent="0.3">
      <c r="B164" s="184"/>
      <c r="C164" s="185"/>
      <c r="D164" s="185"/>
      <c r="E164" s="186" t="s">
        <v>19</v>
      </c>
      <c r="F164" s="279" t="s">
        <v>304</v>
      </c>
      <c r="G164" s="280"/>
      <c r="H164" s="280"/>
      <c r="I164" s="280"/>
      <c r="J164" s="185"/>
      <c r="K164" s="187">
        <v>18.364999999999998</v>
      </c>
      <c r="L164" s="185"/>
      <c r="M164" s="185"/>
      <c r="N164" s="185"/>
      <c r="O164" s="185"/>
      <c r="P164" s="185"/>
      <c r="Q164" s="185"/>
      <c r="R164" s="188"/>
      <c r="T164" s="189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90"/>
      <c r="AT164" s="191" t="s">
        <v>162</v>
      </c>
      <c r="AU164" s="191" t="s">
        <v>127</v>
      </c>
      <c r="AV164" s="11" t="s">
        <v>127</v>
      </c>
      <c r="AW164" s="11" t="s">
        <v>5</v>
      </c>
      <c r="AX164" s="11" t="s">
        <v>80</v>
      </c>
      <c r="AY164" s="191" t="s">
        <v>153</v>
      </c>
    </row>
    <row r="165" spans="2:65" s="10" customFormat="1" ht="22.5" customHeight="1" x14ac:dyDescent="0.3">
      <c r="B165" s="176"/>
      <c r="C165" s="177"/>
      <c r="D165" s="177"/>
      <c r="E165" s="178" t="s">
        <v>19</v>
      </c>
      <c r="F165" s="284" t="s">
        <v>311</v>
      </c>
      <c r="G165" s="278"/>
      <c r="H165" s="278"/>
      <c r="I165" s="278"/>
      <c r="J165" s="177"/>
      <c r="K165" s="179" t="s">
        <v>19</v>
      </c>
      <c r="L165" s="177"/>
      <c r="M165" s="177"/>
      <c r="N165" s="177"/>
      <c r="O165" s="177"/>
      <c r="P165" s="177"/>
      <c r="Q165" s="177"/>
      <c r="R165" s="180"/>
      <c r="T165" s="181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  <c r="AE165" s="182"/>
      <c r="AT165" s="183" t="s">
        <v>162</v>
      </c>
      <c r="AU165" s="183" t="s">
        <v>127</v>
      </c>
      <c r="AV165" s="10" t="s">
        <v>87</v>
      </c>
      <c r="AW165" s="10" t="s">
        <v>5</v>
      </c>
      <c r="AX165" s="10" t="s">
        <v>80</v>
      </c>
      <c r="AY165" s="183" t="s">
        <v>153</v>
      </c>
    </row>
    <row r="166" spans="2:65" s="11" customFormat="1" ht="22.5" customHeight="1" x14ac:dyDescent="0.3">
      <c r="B166" s="184"/>
      <c r="C166" s="185"/>
      <c r="D166" s="185"/>
      <c r="E166" s="186" t="s">
        <v>19</v>
      </c>
      <c r="F166" s="279" t="s">
        <v>312</v>
      </c>
      <c r="G166" s="280"/>
      <c r="H166" s="280"/>
      <c r="I166" s="280"/>
      <c r="J166" s="185"/>
      <c r="K166" s="187">
        <v>0.20300000000000001</v>
      </c>
      <c r="L166" s="185"/>
      <c r="M166" s="185"/>
      <c r="N166" s="185"/>
      <c r="O166" s="185"/>
      <c r="P166" s="185"/>
      <c r="Q166" s="185"/>
      <c r="R166" s="188"/>
      <c r="T166" s="189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90"/>
      <c r="AT166" s="191" t="s">
        <v>162</v>
      </c>
      <c r="AU166" s="191" t="s">
        <v>127</v>
      </c>
      <c r="AV166" s="11" t="s">
        <v>127</v>
      </c>
      <c r="AW166" s="11" t="s">
        <v>5</v>
      </c>
      <c r="AX166" s="11" t="s">
        <v>80</v>
      </c>
      <c r="AY166" s="191" t="s">
        <v>153</v>
      </c>
    </row>
    <row r="167" spans="2:65" s="10" customFormat="1" ht="22.5" customHeight="1" x14ac:dyDescent="0.3">
      <c r="B167" s="176"/>
      <c r="C167" s="177"/>
      <c r="D167" s="177"/>
      <c r="E167" s="178" t="s">
        <v>19</v>
      </c>
      <c r="F167" s="284" t="s">
        <v>313</v>
      </c>
      <c r="G167" s="278"/>
      <c r="H167" s="278"/>
      <c r="I167" s="278"/>
      <c r="J167" s="177"/>
      <c r="K167" s="179" t="s">
        <v>19</v>
      </c>
      <c r="L167" s="177"/>
      <c r="M167" s="177"/>
      <c r="N167" s="177"/>
      <c r="O167" s="177"/>
      <c r="P167" s="177"/>
      <c r="Q167" s="177"/>
      <c r="R167" s="180"/>
      <c r="T167" s="181"/>
      <c r="U167" s="177"/>
      <c r="V167" s="177"/>
      <c r="W167" s="177"/>
      <c r="X167" s="177"/>
      <c r="Y167" s="177"/>
      <c r="Z167" s="177"/>
      <c r="AA167" s="177"/>
      <c r="AB167" s="177"/>
      <c r="AC167" s="177"/>
      <c r="AD167" s="177"/>
      <c r="AE167" s="182"/>
      <c r="AT167" s="183" t="s">
        <v>162</v>
      </c>
      <c r="AU167" s="183" t="s">
        <v>127</v>
      </c>
      <c r="AV167" s="10" t="s">
        <v>87</v>
      </c>
      <c r="AW167" s="10" t="s">
        <v>5</v>
      </c>
      <c r="AX167" s="10" t="s">
        <v>80</v>
      </c>
      <c r="AY167" s="183" t="s">
        <v>153</v>
      </c>
    </row>
    <row r="168" spans="2:65" s="11" customFormat="1" ht="22.5" customHeight="1" x14ac:dyDescent="0.3">
      <c r="B168" s="184"/>
      <c r="C168" s="185"/>
      <c r="D168" s="185"/>
      <c r="E168" s="186" t="s">
        <v>19</v>
      </c>
      <c r="F168" s="279" t="s">
        <v>314</v>
      </c>
      <c r="G168" s="280"/>
      <c r="H168" s="280"/>
      <c r="I168" s="280"/>
      <c r="J168" s="185"/>
      <c r="K168" s="187">
        <v>1.726</v>
      </c>
      <c r="L168" s="185"/>
      <c r="M168" s="185"/>
      <c r="N168" s="185"/>
      <c r="O168" s="185"/>
      <c r="P168" s="185"/>
      <c r="Q168" s="185"/>
      <c r="R168" s="188"/>
      <c r="T168" s="189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90"/>
      <c r="AT168" s="191" t="s">
        <v>162</v>
      </c>
      <c r="AU168" s="191" t="s">
        <v>127</v>
      </c>
      <c r="AV168" s="11" t="s">
        <v>127</v>
      </c>
      <c r="AW168" s="11" t="s">
        <v>5</v>
      </c>
      <c r="AX168" s="11" t="s">
        <v>80</v>
      </c>
      <c r="AY168" s="191" t="s">
        <v>153</v>
      </c>
    </row>
    <row r="169" spans="2:65" s="10" customFormat="1" ht="22.5" customHeight="1" x14ac:dyDescent="0.3">
      <c r="B169" s="176"/>
      <c r="C169" s="177"/>
      <c r="D169" s="177"/>
      <c r="E169" s="178" t="s">
        <v>19</v>
      </c>
      <c r="F169" s="284" t="s">
        <v>321</v>
      </c>
      <c r="G169" s="278"/>
      <c r="H169" s="278"/>
      <c r="I169" s="278"/>
      <c r="J169" s="177"/>
      <c r="K169" s="179" t="s">
        <v>19</v>
      </c>
      <c r="L169" s="177"/>
      <c r="M169" s="177"/>
      <c r="N169" s="177"/>
      <c r="O169" s="177"/>
      <c r="P169" s="177"/>
      <c r="Q169" s="177"/>
      <c r="R169" s="180"/>
      <c r="T169" s="181"/>
      <c r="U169" s="177"/>
      <c r="V169" s="177"/>
      <c r="W169" s="177"/>
      <c r="X169" s="177"/>
      <c r="Y169" s="177"/>
      <c r="Z169" s="177"/>
      <c r="AA169" s="177"/>
      <c r="AB169" s="177"/>
      <c r="AC169" s="177"/>
      <c r="AD169" s="177"/>
      <c r="AE169" s="182"/>
      <c r="AT169" s="183" t="s">
        <v>162</v>
      </c>
      <c r="AU169" s="183" t="s">
        <v>127</v>
      </c>
      <c r="AV169" s="10" t="s">
        <v>87</v>
      </c>
      <c r="AW169" s="10" t="s">
        <v>5</v>
      </c>
      <c r="AX169" s="10" t="s">
        <v>80</v>
      </c>
      <c r="AY169" s="183" t="s">
        <v>153</v>
      </c>
    </row>
    <row r="170" spans="2:65" s="11" customFormat="1" ht="22.5" customHeight="1" x14ac:dyDescent="0.3">
      <c r="B170" s="184"/>
      <c r="C170" s="185"/>
      <c r="D170" s="185"/>
      <c r="E170" s="186" t="s">
        <v>19</v>
      </c>
      <c r="F170" s="279" t="s">
        <v>322</v>
      </c>
      <c r="G170" s="280"/>
      <c r="H170" s="280"/>
      <c r="I170" s="280"/>
      <c r="J170" s="185"/>
      <c r="K170" s="187">
        <v>5.1790000000000003</v>
      </c>
      <c r="L170" s="185"/>
      <c r="M170" s="185"/>
      <c r="N170" s="185"/>
      <c r="O170" s="185"/>
      <c r="P170" s="185"/>
      <c r="Q170" s="185"/>
      <c r="R170" s="188"/>
      <c r="T170" s="189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90"/>
      <c r="AT170" s="191" t="s">
        <v>162</v>
      </c>
      <c r="AU170" s="191" t="s">
        <v>127</v>
      </c>
      <c r="AV170" s="11" t="s">
        <v>127</v>
      </c>
      <c r="AW170" s="11" t="s">
        <v>5</v>
      </c>
      <c r="AX170" s="11" t="s">
        <v>80</v>
      </c>
      <c r="AY170" s="191" t="s">
        <v>153</v>
      </c>
    </row>
    <row r="171" spans="2:65" s="12" customFormat="1" ht="22.5" customHeight="1" x14ac:dyDescent="0.3">
      <c r="B171" s="197"/>
      <c r="C171" s="198"/>
      <c r="D171" s="198"/>
      <c r="E171" s="199" t="s">
        <v>19</v>
      </c>
      <c r="F171" s="285" t="s">
        <v>263</v>
      </c>
      <c r="G171" s="286"/>
      <c r="H171" s="286"/>
      <c r="I171" s="286"/>
      <c r="J171" s="198"/>
      <c r="K171" s="200">
        <v>25.472999999999999</v>
      </c>
      <c r="L171" s="198"/>
      <c r="M171" s="198"/>
      <c r="N171" s="198"/>
      <c r="O171" s="198"/>
      <c r="P171" s="198"/>
      <c r="Q171" s="198"/>
      <c r="R171" s="201"/>
      <c r="T171" s="202"/>
      <c r="U171" s="198"/>
      <c r="V171" s="198"/>
      <c r="W171" s="198"/>
      <c r="X171" s="198"/>
      <c r="Y171" s="198"/>
      <c r="Z171" s="198"/>
      <c r="AA171" s="198"/>
      <c r="AB171" s="198"/>
      <c r="AC171" s="198"/>
      <c r="AD171" s="198"/>
      <c r="AE171" s="203"/>
      <c r="AT171" s="204" t="s">
        <v>162</v>
      </c>
      <c r="AU171" s="204" t="s">
        <v>127</v>
      </c>
      <c r="AV171" s="12" t="s">
        <v>159</v>
      </c>
      <c r="AW171" s="12" t="s">
        <v>5</v>
      </c>
      <c r="AX171" s="12" t="s">
        <v>87</v>
      </c>
      <c r="AY171" s="204" t="s">
        <v>153</v>
      </c>
    </row>
    <row r="172" spans="2:65" s="1" customFormat="1" ht="22.5" customHeight="1" x14ac:dyDescent="0.3">
      <c r="B172" s="33"/>
      <c r="C172" s="166" t="s">
        <v>278</v>
      </c>
      <c r="D172" s="166" t="s">
        <v>155</v>
      </c>
      <c r="E172" s="167" t="s">
        <v>344</v>
      </c>
      <c r="F172" s="273" t="s">
        <v>345</v>
      </c>
      <c r="G172" s="274"/>
      <c r="H172" s="274"/>
      <c r="I172" s="274"/>
      <c r="J172" s="168" t="s">
        <v>158</v>
      </c>
      <c r="K172" s="169">
        <v>58.854999999999997</v>
      </c>
      <c r="L172" s="170">
        <v>0</v>
      </c>
      <c r="M172" s="276">
        <v>0</v>
      </c>
      <c r="N172" s="274"/>
      <c r="O172" s="274"/>
      <c r="P172" s="275">
        <f>ROUND(V172*K172,3)</f>
        <v>0</v>
      </c>
      <c r="Q172" s="274"/>
      <c r="R172" s="35"/>
      <c r="T172" s="171" t="s">
        <v>19</v>
      </c>
      <c r="U172" s="42" t="s">
        <v>45</v>
      </c>
      <c r="V172" s="172">
        <f>L172+M172</f>
        <v>0</v>
      </c>
      <c r="W172" s="172">
        <f>ROUND(L172*K172,3)</f>
        <v>0</v>
      </c>
      <c r="X172" s="172">
        <f>ROUND(M172*K172,3)</f>
        <v>0</v>
      </c>
      <c r="Y172" s="34"/>
      <c r="Z172" s="173">
        <f>Y172*K172</f>
        <v>0</v>
      </c>
      <c r="AA172" s="173">
        <v>0</v>
      </c>
      <c r="AB172" s="173">
        <f>AA172*K172</f>
        <v>0</v>
      </c>
      <c r="AC172" s="173">
        <v>0</v>
      </c>
      <c r="AD172" s="173">
        <f>AC172*K172</f>
        <v>0</v>
      </c>
      <c r="AE172" s="174" t="s">
        <v>19</v>
      </c>
      <c r="AR172" s="16" t="s">
        <v>159</v>
      </c>
      <c r="AT172" s="16" t="s">
        <v>155</v>
      </c>
      <c r="AU172" s="16" t="s">
        <v>127</v>
      </c>
      <c r="AY172" s="16" t="s">
        <v>153</v>
      </c>
      <c r="BE172" s="109">
        <f>IF(U172="základná",P172,0)</f>
        <v>0</v>
      </c>
      <c r="BF172" s="109">
        <f>IF(U172="znížená",P172,0)</f>
        <v>0</v>
      </c>
      <c r="BG172" s="109">
        <f>IF(U172="zákl. prenesená",P172,0)</f>
        <v>0</v>
      </c>
      <c r="BH172" s="109">
        <f>IF(U172="zníž. prenesená",P172,0)</f>
        <v>0</v>
      </c>
      <c r="BI172" s="109">
        <f>IF(U172="nulová",P172,0)</f>
        <v>0</v>
      </c>
      <c r="BJ172" s="16" t="s">
        <v>127</v>
      </c>
      <c r="BK172" s="175">
        <f>ROUND(V172*K172,3)</f>
        <v>0</v>
      </c>
      <c r="BL172" s="16" t="s">
        <v>159</v>
      </c>
      <c r="BM172" s="16" t="s">
        <v>346</v>
      </c>
    </row>
    <row r="173" spans="2:65" s="10" customFormat="1" ht="22.5" customHeight="1" x14ac:dyDescent="0.3">
      <c r="B173" s="176"/>
      <c r="C173" s="177"/>
      <c r="D173" s="177"/>
      <c r="E173" s="178" t="s">
        <v>19</v>
      </c>
      <c r="F173" s="277" t="s">
        <v>347</v>
      </c>
      <c r="G173" s="278"/>
      <c r="H173" s="278"/>
      <c r="I173" s="278"/>
      <c r="J173" s="177"/>
      <c r="K173" s="179" t="s">
        <v>19</v>
      </c>
      <c r="L173" s="177"/>
      <c r="M173" s="177"/>
      <c r="N173" s="177"/>
      <c r="O173" s="177"/>
      <c r="P173" s="177"/>
      <c r="Q173" s="177"/>
      <c r="R173" s="180"/>
      <c r="T173" s="181"/>
      <c r="U173" s="177"/>
      <c r="V173" s="177"/>
      <c r="W173" s="177"/>
      <c r="X173" s="177"/>
      <c r="Y173" s="177"/>
      <c r="Z173" s="177"/>
      <c r="AA173" s="177"/>
      <c r="AB173" s="177"/>
      <c r="AC173" s="177"/>
      <c r="AD173" s="177"/>
      <c r="AE173" s="182"/>
      <c r="AT173" s="183" t="s">
        <v>162</v>
      </c>
      <c r="AU173" s="183" t="s">
        <v>127</v>
      </c>
      <c r="AV173" s="10" t="s">
        <v>87</v>
      </c>
      <c r="AW173" s="10" t="s">
        <v>5</v>
      </c>
      <c r="AX173" s="10" t="s">
        <v>80</v>
      </c>
      <c r="AY173" s="183" t="s">
        <v>153</v>
      </c>
    </row>
    <row r="174" spans="2:65" s="11" customFormat="1" ht="22.5" customHeight="1" x14ac:dyDescent="0.3">
      <c r="B174" s="184"/>
      <c r="C174" s="185"/>
      <c r="D174" s="185"/>
      <c r="E174" s="186" t="s">
        <v>19</v>
      </c>
      <c r="F174" s="279" t="s">
        <v>348</v>
      </c>
      <c r="G174" s="280"/>
      <c r="H174" s="280"/>
      <c r="I174" s="280"/>
      <c r="J174" s="185"/>
      <c r="K174" s="187">
        <v>69.3</v>
      </c>
      <c r="L174" s="185"/>
      <c r="M174" s="185"/>
      <c r="N174" s="185"/>
      <c r="O174" s="185"/>
      <c r="P174" s="185"/>
      <c r="Q174" s="185"/>
      <c r="R174" s="188"/>
      <c r="T174" s="189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90"/>
      <c r="AT174" s="191" t="s">
        <v>162</v>
      </c>
      <c r="AU174" s="191" t="s">
        <v>127</v>
      </c>
      <c r="AV174" s="11" t="s">
        <v>127</v>
      </c>
      <c r="AW174" s="11" t="s">
        <v>5</v>
      </c>
      <c r="AX174" s="11" t="s">
        <v>80</v>
      </c>
      <c r="AY174" s="191" t="s">
        <v>153</v>
      </c>
    </row>
    <row r="175" spans="2:65" s="10" customFormat="1" ht="22.5" customHeight="1" x14ac:dyDescent="0.3">
      <c r="B175" s="176"/>
      <c r="C175" s="177"/>
      <c r="D175" s="177"/>
      <c r="E175" s="178" t="s">
        <v>19</v>
      </c>
      <c r="F175" s="284" t="s">
        <v>349</v>
      </c>
      <c r="G175" s="278"/>
      <c r="H175" s="278"/>
      <c r="I175" s="278"/>
      <c r="J175" s="177"/>
      <c r="K175" s="179" t="s">
        <v>19</v>
      </c>
      <c r="L175" s="177"/>
      <c r="M175" s="177"/>
      <c r="N175" s="177"/>
      <c r="O175" s="177"/>
      <c r="P175" s="177"/>
      <c r="Q175" s="177"/>
      <c r="R175" s="180"/>
      <c r="T175" s="181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82"/>
      <c r="AT175" s="183" t="s">
        <v>162</v>
      </c>
      <c r="AU175" s="183" t="s">
        <v>127</v>
      </c>
      <c r="AV175" s="10" t="s">
        <v>87</v>
      </c>
      <c r="AW175" s="10" t="s">
        <v>5</v>
      </c>
      <c r="AX175" s="10" t="s">
        <v>80</v>
      </c>
      <c r="AY175" s="183" t="s">
        <v>153</v>
      </c>
    </row>
    <row r="176" spans="2:65" s="11" customFormat="1" ht="22.5" customHeight="1" x14ac:dyDescent="0.3">
      <c r="B176" s="184"/>
      <c r="C176" s="185"/>
      <c r="D176" s="185"/>
      <c r="E176" s="186" t="s">
        <v>19</v>
      </c>
      <c r="F176" s="279" t="s">
        <v>350</v>
      </c>
      <c r="G176" s="280"/>
      <c r="H176" s="280"/>
      <c r="I176" s="280"/>
      <c r="J176" s="185"/>
      <c r="K176" s="187">
        <v>-2.5019999999999998</v>
      </c>
      <c r="L176" s="185"/>
      <c r="M176" s="185"/>
      <c r="N176" s="185"/>
      <c r="O176" s="185"/>
      <c r="P176" s="185"/>
      <c r="Q176" s="185"/>
      <c r="R176" s="188"/>
      <c r="T176" s="189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90"/>
      <c r="AT176" s="191" t="s">
        <v>162</v>
      </c>
      <c r="AU176" s="191" t="s">
        <v>127</v>
      </c>
      <c r="AV176" s="11" t="s">
        <v>127</v>
      </c>
      <c r="AW176" s="11" t="s">
        <v>5</v>
      </c>
      <c r="AX176" s="11" t="s">
        <v>80</v>
      </c>
      <c r="AY176" s="191" t="s">
        <v>153</v>
      </c>
    </row>
    <row r="177" spans="2:65" s="11" customFormat="1" ht="22.5" customHeight="1" x14ac:dyDescent="0.3">
      <c r="B177" s="184"/>
      <c r="C177" s="185"/>
      <c r="D177" s="185"/>
      <c r="E177" s="186" t="s">
        <v>19</v>
      </c>
      <c r="F177" s="279" t="s">
        <v>351</v>
      </c>
      <c r="G177" s="280"/>
      <c r="H177" s="280"/>
      <c r="I177" s="280"/>
      <c r="J177" s="185"/>
      <c r="K177" s="187">
        <v>-7.5060000000000002</v>
      </c>
      <c r="L177" s="185"/>
      <c r="M177" s="185"/>
      <c r="N177" s="185"/>
      <c r="O177" s="185"/>
      <c r="P177" s="185"/>
      <c r="Q177" s="185"/>
      <c r="R177" s="188"/>
      <c r="T177" s="189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90"/>
      <c r="AT177" s="191" t="s">
        <v>162</v>
      </c>
      <c r="AU177" s="191" t="s">
        <v>127</v>
      </c>
      <c r="AV177" s="11" t="s">
        <v>127</v>
      </c>
      <c r="AW177" s="11" t="s">
        <v>5</v>
      </c>
      <c r="AX177" s="11" t="s">
        <v>80</v>
      </c>
      <c r="AY177" s="191" t="s">
        <v>153</v>
      </c>
    </row>
    <row r="178" spans="2:65" s="10" customFormat="1" ht="22.5" customHeight="1" x14ac:dyDescent="0.3">
      <c r="B178" s="176"/>
      <c r="C178" s="177"/>
      <c r="D178" s="177"/>
      <c r="E178" s="178" t="s">
        <v>19</v>
      </c>
      <c r="F178" s="284" t="s">
        <v>352</v>
      </c>
      <c r="G178" s="278"/>
      <c r="H178" s="278"/>
      <c r="I178" s="278"/>
      <c r="J178" s="177"/>
      <c r="K178" s="179" t="s">
        <v>19</v>
      </c>
      <c r="L178" s="177"/>
      <c r="M178" s="177"/>
      <c r="N178" s="177"/>
      <c r="O178" s="177"/>
      <c r="P178" s="177"/>
      <c r="Q178" s="177"/>
      <c r="R178" s="180"/>
      <c r="T178" s="181"/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  <c r="AE178" s="182"/>
      <c r="AT178" s="183" t="s">
        <v>162</v>
      </c>
      <c r="AU178" s="183" t="s">
        <v>127</v>
      </c>
      <c r="AV178" s="10" t="s">
        <v>87</v>
      </c>
      <c r="AW178" s="10" t="s">
        <v>5</v>
      </c>
      <c r="AX178" s="10" t="s">
        <v>80</v>
      </c>
      <c r="AY178" s="183" t="s">
        <v>153</v>
      </c>
    </row>
    <row r="179" spans="2:65" s="11" customFormat="1" ht="22.5" customHeight="1" x14ac:dyDescent="0.3">
      <c r="B179" s="184"/>
      <c r="C179" s="185"/>
      <c r="D179" s="185"/>
      <c r="E179" s="186" t="s">
        <v>19</v>
      </c>
      <c r="F179" s="279" t="s">
        <v>353</v>
      </c>
      <c r="G179" s="280"/>
      <c r="H179" s="280"/>
      <c r="I179" s="280"/>
      <c r="J179" s="185"/>
      <c r="K179" s="187">
        <v>-0.437</v>
      </c>
      <c r="L179" s="185"/>
      <c r="M179" s="185"/>
      <c r="N179" s="185"/>
      <c r="O179" s="185"/>
      <c r="P179" s="185"/>
      <c r="Q179" s="185"/>
      <c r="R179" s="188"/>
      <c r="T179" s="189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90"/>
      <c r="AT179" s="191" t="s">
        <v>162</v>
      </c>
      <c r="AU179" s="191" t="s">
        <v>127</v>
      </c>
      <c r="AV179" s="11" t="s">
        <v>127</v>
      </c>
      <c r="AW179" s="11" t="s">
        <v>5</v>
      </c>
      <c r="AX179" s="11" t="s">
        <v>80</v>
      </c>
      <c r="AY179" s="191" t="s">
        <v>153</v>
      </c>
    </row>
    <row r="180" spans="2:65" s="12" customFormat="1" ht="22.5" customHeight="1" x14ac:dyDescent="0.3">
      <c r="B180" s="197"/>
      <c r="C180" s="198"/>
      <c r="D180" s="198"/>
      <c r="E180" s="199" t="s">
        <v>19</v>
      </c>
      <c r="F180" s="285" t="s">
        <v>263</v>
      </c>
      <c r="G180" s="286"/>
      <c r="H180" s="286"/>
      <c r="I180" s="286"/>
      <c r="J180" s="198"/>
      <c r="K180" s="200">
        <v>58.854999999999997</v>
      </c>
      <c r="L180" s="198"/>
      <c r="M180" s="198"/>
      <c r="N180" s="198"/>
      <c r="O180" s="198"/>
      <c r="P180" s="198"/>
      <c r="Q180" s="198"/>
      <c r="R180" s="201"/>
      <c r="T180" s="202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203"/>
      <c r="AT180" s="204" t="s">
        <v>162</v>
      </c>
      <c r="AU180" s="204" t="s">
        <v>127</v>
      </c>
      <c r="AV180" s="12" t="s">
        <v>159</v>
      </c>
      <c r="AW180" s="12" t="s">
        <v>5</v>
      </c>
      <c r="AX180" s="12" t="s">
        <v>87</v>
      </c>
      <c r="AY180" s="204" t="s">
        <v>153</v>
      </c>
    </row>
    <row r="181" spans="2:65" s="1" customFormat="1" ht="22.5" customHeight="1" x14ac:dyDescent="0.3">
      <c r="B181" s="33"/>
      <c r="C181" s="166" t="s">
        <v>239</v>
      </c>
      <c r="D181" s="166" t="s">
        <v>155</v>
      </c>
      <c r="E181" s="167" t="s">
        <v>354</v>
      </c>
      <c r="F181" s="273" t="s">
        <v>355</v>
      </c>
      <c r="G181" s="274"/>
      <c r="H181" s="274"/>
      <c r="I181" s="274"/>
      <c r="J181" s="168" t="s">
        <v>172</v>
      </c>
      <c r="K181" s="169">
        <v>25.472999999999999</v>
      </c>
      <c r="L181" s="170">
        <v>0</v>
      </c>
      <c r="M181" s="276">
        <v>0</v>
      </c>
      <c r="N181" s="274"/>
      <c r="O181" s="274"/>
      <c r="P181" s="275">
        <f>ROUND(V181*K181,3)</f>
        <v>0</v>
      </c>
      <c r="Q181" s="274"/>
      <c r="R181" s="35"/>
      <c r="T181" s="171" t="s">
        <v>19</v>
      </c>
      <c r="U181" s="42" t="s">
        <v>45</v>
      </c>
      <c r="V181" s="172">
        <f>L181+M181</f>
        <v>0</v>
      </c>
      <c r="W181" s="172">
        <f>ROUND(L181*K181,3)</f>
        <v>0</v>
      </c>
      <c r="X181" s="172">
        <f>ROUND(M181*K181,3)</f>
        <v>0</v>
      </c>
      <c r="Y181" s="34"/>
      <c r="Z181" s="173">
        <f>Y181*K181</f>
        <v>0</v>
      </c>
      <c r="AA181" s="173">
        <v>0</v>
      </c>
      <c r="AB181" s="173">
        <f>AA181*K181</f>
        <v>0</v>
      </c>
      <c r="AC181" s="173">
        <v>0</v>
      </c>
      <c r="AD181" s="173">
        <f>AC181*K181</f>
        <v>0</v>
      </c>
      <c r="AE181" s="174" t="s">
        <v>19</v>
      </c>
      <c r="AR181" s="16" t="s">
        <v>159</v>
      </c>
      <c r="AT181" s="16" t="s">
        <v>155</v>
      </c>
      <c r="AU181" s="16" t="s">
        <v>127</v>
      </c>
      <c r="AY181" s="16" t="s">
        <v>153</v>
      </c>
      <c r="BE181" s="109">
        <f>IF(U181="základná",P181,0)</f>
        <v>0</v>
      </c>
      <c r="BF181" s="109">
        <f>IF(U181="znížená",P181,0)</f>
        <v>0</v>
      </c>
      <c r="BG181" s="109">
        <f>IF(U181="zákl. prenesená",P181,0)</f>
        <v>0</v>
      </c>
      <c r="BH181" s="109">
        <f>IF(U181="zníž. prenesená",P181,0)</f>
        <v>0</v>
      </c>
      <c r="BI181" s="109">
        <f>IF(U181="nulová",P181,0)</f>
        <v>0</v>
      </c>
      <c r="BJ181" s="16" t="s">
        <v>127</v>
      </c>
      <c r="BK181" s="175">
        <f>ROUND(V181*K181,3)</f>
        <v>0</v>
      </c>
      <c r="BL181" s="16" t="s">
        <v>159</v>
      </c>
      <c r="BM181" s="16" t="s">
        <v>356</v>
      </c>
    </row>
    <row r="182" spans="2:65" s="10" customFormat="1" ht="22.5" customHeight="1" x14ac:dyDescent="0.3">
      <c r="B182" s="176"/>
      <c r="C182" s="177"/>
      <c r="D182" s="177"/>
      <c r="E182" s="178" t="s">
        <v>19</v>
      </c>
      <c r="F182" s="277" t="s">
        <v>303</v>
      </c>
      <c r="G182" s="278"/>
      <c r="H182" s="278"/>
      <c r="I182" s="278"/>
      <c r="J182" s="177"/>
      <c r="K182" s="179" t="s">
        <v>19</v>
      </c>
      <c r="L182" s="177"/>
      <c r="M182" s="177"/>
      <c r="N182" s="177"/>
      <c r="O182" s="177"/>
      <c r="P182" s="177"/>
      <c r="Q182" s="177"/>
      <c r="R182" s="180"/>
      <c r="T182" s="181"/>
      <c r="U182" s="177"/>
      <c r="V182" s="177"/>
      <c r="W182" s="177"/>
      <c r="X182" s="177"/>
      <c r="Y182" s="177"/>
      <c r="Z182" s="177"/>
      <c r="AA182" s="177"/>
      <c r="AB182" s="177"/>
      <c r="AC182" s="177"/>
      <c r="AD182" s="177"/>
      <c r="AE182" s="182"/>
      <c r="AT182" s="183" t="s">
        <v>162</v>
      </c>
      <c r="AU182" s="183" t="s">
        <v>127</v>
      </c>
      <c r="AV182" s="10" t="s">
        <v>87</v>
      </c>
      <c r="AW182" s="10" t="s">
        <v>5</v>
      </c>
      <c r="AX182" s="10" t="s">
        <v>80</v>
      </c>
      <c r="AY182" s="183" t="s">
        <v>153</v>
      </c>
    </row>
    <row r="183" spans="2:65" s="11" customFormat="1" ht="22.5" customHeight="1" x14ac:dyDescent="0.3">
      <c r="B183" s="184"/>
      <c r="C183" s="185"/>
      <c r="D183" s="185"/>
      <c r="E183" s="186" t="s">
        <v>19</v>
      </c>
      <c r="F183" s="279" t="s">
        <v>304</v>
      </c>
      <c r="G183" s="280"/>
      <c r="H183" s="280"/>
      <c r="I183" s="280"/>
      <c r="J183" s="185"/>
      <c r="K183" s="187">
        <v>18.364999999999998</v>
      </c>
      <c r="L183" s="185"/>
      <c r="M183" s="185"/>
      <c r="N183" s="185"/>
      <c r="O183" s="185"/>
      <c r="P183" s="185"/>
      <c r="Q183" s="185"/>
      <c r="R183" s="188"/>
      <c r="T183" s="189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90"/>
      <c r="AT183" s="191" t="s">
        <v>162</v>
      </c>
      <c r="AU183" s="191" t="s">
        <v>127</v>
      </c>
      <c r="AV183" s="11" t="s">
        <v>127</v>
      </c>
      <c r="AW183" s="11" t="s">
        <v>5</v>
      </c>
      <c r="AX183" s="11" t="s">
        <v>80</v>
      </c>
      <c r="AY183" s="191" t="s">
        <v>153</v>
      </c>
    </row>
    <row r="184" spans="2:65" s="10" customFormat="1" ht="22.5" customHeight="1" x14ac:dyDescent="0.3">
      <c r="B184" s="176"/>
      <c r="C184" s="177"/>
      <c r="D184" s="177"/>
      <c r="E184" s="178" t="s">
        <v>19</v>
      </c>
      <c r="F184" s="284" t="s">
        <v>311</v>
      </c>
      <c r="G184" s="278"/>
      <c r="H184" s="278"/>
      <c r="I184" s="278"/>
      <c r="J184" s="177"/>
      <c r="K184" s="179" t="s">
        <v>19</v>
      </c>
      <c r="L184" s="177"/>
      <c r="M184" s="177"/>
      <c r="N184" s="177"/>
      <c r="O184" s="177"/>
      <c r="P184" s="177"/>
      <c r="Q184" s="177"/>
      <c r="R184" s="180"/>
      <c r="T184" s="181"/>
      <c r="U184" s="177"/>
      <c r="V184" s="177"/>
      <c r="W184" s="177"/>
      <c r="X184" s="177"/>
      <c r="Y184" s="177"/>
      <c r="Z184" s="177"/>
      <c r="AA184" s="177"/>
      <c r="AB184" s="177"/>
      <c r="AC184" s="177"/>
      <c r="AD184" s="177"/>
      <c r="AE184" s="182"/>
      <c r="AT184" s="183" t="s">
        <v>162</v>
      </c>
      <c r="AU184" s="183" t="s">
        <v>127</v>
      </c>
      <c r="AV184" s="10" t="s">
        <v>87</v>
      </c>
      <c r="AW184" s="10" t="s">
        <v>5</v>
      </c>
      <c r="AX184" s="10" t="s">
        <v>80</v>
      </c>
      <c r="AY184" s="183" t="s">
        <v>153</v>
      </c>
    </row>
    <row r="185" spans="2:65" s="11" customFormat="1" ht="22.5" customHeight="1" x14ac:dyDescent="0.3">
      <c r="B185" s="184"/>
      <c r="C185" s="185"/>
      <c r="D185" s="185"/>
      <c r="E185" s="186" t="s">
        <v>19</v>
      </c>
      <c r="F185" s="279" t="s">
        <v>312</v>
      </c>
      <c r="G185" s="280"/>
      <c r="H185" s="280"/>
      <c r="I185" s="280"/>
      <c r="J185" s="185"/>
      <c r="K185" s="187">
        <v>0.20300000000000001</v>
      </c>
      <c r="L185" s="185"/>
      <c r="M185" s="185"/>
      <c r="N185" s="185"/>
      <c r="O185" s="185"/>
      <c r="P185" s="185"/>
      <c r="Q185" s="185"/>
      <c r="R185" s="188"/>
      <c r="T185" s="189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90"/>
      <c r="AT185" s="191" t="s">
        <v>162</v>
      </c>
      <c r="AU185" s="191" t="s">
        <v>127</v>
      </c>
      <c r="AV185" s="11" t="s">
        <v>127</v>
      </c>
      <c r="AW185" s="11" t="s">
        <v>5</v>
      </c>
      <c r="AX185" s="11" t="s">
        <v>80</v>
      </c>
      <c r="AY185" s="191" t="s">
        <v>153</v>
      </c>
    </row>
    <row r="186" spans="2:65" s="10" customFormat="1" ht="22.5" customHeight="1" x14ac:dyDescent="0.3">
      <c r="B186" s="176"/>
      <c r="C186" s="177"/>
      <c r="D186" s="177"/>
      <c r="E186" s="178" t="s">
        <v>19</v>
      </c>
      <c r="F186" s="284" t="s">
        <v>313</v>
      </c>
      <c r="G186" s="278"/>
      <c r="H186" s="278"/>
      <c r="I186" s="278"/>
      <c r="J186" s="177"/>
      <c r="K186" s="179" t="s">
        <v>19</v>
      </c>
      <c r="L186" s="177"/>
      <c r="M186" s="177"/>
      <c r="N186" s="177"/>
      <c r="O186" s="177"/>
      <c r="P186" s="177"/>
      <c r="Q186" s="177"/>
      <c r="R186" s="180"/>
      <c r="T186" s="181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82"/>
      <c r="AT186" s="183" t="s">
        <v>162</v>
      </c>
      <c r="AU186" s="183" t="s">
        <v>127</v>
      </c>
      <c r="AV186" s="10" t="s">
        <v>87</v>
      </c>
      <c r="AW186" s="10" t="s">
        <v>5</v>
      </c>
      <c r="AX186" s="10" t="s">
        <v>80</v>
      </c>
      <c r="AY186" s="183" t="s">
        <v>153</v>
      </c>
    </row>
    <row r="187" spans="2:65" s="11" customFormat="1" ht="22.5" customHeight="1" x14ac:dyDescent="0.3">
      <c r="B187" s="184"/>
      <c r="C187" s="185"/>
      <c r="D187" s="185"/>
      <c r="E187" s="186" t="s">
        <v>19</v>
      </c>
      <c r="F187" s="279" t="s">
        <v>314</v>
      </c>
      <c r="G187" s="280"/>
      <c r="H187" s="280"/>
      <c r="I187" s="280"/>
      <c r="J187" s="185"/>
      <c r="K187" s="187">
        <v>1.726</v>
      </c>
      <c r="L187" s="185"/>
      <c r="M187" s="185"/>
      <c r="N187" s="185"/>
      <c r="O187" s="185"/>
      <c r="P187" s="185"/>
      <c r="Q187" s="185"/>
      <c r="R187" s="188"/>
      <c r="T187" s="189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90"/>
      <c r="AT187" s="191" t="s">
        <v>162</v>
      </c>
      <c r="AU187" s="191" t="s">
        <v>127</v>
      </c>
      <c r="AV187" s="11" t="s">
        <v>127</v>
      </c>
      <c r="AW187" s="11" t="s">
        <v>5</v>
      </c>
      <c r="AX187" s="11" t="s">
        <v>80</v>
      </c>
      <c r="AY187" s="191" t="s">
        <v>153</v>
      </c>
    </row>
    <row r="188" spans="2:65" s="10" customFormat="1" ht="22.5" customHeight="1" x14ac:dyDescent="0.3">
      <c r="B188" s="176"/>
      <c r="C188" s="177"/>
      <c r="D188" s="177"/>
      <c r="E188" s="178" t="s">
        <v>19</v>
      </c>
      <c r="F188" s="284" t="s">
        <v>321</v>
      </c>
      <c r="G188" s="278"/>
      <c r="H188" s="278"/>
      <c r="I188" s="278"/>
      <c r="J188" s="177"/>
      <c r="K188" s="179" t="s">
        <v>19</v>
      </c>
      <c r="L188" s="177"/>
      <c r="M188" s="177"/>
      <c r="N188" s="177"/>
      <c r="O188" s="177"/>
      <c r="P188" s="177"/>
      <c r="Q188" s="177"/>
      <c r="R188" s="180"/>
      <c r="T188" s="181"/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/>
      <c r="AE188" s="182"/>
      <c r="AT188" s="183" t="s">
        <v>162</v>
      </c>
      <c r="AU188" s="183" t="s">
        <v>127</v>
      </c>
      <c r="AV188" s="10" t="s">
        <v>87</v>
      </c>
      <c r="AW188" s="10" t="s">
        <v>5</v>
      </c>
      <c r="AX188" s="10" t="s">
        <v>80</v>
      </c>
      <c r="AY188" s="183" t="s">
        <v>153</v>
      </c>
    </row>
    <row r="189" spans="2:65" s="11" customFormat="1" ht="22.5" customHeight="1" x14ac:dyDescent="0.3">
      <c r="B189" s="184"/>
      <c r="C189" s="185"/>
      <c r="D189" s="185"/>
      <c r="E189" s="186" t="s">
        <v>19</v>
      </c>
      <c r="F189" s="279" t="s">
        <v>322</v>
      </c>
      <c r="G189" s="280"/>
      <c r="H189" s="280"/>
      <c r="I189" s="280"/>
      <c r="J189" s="185"/>
      <c r="K189" s="187">
        <v>5.1790000000000003</v>
      </c>
      <c r="L189" s="185"/>
      <c r="M189" s="185"/>
      <c r="N189" s="185"/>
      <c r="O189" s="185"/>
      <c r="P189" s="185"/>
      <c r="Q189" s="185"/>
      <c r="R189" s="188"/>
      <c r="T189" s="189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90"/>
      <c r="AT189" s="191" t="s">
        <v>162</v>
      </c>
      <c r="AU189" s="191" t="s">
        <v>127</v>
      </c>
      <c r="AV189" s="11" t="s">
        <v>127</v>
      </c>
      <c r="AW189" s="11" t="s">
        <v>5</v>
      </c>
      <c r="AX189" s="11" t="s">
        <v>80</v>
      </c>
      <c r="AY189" s="191" t="s">
        <v>153</v>
      </c>
    </row>
    <row r="190" spans="2:65" s="12" customFormat="1" ht="22.5" customHeight="1" x14ac:dyDescent="0.3">
      <c r="B190" s="197"/>
      <c r="C190" s="198"/>
      <c r="D190" s="198"/>
      <c r="E190" s="199" t="s">
        <v>19</v>
      </c>
      <c r="F190" s="285" t="s">
        <v>263</v>
      </c>
      <c r="G190" s="286"/>
      <c r="H190" s="286"/>
      <c r="I190" s="286"/>
      <c r="J190" s="198"/>
      <c r="K190" s="200">
        <v>25.472999999999999</v>
      </c>
      <c r="L190" s="198"/>
      <c r="M190" s="198"/>
      <c r="N190" s="198"/>
      <c r="O190" s="198"/>
      <c r="P190" s="198"/>
      <c r="Q190" s="198"/>
      <c r="R190" s="201"/>
      <c r="T190" s="202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203"/>
      <c r="AT190" s="204" t="s">
        <v>162</v>
      </c>
      <c r="AU190" s="204" t="s">
        <v>127</v>
      </c>
      <c r="AV190" s="12" t="s">
        <v>159</v>
      </c>
      <c r="AW190" s="12" t="s">
        <v>5</v>
      </c>
      <c r="AX190" s="12" t="s">
        <v>87</v>
      </c>
      <c r="AY190" s="204" t="s">
        <v>153</v>
      </c>
    </row>
    <row r="191" spans="2:65" s="1" customFormat="1" ht="31.5" customHeight="1" x14ac:dyDescent="0.3">
      <c r="B191" s="33"/>
      <c r="C191" s="166" t="s">
        <v>245</v>
      </c>
      <c r="D191" s="166" t="s">
        <v>155</v>
      </c>
      <c r="E191" s="167" t="s">
        <v>357</v>
      </c>
      <c r="F191" s="273" t="s">
        <v>358</v>
      </c>
      <c r="G191" s="274"/>
      <c r="H191" s="274"/>
      <c r="I191" s="274"/>
      <c r="J191" s="168" t="s">
        <v>185</v>
      </c>
      <c r="K191" s="169">
        <v>39.482999999999997</v>
      </c>
      <c r="L191" s="170">
        <v>0</v>
      </c>
      <c r="M191" s="276">
        <v>0</v>
      </c>
      <c r="N191" s="274"/>
      <c r="O191" s="274"/>
      <c r="P191" s="275">
        <f>ROUND(V191*K191,3)</f>
        <v>0</v>
      </c>
      <c r="Q191" s="274"/>
      <c r="R191" s="35"/>
      <c r="T191" s="171" t="s">
        <v>19</v>
      </c>
      <c r="U191" s="42" t="s">
        <v>45</v>
      </c>
      <c r="V191" s="172">
        <f>L191+M191</f>
        <v>0</v>
      </c>
      <c r="W191" s="172">
        <f>ROUND(L191*K191,3)</f>
        <v>0</v>
      </c>
      <c r="X191" s="172">
        <f>ROUND(M191*K191,3)</f>
        <v>0</v>
      </c>
      <c r="Y191" s="34"/>
      <c r="Z191" s="173">
        <f>Y191*K191</f>
        <v>0</v>
      </c>
      <c r="AA191" s="173">
        <v>0</v>
      </c>
      <c r="AB191" s="173">
        <f>AA191*K191</f>
        <v>0</v>
      </c>
      <c r="AC191" s="173">
        <v>0</v>
      </c>
      <c r="AD191" s="173">
        <f>AC191*K191</f>
        <v>0</v>
      </c>
      <c r="AE191" s="174" t="s">
        <v>19</v>
      </c>
      <c r="AR191" s="16" t="s">
        <v>159</v>
      </c>
      <c r="AT191" s="16" t="s">
        <v>155</v>
      </c>
      <c r="AU191" s="16" t="s">
        <v>127</v>
      </c>
      <c r="AY191" s="16" t="s">
        <v>153</v>
      </c>
      <c r="BE191" s="109">
        <f>IF(U191="základná",P191,0)</f>
        <v>0</v>
      </c>
      <c r="BF191" s="109">
        <f>IF(U191="znížená",P191,0)</f>
        <v>0</v>
      </c>
      <c r="BG191" s="109">
        <f>IF(U191="zákl. prenesená",P191,0)</f>
        <v>0</v>
      </c>
      <c r="BH191" s="109">
        <f>IF(U191="zníž. prenesená",P191,0)</f>
        <v>0</v>
      </c>
      <c r="BI191" s="109">
        <f>IF(U191="nulová",P191,0)</f>
        <v>0</v>
      </c>
      <c r="BJ191" s="16" t="s">
        <v>127</v>
      </c>
      <c r="BK191" s="175">
        <f>ROUND(V191*K191,3)</f>
        <v>0</v>
      </c>
      <c r="BL191" s="16" t="s">
        <v>159</v>
      </c>
      <c r="BM191" s="16" t="s">
        <v>359</v>
      </c>
    </row>
    <row r="192" spans="2:65" s="11" customFormat="1" ht="22.5" customHeight="1" x14ac:dyDescent="0.3">
      <c r="B192" s="184"/>
      <c r="C192" s="185"/>
      <c r="D192" s="185"/>
      <c r="E192" s="186" t="s">
        <v>19</v>
      </c>
      <c r="F192" s="283" t="s">
        <v>337</v>
      </c>
      <c r="G192" s="280"/>
      <c r="H192" s="280"/>
      <c r="I192" s="280"/>
      <c r="J192" s="185"/>
      <c r="K192" s="187">
        <v>25.472999999999999</v>
      </c>
      <c r="L192" s="185"/>
      <c r="M192" s="185"/>
      <c r="N192" s="185"/>
      <c r="O192" s="185"/>
      <c r="P192" s="185"/>
      <c r="Q192" s="185"/>
      <c r="R192" s="188"/>
      <c r="T192" s="189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90"/>
      <c r="AT192" s="191" t="s">
        <v>162</v>
      </c>
      <c r="AU192" s="191" t="s">
        <v>127</v>
      </c>
      <c r="AV192" s="11" t="s">
        <v>127</v>
      </c>
      <c r="AW192" s="11" t="s">
        <v>5</v>
      </c>
      <c r="AX192" s="11" t="s">
        <v>87</v>
      </c>
      <c r="AY192" s="191" t="s">
        <v>153</v>
      </c>
    </row>
    <row r="193" spans="2:65" s="1" customFormat="1" ht="31.5" customHeight="1" x14ac:dyDescent="0.3">
      <c r="B193" s="33"/>
      <c r="C193" s="166" t="s">
        <v>229</v>
      </c>
      <c r="D193" s="166" t="s">
        <v>155</v>
      </c>
      <c r="E193" s="167" t="s">
        <v>360</v>
      </c>
      <c r="F193" s="273" t="s">
        <v>361</v>
      </c>
      <c r="G193" s="274"/>
      <c r="H193" s="274"/>
      <c r="I193" s="274"/>
      <c r="J193" s="168" t="s">
        <v>172</v>
      </c>
      <c r="K193" s="169">
        <v>3.754</v>
      </c>
      <c r="L193" s="170">
        <v>0</v>
      </c>
      <c r="M193" s="276">
        <v>0</v>
      </c>
      <c r="N193" s="274"/>
      <c r="O193" s="274"/>
      <c r="P193" s="275">
        <f>ROUND(V193*K193,3)</f>
        <v>0</v>
      </c>
      <c r="Q193" s="274"/>
      <c r="R193" s="35"/>
      <c r="T193" s="171" t="s">
        <v>19</v>
      </c>
      <c r="U193" s="42" t="s">
        <v>45</v>
      </c>
      <c r="V193" s="172">
        <f>L193+M193</f>
        <v>0</v>
      </c>
      <c r="W193" s="172">
        <f>ROUND(L193*K193,3)</f>
        <v>0</v>
      </c>
      <c r="X193" s="172">
        <f>ROUND(M193*K193,3)</f>
        <v>0</v>
      </c>
      <c r="Y193" s="34"/>
      <c r="Z193" s="173">
        <f>Y193*K193</f>
        <v>0</v>
      </c>
      <c r="AA193" s="173">
        <v>0</v>
      </c>
      <c r="AB193" s="173">
        <f>AA193*K193</f>
        <v>0</v>
      </c>
      <c r="AC193" s="173">
        <v>0</v>
      </c>
      <c r="AD193" s="173">
        <f>AC193*K193</f>
        <v>0</v>
      </c>
      <c r="AE193" s="174" t="s">
        <v>19</v>
      </c>
      <c r="AR193" s="16" t="s">
        <v>159</v>
      </c>
      <c r="AT193" s="16" t="s">
        <v>155</v>
      </c>
      <c r="AU193" s="16" t="s">
        <v>127</v>
      </c>
      <c r="AY193" s="16" t="s">
        <v>153</v>
      </c>
      <c r="BE193" s="109">
        <f>IF(U193="základná",P193,0)</f>
        <v>0</v>
      </c>
      <c r="BF193" s="109">
        <f>IF(U193="znížená",P193,0)</f>
        <v>0</v>
      </c>
      <c r="BG193" s="109">
        <f>IF(U193="zákl. prenesená",P193,0)</f>
        <v>0</v>
      </c>
      <c r="BH193" s="109">
        <f>IF(U193="zníž. prenesená",P193,0)</f>
        <v>0</v>
      </c>
      <c r="BI193" s="109">
        <f>IF(U193="nulová",P193,0)</f>
        <v>0</v>
      </c>
      <c r="BJ193" s="16" t="s">
        <v>127</v>
      </c>
      <c r="BK193" s="175">
        <f>ROUND(V193*K193,3)</f>
        <v>0</v>
      </c>
      <c r="BL193" s="16" t="s">
        <v>159</v>
      </c>
      <c r="BM193" s="16" t="s">
        <v>362</v>
      </c>
    </row>
    <row r="194" spans="2:65" s="11" customFormat="1" ht="22.5" customHeight="1" x14ac:dyDescent="0.3">
      <c r="B194" s="184"/>
      <c r="C194" s="185"/>
      <c r="D194" s="185"/>
      <c r="E194" s="186" t="s">
        <v>19</v>
      </c>
      <c r="F194" s="283" t="s">
        <v>363</v>
      </c>
      <c r="G194" s="280"/>
      <c r="H194" s="280"/>
      <c r="I194" s="280"/>
      <c r="J194" s="185"/>
      <c r="K194" s="187">
        <v>3.1280000000000001</v>
      </c>
      <c r="L194" s="185"/>
      <c r="M194" s="185"/>
      <c r="N194" s="185"/>
      <c r="O194" s="185"/>
      <c r="P194" s="185"/>
      <c r="Q194" s="185"/>
      <c r="R194" s="188"/>
      <c r="T194" s="189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90"/>
      <c r="AT194" s="191" t="s">
        <v>162</v>
      </c>
      <c r="AU194" s="191" t="s">
        <v>127</v>
      </c>
      <c r="AV194" s="11" t="s">
        <v>127</v>
      </c>
      <c r="AW194" s="11" t="s">
        <v>5</v>
      </c>
      <c r="AX194" s="11" t="s">
        <v>80</v>
      </c>
      <c r="AY194" s="191" t="s">
        <v>153</v>
      </c>
    </row>
    <row r="195" spans="2:65" s="11" customFormat="1" ht="22.5" customHeight="1" x14ac:dyDescent="0.3">
      <c r="B195" s="184"/>
      <c r="C195" s="185"/>
      <c r="D195" s="185"/>
      <c r="E195" s="186" t="s">
        <v>19</v>
      </c>
      <c r="F195" s="279" t="s">
        <v>364</v>
      </c>
      <c r="G195" s="280"/>
      <c r="H195" s="280"/>
      <c r="I195" s="280"/>
      <c r="J195" s="185"/>
      <c r="K195" s="187">
        <v>0.626</v>
      </c>
      <c r="L195" s="185"/>
      <c r="M195" s="185"/>
      <c r="N195" s="185"/>
      <c r="O195" s="185"/>
      <c r="P195" s="185"/>
      <c r="Q195" s="185"/>
      <c r="R195" s="188"/>
      <c r="T195" s="189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90"/>
      <c r="AT195" s="191" t="s">
        <v>162</v>
      </c>
      <c r="AU195" s="191" t="s">
        <v>127</v>
      </c>
      <c r="AV195" s="11" t="s">
        <v>127</v>
      </c>
      <c r="AW195" s="11" t="s">
        <v>5</v>
      </c>
      <c r="AX195" s="11" t="s">
        <v>80</v>
      </c>
      <c r="AY195" s="191" t="s">
        <v>153</v>
      </c>
    </row>
    <row r="196" spans="2:65" s="12" customFormat="1" ht="22.5" customHeight="1" x14ac:dyDescent="0.3">
      <c r="B196" s="197"/>
      <c r="C196" s="198"/>
      <c r="D196" s="198"/>
      <c r="E196" s="199" t="s">
        <v>19</v>
      </c>
      <c r="F196" s="285" t="s">
        <v>263</v>
      </c>
      <c r="G196" s="286"/>
      <c r="H196" s="286"/>
      <c r="I196" s="286"/>
      <c r="J196" s="198"/>
      <c r="K196" s="200">
        <v>3.754</v>
      </c>
      <c r="L196" s="198"/>
      <c r="M196" s="198"/>
      <c r="N196" s="198"/>
      <c r="O196" s="198"/>
      <c r="P196" s="198"/>
      <c r="Q196" s="198"/>
      <c r="R196" s="201"/>
      <c r="T196" s="202"/>
      <c r="U196" s="198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203"/>
      <c r="AT196" s="204" t="s">
        <v>162</v>
      </c>
      <c r="AU196" s="204" t="s">
        <v>127</v>
      </c>
      <c r="AV196" s="12" t="s">
        <v>159</v>
      </c>
      <c r="AW196" s="12" t="s">
        <v>5</v>
      </c>
      <c r="AX196" s="12" t="s">
        <v>87</v>
      </c>
      <c r="AY196" s="204" t="s">
        <v>153</v>
      </c>
    </row>
    <row r="197" spans="2:65" s="1" customFormat="1" ht="22.5" customHeight="1" x14ac:dyDescent="0.3">
      <c r="B197" s="33"/>
      <c r="C197" s="192" t="s">
        <v>249</v>
      </c>
      <c r="D197" s="192" t="s">
        <v>165</v>
      </c>
      <c r="E197" s="193" t="s">
        <v>365</v>
      </c>
      <c r="F197" s="281" t="s">
        <v>366</v>
      </c>
      <c r="G197" s="282"/>
      <c r="H197" s="282"/>
      <c r="I197" s="282"/>
      <c r="J197" s="194" t="s">
        <v>185</v>
      </c>
      <c r="K197" s="195">
        <v>6.57</v>
      </c>
      <c r="L197" s="196">
        <v>0</v>
      </c>
      <c r="M197" s="282"/>
      <c r="N197" s="282"/>
      <c r="O197" s="274"/>
      <c r="P197" s="275">
        <f>ROUND(V197*K197,3)</f>
        <v>0</v>
      </c>
      <c r="Q197" s="274"/>
      <c r="R197" s="35"/>
      <c r="T197" s="171" t="s">
        <v>19</v>
      </c>
      <c r="U197" s="42" t="s">
        <v>45</v>
      </c>
      <c r="V197" s="172">
        <f>L197+M197</f>
        <v>0</v>
      </c>
      <c r="W197" s="172">
        <f>ROUND(L197*K197,3)</f>
        <v>0</v>
      </c>
      <c r="X197" s="172">
        <f>ROUND(M197*K197,3)</f>
        <v>0</v>
      </c>
      <c r="Y197" s="34"/>
      <c r="Z197" s="173">
        <f>Y197*K197</f>
        <v>0</v>
      </c>
      <c r="AA197" s="173">
        <v>1</v>
      </c>
      <c r="AB197" s="173">
        <f>AA197*K197</f>
        <v>6.57</v>
      </c>
      <c r="AC197" s="173">
        <v>0</v>
      </c>
      <c r="AD197" s="173">
        <f>AC197*K197</f>
        <v>0</v>
      </c>
      <c r="AE197" s="174" t="s">
        <v>19</v>
      </c>
      <c r="AR197" s="16" t="s">
        <v>168</v>
      </c>
      <c r="AT197" s="16" t="s">
        <v>165</v>
      </c>
      <c r="AU197" s="16" t="s">
        <v>127</v>
      </c>
      <c r="AY197" s="16" t="s">
        <v>153</v>
      </c>
      <c r="BE197" s="109">
        <f>IF(U197="základná",P197,0)</f>
        <v>0</v>
      </c>
      <c r="BF197" s="109">
        <f>IF(U197="znížená",P197,0)</f>
        <v>0</v>
      </c>
      <c r="BG197" s="109">
        <f>IF(U197="zákl. prenesená",P197,0)</f>
        <v>0</v>
      </c>
      <c r="BH197" s="109">
        <f>IF(U197="zníž. prenesená",P197,0)</f>
        <v>0</v>
      </c>
      <c r="BI197" s="109">
        <f>IF(U197="nulová",P197,0)</f>
        <v>0</v>
      </c>
      <c r="BJ197" s="16" t="s">
        <v>127</v>
      </c>
      <c r="BK197" s="175">
        <f>ROUND(V197*K197,3)</f>
        <v>0</v>
      </c>
      <c r="BL197" s="16" t="s">
        <v>159</v>
      </c>
      <c r="BM197" s="16" t="s">
        <v>367</v>
      </c>
    </row>
    <row r="198" spans="2:65" s="1" customFormat="1" ht="31.5" customHeight="1" x14ac:dyDescent="0.3">
      <c r="B198" s="33"/>
      <c r="C198" s="166" t="s">
        <v>368</v>
      </c>
      <c r="D198" s="166" t="s">
        <v>155</v>
      </c>
      <c r="E198" s="167" t="s">
        <v>369</v>
      </c>
      <c r="F198" s="273" t="s">
        <v>370</v>
      </c>
      <c r="G198" s="274"/>
      <c r="H198" s="274"/>
      <c r="I198" s="274"/>
      <c r="J198" s="168" t="s">
        <v>204</v>
      </c>
      <c r="K198" s="169">
        <v>4.4400000000000004</v>
      </c>
      <c r="L198" s="170">
        <v>0</v>
      </c>
      <c r="M198" s="276">
        <v>0</v>
      </c>
      <c r="N198" s="274"/>
      <c r="O198" s="274"/>
      <c r="P198" s="275">
        <f>ROUND(V198*K198,3)</f>
        <v>0</v>
      </c>
      <c r="Q198" s="274"/>
      <c r="R198" s="35"/>
      <c r="T198" s="171" t="s">
        <v>19</v>
      </c>
      <c r="U198" s="42" t="s">
        <v>45</v>
      </c>
      <c r="V198" s="172">
        <f>L198+M198</f>
        <v>0</v>
      </c>
      <c r="W198" s="172">
        <f>ROUND(L198*K198,3)</f>
        <v>0</v>
      </c>
      <c r="X198" s="172">
        <f>ROUND(M198*K198,3)</f>
        <v>0</v>
      </c>
      <c r="Y198" s="34"/>
      <c r="Z198" s="173">
        <f>Y198*K198</f>
        <v>0</v>
      </c>
      <c r="AA198" s="173">
        <v>0</v>
      </c>
      <c r="AB198" s="173">
        <f>AA198*K198</f>
        <v>0</v>
      </c>
      <c r="AC198" s="173">
        <v>0</v>
      </c>
      <c r="AD198" s="173">
        <f>AC198*K198</f>
        <v>0</v>
      </c>
      <c r="AE198" s="174" t="s">
        <v>19</v>
      </c>
      <c r="AR198" s="16" t="s">
        <v>159</v>
      </c>
      <c r="AT198" s="16" t="s">
        <v>155</v>
      </c>
      <c r="AU198" s="16" t="s">
        <v>127</v>
      </c>
      <c r="AY198" s="16" t="s">
        <v>153</v>
      </c>
      <c r="BE198" s="109">
        <f>IF(U198="základná",P198,0)</f>
        <v>0</v>
      </c>
      <c r="BF198" s="109">
        <f>IF(U198="znížená",P198,0)</f>
        <v>0</v>
      </c>
      <c r="BG198" s="109">
        <f>IF(U198="zákl. prenesená",P198,0)</f>
        <v>0</v>
      </c>
      <c r="BH198" s="109">
        <f>IF(U198="zníž. prenesená",P198,0)</f>
        <v>0</v>
      </c>
      <c r="BI198" s="109">
        <f>IF(U198="nulová",P198,0)</f>
        <v>0</v>
      </c>
      <c r="BJ198" s="16" t="s">
        <v>127</v>
      </c>
      <c r="BK198" s="175">
        <f>ROUND(V198*K198,3)</f>
        <v>0</v>
      </c>
      <c r="BL198" s="16" t="s">
        <v>159</v>
      </c>
      <c r="BM198" s="16" t="s">
        <v>371</v>
      </c>
    </row>
    <row r="199" spans="2:65" s="11" customFormat="1" ht="22.5" customHeight="1" x14ac:dyDescent="0.3">
      <c r="B199" s="184"/>
      <c r="C199" s="185"/>
      <c r="D199" s="185"/>
      <c r="E199" s="186" t="s">
        <v>19</v>
      </c>
      <c r="F199" s="283" t="s">
        <v>372</v>
      </c>
      <c r="G199" s="280"/>
      <c r="H199" s="280"/>
      <c r="I199" s="280"/>
      <c r="J199" s="185"/>
      <c r="K199" s="187">
        <v>1.6</v>
      </c>
      <c r="L199" s="185"/>
      <c r="M199" s="185"/>
      <c r="N199" s="185"/>
      <c r="O199" s="185"/>
      <c r="P199" s="185"/>
      <c r="Q199" s="185"/>
      <c r="R199" s="188"/>
      <c r="T199" s="189"/>
      <c r="U199" s="185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90"/>
      <c r="AT199" s="191" t="s">
        <v>162</v>
      </c>
      <c r="AU199" s="191" t="s">
        <v>127</v>
      </c>
      <c r="AV199" s="11" t="s">
        <v>127</v>
      </c>
      <c r="AW199" s="11" t="s">
        <v>5</v>
      </c>
      <c r="AX199" s="11" t="s">
        <v>80</v>
      </c>
      <c r="AY199" s="191" t="s">
        <v>153</v>
      </c>
    </row>
    <row r="200" spans="2:65" s="11" customFormat="1" ht="22.5" customHeight="1" x14ac:dyDescent="0.3">
      <c r="B200" s="184"/>
      <c r="C200" s="185"/>
      <c r="D200" s="185"/>
      <c r="E200" s="186" t="s">
        <v>19</v>
      </c>
      <c r="F200" s="279" t="s">
        <v>373</v>
      </c>
      <c r="G200" s="280"/>
      <c r="H200" s="280"/>
      <c r="I200" s="280"/>
      <c r="J200" s="185"/>
      <c r="K200" s="187">
        <v>1.7</v>
      </c>
      <c r="L200" s="185"/>
      <c r="M200" s="185"/>
      <c r="N200" s="185"/>
      <c r="O200" s="185"/>
      <c r="P200" s="185"/>
      <c r="Q200" s="185"/>
      <c r="R200" s="188"/>
      <c r="T200" s="189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90"/>
      <c r="AT200" s="191" t="s">
        <v>162</v>
      </c>
      <c r="AU200" s="191" t="s">
        <v>127</v>
      </c>
      <c r="AV200" s="11" t="s">
        <v>127</v>
      </c>
      <c r="AW200" s="11" t="s">
        <v>5</v>
      </c>
      <c r="AX200" s="11" t="s">
        <v>80</v>
      </c>
      <c r="AY200" s="191" t="s">
        <v>153</v>
      </c>
    </row>
    <row r="201" spans="2:65" s="11" customFormat="1" ht="22.5" customHeight="1" x14ac:dyDescent="0.3">
      <c r="B201" s="184"/>
      <c r="C201" s="185"/>
      <c r="D201" s="185"/>
      <c r="E201" s="186" t="s">
        <v>19</v>
      </c>
      <c r="F201" s="279" t="s">
        <v>374</v>
      </c>
      <c r="G201" s="280"/>
      <c r="H201" s="280"/>
      <c r="I201" s="280"/>
      <c r="J201" s="185"/>
      <c r="K201" s="187">
        <v>0.63600000000000001</v>
      </c>
      <c r="L201" s="185"/>
      <c r="M201" s="185"/>
      <c r="N201" s="185"/>
      <c r="O201" s="185"/>
      <c r="P201" s="185"/>
      <c r="Q201" s="185"/>
      <c r="R201" s="188"/>
      <c r="T201" s="189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90"/>
      <c r="AT201" s="191" t="s">
        <v>162</v>
      </c>
      <c r="AU201" s="191" t="s">
        <v>127</v>
      </c>
      <c r="AV201" s="11" t="s">
        <v>127</v>
      </c>
      <c r="AW201" s="11" t="s">
        <v>5</v>
      </c>
      <c r="AX201" s="11" t="s">
        <v>80</v>
      </c>
      <c r="AY201" s="191" t="s">
        <v>153</v>
      </c>
    </row>
    <row r="202" spans="2:65" s="11" customFormat="1" ht="22.5" customHeight="1" x14ac:dyDescent="0.3">
      <c r="B202" s="184"/>
      <c r="C202" s="185"/>
      <c r="D202" s="185"/>
      <c r="E202" s="186" t="s">
        <v>19</v>
      </c>
      <c r="F202" s="279" t="s">
        <v>375</v>
      </c>
      <c r="G202" s="280"/>
      <c r="H202" s="280"/>
      <c r="I202" s="280"/>
      <c r="J202" s="185"/>
      <c r="K202" s="187">
        <v>0.504</v>
      </c>
      <c r="L202" s="185"/>
      <c r="M202" s="185"/>
      <c r="N202" s="185"/>
      <c r="O202" s="185"/>
      <c r="P202" s="185"/>
      <c r="Q202" s="185"/>
      <c r="R202" s="188"/>
      <c r="T202" s="189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90"/>
      <c r="AT202" s="191" t="s">
        <v>162</v>
      </c>
      <c r="AU202" s="191" t="s">
        <v>127</v>
      </c>
      <c r="AV202" s="11" t="s">
        <v>127</v>
      </c>
      <c r="AW202" s="11" t="s">
        <v>5</v>
      </c>
      <c r="AX202" s="11" t="s">
        <v>80</v>
      </c>
      <c r="AY202" s="191" t="s">
        <v>153</v>
      </c>
    </row>
    <row r="203" spans="2:65" s="12" customFormat="1" ht="22.5" customHeight="1" x14ac:dyDescent="0.3">
      <c r="B203" s="197"/>
      <c r="C203" s="198"/>
      <c r="D203" s="198"/>
      <c r="E203" s="199" t="s">
        <v>19</v>
      </c>
      <c r="F203" s="285" t="s">
        <v>263</v>
      </c>
      <c r="G203" s="286"/>
      <c r="H203" s="286"/>
      <c r="I203" s="286"/>
      <c r="J203" s="198"/>
      <c r="K203" s="200">
        <v>4.4400000000000004</v>
      </c>
      <c r="L203" s="198"/>
      <c r="M203" s="198"/>
      <c r="N203" s="198"/>
      <c r="O203" s="198"/>
      <c r="P203" s="198"/>
      <c r="Q203" s="198"/>
      <c r="R203" s="201"/>
      <c r="T203" s="202"/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203"/>
      <c r="AT203" s="204" t="s">
        <v>162</v>
      </c>
      <c r="AU203" s="204" t="s">
        <v>127</v>
      </c>
      <c r="AV203" s="12" t="s">
        <v>159</v>
      </c>
      <c r="AW203" s="12" t="s">
        <v>5</v>
      </c>
      <c r="AX203" s="12" t="s">
        <v>87</v>
      </c>
      <c r="AY203" s="204" t="s">
        <v>153</v>
      </c>
    </row>
    <row r="204" spans="2:65" s="9" customFormat="1" ht="29.85" customHeight="1" x14ac:dyDescent="0.3">
      <c r="B204" s="154"/>
      <c r="C204" s="155"/>
      <c r="D204" s="165" t="s">
        <v>116</v>
      </c>
      <c r="E204" s="165"/>
      <c r="F204" s="165"/>
      <c r="G204" s="165"/>
      <c r="H204" s="165"/>
      <c r="I204" s="165"/>
      <c r="J204" s="165"/>
      <c r="K204" s="165"/>
      <c r="L204" s="165"/>
      <c r="M204" s="292">
        <f>BK204</f>
        <v>0</v>
      </c>
      <c r="N204" s="293"/>
      <c r="O204" s="293"/>
      <c r="P204" s="293"/>
      <c r="Q204" s="293"/>
      <c r="R204" s="157"/>
      <c r="T204" s="158"/>
      <c r="U204" s="155"/>
      <c r="V204" s="155"/>
      <c r="W204" s="159">
        <f>SUM(W205:W238)</f>
        <v>0</v>
      </c>
      <c r="X204" s="159">
        <f>SUM(X205:X238)</f>
        <v>0</v>
      </c>
      <c r="Y204" s="155"/>
      <c r="Z204" s="160">
        <f>SUM(Z205:Z238)</f>
        <v>0</v>
      </c>
      <c r="AA204" s="155"/>
      <c r="AB204" s="160">
        <f>SUM(AB205:AB238)</f>
        <v>21.573999109999999</v>
      </c>
      <c r="AC204" s="155"/>
      <c r="AD204" s="160">
        <f>SUM(AD205:AD238)</f>
        <v>0</v>
      </c>
      <c r="AE204" s="161"/>
      <c r="AR204" s="162" t="s">
        <v>87</v>
      </c>
      <c r="AT204" s="163" t="s">
        <v>79</v>
      </c>
      <c r="AU204" s="163" t="s">
        <v>87</v>
      </c>
      <c r="AY204" s="162" t="s">
        <v>153</v>
      </c>
      <c r="BK204" s="164">
        <f>SUM(BK205:BK238)</f>
        <v>0</v>
      </c>
    </row>
    <row r="205" spans="2:65" s="1" customFormat="1" ht="44.25" customHeight="1" x14ac:dyDescent="0.3">
      <c r="B205" s="33"/>
      <c r="C205" s="166" t="s">
        <v>225</v>
      </c>
      <c r="D205" s="166" t="s">
        <v>155</v>
      </c>
      <c r="E205" s="167" t="s">
        <v>376</v>
      </c>
      <c r="F205" s="273" t="s">
        <v>377</v>
      </c>
      <c r="G205" s="274"/>
      <c r="H205" s="274"/>
      <c r="I205" s="274"/>
      <c r="J205" s="168" t="s">
        <v>172</v>
      </c>
      <c r="K205" s="169">
        <v>5.4379999999999997</v>
      </c>
      <c r="L205" s="170">
        <v>0</v>
      </c>
      <c r="M205" s="276">
        <v>0</v>
      </c>
      <c r="N205" s="274"/>
      <c r="O205" s="274"/>
      <c r="P205" s="275">
        <f>ROUND(V205*K205,3)</f>
        <v>0</v>
      </c>
      <c r="Q205" s="274"/>
      <c r="R205" s="35"/>
      <c r="T205" s="171" t="s">
        <v>19</v>
      </c>
      <c r="U205" s="42" t="s">
        <v>45</v>
      </c>
      <c r="V205" s="172">
        <f>L205+M205</f>
        <v>0</v>
      </c>
      <c r="W205" s="172">
        <f>ROUND(L205*K205,3)</f>
        <v>0</v>
      </c>
      <c r="X205" s="172">
        <f>ROUND(M205*K205,3)</f>
        <v>0</v>
      </c>
      <c r="Y205" s="34"/>
      <c r="Z205" s="173">
        <f>Y205*K205</f>
        <v>0</v>
      </c>
      <c r="AA205" s="173">
        <v>1.30819</v>
      </c>
      <c r="AB205" s="173">
        <f>AA205*K205</f>
        <v>7.1139372199999995</v>
      </c>
      <c r="AC205" s="173">
        <v>0</v>
      </c>
      <c r="AD205" s="173">
        <f>AC205*K205</f>
        <v>0</v>
      </c>
      <c r="AE205" s="174" t="s">
        <v>19</v>
      </c>
      <c r="AR205" s="16" t="s">
        <v>159</v>
      </c>
      <c r="AT205" s="16" t="s">
        <v>155</v>
      </c>
      <c r="AU205" s="16" t="s">
        <v>127</v>
      </c>
      <c r="AY205" s="16" t="s">
        <v>153</v>
      </c>
      <c r="BE205" s="109">
        <f>IF(U205="základná",P205,0)</f>
        <v>0</v>
      </c>
      <c r="BF205" s="109">
        <f>IF(U205="znížená",P205,0)</f>
        <v>0</v>
      </c>
      <c r="BG205" s="109">
        <f>IF(U205="zákl. prenesená",P205,0)</f>
        <v>0</v>
      </c>
      <c r="BH205" s="109">
        <f>IF(U205="zníž. prenesená",P205,0)</f>
        <v>0</v>
      </c>
      <c r="BI205" s="109">
        <f>IF(U205="nulová",P205,0)</f>
        <v>0</v>
      </c>
      <c r="BJ205" s="16" t="s">
        <v>127</v>
      </c>
      <c r="BK205" s="175">
        <f>ROUND(V205*K205,3)</f>
        <v>0</v>
      </c>
      <c r="BL205" s="16" t="s">
        <v>159</v>
      </c>
      <c r="BM205" s="16" t="s">
        <v>378</v>
      </c>
    </row>
    <row r="206" spans="2:65" s="10" customFormat="1" ht="22.5" customHeight="1" x14ac:dyDescent="0.3">
      <c r="B206" s="176"/>
      <c r="C206" s="177"/>
      <c r="D206" s="177"/>
      <c r="E206" s="178" t="s">
        <v>19</v>
      </c>
      <c r="F206" s="277" t="s">
        <v>379</v>
      </c>
      <c r="G206" s="278"/>
      <c r="H206" s="278"/>
      <c r="I206" s="278"/>
      <c r="J206" s="177"/>
      <c r="K206" s="179" t="s">
        <v>19</v>
      </c>
      <c r="L206" s="177"/>
      <c r="M206" s="177"/>
      <c r="N206" s="177"/>
      <c r="O206" s="177"/>
      <c r="P206" s="177"/>
      <c r="Q206" s="177"/>
      <c r="R206" s="180"/>
      <c r="T206" s="181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82"/>
      <c r="AT206" s="183" t="s">
        <v>162</v>
      </c>
      <c r="AU206" s="183" t="s">
        <v>127</v>
      </c>
      <c r="AV206" s="10" t="s">
        <v>87</v>
      </c>
      <c r="AW206" s="10" t="s">
        <v>5</v>
      </c>
      <c r="AX206" s="10" t="s">
        <v>80</v>
      </c>
      <c r="AY206" s="183" t="s">
        <v>153</v>
      </c>
    </row>
    <row r="207" spans="2:65" s="10" customFormat="1" ht="22.5" customHeight="1" x14ac:dyDescent="0.3">
      <c r="B207" s="176"/>
      <c r="C207" s="177"/>
      <c r="D207" s="177"/>
      <c r="E207" s="178" t="s">
        <v>19</v>
      </c>
      <c r="F207" s="284" t="s">
        <v>380</v>
      </c>
      <c r="G207" s="278"/>
      <c r="H207" s="278"/>
      <c r="I207" s="278"/>
      <c r="J207" s="177"/>
      <c r="K207" s="179" t="s">
        <v>19</v>
      </c>
      <c r="L207" s="177"/>
      <c r="M207" s="177"/>
      <c r="N207" s="177"/>
      <c r="O207" s="177"/>
      <c r="P207" s="177"/>
      <c r="Q207" s="177"/>
      <c r="R207" s="180"/>
      <c r="T207" s="181"/>
      <c r="U207" s="177"/>
      <c r="V207" s="177"/>
      <c r="W207" s="177"/>
      <c r="X207" s="177"/>
      <c r="Y207" s="177"/>
      <c r="Z207" s="177"/>
      <c r="AA207" s="177"/>
      <c r="AB207" s="177"/>
      <c r="AC207" s="177"/>
      <c r="AD207" s="177"/>
      <c r="AE207" s="182"/>
      <c r="AT207" s="183" t="s">
        <v>162</v>
      </c>
      <c r="AU207" s="183" t="s">
        <v>127</v>
      </c>
      <c r="AV207" s="10" t="s">
        <v>87</v>
      </c>
      <c r="AW207" s="10" t="s">
        <v>5</v>
      </c>
      <c r="AX207" s="10" t="s">
        <v>80</v>
      </c>
      <c r="AY207" s="183" t="s">
        <v>153</v>
      </c>
    </row>
    <row r="208" spans="2:65" s="11" customFormat="1" ht="22.5" customHeight="1" x14ac:dyDescent="0.3">
      <c r="B208" s="184"/>
      <c r="C208" s="185"/>
      <c r="D208" s="185"/>
      <c r="E208" s="186" t="s">
        <v>19</v>
      </c>
      <c r="F208" s="279" t="s">
        <v>381</v>
      </c>
      <c r="G208" s="280"/>
      <c r="H208" s="280"/>
      <c r="I208" s="280"/>
      <c r="J208" s="185"/>
      <c r="K208" s="187">
        <v>1.6679999999999999</v>
      </c>
      <c r="L208" s="185"/>
      <c r="M208" s="185"/>
      <c r="N208" s="185"/>
      <c r="O208" s="185"/>
      <c r="P208" s="185"/>
      <c r="Q208" s="185"/>
      <c r="R208" s="188"/>
      <c r="T208" s="189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90"/>
      <c r="AT208" s="191" t="s">
        <v>162</v>
      </c>
      <c r="AU208" s="191" t="s">
        <v>127</v>
      </c>
      <c r="AV208" s="11" t="s">
        <v>127</v>
      </c>
      <c r="AW208" s="11" t="s">
        <v>5</v>
      </c>
      <c r="AX208" s="11" t="s">
        <v>80</v>
      </c>
      <c r="AY208" s="191" t="s">
        <v>153</v>
      </c>
    </row>
    <row r="209" spans="2:65" s="10" customFormat="1" ht="22.5" customHeight="1" x14ac:dyDescent="0.3">
      <c r="B209" s="176"/>
      <c r="C209" s="177"/>
      <c r="D209" s="177"/>
      <c r="E209" s="178" t="s">
        <v>19</v>
      </c>
      <c r="F209" s="284" t="s">
        <v>382</v>
      </c>
      <c r="G209" s="278"/>
      <c r="H209" s="278"/>
      <c r="I209" s="278"/>
      <c r="J209" s="177"/>
      <c r="K209" s="179" t="s">
        <v>19</v>
      </c>
      <c r="L209" s="177"/>
      <c r="M209" s="177"/>
      <c r="N209" s="177"/>
      <c r="O209" s="177"/>
      <c r="P209" s="177"/>
      <c r="Q209" s="177"/>
      <c r="R209" s="180"/>
      <c r="T209" s="181"/>
      <c r="U209" s="177"/>
      <c r="V209" s="177"/>
      <c r="W209" s="177"/>
      <c r="X209" s="177"/>
      <c r="Y209" s="177"/>
      <c r="Z209" s="177"/>
      <c r="AA209" s="177"/>
      <c r="AB209" s="177"/>
      <c r="AC209" s="177"/>
      <c r="AD209" s="177"/>
      <c r="AE209" s="182"/>
      <c r="AT209" s="183" t="s">
        <v>162</v>
      </c>
      <c r="AU209" s="183" t="s">
        <v>127</v>
      </c>
      <c r="AV209" s="10" t="s">
        <v>87</v>
      </c>
      <c r="AW209" s="10" t="s">
        <v>5</v>
      </c>
      <c r="AX209" s="10" t="s">
        <v>80</v>
      </c>
      <c r="AY209" s="183" t="s">
        <v>153</v>
      </c>
    </row>
    <row r="210" spans="2:65" s="11" customFormat="1" ht="22.5" customHeight="1" x14ac:dyDescent="0.3">
      <c r="B210" s="184"/>
      <c r="C210" s="185"/>
      <c r="D210" s="185"/>
      <c r="E210" s="186" t="s">
        <v>19</v>
      </c>
      <c r="F210" s="279" t="s">
        <v>383</v>
      </c>
      <c r="G210" s="280"/>
      <c r="H210" s="280"/>
      <c r="I210" s="280"/>
      <c r="J210" s="185"/>
      <c r="K210" s="187">
        <v>0.434</v>
      </c>
      <c r="L210" s="185"/>
      <c r="M210" s="185"/>
      <c r="N210" s="185"/>
      <c r="O210" s="185"/>
      <c r="P210" s="185"/>
      <c r="Q210" s="185"/>
      <c r="R210" s="188"/>
      <c r="T210" s="189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90"/>
      <c r="AT210" s="191" t="s">
        <v>162</v>
      </c>
      <c r="AU210" s="191" t="s">
        <v>127</v>
      </c>
      <c r="AV210" s="11" t="s">
        <v>127</v>
      </c>
      <c r="AW210" s="11" t="s">
        <v>5</v>
      </c>
      <c r="AX210" s="11" t="s">
        <v>80</v>
      </c>
      <c r="AY210" s="191" t="s">
        <v>153</v>
      </c>
    </row>
    <row r="211" spans="2:65" s="11" customFormat="1" ht="22.5" customHeight="1" x14ac:dyDescent="0.3">
      <c r="B211" s="184"/>
      <c r="C211" s="185"/>
      <c r="D211" s="185"/>
      <c r="E211" s="186" t="s">
        <v>19</v>
      </c>
      <c r="F211" s="279" t="s">
        <v>384</v>
      </c>
      <c r="G211" s="280"/>
      <c r="H211" s="280"/>
      <c r="I211" s="280"/>
      <c r="J211" s="185"/>
      <c r="K211" s="187">
        <v>0.83399999999999996</v>
      </c>
      <c r="L211" s="185"/>
      <c r="M211" s="185"/>
      <c r="N211" s="185"/>
      <c r="O211" s="185"/>
      <c r="P211" s="185"/>
      <c r="Q211" s="185"/>
      <c r="R211" s="188"/>
      <c r="T211" s="189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90"/>
      <c r="AT211" s="191" t="s">
        <v>162</v>
      </c>
      <c r="AU211" s="191" t="s">
        <v>127</v>
      </c>
      <c r="AV211" s="11" t="s">
        <v>127</v>
      </c>
      <c r="AW211" s="11" t="s">
        <v>5</v>
      </c>
      <c r="AX211" s="11" t="s">
        <v>80</v>
      </c>
      <c r="AY211" s="191" t="s">
        <v>153</v>
      </c>
    </row>
    <row r="212" spans="2:65" s="10" customFormat="1" ht="22.5" customHeight="1" x14ac:dyDescent="0.3">
      <c r="B212" s="176"/>
      <c r="C212" s="177"/>
      <c r="D212" s="177"/>
      <c r="E212" s="178" t="s">
        <v>19</v>
      </c>
      <c r="F212" s="284" t="s">
        <v>385</v>
      </c>
      <c r="G212" s="278"/>
      <c r="H212" s="278"/>
      <c r="I212" s="278"/>
      <c r="J212" s="177"/>
      <c r="K212" s="179" t="s">
        <v>19</v>
      </c>
      <c r="L212" s="177"/>
      <c r="M212" s="177"/>
      <c r="N212" s="177"/>
      <c r="O212" s="177"/>
      <c r="P212" s="177"/>
      <c r="Q212" s="177"/>
      <c r="R212" s="180"/>
      <c r="T212" s="181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82"/>
      <c r="AT212" s="183" t="s">
        <v>162</v>
      </c>
      <c r="AU212" s="183" t="s">
        <v>127</v>
      </c>
      <c r="AV212" s="10" t="s">
        <v>87</v>
      </c>
      <c r="AW212" s="10" t="s">
        <v>5</v>
      </c>
      <c r="AX212" s="10" t="s">
        <v>80</v>
      </c>
      <c r="AY212" s="183" t="s">
        <v>153</v>
      </c>
    </row>
    <row r="213" spans="2:65" s="11" customFormat="1" ht="22.5" customHeight="1" x14ac:dyDescent="0.3">
      <c r="B213" s="184"/>
      <c r="C213" s="185"/>
      <c r="D213" s="185"/>
      <c r="E213" s="186" t="s">
        <v>19</v>
      </c>
      <c r="F213" s="279" t="s">
        <v>386</v>
      </c>
      <c r="G213" s="280"/>
      <c r="H213" s="280"/>
      <c r="I213" s="280"/>
      <c r="J213" s="185"/>
      <c r="K213" s="187">
        <v>2.5019999999999998</v>
      </c>
      <c r="L213" s="185"/>
      <c r="M213" s="185"/>
      <c r="N213" s="185"/>
      <c r="O213" s="185"/>
      <c r="P213" s="185"/>
      <c r="Q213" s="185"/>
      <c r="R213" s="188"/>
      <c r="T213" s="189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90"/>
      <c r="AT213" s="191" t="s">
        <v>162</v>
      </c>
      <c r="AU213" s="191" t="s">
        <v>127</v>
      </c>
      <c r="AV213" s="11" t="s">
        <v>127</v>
      </c>
      <c r="AW213" s="11" t="s">
        <v>5</v>
      </c>
      <c r="AX213" s="11" t="s">
        <v>80</v>
      </c>
      <c r="AY213" s="191" t="s">
        <v>153</v>
      </c>
    </row>
    <row r="214" spans="2:65" s="12" customFormat="1" ht="22.5" customHeight="1" x14ac:dyDescent="0.3">
      <c r="B214" s="197"/>
      <c r="C214" s="198"/>
      <c r="D214" s="198"/>
      <c r="E214" s="199" t="s">
        <v>19</v>
      </c>
      <c r="F214" s="285" t="s">
        <v>263</v>
      </c>
      <c r="G214" s="286"/>
      <c r="H214" s="286"/>
      <c r="I214" s="286"/>
      <c r="J214" s="198"/>
      <c r="K214" s="200">
        <v>5.4379999999999997</v>
      </c>
      <c r="L214" s="198"/>
      <c r="M214" s="198"/>
      <c r="N214" s="198"/>
      <c r="O214" s="198"/>
      <c r="P214" s="198"/>
      <c r="Q214" s="198"/>
      <c r="R214" s="201"/>
      <c r="T214" s="202"/>
      <c r="U214" s="198"/>
      <c r="V214" s="198"/>
      <c r="W214" s="198"/>
      <c r="X214" s="198"/>
      <c r="Y214" s="198"/>
      <c r="Z214" s="198"/>
      <c r="AA214" s="198"/>
      <c r="AB214" s="198"/>
      <c r="AC214" s="198"/>
      <c r="AD214" s="198"/>
      <c r="AE214" s="203"/>
      <c r="AT214" s="204" t="s">
        <v>162</v>
      </c>
      <c r="AU214" s="204" t="s">
        <v>127</v>
      </c>
      <c r="AV214" s="12" t="s">
        <v>159</v>
      </c>
      <c r="AW214" s="12" t="s">
        <v>5</v>
      </c>
      <c r="AX214" s="12" t="s">
        <v>87</v>
      </c>
      <c r="AY214" s="204" t="s">
        <v>153</v>
      </c>
    </row>
    <row r="215" spans="2:65" s="1" customFormat="1" ht="22.5" customHeight="1" x14ac:dyDescent="0.3">
      <c r="B215" s="33"/>
      <c r="C215" s="192" t="s">
        <v>264</v>
      </c>
      <c r="D215" s="192" t="s">
        <v>165</v>
      </c>
      <c r="E215" s="193" t="s">
        <v>387</v>
      </c>
      <c r="F215" s="281" t="s">
        <v>388</v>
      </c>
      <c r="G215" s="282"/>
      <c r="H215" s="282"/>
      <c r="I215" s="282"/>
      <c r="J215" s="194" t="s">
        <v>204</v>
      </c>
      <c r="K215" s="195">
        <v>221.87</v>
      </c>
      <c r="L215" s="196">
        <v>0</v>
      </c>
      <c r="M215" s="282"/>
      <c r="N215" s="282"/>
      <c r="O215" s="274"/>
      <c r="P215" s="275">
        <f>ROUND(V215*K215,3)</f>
        <v>0</v>
      </c>
      <c r="Q215" s="274"/>
      <c r="R215" s="35"/>
      <c r="T215" s="171" t="s">
        <v>19</v>
      </c>
      <c r="U215" s="42" t="s">
        <v>45</v>
      </c>
      <c r="V215" s="172">
        <f>L215+M215</f>
        <v>0</v>
      </c>
      <c r="W215" s="172">
        <f>ROUND(L215*K215,3)</f>
        <v>0</v>
      </c>
      <c r="X215" s="172">
        <f>ROUND(M215*K215,3)</f>
        <v>0</v>
      </c>
      <c r="Y215" s="34"/>
      <c r="Z215" s="173">
        <f>Y215*K215</f>
        <v>0</v>
      </c>
      <c r="AA215" s="173">
        <v>2.1000000000000001E-2</v>
      </c>
      <c r="AB215" s="173">
        <f>AA215*K215</f>
        <v>4.6592700000000002</v>
      </c>
      <c r="AC215" s="173">
        <v>0</v>
      </c>
      <c r="AD215" s="173">
        <f>AC215*K215</f>
        <v>0</v>
      </c>
      <c r="AE215" s="174" t="s">
        <v>19</v>
      </c>
      <c r="AR215" s="16" t="s">
        <v>168</v>
      </c>
      <c r="AT215" s="16" t="s">
        <v>165</v>
      </c>
      <c r="AU215" s="16" t="s">
        <v>127</v>
      </c>
      <c r="AY215" s="16" t="s">
        <v>153</v>
      </c>
      <c r="BE215" s="109">
        <f>IF(U215="základná",P215,0)</f>
        <v>0</v>
      </c>
      <c r="BF215" s="109">
        <f>IF(U215="znížená",P215,0)</f>
        <v>0</v>
      </c>
      <c r="BG215" s="109">
        <f>IF(U215="zákl. prenesená",P215,0)</f>
        <v>0</v>
      </c>
      <c r="BH215" s="109">
        <f>IF(U215="zníž. prenesená",P215,0)</f>
        <v>0</v>
      </c>
      <c r="BI215" s="109">
        <f>IF(U215="nulová",P215,0)</f>
        <v>0</v>
      </c>
      <c r="BJ215" s="16" t="s">
        <v>127</v>
      </c>
      <c r="BK215" s="175">
        <f>ROUND(V215*K215,3)</f>
        <v>0</v>
      </c>
      <c r="BL215" s="16" t="s">
        <v>159</v>
      </c>
      <c r="BM215" s="16" t="s">
        <v>389</v>
      </c>
    </row>
    <row r="216" spans="2:65" s="1" customFormat="1" ht="22.5" customHeight="1" x14ac:dyDescent="0.3">
      <c r="B216" s="33"/>
      <c r="C216" s="34"/>
      <c r="D216" s="34"/>
      <c r="E216" s="34"/>
      <c r="F216" s="298" t="s">
        <v>390</v>
      </c>
      <c r="G216" s="223"/>
      <c r="H216" s="223"/>
      <c r="I216" s="223"/>
      <c r="J216" s="34"/>
      <c r="K216" s="34"/>
      <c r="L216" s="34"/>
      <c r="M216" s="34"/>
      <c r="N216" s="34"/>
      <c r="O216" s="34"/>
      <c r="P216" s="34"/>
      <c r="Q216" s="34"/>
      <c r="R216" s="35"/>
      <c r="T216" s="76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77"/>
      <c r="AT216" s="16" t="s">
        <v>391</v>
      </c>
      <c r="AU216" s="16" t="s">
        <v>127</v>
      </c>
    </row>
    <row r="217" spans="2:65" s="1" customFormat="1" ht="22.5" customHeight="1" x14ac:dyDescent="0.3">
      <c r="B217" s="33"/>
      <c r="C217" s="166" t="s">
        <v>268</v>
      </c>
      <c r="D217" s="166" t="s">
        <v>155</v>
      </c>
      <c r="E217" s="167" t="s">
        <v>392</v>
      </c>
      <c r="F217" s="273" t="s">
        <v>393</v>
      </c>
      <c r="G217" s="274"/>
      <c r="H217" s="274"/>
      <c r="I217" s="274"/>
      <c r="J217" s="168" t="s">
        <v>172</v>
      </c>
      <c r="K217" s="169">
        <v>2.0019999999999998</v>
      </c>
      <c r="L217" s="170">
        <v>0</v>
      </c>
      <c r="M217" s="276">
        <v>0</v>
      </c>
      <c r="N217" s="274"/>
      <c r="O217" s="274"/>
      <c r="P217" s="275">
        <f>ROUND(V217*K217,3)</f>
        <v>0</v>
      </c>
      <c r="Q217" s="274"/>
      <c r="R217" s="35"/>
      <c r="T217" s="171" t="s">
        <v>19</v>
      </c>
      <c r="U217" s="42" t="s">
        <v>45</v>
      </c>
      <c r="V217" s="172">
        <f>L217+M217</f>
        <v>0</v>
      </c>
      <c r="W217" s="172">
        <f>ROUND(L217*K217,3)</f>
        <v>0</v>
      </c>
      <c r="X217" s="172">
        <f>ROUND(M217*K217,3)</f>
        <v>0</v>
      </c>
      <c r="Y217" s="34"/>
      <c r="Z217" s="173">
        <f>Y217*K217</f>
        <v>0</v>
      </c>
      <c r="AA217" s="173">
        <v>2.19407</v>
      </c>
      <c r="AB217" s="173">
        <f>AA217*K217</f>
        <v>4.3925281399999996</v>
      </c>
      <c r="AC217" s="173">
        <v>0</v>
      </c>
      <c r="AD217" s="173">
        <f>AC217*K217</f>
        <v>0</v>
      </c>
      <c r="AE217" s="174" t="s">
        <v>19</v>
      </c>
      <c r="AR217" s="16" t="s">
        <v>159</v>
      </c>
      <c r="AT217" s="16" t="s">
        <v>155</v>
      </c>
      <c r="AU217" s="16" t="s">
        <v>127</v>
      </c>
      <c r="AY217" s="16" t="s">
        <v>153</v>
      </c>
      <c r="BE217" s="109">
        <f>IF(U217="základná",P217,0)</f>
        <v>0</v>
      </c>
      <c r="BF217" s="109">
        <f>IF(U217="znížená",P217,0)</f>
        <v>0</v>
      </c>
      <c r="BG217" s="109">
        <f>IF(U217="zákl. prenesená",P217,0)</f>
        <v>0</v>
      </c>
      <c r="BH217" s="109">
        <f>IF(U217="zníž. prenesená",P217,0)</f>
        <v>0</v>
      </c>
      <c r="BI217" s="109">
        <f>IF(U217="nulová",P217,0)</f>
        <v>0</v>
      </c>
      <c r="BJ217" s="16" t="s">
        <v>127</v>
      </c>
      <c r="BK217" s="175">
        <f>ROUND(V217*K217,3)</f>
        <v>0</v>
      </c>
      <c r="BL217" s="16" t="s">
        <v>159</v>
      </c>
      <c r="BM217" s="16" t="s">
        <v>394</v>
      </c>
    </row>
    <row r="218" spans="2:65" s="10" customFormat="1" ht="22.5" customHeight="1" x14ac:dyDescent="0.3">
      <c r="B218" s="176"/>
      <c r="C218" s="177"/>
      <c r="D218" s="177"/>
      <c r="E218" s="178" t="s">
        <v>19</v>
      </c>
      <c r="F218" s="277" t="s">
        <v>395</v>
      </c>
      <c r="G218" s="278"/>
      <c r="H218" s="278"/>
      <c r="I218" s="278"/>
      <c r="J218" s="177"/>
      <c r="K218" s="179" t="s">
        <v>19</v>
      </c>
      <c r="L218" s="177"/>
      <c r="M218" s="177"/>
      <c r="N218" s="177"/>
      <c r="O218" s="177"/>
      <c r="P218" s="177"/>
      <c r="Q218" s="177"/>
      <c r="R218" s="180"/>
      <c r="T218" s="181"/>
      <c r="U218" s="177"/>
      <c r="V218" s="177"/>
      <c r="W218" s="177"/>
      <c r="X218" s="177"/>
      <c r="Y218" s="177"/>
      <c r="Z218" s="177"/>
      <c r="AA218" s="177"/>
      <c r="AB218" s="177"/>
      <c r="AC218" s="177"/>
      <c r="AD218" s="177"/>
      <c r="AE218" s="182"/>
      <c r="AT218" s="183" t="s">
        <v>162</v>
      </c>
      <c r="AU218" s="183" t="s">
        <v>127</v>
      </c>
      <c r="AV218" s="10" t="s">
        <v>87</v>
      </c>
      <c r="AW218" s="10" t="s">
        <v>5</v>
      </c>
      <c r="AX218" s="10" t="s">
        <v>80</v>
      </c>
      <c r="AY218" s="183" t="s">
        <v>153</v>
      </c>
    </row>
    <row r="219" spans="2:65" s="11" customFormat="1" ht="22.5" customHeight="1" x14ac:dyDescent="0.3">
      <c r="B219" s="184"/>
      <c r="C219" s="185"/>
      <c r="D219" s="185"/>
      <c r="E219" s="186" t="s">
        <v>19</v>
      </c>
      <c r="F219" s="279" t="s">
        <v>396</v>
      </c>
      <c r="G219" s="280"/>
      <c r="H219" s="280"/>
      <c r="I219" s="280"/>
      <c r="J219" s="185"/>
      <c r="K219" s="187">
        <v>0.751</v>
      </c>
      <c r="L219" s="185"/>
      <c r="M219" s="185"/>
      <c r="N219" s="185"/>
      <c r="O219" s="185"/>
      <c r="P219" s="185"/>
      <c r="Q219" s="185"/>
      <c r="R219" s="188"/>
      <c r="T219" s="189"/>
      <c r="U219" s="185"/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90"/>
      <c r="AT219" s="191" t="s">
        <v>162</v>
      </c>
      <c r="AU219" s="191" t="s">
        <v>127</v>
      </c>
      <c r="AV219" s="11" t="s">
        <v>127</v>
      </c>
      <c r="AW219" s="11" t="s">
        <v>5</v>
      </c>
      <c r="AX219" s="11" t="s">
        <v>80</v>
      </c>
      <c r="AY219" s="191" t="s">
        <v>153</v>
      </c>
    </row>
    <row r="220" spans="2:65" s="11" customFormat="1" ht="22.5" customHeight="1" x14ac:dyDescent="0.3">
      <c r="B220" s="184"/>
      <c r="C220" s="185"/>
      <c r="D220" s="185"/>
      <c r="E220" s="186" t="s">
        <v>19</v>
      </c>
      <c r="F220" s="279" t="s">
        <v>397</v>
      </c>
      <c r="G220" s="280"/>
      <c r="H220" s="280"/>
      <c r="I220" s="280"/>
      <c r="J220" s="185"/>
      <c r="K220" s="187">
        <v>0.25</v>
      </c>
      <c r="L220" s="185"/>
      <c r="M220" s="185"/>
      <c r="N220" s="185"/>
      <c r="O220" s="185"/>
      <c r="P220" s="185"/>
      <c r="Q220" s="185"/>
      <c r="R220" s="188"/>
      <c r="T220" s="189"/>
      <c r="U220" s="185"/>
      <c r="V220" s="185"/>
      <c r="W220" s="185"/>
      <c r="X220" s="185"/>
      <c r="Y220" s="185"/>
      <c r="Z220" s="185"/>
      <c r="AA220" s="185"/>
      <c r="AB220" s="185"/>
      <c r="AC220" s="185"/>
      <c r="AD220" s="185"/>
      <c r="AE220" s="190"/>
      <c r="AT220" s="191" t="s">
        <v>162</v>
      </c>
      <c r="AU220" s="191" t="s">
        <v>127</v>
      </c>
      <c r="AV220" s="11" t="s">
        <v>127</v>
      </c>
      <c r="AW220" s="11" t="s">
        <v>5</v>
      </c>
      <c r="AX220" s="11" t="s">
        <v>80</v>
      </c>
      <c r="AY220" s="191" t="s">
        <v>153</v>
      </c>
    </row>
    <row r="221" spans="2:65" s="10" customFormat="1" ht="22.5" customHeight="1" x14ac:dyDescent="0.3">
      <c r="B221" s="176"/>
      <c r="C221" s="177"/>
      <c r="D221" s="177"/>
      <c r="E221" s="178" t="s">
        <v>19</v>
      </c>
      <c r="F221" s="284" t="s">
        <v>398</v>
      </c>
      <c r="G221" s="278"/>
      <c r="H221" s="278"/>
      <c r="I221" s="278"/>
      <c r="J221" s="177"/>
      <c r="K221" s="179" t="s">
        <v>19</v>
      </c>
      <c r="L221" s="177"/>
      <c r="M221" s="177"/>
      <c r="N221" s="177"/>
      <c r="O221" s="177"/>
      <c r="P221" s="177"/>
      <c r="Q221" s="177"/>
      <c r="R221" s="180"/>
      <c r="T221" s="181"/>
      <c r="U221" s="177"/>
      <c r="V221" s="177"/>
      <c r="W221" s="177"/>
      <c r="X221" s="177"/>
      <c r="Y221" s="177"/>
      <c r="Z221" s="177"/>
      <c r="AA221" s="177"/>
      <c r="AB221" s="177"/>
      <c r="AC221" s="177"/>
      <c r="AD221" s="177"/>
      <c r="AE221" s="182"/>
      <c r="AT221" s="183" t="s">
        <v>162</v>
      </c>
      <c r="AU221" s="183" t="s">
        <v>127</v>
      </c>
      <c r="AV221" s="10" t="s">
        <v>87</v>
      </c>
      <c r="AW221" s="10" t="s">
        <v>5</v>
      </c>
      <c r="AX221" s="10" t="s">
        <v>80</v>
      </c>
      <c r="AY221" s="183" t="s">
        <v>153</v>
      </c>
    </row>
    <row r="222" spans="2:65" s="11" customFormat="1" ht="22.5" customHeight="1" x14ac:dyDescent="0.3">
      <c r="B222" s="184"/>
      <c r="C222" s="185"/>
      <c r="D222" s="185"/>
      <c r="E222" s="186" t="s">
        <v>19</v>
      </c>
      <c r="F222" s="279" t="s">
        <v>396</v>
      </c>
      <c r="G222" s="280"/>
      <c r="H222" s="280"/>
      <c r="I222" s="280"/>
      <c r="J222" s="185"/>
      <c r="K222" s="187">
        <v>0.751</v>
      </c>
      <c r="L222" s="185"/>
      <c r="M222" s="185"/>
      <c r="N222" s="185"/>
      <c r="O222" s="185"/>
      <c r="P222" s="185"/>
      <c r="Q222" s="185"/>
      <c r="R222" s="188"/>
      <c r="T222" s="189"/>
      <c r="U222" s="185"/>
      <c r="V222" s="185"/>
      <c r="W222" s="185"/>
      <c r="X222" s="185"/>
      <c r="Y222" s="185"/>
      <c r="Z222" s="185"/>
      <c r="AA222" s="185"/>
      <c r="AB222" s="185"/>
      <c r="AC222" s="185"/>
      <c r="AD222" s="185"/>
      <c r="AE222" s="190"/>
      <c r="AT222" s="191" t="s">
        <v>162</v>
      </c>
      <c r="AU222" s="191" t="s">
        <v>127</v>
      </c>
      <c r="AV222" s="11" t="s">
        <v>127</v>
      </c>
      <c r="AW222" s="11" t="s">
        <v>5</v>
      </c>
      <c r="AX222" s="11" t="s">
        <v>80</v>
      </c>
      <c r="AY222" s="191" t="s">
        <v>153</v>
      </c>
    </row>
    <row r="223" spans="2:65" s="11" customFormat="1" ht="22.5" customHeight="1" x14ac:dyDescent="0.3">
      <c r="B223" s="184"/>
      <c r="C223" s="185"/>
      <c r="D223" s="185"/>
      <c r="E223" s="186" t="s">
        <v>19</v>
      </c>
      <c r="F223" s="279" t="s">
        <v>397</v>
      </c>
      <c r="G223" s="280"/>
      <c r="H223" s="280"/>
      <c r="I223" s="280"/>
      <c r="J223" s="185"/>
      <c r="K223" s="187">
        <v>0.25</v>
      </c>
      <c r="L223" s="185"/>
      <c r="M223" s="185"/>
      <c r="N223" s="185"/>
      <c r="O223" s="185"/>
      <c r="P223" s="185"/>
      <c r="Q223" s="185"/>
      <c r="R223" s="188"/>
      <c r="T223" s="189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90"/>
      <c r="AT223" s="191" t="s">
        <v>162</v>
      </c>
      <c r="AU223" s="191" t="s">
        <v>127</v>
      </c>
      <c r="AV223" s="11" t="s">
        <v>127</v>
      </c>
      <c r="AW223" s="11" t="s">
        <v>5</v>
      </c>
      <c r="AX223" s="11" t="s">
        <v>80</v>
      </c>
      <c r="AY223" s="191" t="s">
        <v>153</v>
      </c>
    </row>
    <row r="224" spans="2:65" s="12" customFormat="1" ht="22.5" customHeight="1" x14ac:dyDescent="0.3">
      <c r="B224" s="197"/>
      <c r="C224" s="198"/>
      <c r="D224" s="198"/>
      <c r="E224" s="199" t="s">
        <v>19</v>
      </c>
      <c r="F224" s="285" t="s">
        <v>263</v>
      </c>
      <c r="G224" s="286"/>
      <c r="H224" s="286"/>
      <c r="I224" s="286"/>
      <c r="J224" s="198"/>
      <c r="K224" s="200">
        <v>2.0019999999999998</v>
      </c>
      <c r="L224" s="198"/>
      <c r="M224" s="198"/>
      <c r="N224" s="198"/>
      <c r="O224" s="198"/>
      <c r="P224" s="198"/>
      <c r="Q224" s="198"/>
      <c r="R224" s="201"/>
      <c r="T224" s="202"/>
      <c r="U224" s="198"/>
      <c r="V224" s="198"/>
      <c r="W224" s="198"/>
      <c r="X224" s="198"/>
      <c r="Y224" s="198"/>
      <c r="Z224" s="198"/>
      <c r="AA224" s="198"/>
      <c r="AB224" s="198"/>
      <c r="AC224" s="198"/>
      <c r="AD224" s="198"/>
      <c r="AE224" s="203"/>
      <c r="AT224" s="204" t="s">
        <v>162</v>
      </c>
      <c r="AU224" s="204" t="s">
        <v>127</v>
      </c>
      <c r="AV224" s="12" t="s">
        <v>159</v>
      </c>
      <c r="AW224" s="12" t="s">
        <v>5</v>
      </c>
      <c r="AX224" s="12" t="s">
        <v>87</v>
      </c>
      <c r="AY224" s="204" t="s">
        <v>153</v>
      </c>
    </row>
    <row r="225" spans="2:65" s="1" customFormat="1" ht="22.5" customHeight="1" x14ac:dyDescent="0.3">
      <c r="B225" s="33"/>
      <c r="C225" s="166" t="s">
        <v>9</v>
      </c>
      <c r="D225" s="166" t="s">
        <v>155</v>
      </c>
      <c r="E225" s="167" t="s">
        <v>399</v>
      </c>
      <c r="F225" s="273" t="s">
        <v>400</v>
      </c>
      <c r="G225" s="274"/>
      <c r="H225" s="274"/>
      <c r="I225" s="274"/>
      <c r="J225" s="168" t="s">
        <v>172</v>
      </c>
      <c r="K225" s="169">
        <v>2.0019999999999998</v>
      </c>
      <c r="L225" s="170">
        <v>0</v>
      </c>
      <c r="M225" s="276">
        <v>0</v>
      </c>
      <c r="N225" s="274"/>
      <c r="O225" s="274"/>
      <c r="P225" s="275">
        <f>ROUND(V225*K225,3)</f>
        <v>0</v>
      </c>
      <c r="Q225" s="274"/>
      <c r="R225" s="35"/>
      <c r="T225" s="171" t="s">
        <v>19</v>
      </c>
      <c r="U225" s="42" t="s">
        <v>45</v>
      </c>
      <c r="V225" s="172">
        <f>L225+M225</f>
        <v>0</v>
      </c>
      <c r="W225" s="172">
        <f>ROUND(L225*K225,3)</f>
        <v>0</v>
      </c>
      <c r="X225" s="172">
        <f>ROUND(M225*K225,3)</f>
        <v>0</v>
      </c>
      <c r="Y225" s="34"/>
      <c r="Z225" s="173">
        <f>Y225*K225</f>
        <v>0</v>
      </c>
      <c r="AA225" s="173">
        <v>0</v>
      </c>
      <c r="AB225" s="173">
        <f>AA225*K225</f>
        <v>0</v>
      </c>
      <c r="AC225" s="173">
        <v>0</v>
      </c>
      <c r="AD225" s="173">
        <f>AC225*K225</f>
        <v>0</v>
      </c>
      <c r="AE225" s="174" t="s">
        <v>19</v>
      </c>
      <c r="AR225" s="16" t="s">
        <v>159</v>
      </c>
      <c r="AT225" s="16" t="s">
        <v>155</v>
      </c>
      <c r="AU225" s="16" t="s">
        <v>127</v>
      </c>
      <c r="AY225" s="16" t="s">
        <v>153</v>
      </c>
      <c r="BE225" s="109">
        <f>IF(U225="základná",P225,0)</f>
        <v>0</v>
      </c>
      <c r="BF225" s="109">
        <f>IF(U225="znížená",P225,0)</f>
        <v>0</v>
      </c>
      <c r="BG225" s="109">
        <f>IF(U225="zákl. prenesená",P225,0)</f>
        <v>0</v>
      </c>
      <c r="BH225" s="109">
        <f>IF(U225="zníž. prenesená",P225,0)</f>
        <v>0</v>
      </c>
      <c r="BI225" s="109">
        <f>IF(U225="nulová",P225,0)</f>
        <v>0</v>
      </c>
      <c r="BJ225" s="16" t="s">
        <v>127</v>
      </c>
      <c r="BK225" s="175">
        <f>ROUND(V225*K225,3)</f>
        <v>0</v>
      </c>
      <c r="BL225" s="16" t="s">
        <v>159</v>
      </c>
      <c r="BM225" s="16" t="s">
        <v>401</v>
      </c>
    </row>
    <row r="226" spans="2:65" s="11" customFormat="1" ht="22.5" customHeight="1" x14ac:dyDescent="0.3">
      <c r="B226" s="184"/>
      <c r="C226" s="185"/>
      <c r="D226" s="185"/>
      <c r="E226" s="186" t="s">
        <v>19</v>
      </c>
      <c r="F226" s="283" t="s">
        <v>402</v>
      </c>
      <c r="G226" s="280"/>
      <c r="H226" s="280"/>
      <c r="I226" s="280"/>
      <c r="J226" s="185"/>
      <c r="K226" s="187">
        <v>2.0019999999999998</v>
      </c>
      <c r="L226" s="185"/>
      <c r="M226" s="185"/>
      <c r="N226" s="185"/>
      <c r="O226" s="185"/>
      <c r="P226" s="185"/>
      <c r="Q226" s="185"/>
      <c r="R226" s="188"/>
      <c r="T226" s="189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90"/>
      <c r="AT226" s="191" t="s">
        <v>162</v>
      </c>
      <c r="AU226" s="191" t="s">
        <v>127</v>
      </c>
      <c r="AV226" s="11" t="s">
        <v>127</v>
      </c>
      <c r="AW226" s="11" t="s">
        <v>5</v>
      </c>
      <c r="AX226" s="11" t="s">
        <v>87</v>
      </c>
      <c r="AY226" s="191" t="s">
        <v>153</v>
      </c>
    </row>
    <row r="227" spans="2:65" s="1" customFormat="1" ht="31.5" customHeight="1" x14ac:dyDescent="0.3">
      <c r="B227" s="33"/>
      <c r="C227" s="192" t="s">
        <v>195</v>
      </c>
      <c r="D227" s="192" t="s">
        <v>165</v>
      </c>
      <c r="E227" s="193" t="s">
        <v>403</v>
      </c>
      <c r="F227" s="281" t="s">
        <v>404</v>
      </c>
      <c r="G227" s="282"/>
      <c r="H227" s="282"/>
      <c r="I227" s="282"/>
      <c r="J227" s="194" t="s">
        <v>172</v>
      </c>
      <c r="K227" s="195">
        <v>2.0219999999999998</v>
      </c>
      <c r="L227" s="196">
        <v>0</v>
      </c>
      <c r="M227" s="282"/>
      <c r="N227" s="282"/>
      <c r="O227" s="274"/>
      <c r="P227" s="275">
        <f>ROUND(V227*K227,3)</f>
        <v>0</v>
      </c>
      <c r="Q227" s="274"/>
      <c r="R227" s="35"/>
      <c r="T227" s="171" t="s">
        <v>19</v>
      </c>
      <c r="U227" s="42" t="s">
        <v>45</v>
      </c>
      <c r="V227" s="172">
        <f>L227+M227</f>
        <v>0</v>
      </c>
      <c r="W227" s="172">
        <f>ROUND(L227*K227,3)</f>
        <v>0</v>
      </c>
      <c r="X227" s="172">
        <f>ROUND(M227*K227,3)</f>
        <v>0</v>
      </c>
      <c r="Y227" s="34"/>
      <c r="Z227" s="173">
        <f>Y227*K227</f>
        <v>0</v>
      </c>
      <c r="AA227" s="173">
        <v>2.1723499999999998</v>
      </c>
      <c r="AB227" s="173">
        <f>AA227*K227</f>
        <v>4.392491699999999</v>
      </c>
      <c r="AC227" s="173">
        <v>0</v>
      </c>
      <c r="AD227" s="173">
        <f>AC227*K227</f>
        <v>0</v>
      </c>
      <c r="AE227" s="174" t="s">
        <v>19</v>
      </c>
      <c r="AR227" s="16" t="s">
        <v>168</v>
      </c>
      <c r="AT227" s="16" t="s">
        <v>165</v>
      </c>
      <c r="AU227" s="16" t="s">
        <v>127</v>
      </c>
      <c r="AY227" s="16" t="s">
        <v>153</v>
      </c>
      <c r="BE227" s="109">
        <f>IF(U227="základná",P227,0)</f>
        <v>0</v>
      </c>
      <c r="BF227" s="109">
        <f>IF(U227="znížená",P227,0)</f>
        <v>0</v>
      </c>
      <c r="BG227" s="109">
        <f>IF(U227="zákl. prenesená",P227,0)</f>
        <v>0</v>
      </c>
      <c r="BH227" s="109">
        <f>IF(U227="zníž. prenesená",P227,0)</f>
        <v>0</v>
      </c>
      <c r="BI227" s="109">
        <f>IF(U227="nulová",P227,0)</f>
        <v>0</v>
      </c>
      <c r="BJ227" s="16" t="s">
        <v>127</v>
      </c>
      <c r="BK227" s="175">
        <f>ROUND(V227*K227,3)</f>
        <v>0</v>
      </c>
      <c r="BL227" s="16" t="s">
        <v>159</v>
      </c>
      <c r="BM227" s="16" t="s">
        <v>405</v>
      </c>
    </row>
    <row r="228" spans="2:65" s="1" customFormat="1" ht="31.5" customHeight="1" x14ac:dyDescent="0.3">
      <c r="B228" s="33"/>
      <c r="C228" s="166" t="s">
        <v>201</v>
      </c>
      <c r="D228" s="166" t="s">
        <v>155</v>
      </c>
      <c r="E228" s="167" t="s">
        <v>406</v>
      </c>
      <c r="F228" s="273" t="s">
        <v>407</v>
      </c>
      <c r="G228" s="274"/>
      <c r="H228" s="274"/>
      <c r="I228" s="274"/>
      <c r="J228" s="168" t="s">
        <v>185</v>
      </c>
      <c r="K228" s="169">
        <v>1</v>
      </c>
      <c r="L228" s="170">
        <v>0</v>
      </c>
      <c r="M228" s="276">
        <v>0</v>
      </c>
      <c r="N228" s="274"/>
      <c r="O228" s="274"/>
      <c r="P228" s="275">
        <f>ROUND(V228*K228,3)</f>
        <v>0</v>
      </c>
      <c r="Q228" s="274"/>
      <c r="R228" s="35"/>
      <c r="T228" s="171" t="s">
        <v>19</v>
      </c>
      <c r="U228" s="42" t="s">
        <v>45</v>
      </c>
      <c r="V228" s="172">
        <f>L228+M228</f>
        <v>0</v>
      </c>
      <c r="W228" s="172">
        <f>ROUND(L228*K228,3)</f>
        <v>0</v>
      </c>
      <c r="X228" s="172">
        <f>ROUND(M228*K228,3)</f>
        <v>0</v>
      </c>
      <c r="Y228" s="34"/>
      <c r="Z228" s="173">
        <f>Y228*K228</f>
        <v>0</v>
      </c>
      <c r="AA228" s="173">
        <v>1.002</v>
      </c>
      <c r="AB228" s="173">
        <f>AA228*K228</f>
        <v>1.002</v>
      </c>
      <c r="AC228" s="173">
        <v>0</v>
      </c>
      <c r="AD228" s="173">
        <f>AC228*K228</f>
        <v>0</v>
      </c>
      <c r="AE228" s="174" t="s">
        <v>19</v>
      </c>
      <c r="AR228" s="16" t="s">
        <v>159</v>
      </c>
      <c r="AT228" s="16" t="s">
        <v>155</v>
      </c>
      <c r="AU228" s="16" t="s">
        <v>127</v>
      </c>
      <c r="AY228" s="16" t="s">
        <v>153</v>
      </c>
      <c r="BE228" s="109">
        <f>IF(U228="základná",P228,0)</f>
        <v>0</v>
      </c>
      <c r="BF228" s="109">
        <f>IF(U228="znížená",P228,0)</f>
        <v>0</v>
      </c>
      <c r="BG228" s="109">
        <f>IF(U228="zákl. prenesená",P228,0)</f>
        <v>0</v>
      </c>
      <c r="BH228" s="109">
        <f>IF(U228="zníž. prenesená",P228,0)</f>
        <v>0</v>
      </c>
      <c r="BI228" s="109">
        <f>IF(U228="nulová",P228,0)</f>
        <v>0</v>
      </c>
      <c r="BJ228" s="16" t="s">
        <v>127</v>
      </c>
      <c r="BK228" s="175">
        <f>ROUND(V228*K228,3)</f>
        <v>0</v>
      </c>
      <c r="BL228" s="16" t="s">
        <v>159</v>
      </c>
      <c r="BM228" s="16" t="s">
        <v>408</v>
      </c>
    </row>
    <row r="229" spans="2:65" s="1" customFormat="1" ht="31.5" customHeight="1" x14ac:dyDescent="0.3">
      <c r="B229" s="33"/>
      <c r="C229" s="166" t="s">
        <v>206</v>
      </c>
      <c r="D229" s="166" t="s">
        <v>155</v>
      </c>
      <c r="E229" s="167" t="s">
        <v>409</v>
      </c>
      <c r="F229" s="273" t="s">
        <v>410</v>
      </c>
      <c r="G229" s="274"/>
      <c r="H229" s="274"/>
      <c r="I229" s="274"/>
      <c r="J229" s="168" t="s">
        <v>158</v>
      </c>
      <c r="K229" s="169">
        <v>58.854999999999997</v>
      </c>
      <c r="L229" s="170">
        <v>0</v>
      </c>
      <c r="M229" s="276">
        <v>0</v>
      </c>
      <c r="N229" s="274"/>
      <c r="O229" s="274"/>
      <c r="P229" s="275">
        <f>ROUND(V229*K229,3)</f>
        <v>0</v>
      </c>
      <c r="Q229" s="274"/>
      <c r="R229" s="35"/>
      <c r="T229" s="171" t="s">
        <v>19</v>
      </c>
      <c r="U229" s="42" t="s">
        <v>45</v>
      </c>
      <c r="V229" s="172">
        <f>L229+M229</f>
        <v>0</v>
      </c>
      <c r="W229" s="172">
        <f>ROUND(L229*K229,3)</f>
        <v>0</v>
      </c>
      <c r="X229" s="172">
        <f>ROUND(M229*K229,3)</f>
        <v>0</v>
      </c>
      <c r="Y229" s="34"/>
      <c r="Z229" s="173">
        <f>Y229*K229</f>
        <v>0</v>
      </c>
      <c r="AA229" s="173">
        <v>3.0000000000000001E-5</v>
      </c>
      <c r="AB229" s="173">
        <f>AA229*K229</f>
        <v>1.7656499999999999E-3</v>
      </c>
      <c r="AC229" s="173">
        <v>0</v>
      </c>
      <c r="AD229" s="173">
        <f>AC229*K229</f>
        <v>0</v>
      </c>
      <c r="AE229" s="174" t="s">
        <v>19</v>
      </c>
      <c r="AR229" s="16" t="s">
        <v>159</v>
      </c>
      <c r="AT229" s="16" t="s">
        <v>155</v>
      </c>
      <c r="AU229" s="16" t="s">
        <v>127</v>
      </c>
      <c r="AY229" s="16" t="s">
        <v>153</v>
      </c>
      <c r="BE229" s="109">
        <f>IF(U229="základná",P229,0)</f>
        <v>0</v>
      </c>
      <c r="BF229" s="109">
        <f>IF(U229="znížená",P229,0)</f>
        <v>0</v>
      </c>
      <c r="BG229" s="109">
        <f>IF(U229="zákl. prenesená",P229,0)</f>
        <v>0</v>
      </c>
      <c r="BH229" s="109">
        <f>IF(U229="zníž. prenesená",P229,0)</f>
        <v>0</v>
      </c>
      <c r="BI229" s="109">
        <f>IF(U229="nulová",P229,0)</f>
        <v>0</v>
      </c>
      <c r="BJ229" s="16" t="s">
        <v>127</v>
      </c>
      <c r="BK229" s="175">
        <f>ROUND(V229*K229,3)</f>
        <v>0</v>
      </c>
      <c r="BL229" s="16" t="s">
        <v>159</v>
      </c>
      <c r="BM229" s="16" t="s">
        <v>411</v>
      </c>
    </row>
    <row r="230" spans="2:65" s="10" customFormat="1" ht="22.5" customHeight="1" x14ac:dyDescent="0.3">
      <c r="B230" s="176"/>
      <c r="C230" s="177"/>
      <c r="D230" s="177"/>
      <c r="E230" s="178" t="s">
        <v>19</v>
      </c>
      <c r="F230" s="277" t="s">
        <v>347</v>
      </c>
      <c r="G230" s="278"/>
      <c r="H230" s="278"/>
      <c r="I230" s="278"/>
      <c r="J230" s="177"/>
      <c r="K230" s="179" t="s">
        <v>19</v>
      </c>
      <c r="L230" s="177"/>
      <c r="M230" s="177"/>
      <c r="N230" s="177"/>
      <c r="O230" s="177"/>
      <c r="P230" s="177"/>
      <c r="Q230" s="177"/>
      <c r="R230" s="180"/>
      <c r="T230" s="181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82"/>
      <c r="AT230" s="183" t="s">
        <v>162</v>
      </c>
      <c r="AU230" s="183" t="s">
        <v>127</v>
      </c>
      <c r="AV230" s="10" t="s">
        <v>87</v>
      </c>
      <c r="AW230" s="10" t="s">
        <v>5</v>
      </c>
      <c r="AX230" s="10" t="s">
        <v>80</v>
      </c>
      <c r="AY230" s="183" t="s">
        <v>153</v>
      </c>
    </row>
    <row r="231" spans="2:65" s="11" customFormat="1" ht="22.5" customHeight="1" x14ac:dyDescent="0.3">
      <c r="B231" s="184"/>
      <c r="C231" s="185"/>
      <c r="D231" s="185"/>
      <c r="E231" s="186" t="s">
        <v>19</v>
      </c>
      <c r="F231" s="279" t="s">
        <v>348</v>
      </c>
      <c r="G231" s="280"/>
      <c r="H231" s="280"/>
      <c r="I231" s="280"/>
      <c r="J231" s="185"/>
      <c r="K231" s="187">
        <v>69.3</v>
      </c>
      <c r="L231" s="185"/>
      <c r="M231" s="185"/>
      <c r="N231" s="185"/>
      <c r="O231" s="185"/>
      <c r="P231" s="185"/>
      <c r="Q231" s="185"/>
      <c r="R231" s="188"/>
      <c r="T231" s="189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90"/>
      <c r="AT231" s="191" t="s">
        <v>162</v>
      </c>
      <c r="AU231" s="191" t="s">
        <v>127</v>
      </c>
      <c r="AV231" s="11" t="s">
        <v>127</v>
      </c>
      <c r="AW231" s="11" t="s">
        <v>5</v>
      </c>
      <c r="AX231" s="11" t="s">
        <v>80</v>
      </c>
      <c r="AY231" s="191" t="s">
        <v>153</v>
      </c>
    </row>
    <row r="232" spans="2:65" s="10" customFormat="1" ht="22.5" customHeight="1" x14ac:dyDescent="0.3">
      <c r="B232" s="176"/>
      <c r="C232" s="177"/>
      <c r="D232" s="177"/>
      <c r="E232" s="178" t="s">
        <v>19</v>
      </c>
      <c r="F232" s="284" t="s">
        <v>349</v>
      </c>
      <c r="G232" s="278"/>
      <c r="H232" s="278"/>
      <c r="I232" s="278"/>
      <c r="J232" s="177"/>
      <c r="K232" s="179" t="s">
        <v>19</v>
      </c>
      <c r="L232" s="177"/>
      <c r="M232" s="177"/>
      <c r="N232" s="177"/>
      <c r="O232" s="177"/>
      <c r="P232" s="177"/>
      <c r="Q232" s="177"/>
      <c r="R232" s="180"/>
      <c r="T232" s="181"/>
      <c r="U232" s="177"/>
      <c r="V232" s="177"/>
      <c r="W232" s="177"/>
      <c r="X232" s="177"/>
      <c r="Y232" s="177"/>
      <c r="Z232" s="177"/>
      <c r="AA232" s="177"/>
      <c r="AB232" s="177"/>
      <c r="AC232" s="177"/>
      <c r="AD232" s="177"/>
      <c r="AE232" s="182"/>
      <c r="AT232" s="183" t="s">
        <v>162</v>
      </c>
      <c r="AU232" s="183" t="s">
        <v>127</v>
      </c>
      <c r="AV232" s="10" t="s">
        <v>87</v>
      </c>
      <c r="AW232" s="10" t="s">
        <v>5</v>
      </c>
      <c r="AX232" s="10" t="s">
        <v>80</v>
      </c>
      <c r="AY232" s="183" t="s">
        <v>153</v>
      </c>
    </row>
    <row r="233" spans="2:65" s="11" customFormat="1" ht="22.5" customHeight="1" x14ac:dyDescent="0.3">
      <c r="B233" s="184"/>
      <c r="C233" s="185"/>
      <c r="D233" s="185"/>
      <c r="E233" s="186" t="s">
        <v>19</v>
      </c>
      <c r="F233" s="279" t="s">
        <v>350</v>
      </c>
      <c r="G233" s="280"/>
      <c r="H233" s="280"/>
      <c r="I233" s="280"/>
      <c r="J233" s="185"/>
      <c r="K233" s="187">
        <v>-2.5019999999999998</v>
      </c>
      <c r="L233" s="185"/>
      <c r="M233" s="185"/>
      <c r="N233" s="185"/>
      <c r="O233" s="185"/>
      <c r="P233" s="185"/>
      <c r="Q233" s="185"/>
      <c r="R233" s="188"/>
      <c r="T233" s="189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90"/>
      <c r="AT233" s="191" t="s">
        <v>162</v>
      </c>
      <c r="AU233" s="191" t="s">
        <v>127</v>
      </c>
      <c r="AV233" s="11" t="s">
        <v>127</v>
      </c>
      <c r="AW233" s="11" t="s">
        <v>5</v>
      </c>
      <c r="AX233" s="11" t="s">
        <v>80</v>
      </c>
      <c r="AY233" s="191" t="s">
        <v>153</v>
      </c>
    </row>
    <row r="234" spans="2:65" s="11" customFormat="1" ht="22.5" customHeight="1" x14ac:dyDescent="0.3">
      <c r="B234" s="184"/>
      <c r="C234" s="185"/>
      <c r="D234" s="185"/>
      <c r="E234" s="186" t="s">
        <v>19</v>
      </c>
      <c r="F234" s="279" t="s">
        <v>351</v>
      </c>
      <c r="G234" s="280"/>
      <c r="H234" s="280"/>
      <c r="I234" s="280"/>
      <c r="J234" s="185"/>
      <c r="K234" s="187">
        <v>-7.5060000000000002</v>
      </c>
      <c r="L234" s="185"/>
      <c r="M234" s="185"/>
      <c r="N234" s="185"/>
      <c r="O234" s="185"/>
      <c r="P234" s="185"/>
      <c r="Q234" s="185"/>
      <c r="R234" s="188"/>
      <c r="T234" s="189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90"/>
      <c r="AT234" s="191" t="s">
        <v>162</v>
      </c>
      <c r="AU234" s="191" t="s">
        <v>127</v>
      </c>
      <c r="AV234" s="11" t="s">
        <v>127</v>
      </c>
      <c r="AW234" s="11" t="s">
        <v>5</v>
      </c>
      <c r="AX234" s="11" t="s">
        <v>80</v>
      </c>
      <c r="AY234" s="191" t="s">
        <v>153</v>
      </c>
    </row>
    <row r="235" spans="2:65" s="10" customFormat="1" ht="22.5" customHeight="1" x14ac:dyDescent="0.3">
      <c r="B235" s="176"/>
      <c r="C235" s="177"/>
      <c r="D235" s="177"/>
      <c r="E235" s="178" t="s">
        <v>19</v>
      </c>
      <c r="F235" s="284" t="s">
        <v>352</v>
      </c>
      <c r="G235" s="278"/>
      <c r="H235" s="278"/>
      <c r="I235" s="278"/>
      <c r="J235" s="177"/>
      <c r="K235" s="179" t="s">
        <v>19</v>
      </c>
      <c r="L235" s="177"/>
      <c r="M235" s="177"/>
      <c r="N235" s="177"/>
      <c r="O235" s="177"/>
      <c r="P235" s="177"/>
      <c r="Q235" s="177"/>
      <c r="R235" s="180"/>
      <c r="T235" s="181"/>
      <c r="U235" s="177"/>
      <c r="V235" s="177"/>
      <c r="W235" s="177"/>
      <c r="X235" s="177"/>
      <c r="Y235" s="177"/>
      <c r="Z235" s="177"/>
      <c r="AA235" s="177"/>
      <c r="AB235" s="177"/>
      <c r="AC235" s="177"/>
      <c r="AD235" s="177"/>
      <c r="AE235" s="182"/>
      <c r="AT235" s="183" t="s">
        <v>162</v>
      </c>
      <c r="AU235" s="183" t="s">
        <v>127</v>
      </c>
      <c r="AV235" s="10" t="s">
        <v>87</v>
      </c>
      <c r="AW235" s="10" t="s">
        <v>5</v>
      </c>
      <c r="AX235" s="10" t="s">
        <v>80</v>
      </c>
      <c r="AY235" s="183" t="s">
        <v>153</v>
      </c>
    </row>
    <row r="236" spans="2:65" s="11" customFormat="1" ht="22.5" customHeight="1" x14ac:dyDescent="0.3">
      <c r="B236" s="184"/>
      <c r="C236" s="185"/>
      <c r="D236" s="185"/>
      <c r="E236" s="186" t="s">
        <v>19</v>
      </c>
      <c r="F236" s="279" t="s">
        <v>353</v>
      </c>
      <c r="G236" s="280"/>
      <c r="H236" s="280"/>
      <c r="I236" s="280"/>
      <c r="J236" s="185"/>
      <c r="K236" s="187">
        <v>-0.437</v>
      </c>
      <c r="L236" s="185"/>
      <c r="M236" s="185"/>
      <c r="N236" s="185"/>
      <c r="O236" s="185"/>
      <c r="P236" s="185"/>
      <c r="Q236" s="185"/>
      <c r="R236" s="188"/>
      <c r="T236" s="189"/>
      <c r="U236" s="185"/>
      <c r="V236" s="185"/>
      <c r="W236" s="185"/>
      <c r="X236" s="185"/>
      <c r="Y236" s="185"/>
      <c r="Z236" s="185"/>
      <c r="AA236" s="185"/>
      <c r="AB236" s="185"/>
      <c r="AC236" s="185"/>
      <c r="AD236" s="185"/>
      <c r="AE236" s="190"/>
      <c r="AT236" s="191" t="s">
        <v>162</v>
      </c>
      <c r="AU236" s="191" t="s">
        <v>127</v>
      </c>
      <c r="AV236" s="11" t="s">
        <v>127</v>
      </c>
      <c r="AW236" s="11" t="s">
        <v>5</v>
      </c>
      <c r="AX236" s="11" t="s">
        <v>80</v>
      </c>
      <c r="AY236" s="191" t="s">
        <v>153</v>
      </c>
    </row>
    <row r="237" spans="2:65" s="12" customFormat="1" ht="22.5" customHeight="1" x14ac:dyDescent="0.3">
      <c r="B237" s="197"/>
      <c r="C237" s="198"/>
      <c r="D237" s="198"/>
      <c r="E237" s="199" t="s">
        <v>19</v>
      </c>
      <c r="F237" s="285" t="s">
        <v>263</v>
      </c>
      <c r="G237" s="286"/>
      <c r="H237" s="286"/>
      <c r="I237" s="286"/>
      <c r="J237" s="198"/>
      <c r="K237" s="200">
        <v>58.854999999999997</v>
      </c>
      <c r="L237" s="198"/>
      <c r="M237" s="198"/>
      <c r="N237" s="198"/>
      <c r="O237" s="198"/>
      <c r="P237" s="198"/>
      <c r="Q237" s="198"/>
      <c r="R237" s="201"/>
      <c r="T237" s="202"/>
      <c r="U237" s="198"/>
      <c r="V237" s="198"/>
      <c r="W237" s="198"/>
      <c r="X237" s="198"/>
      <c r="Y237" s="198"/>
      <c r="Z237" s="198"/>
      <c r="AA237" s="198"/>
      <c r="AB237" s="198"/>
      <c r="AC237" s="198"/>
      <c r="AD237" s="198"/>
      <c r="AE237" s="203"/>
      <c r="AT237" s="204" t="s">
        <v>162</v>
      </c>
      <c r="AU237" s="204" t="s">
        <v>127</v>
      </c>
      <c r="AV237" s="12" t="s">
        <v>159</v>
      </c>
      <c r="AW237" s="12" t="s">
        <v>5</v>
      </c>
      <c r="AX237" s="12" t="s">
        <v>87</v>
      </c>
      <c r="AY237" s="204" t="s">
        <v>153</v>
      </c>
    </row>
    <row r="238" spans="2:65" s="1" customFormat="1" ht="31.5" customHeight="1" x14ac:dyDescent="0.3">
      <c r="B238" s="33"/>
      <c r="C238" s="192" t="s">
        <v>154</v>
      </c>
      <c r="D238" s="192" t="s">
        <v>165</v>
      </c>
      <c r="E238" s="193" t="s">
        <v>412</v>
      </c>
      <c r="F238" s="281" t="s">
        <v>413</v>
      </c>
      <c r="G238" s="282"/>
      <c r="H238" s="282"/>
      <c r="I238" s="282"/>
      <c r="J238" s="194" t="s">
        <v>158</v>
      </c>
      <c r="K238" s="195">
        <v>60.031999999999996</v>
      </c>
      <c r="L238" s="196">
        <v>0</v>
      </c>
      <c r="M238" s="282"/>
      <c r="N238" s="282"/>
      <c r="O238" s="274"/>
      <c r="P238" s="275">
        <f>ROUND(V238*K238,3)</f>
        <v>0</v>
      </c>
      <c r="Q238" s="274"/>
      <c r="R238" s="35"/>
      <c r="T238" s="171" t="s">
        <v>19</v>
      </c>
      <c r="U238" s="42" t="s">
        <v>45</v>
      </c>
      <c r="V238" s="172">
        <f>L238+M238</f>
        <v>0</v>
      </c>
      <c r="W238" s="172">
        <f>ROUND(L238*K238,3)</f>
        <v>0</v>
      </c>
      <c r="X238" s="172">
        <f>ROUND(M238*K238,3)</f>
        <v>0</v>
      </c>
      <c r="Y238" s="34"/>
      <c r="Z238" s="173">
        <f>Y238*K238</f>
        <v>0</v>
      </c>
      <c r="AA238" s="173">
        <v>2.0000000000000001E-4</v>
      </c>
      <c r="AB238" s="173">
        <f>AA238*K238</f>
        <v>1.20064E-2</v>
      </c>
      <c r="AC238" s="173">
        <v>0</v>
      </c>
      <c r="AD238" s="173">
        <f>AC238*K238</f>
        <v>0</v>
      </c>
      <c r="AE238" s="174" t="s">
        <v>19</v>
      </c>
      <c r="AR238" s="16" t="s">
        <v>168</v>
      </c>
      <c r="AT238" s="16" t="s">
        <v>165</v>
      </c>
      <c r="AU238" s="16" t="s">
        <v>127</v>
      </c>
      <c r="AY238" s="16" t="s">
        <v>153</v>
      </c>
      <c r="BE238" s="109">
        <f>IF(U238="základná",P238,0)</f>
        <v>0</v>
      </c>
      <c r="BF238" s="109">
        <f>IF(U238="znížená",P238,0)</f>
        <v>0</v>
      </c>
      <c r="BG238" s="109">
        <f>IF(U238="zákl. prenesená",P238,0)</f>
        <v>0</v>
      </c>
      <c r="BH238" s="109">
        <f>IF(U238="zníž. prenesená",P238,0)</f>
        <v>0</v>
      </c>
      <c r="BI238" s="109">
        <f>IF(U238="nulová",P238,0)</f>
        <v>0</v>
      </c>
      <c r="BJ238" s="16" t="s">
        <v>127</v>
      </c>
      <c r="BK238" s="175">
        <f>ROUND(V238*K238,3)</f>
        <v>0</v>
      </c>
      <c r="BL238" s="16" t="s">
        <v>159</v>
      </c>
      <c r="BM238" s="16" t="s">
        <v>414</v>
      </c>
    </row>
    <row r="239" spans="2:65" s="9" customFormat="1" ht="29.85" customHeight="1" x14ac:dyDescent="0.3">
      <c r="B239" s="154"/>
      <c r="C239" s="155"/>
      <c r="D239" s="165" t="s">
        <v>295</v>
      </c>
      <c r="E239" s="165"/>
      <c r="F239" s="165"/>
      <c r="G239" s="165"/>
      <c r="H239" s="165"/>
      <c r="I239" s="165"/>
      <c r="J239" s="165"/>
      <c r="K239" s="165"/>
      <c r="L239" s="165"/>
      <c r="M239" s="294">
        <f>BK239</f>
        <v>0</v>
      </c>
      <c r="N239" s="295"/>
      <c r="O239" s="295"/>
      <c r="P239" s="295"/>
      <c r="Q239" s="295"/>
      <c r="R239" s="157"/>
      <c r="T239" s="158"/>
      <c r="U239" s="155"/>
      <c r="V239" s="155"/>
      <c r="W239" s="159">
        <f>SUM(W240:W269)</f>
        <v>0</v>
      </c>
      <c r="X239" s="159">
        <f>SUM(X240:X269)</f>
        <v>0</v>
      </c>
      <c r="Y239" s="155"/>
      <c r="Z239" s="160">
        <f>SUM(Z240:Z269)</f>
        <v>0</v>
      </c>
      <c r="AA239" s="155"/>
      <c r="AB239" s="160">
        <f>SUM(AB240:AB269)</f>
        <v>28.796924280000002</v>
      </c>
      <c r="AC239" s="155"/>
      <c r="AD239" s="160">
        <f>SUM(AD240:AD269)</f>
        <v>0</v>
      </c>
      <c r="AE239" s="161"/>
      <c r="AR239" s="162" t="s">
        <v>87</v>
      </c>
      <c r="AT239" s="163" t="s">
        <v>79</v>
      </c>
      <c r="AU239" s="163" t="s">
        <v>87</v>
      </c>
      <c r="AY239" s="162" t="s">
        <v>153</v>
      </c>
      <c r="BK239" s="164">
        <f>SUM(BK240:BK269)</f>
        <v>0</v>
      </c>
    </row>
    <row r="240" spans="2:65" s="1" customFormat="1" ht="22.5" customHeight="1" x14ac:dyDescent="0.3">
      <c r="B240" s="33"/>
      <c r="C240" s="166" t="s">
        <v>164</v>
      </c>
      <c r="D240" s="166" t="s">
        <v>155</v>
      </c>
      <c r="E240" s="167" t="s">
        <v>415</v>
      </c>
      <c r="F240" s="273" t="s">
        <v>416</v>
      </c>
      <c r="G240" s="274"/>
      <c r="H240" s="274"/>
      <c r="I240" s="274"/>
      <c r="J240" s="168" t="s">
        <v>172</v>
      </c>
      <c r="K240" s="169">
        <v>4.7969999999999997</v>
      </c>
      <c r="L240" s="170">
        <v>0</v>
      </c>
      <c r="M240" s="276">
        <v>0</v>
      </c>
      <c r="N240" s="274"/>
      <c r="O240" s="274"/>
      <c r="P240" s="275">
        <f>ROUND(V240*K240,3)</f>
        <v>0</v>
      </c>
      <c r="Q240" s="274"/>
      <c r="R240" s="35"/>
      <c r="T240" s="171" t="s">
        <v>19</v>
      </c>
      <c r="U240" s="42" t="s">
        <v>45</v>
      </c>
      <c r="V240" s="172">
        <f>L240+M240</f>
        <v>0</v>
      </c>
      <c r="W240" s="172">
        <f>ROUND(L240*K240,3)</f>
        <v>0</v>
      </c>
      <c r="X240" s="172">
        <f>ROUND(M240*K240,3)</f>
        <v>0</v>
      </c>
      <c r="Y240" s="34"/>
      <c r="Z240" s="173">
        <f>Y240*K240</f>
        <v>0</v>
      </c>
      <c r="AA240" s="173">
        <v>2.21191</v>
      </c>
      <c r="AB240" s="173">
        <f>AA240*K240</f>
        <v>10.61053227</v>
      </c>
      <c r="AC240" s="173">
        <v>0</v>
      </c>
      <c r="AD240" s="173">
        <f>AC240*K240</f>
        <v>0</v>
      </c>
      <c r="AE240" s="174" t="s">
        <v>19</v>
      </c>
      <c r="AR240" s="16" t="s">
        <v>159</v>
      </c>
      <c r="AT240" s="16" t="s">
        <v>155</v>
      </c>
      <c r="AU240" s="16" t="s">
        <v>127</v>
      </c>
      <c r="AY240" s="16" t="s">
        <v>153</v>
      </c>
      <c r="BE240" s="109">
        <f>IF(U240="základná",P240,0)</f>
        <v>0</v>
      </c>
      <c r="BF240" s="109">
        <f>IF(U240="znížená",P240,0)</f>
        <v>0</v>
      </c>
      <c r="BG240" s="109">
        <f>IF(U240="zákl. prenesená",P240,0)</f>
        <v>0</v>
      </c>
      <c r="BH240" s="109">
        <f>IF(U240="zníž. prenesená",P240,0)</f>
        <v>0</v>
      </c>
      <c r="BI240" s="109">
        <f>IF(U240="nulová",P240,0)</f>
        <v>0</v>
      </c>
      <c r="BJ240" s="16" t="s">
        <v>127</v>
      </c>
      <c r="BK240" s="175">
        <f>ROUND(V240*K240,3)</f>
        <v>0</v>
      </c>
      <c r="BL240" s="16" t="s">
        <v>159</v>
      </c>
      <c r="BM240" s="16" t="s">
        <v>417</v>
      </c>
    </row>
    <row r="241" spans="2:65" s="10" customFormat="1" ht="22.5" customHeight="1" x14ac:dyDescent="0.3">
      <c r="B241" s="176"/>
      <c r="C241" s="177"/>
      <c r="D241" s="177"/>
      <c r="E241" s="178" t="s">
        <v>19</v>
      </c>
      <c r="F241" s="277" t="s">
        <v>418</v>
      </c>
      <c r="G241" s="278"/>
      <c r="H241" s="278"/>
      <c r="I241" s="278"/>
      <c r="J241" s="177"/>
      <c r="K241" s="179" t="s">
        <v>19</v>
      </c>
      <c r="L241" s="177"/>
      <c r="M241" s="177"/>
      <c r="N241" s="177"/>
      <c r="O241" s="177"/>
      <c r="P241" s="177"/>
      <c r="Q241" s="177"/>
      <c r="R241" s="180"/>
      <c r="T241" s="181"/>
      <c r="U241" s="177"/>
      <c r="V241" s="177"/>
      <c r="W241" s="177"/>
      <c r="X241" s="177"/>
      <c r="Y241" s="177"/>
      <c r="Z241" s="177"/>
      <c r="AA241" s="177"/>
      <c r="AB241" s="177"/>
      <c r="AC241" s="177"/>
      <c r="AD241" s="177"/>
      <c r="AE241" s="182"/>
      <c r="AT241" s="183" t="s">
        <v>162</v>
      </c>
      <c r="AU241" s="183" t="s">
        <v>127</v>
      </c>
      <c r="AV241" s="10" t="s">
        <v>87</v>
      </c>
      <c r="AW241" s="10" t="s">
        <v>5</v>
      </c>
      <c r="AX241" s="10" t="s">
        <v>80</v>
      </c>
      <c r="AY241" s="183" t="s">
        <v>153</v>
      </c>
    </row>
    <row r="242" spans="2:65" s="10" customFormat="1" ht="22.5" customHeight="1" x14ac:dyDescent="0.3">
      <c r="B242" s="176"/>
      <c r="C242" s="177"/>
      <c r="D242" s="177"/>
      <c r="E242" s="178" t="s">
        <v>19</v>
      </c>
      <c r="F242" s="284" t="s">
        <v>419</v>
      </c>
      <c r="G242" s="278"/>
      <c r="H242" s="278"/>
      <c r="I242" s="278"/>
      <c r="J242" s="177"/>
      <c r="K242" s="179" t="s">
        <v>19</v>
      </c>
      <c r="L242" s="177"/>
      <c r="M242" s="177"/>
      <c r="N242" s="177"/>
      <c r="O242" s="177"/>
      <c r="P242" s="177"/>
      <c r="Q242" s="177"/>
      <c r="R242" s="180"/>
      <c r="T242" s="181"/>
      <c r="U242" s="177"/>
      <c r="V242" s="177"/>
      <c r="W242" s="177"/>
      <c r="X242" s="177"/>
      <c r="Y242" s="177"/>
      <c r="Z242" s="177"/>
      <c r="AA242" s="177"/>
      <c r="AB242" s="177"/>
      <c r="AC242" s="177"/>
      <c r="AD242" s="177"/>
      <c r="AE242" s="182"/>
      <c r="AT242" s="183" t="s">
        <v>162</v>
      </c>
      <c r="AU242" s="183" t="s">
        <v>127</v>
      </c>
      <c r="AV242" s="10" t="s">
        <v>87</v>
      </c>
      <c r="AW242" s="10" t="s">
        <v>5</v>
      </c>
      <c r="AX242" s="10" t="s">
        <v>80</v>
      </c>
      <c r="AY242" s="183" t="s">
        <v>153</v>
      </c>
    </row>
    <row r="243" spans="2:65" s="11" customFormat="1" ht="22.5" customHeight="1" x14ac:dyDescent="0.3">
      <c r="B243" s="184"/>
      <c r="C243" s="185"/>
      <c r="D243" s="185"/>
      <c r="E243" s="186" t="s">
        <v>19</v>
      </c>
      <c r="F243" s="279" t="s">
        <v>420</v>
      </c>
      <c r="G243" s="280"/>
      <c r="H243" s="280"/>
      <c r="I243" s="280"/>
      <c r="J243" s="185"/>
      <c r="K243" s="187">
        <v>2.2519999999999998</v>
      </c>
      <c r="L243" s="185"/>
      <c r="M243" s="185"/>
      <c r="N243" s="185"/>
      <c r="O243" s="185"/>
      <c r="P243" s="185"/>
      <c r="Q243" s="185"/>
      <c r="R243" s="188"/>
      <c r="T243" s="189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90"/>
      <c r="AT243" s="191" t="s">
        <v>162</v>
      </c>
      <c r="AU243" s="191" t="s">
        <v>127</v>
      </c>
      <c r="AV243" s="11" t="s">
        <v>127</v>
      </c>
      <c r="AW243" s="11" t="s">
        <v>5</v>
      </c>
      <c r="AX243" s="11" t="s">
        <v>80</v>
      </c>
      <c r="AY243" s="191" t="s">
        <v>153</v>
      </c>
    </row>
    <row r="244" spans="2:65" s="10" customFormat="1" ht="22.5" customHeight="1" x14ac:dyDescent="0.3">
      <c r="B244" s="176"/>
      <c r="C244" s="177"/>
      <c r="D244" s="177"/>
      <c r="E244" s="178" t="s">
        <v>19</v>
      </c>
      <c r="F244" s="284" t="s">
        <v>421</v>
      </c>
      <c r="G244" s="278"/>
      <c r="H244" s="278"/>
      <c r="I244" s="278"/>
      <c r="J244" s="177"/>
      <c r="K244" s="179" t="s">
        <v>19</v>
      </c>
      <c r="L244" s="177"/>
      <c r="M244" s="177"/>
      <c r="N244" s="177"/>
      <c r="O244" s="177"/>
      <c r="P244" s="177"/>
      <c r="Q244" s="177"/>
      <c r="R244" s="180"/>
      <c r="T244" s="181"/>
      <c r="U244" s="177"/>
      <c r="V244" s="177"/>
      <c r="W244" s="177"/>
      <c r="X244" s="177"/>
      <c r="Y244" s="177"/>
      <c r="Z244" s="177"/>
      <c r="AA244" s="177"/>
      <c r="AB244" s="177"/>
      <c r="AC244" s="177"/>
      <c r="AD244" s="177"/>
      <c r="AE244" s="182"/>
      <c r="AT244" s="183" t="s">
        <v>162</v>
      </c>
      <c r="AU244" s="183" t="s">
        <v>127</v>
      </c>
      <c r="AV244" s="10" t="s">
        <v>87</v>
      </c>
      <c r="AW244" s="10" t="s">
        <v>5</v>
      </c>
      <c r="AX244" s="10" t="s">
        <v>80</v>
      </c>
      <c r="AY244" s="183" t="s">
        <v>153</v>
      </c>
    </row>
    <row r="245" spans="2:65" s="11" customFormat="1" ht="22.5" customHeight="1" x14ac:dyDescent="0.3">
      <c r="B245" s="184"/>
      <c r="C245" s="185"/>
      <c r="D245" s="185"/>
      <c r="E245" s="186" t="s">
        <v>19</v>
      </c>
      <c r="F245" s="279" t="s">
        <v>422</v>
      </c>
      <c r="G245" s="280"/>
      <c r="H245" s="280"/>
      <c r="I245" s="280"/>
      <c r="J245" s="185"/>
      <c r="K245" s="187">
        <v>0.46899999999999997</v>
      </c>
      <c r="L245" s="185"/>
      <c r="M245" s="185"/>
      <c r="N245" s="185"/>
      <c r="O245" s="185"/>
      <c r="P245" s="185"/>
      <c r="Q245" s="185"/>
      <c r="R245" s="188"/>
      <c r="T245" s="189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90"/>
      <c r="AT245" s="191" t="s">
        <v>162</v>
      </c>
      <c r="AU245" s="191" t="s">
        <v>127</v>
      </c>
      <c r="AV245" s="11" t="s">
        <v>127</v>
      </c>
      <c r="AW245" s="11" t="s">
        <v>5</v>
      </c>
      <c r="AX245" s="11" t="s">
        <v>80</v>
      </c>
      <c r="AY245" s="191" t="s">
        <v>153</v>
      </c>
    </row>
    <row r="246" spans="2:65" s="11" customFormat="1" ht="22.5" customHeight="1" x14ac:dyDescent="0.3">
      <c r="B246" s="184"/>
      <c r="C246" s="185"/>
      <c r="D246" s="185"/>
      <c r="E246" s="186" t="s">
        <v>19</v>
      </c>
      <c r="F246" s="279" t="s">
        <v>423</v>
      </c>
      <c r="G246" s="280"/>
      <c r="H246" s="280"/>
      <c r="I246" s="280"/>
      <c r="J246" s="185"/>
      <c r="K246" s="187">
        <v>0.63</v>
      </c>
      <c r="L246" s="185"/>
      <c r="M246" s="185"/>
      <c r="N246" s="185"/>
      <c r="O246" s="185"/>
      <c r="P246" s="185"/>
      <c r="Q246" s="185"/>
      <c r="R246" s="188"/>
      <c r="T246" s="189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90"/>
      <c r="AT246" s="191" t="s">
        <v>162</v>
      </c>
      <c r="AU246" s="191" t="s">
        <v>127</v>
      </c>
      <c r="AV246" s="11" t="s">
        <v>127</v>
      </c>
      <c r="AW246" s="11" t="s">
        <v>5</v>
      </c>
      <c r="AX246" s="11" t="s">
        <v>80</v>
      </c>
      <c r="AY246" s="191" t="s">
        <v>153</v>
      </c>
    </row>
    <row r="247" spans="2:65" s="10" customFormat="1" ht="22.5" customHeight="1" x14ac:dyDescent="0.3">
      <c r="B247" s="176"/>
      <c r="C247" s="177"/>
      <c r="D247" s="177"/>
      <c r="E247" s="178" t="s">
        <v>19</v>
      </c>
      <c r="F247" s="284" t="s">
        <v>424</v>
      </c>
      <c r="G247" s="278"/>
      <c r="H247" s="278"/>
      <c r="I247" s="278"/>
      <c r="J247" s="177"/>
      <c r="K247" s="179" t="s">
        <v>19</v>
      </c>
      <c r="L247" s="177"/>
      <c r="M247" s="177"/>
      <c r="N247" s="177"/>
      <c r="O247" s="177"/>
      <c r="P247" s="177"/>
      <c r="Q247" s="177"/>
      <c r="R247" s="180"/>
      <c r="T247" s="181"/>
      <c r="U247" s="177"/>
      <c r="V247" s="177"/>
      <c r="W247" s="177"/>
      <c r="X247" s="177"/>
      <c r="Y247" s="177"/>
      <c r="Z247" s="177"/>
      <c r="AA247" s="177"/>
      <c r="AB247" s="177"/>
      <c r="AC247" s="177"/>
      <c r="AD247" s="177"/>
      <c r="AE247" s="182"/>
      <c r="AT247" s="183" t="s">
        <v>162</v>
      </c>
      <c r="AU247" s="183" t="s">
        <v>127</v>
      </c>
      <c r="AV247" s="10" t="s">
        <v>87</v>
      </c>
      <c r="AW247" s="10" t="s">
        <v>5</v>
      </c>
      <c r="AX247" s="10" t="s">
        <v>80</v>
      </c>
      <c r="AY247" s="183" t="s">
        <v>153</v>
      </c>
    </row>
    <row r="248" spans="2:65" s="11" customFormat="1" ht="22.5" customHeight="1" x14ac:dyDescent="0.3">
      <c r="B248" s="184"/>
      <c r="C248" s="185"/>
      <c r="D248" s="185"/>
      <c r="E248" s="186" t="s">
        <v>19</v>
      </c>
      <c r="F248" s="279" t="s">
        <v>425</v>
      </c>
      <c r="G248" s="280"/>
      <c r="H248" s="280"/>
      <c r="I248" s="280"/>
      <c r="J248" s="185"/>
      <c r="K248" s="187">
        <v>1.446</v>
      </c>
      <c r="L248" s="185"/>
      <c r="M248" s="185"/>
      <c r="N248" s="185"/>
      <c r="O248" s="185"/>
      <c r="P248" s="185"/>
      <c r="Q248" s="185"/>
      <c r="R248" s="188"/>
      <c r="T248" s="189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90"/>
      <c r="AT248" s="191" t="s">
        <v>162</v>
      </c>
      <c r="AU248" s="191" t="s">
        <v>127</v>
      </c>
      <c r="AV248" s="11" t="s">
        <v>127</v>
      </c>
      <c r="AW248" s="11" t="s">
        <v>5</v>
      </c>
      <c r="AX248" s="11" t="s">
        <v>80</v>
      </c>
      <c r="AY248" s="191" t="s">
        <v>153</v>
      </c>
    </row>
    <row r="249" spans="2:65" s="12" customFormat="1" ht="22.5" customHeight="1" x14ac:dyDescent="0.3">
      <c r="B249" s="197"/>
      <c r="C249" s="198"/>
      <c r="D249" s="198"/>
      <c r="E249" s="199" t="s">
        <v>19</v>
      </c>
      <c r="F249" s="285" t="s">
        <v>263</v>
      </c>
      <c r="G249" s="286"/>
      <c r="H249" s="286"/>
      <c r="I249" s="286"/>
      <c r="J249" s="198"/>
      <c r="K249" s="200">
        <v>4.7969999999999997</v>
      </c>
      <c r="L249" s="198"/>
      <c r="M249" s="198"/>
      <c r="N249" s="198"/>
      <c r="O249" s="198"/>
      <c r="P249" s="198"/>
      <c r="Q249" s="198"/>
      <c r="R249" s="201"/>
      <c r="T249" s="202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203"/>
      <c r="AT249" s="204" t="s">
        <v>162</v>
      </c>
      <c r="AU249" s="204" t="s">
        <v>127</v>
      </c>
      <c r="AV249" s="12" t="s">
        <v>159</v>
      </c>
      <c r="AW249" s="12" t="s">
        <v>5</v>
      </c>
      <c r="AX249" s="12" t="s">
        <v>87</v>
      </c>
      <c r="AY249" s="204" t="s">
        <v>153</v>
      </c>
    </row>
    <row r="250" spans="2:65" s="1" customFormat="1" ht="31.5" customHeight="1" x14ac:dyDescent="0.3">
      <c r="B250" s="33"/>
      <c r="C250" s="166" t="s">
        <v>211</v>
      </c>
      <c r="D250" s="166" t="s">
        <v>155</v>
      </c>
      <c r="E250" s="167" t="s">
        <v>426</v>
      </c>
      <c r="F250" s="273" t="s">
        <v>427</v>
      </c>
      <c r="G250" s="274"/>
      <c r="H250" s="274"/>
      <c r="I250" s="274"/>
      <c r="J250" s="168" t="s">
        <v>172</v>
      </c>
      <c r="K250" s="169">
        <v>4.7969999999999997</v>
      </c>
      <c r="L250" s="170">
        <v>0</v>
      </c>
      <c r="M250" s="276">
        <v>0</v>
      </c>
      <c r="N250" s="274"/>
      <c r="O250" s="274"/>
      <c r="P250" s="275">
        <f>ROUND(V250*K250,3)</f>
        <v>0</v>
      </c>
      <c r="Q250" s="274"/>
      <c r="R250" s="35"/>
      <c r="T250" s="171" t="s">
        <v>19</v>
      </c>
      <c r="U250" s="42" t="s">
        <v>45</v>
      </c>
      <c r="V250" s="172">
        <f>L250+M250</f>
        <v>0</v>
      </c>
      <c r="W250" s="172">
        <f>ROUND(L250*K250,3)</f>
        <v>0</v>
      </c>
      <c r="X250" s="172">
        <f>ROUND(M250*K250,3)</f>
        <v>0</v>
      </c>
      <c r="Y250" s="34"/>
      <c r="Z250" s="173">
        <f>Y250*K250</f>
        <v>0</v>
      </c>
      <c r="AA250" s="173">
        <v>1.0000000000000001E-5</v>
      </c>
      <c r="AB250" s="173">
        <f>AA250*K250</f>
        <v>4.7970000000000003E-5</v>
      </c>
      <c r="AC250" s="173">
        <v>0</v>
      </c>
      <c r="AD250" s="173">
        <f>AC250*K250</f>
        <v>0</v>
      </c>
      <c r="AE250" s="174" t="s">
        <v>19</v>
      </c>
      <c r="AR250" s="16" t="s">
        <v>159</v>
      </c>
      <c r="AT250" s="16" t="s">
        <v>155</v>
      </c>
      <c r="AU250" s="16" t="s">
        <v>127</v>
      </c>
      <c r="AY250" s="16" t="s">
        <v>153</v>
      </c>
      <c r="BE250" s="109">
        <f>IF(U250="základná",P250,0)</f>
        <v>0</v>
      </c>
      <c r="BF250" s="109">
        <f>IF(U250="znížená",P250,0)</f>
        <v>0</v>
      </c>
      <c r="BG250" s="109">
        <f>IF(U250="zákl. prenesená",P250,0)</f>
        <v>0</v>
      </c>
      <c r="BH250" s="109">
        <f>IF(U250="zníž. prenesená",P250,0)</f>
        <v>0</v>
      </c>
      <c r="BI250" s="109">
        <f>IF(U250="nulová",P250,0)</f>
        <v>0</v>
      </c>
      <c r="BJ250" s="16" t="s">
        <v>127</v>
      </c>
      <c r="BK250" s="175">
        <f>ROUND(V250*K250,3)</f>
        <v>0</v>
      </c>
      <c r="BL250" s="16" t="s">
        <v>159</v>
      </c>
      <c r="BM250" s="16" t="s">
        <v>428</v>
      </c>
    </row>
    <row r="251" spans="2:65" s="11" customFormat="1" ht="22.5" customHeight="1" x14ac:dyDescent="0.3">
      <c r="B251" s="184"/>
      <c r="C251" s="185"/>
      <c r="D251" s="185"/>
      <c r="E251" s="186" t="s">
        <v>19</v>
      </c>
      <c r="F251" s="283" t="s">
        <v>429</v>
      </c>
      <c r="G251" s="280"/>
      <c r="H251" s="280"/>
      <c r="I251" s="280"/>
      <c r="J251" s="185"/>
      <c r="K251" s="187">
        <v>4.7969999999999997</v>
      </c>
      <c r="L251" s="185"/>
      <c r="M251" s="185"/>
      <c r="N251" s="185"/>
      <c r="O251" s="185"/>
      <c r="P251" s="185"/>
      <c r="Q251" s="185"/>
      <c r="R251" s="188"/>
      <c r="T251" s="189"/>
      <c r="U251" s="185"/>
      <c r="V251" s="185"/>
      <c r="W251" s="185"/>
      <c r="X251" s="185"/>
      <c r="Y251" s="185"/>
      <c r="Z251" s="185"/>
      <c r="AA251" s="185"/>
      <c r="AB251" s="185"/>
      <c r="AC251" s="185"/>
      <c r="AD251" s="185"/>
      <c r="AE251" s="190"/>
      <c r="AT251" s="191" t="s">
        <v>162</v>
      </c>
      <c r="AU251" s="191" t="s">
        <v>127</v>
      </c>
      <c r="AV251" s="11" t="s">
        <v>127</v>
      </c>
      <c r="AW251" s="11" t="s">
        <v>5</v>
      </c>
      <c r="AX251" s="11" t="s">
        <v>87</v>
      </c>
      <c r="AY251" s="191" t="s">
        <v>153</v>
      </c>
    </row>
    <row r="252" spans="2:65" s="1" customFormat="1" ht="31.5" customHeight="1" x14ac:dyDescent="0.3">
      <c r="B252" s="33"/>
      <c r="C252" s="192" t="s">
        <v>430</v>
      </c>
      <c r="D252" s="192" t="s">
        <v>165</v>
      </c>
      <c r="E252" s="193" t="s">
        <v>431</v>
      </c>
      <c r="F252" s="281" t="s">
        <v>432</v>
      </c>
      <c r="G252" s="282"/>
      <c r="H252" s="282"/>
      <c r="I252" s="282"/>
      <c r="J252" s="194" t="s">
        <v>172</v>
      </c>
      <c r="K252" s="195">
        <v>4.8449999999999998</v>
      </c>
      <c r="L252" s="196">
        <v>0</v>
      </c>
      <c r="M252" s="282"/>
      <c r="N252" s="282"/>
      <c r="O252" s="274"/>
      <c r="P252" s="275">
        <f>ROUND(V252*K252,3)</f>
        <v>0</v>
      </c>
      <c r="Q252" s="274"/>
      <c r="R252" s="35"/>
      <c r="T252" s="171" t="s">
        <v>19</v>
      </c>
      <c r="U252" s="42" t="s">
        <v>45</v>
      </c>
      <c r="V252" s="172">
        <f>L252+M252</f>
        <v>0</v>
      </c>
      <c r="W252" s="172">
        <f>ROUND(L252*K252,3)</f>
        <v>0</v>
      </c>
      <c r="X252" s="172">
        <f>ROUND(M252*K252,3)</f>
        <v>0</v>
      </c>
      <c r="Y252" s="34"/>
      <c r="Z252" s="173">
        <f>Y252*K252</f>
        <v>0</v>
      </c>
      <c r="AA252" s="173">
        <v>2.19</v>
      </c>
      <c r="AB252" s="173">
        <f>AA252*K252</f>
        <v>10.61055</v>
      </c>
      <c r="AC252" s="173">
        <v>0</v>
      </c>
      <c r="AD252" s="173">
        <f>AC252*K252</f>
        <v>0</v>
      </c>
      <c r="AE252" s="174" t="s">
        <v>19</v>
      </c>
      <c r="AR252" s="16" t="s">
        <v>168</v>
      </c>
      <c r="AT252" s="16" t="s">
        <v>165</v>
      </c>
      <c r="AU252" s="16" t="s">
        <v>127</v>
      </c>
      <c r="AY252" s="16" t="s">
        <v>153</v>
      </c>
      <c r="BE252" s="109">
        <f>IF(U252="základná",P252,0)</f>
        <v>0</v>
      </c>
      <c r="BF252" s="109">
        <f>IF(U252="znížená",P252,0)</f>
        <v>0</v>
      </c>
      <c r="BG252" s="109">
        <f>IF(U252="zákl. prenesená",P252,0)</f>
        <v>0</v>
      </c>
      <c r="BH252" s="109">
        <f>IF(U252="zníž. prenesená",P252,0)</f>
        <v>0</v>
      </c>
      <c r="BI252" s="109">
        <f>IF(U252="nulová",P252,0)</f>
        <v>0</v>
      </c>
      <c r="BJ252" s="16" t="s">
        <v>127</v>
      </c>
      <c r="BK252" s="175">
        <f>ROUND(V252*K252,3)</f>
        <v>0</v>
      </c>
      <c r="BL252" s="16" t="s">
        <v>159</v>
      </c>
      <c r="BM252" s="16" t="s">
        <v>433</v>
      </c>
    </row>
    <row r="253" spans="2:65" s="1" customFormat="1" ht="31.5" customHeight="1" x14ac:dyDescent="0.3">
      <c r="B253" s="33"/>
      <c r="C253" s="166" t="s">
        <v>285</v>
      </c>
      <c r="D253" s="166" t="s">
        <v>155</v>
      </c>
      <c r="E253" s="167" t="s">
        <v>434</v>
      </c>
      <c r="F253" s="273" t="s">
        <v>435</v>
      </c>
      <c r="G253" s="274"/>
      <c r="H253" s="274"/>
      <c r="I253" s="274"/>
      <c r="J253" s="168" t="s">
        <v>158</v>
      </c>
      <c r="K253" s="169">
        <v>26.693999999999999</v>
      </c>
      <c r="L253" s="170">
        <v>0</v>
      </c>
      <c r="M253" s="276">
        <v>0</v>
      </c>
      <c r="N253" s="274"/>
      <c r="O253" s="274"/>
      <c r="P253" s="275">
        <f>ROUND(V253*K253,3)</f>
        <v>0</v>
      </c>
      <c r="Q253" s="274"/>
      <c r="R253" s="35"/>
      <c r="T253" s="171" t="s">
        <v>19</v>
      </c>
      <c r="U253" s="42" t="s">
        <v>45</v>
      </c>
      <c r="V253" s="172">
        <f>L253+M253</f>
        <v>0</v>
      </c>
      <c r="W253" s="172">
        <f>ROUND(L253*K253,3)</f>
        <v>0</v>
      </c>
      <c r="X253" s="172">
        <f>ROUND(M253*K253,3)</f>
        <v>0</v>
      </c>
      <c r="Y253" s="34"/>
      <c r="Z253" s="173">
        <f>Y253*K253</f>
        <v>0</v>
      </c>
      <c r="AA253" s="173">
        <v>2.16E-3</v>
      </c>
      <c r="AB253" s="173">
        <f>AA253*K253</f>
        <v>5.7659040000000002E-2</v>
      </c>
      <c r="AC253" s="173">
        <v>0</v>
      </c>
      <c r="AD253" s="173">
        <f>AC253*K253</f>
        <v>0</v>
      </c>
      <c r="AE253" s="174" t="s">
        <v>19</v>
      </c>
      <c r="AR253" s="16" t="s">
        <v>159</v>
      </c>
      <c r="AT253" s="16" t="s">
        <v>155</v>
      </c>
      <c r="AU253" s="16" t="s">
        <v>127</v>
      </c>
      <c r="AY253" s="16" t="s">
        <v>153</v>
      </c>
      <c r="BE253" s="109">
        <f>IF(U253="základná",P253,0)</f>
        <v>0</v>
      </c>
      <c r="BF253" s="109">
        <f>IF(U253="znížená",P253,0)</f>
        <v>0</v>
      </c>
      <c r="BG253" s="109">
        <f>IF(U253="zákl. prenesená",P253,0)</f>
        <v>0</v>
      </c>
      <c r="BH253" s="109">
        <f>IF(U253="zníž. prenesená",P253,0)</f>
        <v>0</v>
      </c>
      <c r="BI253" s="109">
        <f>IF(U253="nulová",P253,0)</f>
        <v>0</v>
      </c>
      <c r="BJ253" s="16" t="s">
        <v>127</v>
      </c>
      <c r="BK253" s="175">
        <f>ROUND(V253*K253,3)</f>
        <v>0</v>
      </c>
      <c r="BL253" s="16" t="s">
        <v>159</v>
      </c>
      <c r="BM253" s="16" t="s">
        <v>436</v>
      </c>
    </row>
    <row r="254" spans="2:65" s="10" customFormat="1" ht="22.5" customHeight="1" x14ac:dyDescent="0.3">
      <c r="B254" s="176"/>
      <c r="C254" s="177"/>
      <c r="D254" s="177"/>
      <c r="E254" s="178" t="s">
        <v>19</v>
      </c>
      <c r="F254" s="277" t="s">
        <v>437</v>
      </c>
      <c r="G254" s="278"/>
      <c r="H254" s="278"/>
      <c r="I254" s="278"/>
      <c r="J254" s="177"/>
      <c r="K254" s="179" t="s">
        <v>19</v>
      </c>
      <c r="L254" s="177"/>
      <c r="M254" s="177"/>
      <c r="N254" s="177"/>
      <c r="O254" s="177"/>
      <c r="P254" s="177"/>
      <c r="Q254" s="177"/>
      <c r="R254" s="180"/>
      <c r="T254" s="181"/>
      <c r="U254" s="177"/>
      <c r="V254" s="177"/>
      <c r="W254" s="177"/>
      <c r="X254" s="177"/>
      <c r="Y254" s="177"/>
      <c r="Z254" s="177"/>
      <c r="AA254" s="177"/>
      <c r="AB254" s="177"/>
      <c r="AC254" s="177"/>
      <c r="AD254" s="177"/>
      <c r="AE254" s="182"/>
      <c r="AT254" s="183" t="s">
        <v>162</v>
      </c>
      <c r="AU254" s="183" t="s">
        <v>127</v>
      </c>
      <c r="AV254" s="10" t="s">
        <v>87</v>
      </c>
      <c r="AW254" s="10" t="s">
        <v>5</v>
      </c>
      <c r="AX254" s="10" t="s">
        <v>80</v>
      </c>
      <c r="AY254" s="183" t="s">
        <v>153</v>
      </c>
    </row>
    <row r="255" spans="2:65" s="11" customFormat="1" ht="22.5" customHeight="1" x14ac:dyDescent="0.3">
      <c r="B255" s="184"/>
      <c r="C255" s="185"/>
      <c r="D255" s="185"/>
      <c r="E255" s="186" t="s">
        <v>19</v>
      </c>
      <c r="F255" s="279" t="s">
        <v>438</v>
      </c>
      <c r="G255" s="280"/>
      <c r="H255" s="280"/>
      <c r="I255" s="280"/>
      <c r="J255" s="185"/>
      <c r="K255" s="187">
        <v>0.67400000000000004</v>
      </c>
      <c r="L255" s="185"/>
      <c r="M255" s="185"/>
      <c r="N255" s="185"/>
      <c r="O255" s="185"/>
      <c r="P255" s="185"/>
      <c r="Q255" s="185"/>
      <c r="R255" s="188"/>
      <c r="T255" s="189"/>
      <c r="U255" s="185"/>
      <c r="V255" s="185"/>
      <c r="W255" s="185"/>
      <c r="X255" s="185"/>
      <c r="Y255" s="185"/>
      <c r="Z255" s="185"/>
      <c r="AA255" s="185"/>
      <c r="AB255" s="185"/>
      <c r="AC255" s="185"/>
      <c r="AD255" s="185"/>
      <c r="AE255" s="190"/>
      <c r="AT255" s="191" t="s">
        <v>162</v>
      </c>
      <c r="AU255" s="191" t="s">
        <v>127</v>
      </c>
      <c r="AV255" s="11" t="s">
        <v>127</v>
      </c>
      <c r="AW255" s="11" t="s">
        <v>5</v>
      </c>
      <c r="AX255" s="11" t="s">
        <v>80</v>
      </c>
      <c r="AY255" s="191" t="s">
        <v>153</v>
      </c>
    </row>
    <row r="256" spans="2:65" s="10" customFormat="1" ht="22.5" customHeight="1" x14ac:dyDescent="0.3">
      <c r="B256" s="176"/>
      <c r="C256" s="177"/>
      <c r="D256" s="177"/>
      <c r="E256" s="178" t="s">
        <v>19</v>
      </c>
      <c r="F256" s="284" t="s">
        <v>439</v>
      </c>
      <c r="G256" s="278"/>
      <c r="H256" s="278"/>
      <c r="I256" s="278"/>
      <c r="J256" s="177"/>
      <c r="K256" s="179" t="s">
        <v>19</v>
      </c>
      <c r="L256" s="177"/>
      <c r="M256" s="177"/>
      <c r="N256" s="177"/>
      <c r="O256" s="177"/>
      <c r="P256" s="177"/>
      <c r="Q256" s="177"/>
      <c r="R256" s="180"/>
      <c r="T256" s="181"/>
      <c r="U256" s="177"/>
      <c r="V256" s="177"/>
      <c r="W256" s="177"/>
      <c r="X256" s="177"/>
      <c r="Y256" s="177"/>
      <c r="Z256" s="177"/>
      <c r="AA256" s="177"/>
      <c r="AB256" s="177"/>
      <c r="AC256" s="177"/>
      <c r="AD256" s="177"/>
      <c r="AE256" s="182"/>
      <c r="AT256" s="183" t="s">
        <v>162</v>
      </c>
      <c r="AU256" s="183" t="s">
        <v>127</v>
      </c>
      <c r="AV256" s="10" t="s">
        <v>87</v>
      </c>
      <c r="AW256" s="10" t="s">
        <v>5</v>
      </c>
      <c r="AX256" s="10" t="s">
        <v>80</v>
      </c>
      <c r="AY256" s="183" t="s">
        <v>153</v>
      </c>
    </row>
    <row r="257" spans="2:65" s="11" customFormat="1" ht="22.5" customHeight="1" x14ac:dyDescent="0.3">
      <c r="B257" s="184"/>
      <c r="C257" s="185"/>
      <c r="D257" s="185"/>
      <c r="E257" s="186" t="s">
        <v>19</v>
      </c>
      <c r="F257" s="279" t="s">
        <v>440</v>
      </c>
      <c r="G257" s="280"/>
      <c r="H257" s="280"/>
      <c r="I257" s="280"/>
      <c r="J257" s="185"/>
      <c r="K257" s="187">
        <v>7.36</v>
      </c>
      <c r="L257" s="185"/>
      <c r="M257" s="185"/>
      <c r="N257" s="185"/>
      <c r="O257" s="185"/>
      <c r="P257" s="185"/>
      <c r="Q257" s="185"/>
      <c r="R257" s="188"/>
      <c r="T257" s="189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90"/>
      <c r="AT257" s="191" t="s">
        <v>162</v>
      </c>
      <c r="AU257" s="191" t="s">
        <v>127</v>
      </c>
      <c r="AV257" s="11" t="s">
        <v>127</v>
      </c>
      <c r="AW257" s="11" t="s">
        <v>5</v>
      </c>
      <c r="AX257" s="11" t="s">
        <v>80</v>
      </c>
      <c r="AY257" s="191" t="s">
        <v>153</v>
      </c>
    </row>
    <row r="258" spans="2:65" s="10" customFormat="1" ht="22.5" customHeight="1" x14ac:dyDescent="0.3">
      <c r="B258" s="176"/>
      <c r="C258" s="177"/>
      <c r="D258" s="177"/>
      <c r="E258" s="178" t="s">
        <v>19</v>
      </c>
      <c r="F258" s="284" t="s">
        <v>419</v>
      </c>
      <c r="G258" s="278"/>
      <c r="H258" s="278"/>
      <c r="I258" s="278"/>
      <c r="J258" s="177"/>
      <c r="K258" s="179" t="s">
        <v>19</v>
      </c>
      <c r="L258" s="177"/>
      <c r="M258" s="177"/>
      <c r="N258" s="177"/>
      <c r="O258" s="177"/>
      <c r="P258" s="177"/>
      <c r="Q258" s="177"/>
      <c r="R258" s="180"/>
      <c r="T258" s="181"/>
      <c r="U258" s="177"/>
      <c r="V258" s="177"/>
      <c r="W258" s="177"/>
      <c r="X258" s="177"/>
      <c r="Y258" s="177"/>
      <c r="Z258" s="177"/>
      <c r="AA258" s="177"/>
      <c r="AB258" s="177"/>
      <c r="AC258" s="177"/>
      <c r="AD258" s="177"/>
      <c r="AE258" s="182"/>
      <c r="AT258" s="183" t="s">
        <v>162</v>
      </c>
      <c r="AU258" s="183" t="s">
        <v>127</v>
      </c>
      <c r="AV258" s="10" t="s">
        <v>87</v>
      </c>
      <c r="AW258" s="10" t="s">
        <v>5</v>
      </c>
      <c r="AX258" s="10" t="s">
        <v>80</v>
      </c>
      <c r="AY258" s="183" t="s">
        <v>153</v>
      </c>
    </row>
    <row r="259" spans="2:65" s="11" customFormat="1" ht="22.5" customHeight="1" x14ac:dyDescent="0.3">
      <c r="B259" s="184"/>
      <c r="C259" s="185"/>
      <c r="D259" s="185"/>
      <c r="E259" s="186" t="s">
        <v>19</v>
      </c>
      <c r="F259" s="279" t="s">
        <v>441</v>
      </c>
      <c r="G259" s="280"/>
      <c r="H259" s="280"/>
      <c r="I259" s="280"/>
      <c r="J259" s="185"/>
      <c r="K259" s="187">
        <v>12.92</v>
      </c>
      <c r="L259" s="185"/>
      <c r="M259" s="185"/>
      <c r="N259" s="185"/>
      <c r="O259" s="185"/>
      <c r="P259" s="185"/>
      <c r="Q259" s="185"/>
      <c r="R259" s="188"/>
      <c r="T259" s="189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90"/>
      <c r="AT259" s="191" t="s">
        <v>162</v>
      </c>
      <c r="AU259" s="191" t="s">
        <v>127</v>
      </c>
      <c r="AV259" s="11" t="s">
        <v>127</v>
      </c>
      <c r="AW259" s="11" t="s">
        <v>5</v>
      </c>
      <c r="AX259" s="11" t="s">
        <v>80</v>
      </c>
      <c r="AY259" s="191" t="s">
        <v>153</v>
      </c>
    </row>
    <row r="260" spans="2:65" s="10" customFormat="1" ht="22.5" customHeight="1" x14ac:dyDescent="0.3">
      <c r="B260" s="176"/>
      <c r="C260" s="177"/>
      <c r="D260" s="177"/>
      <c r="E260" s="178" t="s">
        <v>19</v>
      </c>
      <c r="F260" s="284" t="s">
        <v>421</v>
      </c>
      <c r="G260" s="278"/>
      <c r="H260" s="278"/>
      <c r="I260" s="278"/>
      <c r="J260" s="177"/>
      <c r="K260" s="179" t="s">
        <v>19</v>
      </c>
      <c r="L260" s="177"/>
      <c r="M260" s="177"/>
      <c r="N260" s="177"/>
      <c r="O260" s="177"/>
      <c r="P260" s="177"/>
      <c r="Q260" s="177"/>
      <c r="R260" s="180"/>
      <c r="T260" s="181"/>
      <c r="U260" s="177"/>
      <c r="V260" s="177"/>
      <c r="W260" s="177"/>
      <c r="X260" s="177"/>
      <c r="Y260" s="177"/>
      <c r="Z260" s="177"/>
      <c r="AA260" s="177"/>
      <c r="AB260" s="177"/>
      <c r="AC260" s="177"/>
      <c r="AD260" s="177"/>
      <c r="AE260" s="182"/>
      <c r="AT260" s="183" t="s">
        <v>162</v>
      </c>
      <c r="AU260" s="183" t="s">
        <v>127</v>
      </c>
      <c r="AV260" s="10" t="s">
        <v>87</v>
      </c>
      <c r="AW260" s="10" t="s">
        <v>5</v>
      </c>
      <c r="AX260" s="10" t="s">
        <v>80</v>
      </c>
      <c r="AY260" s="183" t="s">
        <v>153</v>
      </c>
    </row>
    <row r="261" spans="2:65" s="11" customFormat="1" ht="22.5" customHeight="1" x14ac:dyDescent="0.3">
      <c r="B261" s="184"/>
      <c r="C261" s="185"/>
      <c r="D261" s="185"/>
      <c r="E261" s="186" t="s">
        <v>19</v>
      </c>
      <c r="F261" s="279" t="s">
        <v>442</v>
      </c>
      <c r="G261" s="280"/>
      <c r="H261" s="280"/>
      <c r="I261" s="280"/>
      <c r="J261" s="185"/>
      <c r="K261" s="187">
        <v>2.84</v>
      </c>
      <c r="L261" s="185"/>
      <c r="M261" s="185"/>
      <c r="N261" s="185"/>
      <c r="O261" s="185"/>
      <c r="P261" s="185"/>
      <c r="Q261" s="185"/>
      <c r="R261" s="188"/>
      <c r="T261" s="189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90"/>
      <c r="AT261" s="191" t="s">
        <v>162</v>
      </c>
      <c r="AU261" s="191" t="s">
        <v>127</v>
      </c>
      <c r="AV261" s="11" t="s">
        <v>127</v>
      </c>
      <c r="AW261" s="11" t="s">
        <v>5</v>
      </c>
      <c r="AX261" s="11" t="s">
        <v>80</v>
      </c>
      <c r="AY261" s="191" t="s">
        <v>153</v>
      </c>
    </row>
    <row r="262" spans="2:65" s="11" customFormat="1" ht="22.5" customHeight="1" x14ac:dyDescent="0.3">
      <c r="B262" s="184"/>
      <c r="C262" s="185"/>
      <c r="D262" s="185"/>
      <c r="E262" s="186" t="s">
        <v>19</v>
      </c>
      <c r="F262" s="279" t="s">
        <v>443</v>
      </c>
      <c r="G262" s="280"/>
      <c r="H262" s="280"/>
      <c r="I262" s="280"/>
      <c r="J262" s="185"/>
      <c r="K262" s="187">
        <v>2.9</v>
      </c>
      <c r="L262" s="185"/>
      <c r="M262" s="185"/>
      <c r="N262" s="185"/>
      <c r="O262" s="185"/>
      <c r="P262" s="185"/>
      <c r="Q262" s="185"/>
      <c r="R262" s="188"/>
      <c r="T262" s="189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90"/>
      <c r="AT262" s="191" t="s">
        <v>162</v>
      </c>
      <c r="AU262" s="191" t="s">
        <v>127</v>
      </c>
      <c r="AV262" s="11" t="s">
        <v>127</v>
      </c>
      <c r="AW262" s="11" t="s">
        <v>5</v>
      </c>
      <c r="AX262" s="11" t="s">
        <v>80</v>
      </c>
      <c r="AY262" s="191" t="s">
        <v>153</v>
      </c>
    </row>
    <row r="263" spans="2:65" s="12" customFormat="1" ht="22.5" customHeight="1" x14ac:dyDescent="0.3">
      <c r="B263" s="197"/>
      <c r="C263" s="198"/>
      <c r="D263" s="198"/>
      <c r="E263" s="199" t="s">
        <v>19</v>
      </c>
      <c r="F263" s="285" t="s">
        <v>263</v>
      </c>
      <c r="G263" s="286"/>
      <c r="H263" s="286"/>
      <c r="I263" s="286"/>
      <c r="J263" s="198"/>
      <c r="K263" s="200">
        <v>26.693999999999999</v>
      </c>
      <c r="L263" s="198"/>
      <c r="M263" s="198"/>
      <c r="N263" s="198"/>
      <c r="O263" s="198"/>
      <c r="P263" s="198"/>
      <c r="Q263" s="198"/>
      <c r="R263" s="201"/>
      <c r="T263" s="202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203"/>
      <c r="AT263" s="204" t="s">
        <v>162</v>
      </c>
      <c r="AU263" s="204" t="s">
        <v>127</v>
      </c>
      <c r="AV263" s="12" t="s">
        <v>159</v>
      </c>
      <c r="AW263" s="12" t="s">
        <v>5</v>
      </c>
      <c r="AX263" s="12" t="s">
        <v>87</v>
      </c>
      <c r="AY263" s="204" t="s">
        <v>153</v>
      </c>
    </row>
    <row r="264" spans="2:65" s="1" customFormat="1" ht="31.5" customHeight="1" x14ac:dyDescent="0.3">
      <c r="B264" s="33"/>
      <c r="C264" s="166" t="s">
        <v>444</v>
      </c>
      <c r="D264" s="166" t="s">
        <v>155</v>
      </c>
      <c r="E264" s="167" t="s">
        <v>445</v>
      </c>
      <c r="F264" s="273" t="s">
        <v>446</v>
      </c>
      <c r="G264" s="274"/>
      <c r="H264" s="274"/>
      <c r="I264" s="274"/>
      <c r="J264" s="168" t="s">
        <v>158</v>
      </c>
      <c r="K264" s="169">
        <v>26.693999999999999</v>
      </c>
      <c r="L264" s="170">
        <v>0</v>
      </c>
      <c r="M264" s="276">
        <v>0</v>
      </c>
      <c r="N264" s="274"/>
      <c r="O264" s="274"/>
      <c r="P264" s="275">
        <f>ROUND(V264*K264,3)</f>
        <v>0</v>
      </c>
      <c r="Q264" s="274"/>
      <c r="R264" s="35"/>
      <c r="T264" s="171" t="s">
        <v>19</v>
      </c>
      <c r="U264" s="42" t="s">
        <v>45</v>
      </c>
      <c r="V264" s="172">
        <f>L264+M264</f>
        <v>0</v>
      </c>
      <c r="W264" s="172">
        <f>ROUND(L264*K264,3)</f>
        <v>0</v>
      </c>
      <c r="X264" s="172">
        <f>ROUND(M264*K264,3)</f>
        <v>0</v>
      </c>
      <c r="Y264" s="34"/>
      <c r="Z264" s="173">
        <f>Y264*K264</f>
        <v>0</v>
      </c>
      <c r="AA264" s="173">
        <v>0</v>
      </c>
      <c r="AB264" s="173">
        <f>AA264*K264</f>
        <v>0</v>
      </c>
      <c r="AC264" s="173">
        <v>0</v>
      </c>
      <c r="AD264" s="173">
        <f>AC264*K264</f>
        <v>0</v>
      </c>
      <c r="AE264" s="174" t="s">
        <v>19</v>
      </c>
      <c r="AR264" s="16" t="s">
        <v>159</v>
      </c>
      <c r="AT264" s="16" t="s">
        <v>155</v>
      </c>
      <c r="AU264" s="16" t="s">
        <v>127</v>
      </c>
      <c r="AY264" s="16" t="s">
        <v>153</v>
      </c>
      <c r="BE264" s="109">
        <f>IF(U264="základná",P264,0)</f>
        <v>0</v>
      </c>
      <c r="BF264" s="109">
        <f>IF(U264="znížená",P264,0)</f>
        <v>0</v>
      </c>
      <c r="BG264" s="109">
        <f>IF(U264="zákl. prenesená",P264,0)</f>
        <v>0</v>
      </c>
      <c r="BH264" s="109">
        <f>IF(U264="zníž. prenesená",P264,0)</f>
        <v>0</v>
      </c>
      <c r="BI264" s="109">
        <f>IF(U264="nulová",P264,0)</f>
        <v>0</v>
      </c>
      <c r="BJ264" s="16" t="s">
        <v>127</v>
      </c>
      <c r="BK264" s="175">
        <f>ROUND(V264*K264,3)</f>
        <v>0</v>
      </c>
      <c r="BL264" s="16" t="s">
        <v>159</v>
      </c>
      <c r="BM264" s="16" t="s">
        <v>447</v>
      </c>
    </row>
    <row r="265" spans="2:65" s="11" customFormat="1" ht="22.5" customHeight="1" x14ac:dyDescent="0.3">
      <c r="B265" s="184"/>
      <c r="C265" s="185"/>
      <c r="D265" s="185"/>
      <c r="E265" s="186" t="s">
        <v>19</v>
      </c>
      <c r="F265" s="283" t="s">
        <v>448</v>
      </c>
      <c r="G265" s="280"/>
      <c r="H265" s="280"/>
      <c r="I265" s="280"/>
      <c r="J265" s="185"/>
      <c r="K265" s="187">
        <v>26.693999999999999</v>
      </c>
      <c r="L265" s="185"/>
      <c r="M265" s="185"/>
      <c r="N265" s="185"/>
      <c r="O265" s="185"/>
      <c r="P265" s="185"/>
      <c r="Q265" s="185"/>
      <c r="R265" s="188"/>
      <c r="T265" s="189"/>
      <c r="U265" s="185"/>
      <c r="V265" s="185"/>
      <c r="W265" s="185"/>
      <c r="X265" s="185"/>
      <c r="Y265" s="185"/>
      <c r="Z265" s="185"/>
      <c r="AA265" s="185"/>
      <c r="AB265" s="185"/>
      <c r="AC265" s="185"/>
      <c r="AD265" s="185"/>
      <c r="AE265" s="190"/>
      <c r="AT265" s="191" t="s">
        <v>162</v>
      </c>
      <c r="AU265" s="191" t="s">
        <v>127</v>
      </c>
      <c r="AV265" s="11" t="s">
        <v>127</v>
      </c>
      <c r="AW265" s="11" t="s">
        <v>5</v>
      </c>
      <c r="AX265" s="11" t="s">
        <v>87</v>
      </c>
      <c r="AY265" s="191" t="s">
        <v>153</v>
      </c>
    </row>
    <row r="266" spans="2:65" s="1" customFormat="1" ht="22.5" customHeight="1" x14ac:dyDescent="0.3">
      <c r="B266" s="33"/>
      <c r="C266" s="166" t="s">
        <v>449</v>
      </c>
      <c r="D266" s="166" t="s">
        <v>155</v>
      </c>
      <c r="E266" s="167" t="s">
        <v>450</v>
      </c>
      <c r="F266" s="273" t="s">
        <v>451</v>
      </c>
      <c r="G266" s="274"/>
      <c r="H266" s="274"/>
      <c r="I266" s="274"/>
      <c r="J266" s="168" t="s">
        <v>185</v>
      </c>
      <c r="K266" s="169">
        <v>1.5</v>
      </c>
      <c r="L266" s="170">
        <v>0</v>
      </c>
      <c r="M266" s="276">
        <v>0</v>
      </c>
      <c r="N266" s="274"/>
      <c r="O266" s="274"/>
      <c r="P266" s="275">
        <f>ROUND(V266*K266,3)</f>
        <v>0</v>
      </c>
      <c r="Q266" s="274"/>
      <c r="R266" s="35"/>
      <c r="T266" s="171" t="s">
        <v>19</v>
      </c>
      <c r="U266" s="42" t="s">
        <v>45</v>
      </c>
      <c r="V266" s="172">
        <f>L266+M266</f>
        <v>0</v>
      </c>
      <c r="W266" s="172">
        <f>ROUND(L266*K266,3)</f>
        <v>0</v>
      </c>
      <c r="X266" s="172">
        <f>ROUND(M266*K266,3)</f>
        <v>0</v>
      </c>
      <c r="Y266" s="34"/>
      <c r="Z266" s="173">
        <f>Y266*K266</f>
        <v>0</v>
      </c>
      <c r="AA266" s="173">
        <v>1.0156099999999999</v>
      </c>
      <c r="AB266" s="173">
        <f>AA266*K266</f>
        <v>1.523415</v>
      </c>
      <c r="AC266" s="173">
        <v>0</v>
      </c>
      <c r="AD266" s="173">
        <f>AC266*K266</f>
        <v>0</v>
      </c>
      <c r="AE266" s="174" t="s">
        <v>19</v>
      </c>
      <c r="AR266" s="16" t="s">
        <v>159</v>
      </c>
      <c r="AT266" s="16" t="s">
        <v>155</v>
      </c>
      <c r="AU266" s="16" t="s">
        <v>127</v>
      </c>
      <c r="AY266" s="16" t="s">
        <v>153</v>
      </c>
      <c r="BE266" s="109">
        <f>IF(U266="základná",P266,0)</f>
        <v>0</v>
      </c>
      <c r="BF266" s="109">
        <f>IF(U266="znížená",P266,0)</f>
        <v>0</v>
      </c>
      <c r="BG266" s="109">
        <f>IF(U266="zákl. prenesená",P266,0)</f>
        <v>0</v>
      </c>
      <c r="BH266" s="109">
        <f>IF(U266="zníž. prenesená",P266,0)</f>
        <v>0</v>
      </c>
      <c r="BI266" s="109">
        <f>IF(U266="nulová",P266,0)</f>
        <v>0</v>
      </c>
      <c r="BJ266" s="16" t="s">
        <v>127</v>
      </c>
      <c r="BK266" s="175">
        <f>ROUND(V266*K266,3)</f>
        <v>0</v>
      </c>
      <c r="BL266" s="16" t="s">
        <v>159</v>
      </c>
      <c r="BM266" s="16" t="s">
        <v>452</v>
      </c>
    </row>
    <row r="267" spans="2:65" s="11" customFormat="1" ht="22.5" customHeight="1" x14ac:dyDescent="0.3">
      <c r="B267" s="184"/>
      <c r="C267" s="185"/>
      <c r="D267" s="185"/>
      <c r="E267" s="186" t="s">
        <v>19</v>
      </c>
      <c r="F267" s="283" t="s">
        <v>453</v>
      </c>
      <c r="G267" s="280"/>
      <c r="H267" s="280"/>
      <c r="I267" s="280"/>
      <c r="J267" s="185"/>
      <c r="K267" s="187">
        <v>1.5</v>
      </c>
      <c r="L267" s="185"/>
      <c r="M267" s="185"/>
      <c r="N267" s="185"/>
      <c r="O267" s="185"/>
      <c r="P267" s="185"/>
      <c r="Q267" s="185"/>
      <c r="R267" s="188"/>
      <c r="T267" s="189"/>
      <c r="U267" s="185"/>
      <c r="V267" s="185"/>
      <c r="W267" s="185"/>
      <c r="X267" s="185"/>
      <c r="Y267" s="185"/>
      <c r="Z267" s="185"/>
      <c r="AA267" s="185"/>
      <c r="AB267" s="185"/>
      <c r="AC267" s="185"/>
      <c r="AD267" s="185"/>
      <c r="AE267" s="190"/>
      <c r="AT267" s="191" t="s">
        <v>162</v>
      </c>
      <c r="AU267" s="191" t="s">
        <v>127</v>
      </c>
      <c r="AV267" s="11" t="s">
        <v>127</v>
      </c>
      <c r="AW267" s="11" t="s">
        <v>5</v>
      </c>
      <c r="AX267" s="11" t="s">
        <v>87</v>
      </c>
      <c r="AY267" s="191" t="s">
        <v>153</v>
      </c>
    </row>
    <row r="268" spans="2:65" s="1" customFormat="1" ht="31.5" customHeight="1" x14ac:dyDescent="0.3">
      <c r="B268" s="33"/>
      <c r="C268" s="166" t="s">
        <v>454</v>
      </c>
      <c r="D268" s="166" t="s">
        <v>155</v>
      </c>
      <c r="E268" s="167" t="s">
        <v>455</v>
      </c>
      <c r="F268" s="273" t="s">
        <v>456</v>
      </c>
      <c r="G268" s="274"/>
      <c r="H268" s="274"/>
      <c r="I268" s="274"/>
      <c r="J268" s="168" t="s">
        <v>204</v>
      </c>
      <c r="K268" s="169">
        <v>144</v>
      </c>
      <c r="L268" s="170">
        <v>0</v>
      </c>
      <c r="M268" s="276">
        <v>0</v>
      </c>
      <c r="N268" s="274"/>
      <c r="O268" s="274"/>
      <c r="P268" s="275">
        <f>ROUND(V268*K268,3)</f>
        <v>0</v>
      </c>
      <c r="Q268" s="274"/>
      <c r="R268" s="35"/>
      <c r="T268" s="171" t="s">
        <v>19</v>
      </c>
      <c r="U268" s="42" t="s">
        <v>45</v>
      </c>
      <c r="V268" s="172">
        <f>L268+M268</f>
        <v>0</v>
      </c>
      <c r="W268" s="172">
        <f>ROUND(L268*K268,3)</f>
        <v>0</v>
      </c>
      <c r="X268" s="172">
        <f>ROUND(M268*K268,3)</f>
        <v>0</v>
      </c>
      <c r="Y268" s="34"/>
      <c r="Z268" s="173">
        <f>Y268*K268</f>
        <v>0</v>
      </c>
      <c r="AA268" s="173">
        <v>2.2630000000000001E-2</v>
      </c>
      <c r="AB268" s="173">
        <f>AA268*K268</f>
        <v>3.2587200000000003</v>
      </c>
      <c r="AC268" s="173">
        <v>0</v>
      </c>
      <c r="AD268" s="173">
        <f>AC268*K268</f>
        <v>0</v>
      </c>
      <c r="AE268" s="174" t="s">
        <v>19</v>
      </c>
      <c r="AR268" s="16" t="s">
        <v>159</v>
      </c>
      <c r="AT268" s="16" t="s">
        <v>155</v>
      </c>
      <c r="AU268" s="16" t="s">
        <v>127</v>
      </c>
      <c r="AY268" s="16" t="s">
        <v>153</v>
      </c>
      <c r="BE268" s="109">
        <f>IF(U268="základná",P268,0)</f>
        <v>0</v>
      </c>
      <c r="BF268" s="109">
        <f>IF(U268="znížená",P268,0)</f>
        <v>0</v>
      </c>
      <c r="BG268" s="109">
        <f>IF(U268="zákl. prenesená",P268,0)</f>
        <v>0</v>
      </c>
      <c r="BH268" s="109">
        <f>IF(U268="zníž. prenesená",P268,0)</f>
        <v>0</v>
      </c>
      <c r="BI268" s="109">
        <f>IF(U268="nulová",P268,0)</f>
        <v>0</v>
      </c>
      <c r="BJ268" s="16" t="s">
        <v>127</v>
      </c>
      <c r="BK268" s="175">
        <f>ROUND(V268*K268,3)</f>
        <v>0</v>
      </c>
      <c r="BL268" s="16" t="s">
        <v>159</v>
      </c>
      <c r="BM268" s="16" t="s">
        <v>457</v>
      </c>
    </row>
    <row r="269" spans="2:65" s="1" customFormat="1" ht="22.5" customHeight="1" x14ac:dyDescent="0.3">
      <c r="B269" s="33"/>
      <c r="C269" s="192" t="s">
        <v>223</v>
      </c>
      <c r="D269" s="192" t="s">
        <v>165</v>
      </c>
      <c r="E269" s="193" t="s">
        <v>458</v>
      </c>
      <c r="F269" s="281" t="s">
        <v>459</v>
      </c>
      <c r="G269" s="282"/>
      <c r="H269" s="282"/>
      <c r="I269" s="282"/>
      <c r="J269" s="194" t="s">
        <v>204</v>
      </c>
      <c r="K269" s="195">
        <v>144</v>
      </c>
      <c r="L269" s="196">
        <v>0</v>
      </c>
      <c r="M269" s="282"/>
      <c r="N269" s="282"/>
      <c r="O269" s="274"/>
      <c r="P269" s="275">
        <f>ROUND(V269*K269,3)</f>
        <v>0</v>
      </c>
      <c r="Q269" s="274"/>
      <c r="R269" s="35"/>
      <c r="T269" s="171" t="s">
        <v>19</v>
      </c>
      <c r="U269" s="42" t="s">
        <v>45</v>
      </c>
      <c r="V269" s="172">
        <f>L269+M269</f>
        <v>0</v>
      </c>
      <c r="W269" s="172">
        <f>ROUND(L269*K269,3)</f>
        <v>0</v>
      </c>
      <c r="X269" s="172">
        <f>ROUND(M269*K269,3)</f>
        <v>0</v>
      </c>
      <c r="Y269" s="34"/>
      <c r="Z269" s="173">
        <f>Y269*K269</f>
        <v>0</v>
      </c>
      <c r="AA269" s="173">
        <v>1.9E-2</v>
      </c>
      <c r="AB269" s="173">
        <f>AA269*K269</f>
        <v>2.7359999999999998</v>
      </c>
      <c r="AC269" s="173">
        <v>0</v>
      </c>
      <c r="AD269" s="173">
        <f>AC269*K269</f>
        <v>0</v>
      </c>
      <c r="AE269" s="174" t="s">
        <v>19</v>
      </c>
      <c r="AR269" s="16" t="s">
        <v>168</v>
      </c>
      <c r="AT269" s="16" t="s">
        <v>165</v>
      </c>
      <c r="AU269" s="16" t="s">
        <v>127</v>
      </c>
      <c r="AY269" s="16" t="s">
        <v>153</v>
      </c>
      <c r="BE269" s="109">
        <f>IF(U269="základná",P269,0)</f>
        <v>0</v>
      </c>
      <c r="BF269" s="109">
        <f>IF(U269="znížená",P269,0)</f>
        <v>0</v>
      </c>
      <c r="BG269" s="109">
        <f>IF(U269="zákl. prenesená",P269,0)</f>
        <v>0</v>
      </c>
      <c r="BH269" s="109">
        <f>IF(U269="zníž. prenesená",P269,0)</f>
        <v>0</v>
      </c>
      <c r="BI269" s="109">
        <f>IF(U269="nulová",P269,0)</f>
        <v>0</v>
      </c>
      <c r="BJ269" s="16" t="s">
        <v>127</v>
      </c>
      <c r="BK269" s="175">
        <f>ROUND(V269*K269,3)</f>
        <v>0</v>
      </c>
      <c r="BL269" s="16" t="s">
        <v>159</v>
      </c>
      <c r="BM269" s="16" t="s">
        <v>460</v>
      </c>
    </row>
    <row r="270" spans="2:65" s="9" customFormat="1" ht="29.85" customHeight="1" x14ac:dyDescent="0.3">
      <c r="B270" s="154"/>
      <c r="C270" s="155"/>
      <c r="D270" s="165" t="s">
        <v>296</v>
      </c>
      <c r="E270" s="165"/>
      <c r="F270" s="165"/>
      <c r="G270" s="165"/>
      <c r="H270" s="165"/>
      <c r="I270" s="165"/>
      <c r="J270" s="165"/>
      <c r="K270" s="165"/>
      <c r="L270" s="165"/>
      <c r="M270" s="294">
        <f>BK270</f>
        <v>0</v>
      </c>
      <c r="N270" s="295"/>
      <c r="O270" s="295"/>
      <c r="P270" s="295"/>
      <c r="Q270" s="295"/>
      <c r="R270" s="157"/>
      <c r="T270" s="158"/>
      <c r="U270" s="155"/>
      <c r="V270" s="155"/>
      <c r="W270" s="159">
        <f>SUM(W271:W282)</f>
        <v>0</v>
      </c>
      <c r="X270" s="159">
        <f>SUM(X271:X282)</f>
        <v>0</v>
      </c>
      <c r="Y270" s="155"/>
      <c r="Z270" s="160">
        <f>SUM(Z271:Z282)</f>
        <v>0</v>
      </c>
      <c r="AA270" s="155"/>
      <c r="AB270" s="160">
        <f>SUM(AB271:AB282)</f>
        <v>32.111876549999998</v>
      </c>
      <c r="AC270" s="155"/>
      <c r="AD270" s="160">
        <f>SUM(AD271:AD282)</f>
        <v>0</v>
      </c>
      <c r="AE270" s="161"/>
      <c r="AR270" s="162" t="s">
        <v>87</v>
      </c>
      <c r="AT270" s="163" t="s">
        <v>79</v>
      </c>
      <c r="AU270" s="163" t="s">
        <v>87</v>
      </c>
      <c r="AY270" s="162" t="s">
        <v>153</v>
      </c>
      <c r="BK270" s="164">
        <f>SUM(BK271:BK282)</f>
        <v>0</v>
      </c>
    </row>
    <row r="271" spans="2:65" s="1" customFormat="1" ht="44.25" customHeight="1" x14ac:dyDescent="0.3">
      <c r="B271" s="33"/>
      <c r="C271" s="166" t="s">
        <v>461</v>
      </c>
      <c r="D271" s="166" t="s">
        <v>155</v>
      </c>
      <c r="E271" s="167" t="s">
        <v>462</v>
      </c>
      <c r="F271" s="273" t="s">
        <v>463</v>
      </c>
      <c r="G271" s="274"/>
      <c r="H271" s="274"/>
      <c r="I271" s="274"/>
      <c r="J271" s="168" t="s">
        <v>158</v>
      </c>
      <c r="K271" s="169">
        <v>58.854999999999997</v>
      </c>
      <c r="L271" s="170">
        <v>0</v>
      </c>
      <c r="M271" s="276">
        <v>0</v>
      </c>
      <c r="N271" s="274"/>
      <c r="O271" s="274"/>
      <c r="P271" s="275">
        <f>ROUND(V271*K271,3)</f>
        <v>0</v>
      </c>
      <c r="Q271" s="274"/>
      <c r="R271" s="35"/>
      <c r="T271" s="171" t="s">
        <v>19</v>
      </c>
      <c r="U271" s="42" t="s">
        <v>45</v>
      </c>
      <c r="V271" s="172">
        <f>L271+M271</f>
        <v>0</v>
      </c>
      <c r="W271" s="172">
        <f>ROUND(L271*K271,3)</f>
        <v>0</v>
      </c>
      <c r="X271" s="172">
        <f>ROUND(M271*K271,3)</f>
        <v>0</v>
      </c>
      <c r="Y271" s="34"/>
      <c r="Z271" s="173">
        <f>Y271*K271</f>
        <v>0</v>
      </c>
      <c r="AA271" s="173">
        <v>0.30360999999999999</v>
      </c>
      <c r="AB271" s="173">
        <f>AA271*K271</f>
        <v>17.86896655</v>
      </c>
      <c r="AC271" s="173">
        <v>0</v>
      </c>
      <c r="AD271" s="173">
        <f>AC271*K271</f>
        <v>0</v>
      </c>
      <c r="AE271" s="174" t="s">
        <v>19</v>
      </c>
      <c r="AR271" s="16" t="s">
        <v>159</v>
      </c>
      <c r="AT271" s="16" t="s">
        <v>155</v>
      </c>
      <c r="AU271" s="16" t="s">
        <v>127</v>
      </c>
      <c r="AY271" s="16" t="s">
        <v>153</v>
      </c>
      <c r="BE271" s="109">
        <f>IF(U271="základná",P271,0)</f>
        <v>0</v>
      </c>
      <c r="BF271" s="109">
        <f>IF(U271="znížená",P271,0)</f>
        <v>0</v>
      </c>
      <c r="BG271" s="109">
        <f>IF(U271="zákl. prenesená",P271,0)</f>
        <v>0</v>
      </c>
      <c r="BH271" s="109">
        <f>IF(U271="zníž. prenesená",P271,0)</f>
        <v>0</v>
      </c>
      <c r="BI271" s="109">
        <f>IF(U271="nulová",P271,0)</f>
        <v>0</v>
      </c>
      <c r="BJ271" s="16" t="s">
        <v>127</v>
      </c>
      <c r="BK271" s="175">
        <f>ROUND(V271*K271,3)</f>
        <v>0</v>
      </c>
      <c r="BL271" s="16" t="s">
        <v>159</v>
      </c>
      <c r="BM271" s="16" t="s">
        <v>464</v>
      </c>
    </row>
    <row r="272" spans="2:65" s="10" customFormat="1" ht="22.5" customHeight="1" x14ac:dyDescent="0.3">
      <c r="B272" s="176"/>
      <c r="C272" s="177"/>
      <c r="D272" s="177"/>
      <c r="E272" s="178" t="s">
        <v>19</v>
      </c>
      <c r="F272" s="277" t="s">
        <v>347</v>
      </c>
      <c r="G272" s="278"/>
      <c r="H272" s="278"/>
      <c r="I272" s="278"/>
      <c r="J272" s="177"/>
      <c r="K272" s="179" t="s">
        <v>19</v>
      </c>
      <c r="L272" s="177"/>
      <c r="M272" s="177"/>
      <c r="N272" s="177"/>
      <c r="O272" s="177"/>
      <c r="P272" s="177"/>
      <c r="Q272" s="177"/>
      <c r="R272" s="180"/>
      <c r="T272" s="181"/>
      <c r="U272" s="177"/>
      <c r="V272" s="177"/>
      <c r="W272" s="177"/>
      <c r="X272" s="177"/>
      <c r="Y272" s="177"/>
      <c r="Z272" s="177"/>
      <c r="AA272" s="177"/>
      <c r="AB272" s="177"/>
      <c r="AC272" s="177"/>
      <c r="AD272" s="177"/>
      <c r="AE272" s="182"/>
      <c r="AT272" s="183" t="s">
        <v>162</v>
      </c>
      <c r="AU272" s="183" t="s">
        <v>127</v>
      </c>
      <c r="AV272" s="10" t="s">
        <v>87</v>
      </c>
      <c r="AW272" s="10" t="s">
        <v>5</v>
      </c>
      <c r="AX272" s="10" t="s">
        <v>80</v>
      </c>
      <c r="AY272" s="183" t="s">
        <v>153</v>
      </c>
    </row>
    <row r="273" spans="2:65" s="11" customFormat="1" ht="22.5" customHeight="1" x14ac:dyDescent="0.3">
      <c r="B273" s="184"/>
      <c r="C273" s="185"/>
      <c r="D273" s="185"/>
      <c r="E273" s="186" t="s">
        <v>19</v>
      </c>
      <c r="F273" s="279" t="s">
        <v>348</v>
      </c>
      <c r="G273" s="280"/>
      <c r="H273" s="280"/>
      <c r="I273" s="280"/>
      <c r="J273" s="185"/>
      <c r="K273" s="187">
        <v>69.3</v>
      </c>
      <c r="L273" s="185"/>
      <c r="M273" s="185"/>
      <c r="N273" s="185"/>
      <c r="O273" s="185"/>
      <c r="P273" s="185"/>
      <c r="Q273" s="185"/>
      <c r="R273" s="188"/>
      <c r="T273" s="189"/>
      <c r="U273" s="185"/>
      <c r="V273" s="185"/>
      <c r="W273" s="185"/>
      <c r="X273" s="185"/>
      <c r="Y273" s="185"/>
      <c r="Z273" s="185"/>
      <c r="AA273" s="185"/>
      <c r="AB273" s="185"/>
      <c r="AC273" s="185"/>
      <c r="AD273" s="185"/>
      <c r="AE273" s="190"/>
      <c r="AT273" s="191" t="s">
        <v>162</v>
      </c>
      <c r="AU273" s="191" t="s">
        <v>127</v>
      </c>
      <c r="AV273" s="11" t="s">
        <v>127</v>
      </c>
      <c r="AW273" s="11" t="s">
        <v>5</v>
      </c>
      <c r="AX273" s="11" t="s">
        <v>80</v>
      </c>
      <c r="AY273" s="191" t="s">
        <v>153</v>
      </c>
    </row>
    <row r="274" spans="2:65" s="10" customFormat="1" ht="22.5" customHeight="1" x14ac:dyDescent="0.3">
      <c r="B274" s="176"/>
      <c r="C274" s="177"/>
      <c r="D274" s="177"/>
      <c r="E274" s="178" t="s">
        <v>19</v>
      </c>
      <c r="F274" s="284" t="s">
        <v>349</v>
      </c>
      <c r="G274" s="278"/>
      <c r="H274" s="278"/>
      <c r="I274" s="278"/>
      <c r="J274" s="177"/>
      <c r="K274" s="179" t="s">
        <v>19</v>
      </c>
      <c r="L274" s="177"/>
      <c r="M274" s="177"/>
      <c r="N274" s="177"/>
      <c r="O274" s="177"/>
      <c r="P274" s="177"/>
      <c r="Q274" s="177"/>
      <c r="R274" s="180"/>
      <c r="T274" s="181"/>
      <c r="U274" s="177"/>
      <c r="V274" s="177"/>
      <c r="W274" s="177"/>
      <c r="X274" s="177"/>
      <c r="Y274" s="177"/>
      <c r="Z274" s="177"/>
      <c r="AA274" s="177"/>
      <c r="AB274" s="177"/>
      <c r="AC274" s="177"/>
      <c r="AD274" s="177"/>
      <c r="AE274" s="182"/>
      <c r="AT274" s="183" t="s">
        <v>162</v>
      </c>
      <c r="AU274" s="183" t="s">
        <v>127</v>
      </c>
      <c r="AV274" s="10" t="s">
        <v>87</v>
      </c>
      <c r="AW274" s="10" t="s">
        <v>5</v>
      </c>
      <c r="AX274" s="10" t="s">
        <v>80</v>
      </c>
      <c r="AY274" s="183" t="s">
        <v>153</v>
      </c>
    </row>
    <row r="275" spans="2:65" s="11" customFormat="1" ht="22.5" customHeight="1" x14ac:dyDescent="0.3">
      <c r="B275" s="184"/>
      <c r="C275" s="185"/>
      <c r="D275" s="185"/>
      <c r="E275" s="186" t="s">
        <v>19</v>
      </c>
      <c r="F275" s="279" t="s">
        <v>350</v>
      </c>
      <c r="G275" s="280"/>
      <c r="H275" s="280"/>
      <c r="I275" s="280"/>
      <c r="J275" s="185"/>
      <c r="K275" s="187">
        <v>-2.5019999999999998</v>
      </c>
      <c r="L275" s="185"/>
      <c r="M275" s="185"/>
      <c r="N275" s="185"/>
      <c r="O275" s="185"/>
      <c r="P275" s="185"/>
      <c r="Q275" s="185"/>
      <c r="R275" s="188"/>
      <c r="T275" s="189"/>
      <c r="U275" s="185"/>
      <c r="V275" s="185"/>
      <c r="W275" s="185"/>
      <c r="X275" s="185"/>
      <c r="Y275" s="185"/>
      <c r="Z275" s="185"/>
      <c r="AA275" s="185"/>
      <c r="AB275" s="185"/>
      <c r="AC275" s="185"/>
      <c r="AD275" s="185"/>
      <c r="AE275" s="190"/>
      <c r="AT275" s="191" t="s">
        <v>162</v>
      </c>
      <c r="AU275" s="191" t="s">
        <v>127</v>
      </c>
      <c r="AV275" s="11" t="s">
        <v>127</v>
      </c>
      <c r="AW275" s="11" t="s">
        <v>5</v>
      </c>
      <c r="AX275" s="11" t="s">
        <v>80</v>
      </c>
      <c r="AY275" s="191" t="s">
        <v>153</v>
      </c>
    </row>
    <row r="276" spans="2:65" s="11" customFormat="1" ht="22.5" customHeight="1" x14ac:dyDescent="0.3">
      <c r="B276" s="184"/>
      <c r="C276" s="185"/>
      <c r="D276" s="185"/>
      <c r="E276" s="186" t="s">
        <v>19</v>
      </c>
      <c r="F276" s="279" t="s">
        <v>351</v>
      </c>
      <c r="G276" s="280"/>
      <c r="H276" s="280"/>
      <c r="I276" s="280"/>
      <c r="J276" s="185"/>
      <c r="K276" s="187">
        <v>-7.5060000000000002</v>
      </c>
      <c r="L276" s="185"/>
      <c r="M276" s="185"/>
      <c r="N276" s="185"/>
      <c r="O276" s="185"/>
      <c r="P276" s="185"/>
      <c r="Q276" s="185"/>
      <c r="R276" s="188"/>
      <c r="T276" s="189"/>
      <c r="U276" s="185"/>
      <c r="V276" s="185"/>
      <c r="W276" s="185"/>
      <c r="X276" s="185"/>
      <c r="Y276" s="185"/>
      <c r="Z276" s="185"/>
      <c r="AA276" s="185"/>
      <c r="AB276" s="185"/>
      <c r="AC276" s="185"/>
      <c r="AD276" s="185"/>
      <c r="AE276" s="190"/>
      <c r="AT276" s="191" t="s">
        <v>162</v>
      </c>
      <c r="AU276" s="191" t="s">
        <v>127</v>
      </c>
      <c r="AV276" s="11" t="s">
        <v>127</v>
      </c>
      <c r="AW276" s="11" t="s">
        <v>5</v>
      </c>
      <c r="AX276" s="11" t="s">
        <v>80</v>
      </c>
      <c r="AY276" s="191" t="s">
        <v>153</v>
      </c>
    </row>
    <row r="277" spans="2:65" s="10" customFormat="1" ht="22.5" customHeight="1" x14ac:dyDescent="0.3">
      <c r="B277" s="176"/>
      <c r="C277" s="177"/>
      <c r="D277" s="177"/>
      <c r="E277" s="178" t="s">
        <v>19</v>
      </c>
      <c r="F277" s="284" t="s">
        <v>352</v>
      </c>
      <c r="G277" s="278"/>
      <c r="H277" s="278"/>
      <c r="I277" s="278"/>
      <c r="J277" s="177"/>
      <c r="K277" s="179" t="s">
        <v>19</v>
      </c>
      <c r="L277" s="177"/>
      <c r="M277" s="177"/>
      <c r="N277" s="177"/>
      <c r="O277" s="177"/>
      <c r="P277" s="177"/>
      <c r="Q277" s="177"/>
      <c r="R277" s="180"/>
      <c r="T277" s="181"/>
      <c r="U277" s="177"/>
      <c r="V277" s="177"/>
      <c r="W277" s="177"/>
      <c r="X277" s="177"/>
      <c r="Y277" s="177"/>
      <c r="Z277" s="177"/>
      <c r="AA277" s="177"/>
      <c r="AB277" s="177"/>
      <c r="AC277" s="177"/>
      <c r="AD277" s="177"/>
      <c r="AE277" s="182"/>
      <c r="AT277" s="183" t="s">
        <v>162</v>
      </c>
      <c r="AU277" s="183" t="s">
        <v>127</v>
      </c>
      <c r="AV277" s="10" t="s">
        <v>87</v>
      </c>
      <c r="AW277" s="10" t="s">
        <v>5</v>
      </c>
      <c r="AX277" s="10" t="s">
        <v>80</v>
      </c>
      <c r="AY277" s="183" t="s">
        <v>153</v>
      </c>
    </row>
    <row r="278" spans="2:65" s="11" customFormat="1" ht="22.5" customHeight="1" x14ac:dyDescent="0.3">
      <c r="B278" s="184"/>
      <c r="C278" s="185"/>
      <c r="D278" s="185"/>
      <c r="E278" s="186" t="s">
        <v>19</v>
      </c>
      <c r="F278" s="279" t="s">
        <v>353</v>
      </c>
      <c r="G278" s="280"/>
      <c r="H278" s="280"/>
      <c r="I278" s="280"/>
      <c r="J278" s="185"/>
      <c r="K278" s="187">
        <v>-0.437</v>
      </c>
      <c r="L278" s="185"/>
      <c r="M278" s="185"/>
      <c r="N278" s="185"/>
      <c r="O278" s="185"/>
      <c r="P278" s="185"/>
      <c r="Q278" s="185"/>
      <c r="R278" s="188"/>
      <c r="T278" s="189"/>
      <c r="U278" s="185"/>
      <c r="V278" s="185"/>
      <c r="W278" s="185"/>
      <c r="X278" s="185"/>
      <c r="Y278" s="185"/>
      <c r="Z278" s="185"/>
      <c r="AA278" s="185"/>
      <c r="AB278" s="185"/>
      <c r="AC278" s="185"/>
      <c r="AD278" s="185"/>
      <c r="AE278" s="190"/>
      <c r="AT278" s="191" t="s">
        <v>162</v>
      </c>
      <c r="AU278" s="191" t="s">
        <v>127</v>
      </c>
      <c r="AV278" s="11" t="s">
        <v>127</v>
      </c>
      <c r="AW278" s="11" t="s">
        <v>5</v>
      </c>
      <c r="AX278" s="11" t="s">
        <v>80</v>
      </c>
      <c r="AY278" s="191" t="s">
        <v>153</v>
      </c>
    </row>
    <row r="279" spans="2:65" s="12" customFormat="1" ht="22.5" customHeight="1" x14ac:dyDescent="0.3">
      <c r="B279" s="197"/>
      <c r="C279" s="198"/>
      <c r="D279" s="198"/>
      <c r="E279" s="199" t="s">
        <v>19</v>
      </c>
      <c r="F279" s="285" t="s">
        <v>263</v>
      </c>
      <c r="G279" s="286"/>
      <c r="H279" s="286"/>
      <c r="I279" s="286"/>
      <c r="J279" s="198"/>
      <c r="K279" s="200">
        <v>58.854999999999997</v>
      </c>
      <c r="L279" s="198"/>
      <c r="M279" s="198"/>
      <c r="N279" s="198"/>
      <c r="O279" s="198"/>
      <c r="P279" s="198"/>
      <c r="Q279" s="198"/>
      <c r="R279" s="201"/>
      <c r="T279" s="202"/>
      <c r="U279" s="198"/>
      <c r="V279" s="198"/>
      <c r="W279" s="198"/>
      <c r="X279" s="198"/>
      <c r="Y279" s="198"/>
      <c r="Z279" s="198"/>
      <c r="AA279" s="198"/>
      <c r="AB279" s="198"/>
      <c r="AC279" s="198"/>
      <c r="AD279" s="198"/>
      <c r="AE279" s="203"/>
      <c r="AT279" s="204" t="s">
        <v>162</v>
      </c>
      <c r="AU279" s="204" t="s">
        <v>127</v>
      </c>
      <c r="AV279" s="12" t="s">
        <v>159</v>
      </c>
      <c r="AW279" s="12" t="s">
        <v>5</v>
      </c>
      <c r="AX279" s="12" t="s">
        <v>87</v>
      </c>
      <c r="AY279" s="204" t="s">
        <v>153</v>
      </c>
    </row>
    <row r="280" spans="2:65" s="1" customFormat="1" ht="31.5" customHeight="1" x14ac:dyDescent="0.3">
      <c r="B280" s="33"/>
      <c r="C280" s="166" t="s">
        <v>465</v>
      </c>
      <c r="D280" s="166" t="s">
        <v>155</v>
      </c>
      <c r="E280" s="167" t="s">
        <v>466</v>
      </c>
      <c r="F280" s="273" t="s">
        <v>467</v>
      </c>
      <c r="G280" s="274"/>
      <c r="H280" s="274"/>
      <c r="I280" s="274"/>
      <c r="J280" s="168" t="s">
        <v>158</v>
      </c>
      <c r="K280" s="169">
        <v>58.854999999999997</v>
      </c>
      <c r="L280" s="170">
        <v>0</v>
      </c>
      <c r="M280" s="276">
        <v>0</v>
      </c>
      <c r="N280" s="274"/>
      <c r="O280" s="274"/>
      <c r="P280" s="275">
        <f>ROUND(V280*K280,3)</f>
        <v>0</v>
      </c>
      <c r="Q280" s="274"/>
      <c r="R280" s="35"/>
      <c r="T280" s="171" t="s">
        <v>19</v>
      </c>
      <c r="U280" s="42" t="s">
        <v>45</v>
      </c>
      <c r="V280" s="172">
        <f>L280+M280</f>
        <v>0</v>
      </c>
      <c r="W280" s="172">
        <f>ROUND(L280*K280,3)</f>
        <v>0</v>
      </c>
      <c r="X280" s="172">
        <f>ROUND(M280*K280,3)</f>
        <v>0</v>
      </c>
      <c r="Y280" s="34"/>
      <c r="Z280" s="173">
        <f>Y280*K280</f>
        <v>0</v>
      </c>
      <c r="AA280" s="173">
        <v>0.112</v>
      </c>
      <c r="AB280" s="173">
        <f>AA280*K280</f>
        <v>6.5917599999999998</v>
      </c>
      <c r="AC280" s="173">
        <v>0</v>
      </c>
      <c r="AD280" s="173">
        <f>AC280*K280</f>
        <v>0</v>
      </c>
      <c r="AE280" s="174" t="s">
        <v>19</v>
      </c>
      <c r="AR280" s="16" t="s">
        <v>159</v>
      </c>
      <c r="AT280" s="16" t="s">
        <v>155</v>
      </c>
      <c r="AU280" s="16" t="s">
        <v>127</v>
      </c>
      <c r="AY280" s="16" t="s">
        <v>153</v>
      </c>
      <c r="BE280" s="109">
        <f>IF(U280="základná",P280,0)</f>
        <v>0</v>
      </c>
      <c r="BF280" s="109">
        <f>IF(U280="znížená",P280,0)</f>
        <v>0</v>
      </c>
      <c r="BG280" s="109">
        <f>IF(U280="zákl. prenesená",P280,0)</f>
        <v>0</v>
      </c>
      <c r="BH280" s="109">
        <f>IF(U280="zníž. prenesená",P280,0)</f>
        <v>0</v>
      </c>
      <c r="BI280" s="109">
        <f>IF(U280="nulová",P280,0)</f>
        <v>0</v>
      </c>
      <c r="BJ280" s="16" t="s">
        <v>127</v>
      </c>
      <c r="BK280" s="175">
        <f>ROUND(V280*K280,3)</f>
        <v>0</v>
      </c>
      <c r="BL280" s="16" t="s">
        <v>159</v>
      </c>
      <c r="BM280" s="16" t="s">
        <v>468</v>
      </c>
    </row>
    <row r="281" spans="2:65" s="11" customFormat="1" ht="22.5" customHeight="1" x14ac:dyDescent="0.3">
      <c r="B281" s="184"/>
      <c r="C281" s="185"/>
      <c r="D281" s="185"/>
      <c r="E281" s="186" t="s">
        <v>19</v>
      </c>
      <c r="F281" s="283" t="s">
        <v>469</v>
      </c>
      <c r="G281" s="280"/>
      <c r="H281" s="280"/>
      <c r="I281" s="280"/>
      <c r="J281" s="185"/>
      <c r="K281" s="187">
        <v>58.854999999999997</v>
      </c>
      <c r="L281" s="185"/>
      <c r="M281" s="185"/>
      <c r="N281" s="185"/>
      <c r="O281" s="185"/>
      <c r="P281" s="185"/>
      <c r="Q281" s="185"/>
      <c r="R281" s="188"/>
      <c r="T281" s="189"/>
      <c r="U281" s="185"/>
      <c r="V281" s="185"/>
      <c r="W281" s="185"/>
      <c r="X281" s="185"/>
      <c r="Y281" s="185"/>
      <c r="Z281" s="185"/>
      <c r="AA281" s="185"/>
      <c r="AB281" s="185"/>
      <c r="AC281" s="185"/>
      <c r="AD281" s="185"/>
      <c r="AE281" s="190"/>
      <c r="AT281" s="191" t="s">
        <v>162</v>
      </c>
      <c r="AU281" s="191" t="s">
        <v>127</v>
      </c>
      <c r="AV281" s="11" t="s">
        <v>127</v>
      </c>
      <c r="AW281" s="11" t="s">
        <v>5</v>
      </c>
      <c r="AX281" s="11" t="s">
        <v>87</v>
      </c>
      <c r="AY281" s="191" t="s">
        <v>153</v>
      </c>
    </row>
    <row r="282" spans="2:65" s="1" customFormat="1" ht="31.5" customHeight="1" x14ac:dyDescent="0.3">
      <c r="B282" s="33"/>
      <c r="C282" s="192" t="s">
        <v>470</v>
      </c>
      <c r="D282" s="192" t="s">
        <v>165</v>
      </c>
      <c r="E282" s="193" t="s">
        <v>471</v>
      </c>
      <c r="F282" s="281" t="s">
        <v>472</v>
      </c>
      <c r="G282" s="282"/>
      <c r="H282" s="282"/>
      <c r="I282" s="282"/>
      <c r="J282" s="194" t="s">
        <v>158</v>
      </c>
      <c r="K282" s="195">
        <v>58.854999999999997</v>
      </c>
      <c r="L282" s="196">
        <v>0</v>
      </c>
      <c r="M282" s="282"/>
      <c r="N282" s="282"/>
      <c r="O282" s="274"/>
      <c r="P282" s="275">
        <f>ROUND(V282*K282,3)</f>
        <v>0</v>
      </c>
      <c r="Q282" s="274"/>
      <c r="R282" s="35"/>
      <c r="T282" s="171" t="s">
        <v>19</v>
      </c>
      <c r="U282" s="42" t="s">
        <v>45</v>
      </c>
      <c r="V282" s="172">
        <f>L282+M282</f>
        <v>0</v>
      </c>
      <c r="W282" s="172">
        <f>ROUND(L282*K282,3)</f>
        <v>0</v>
      </c>
      <c r="X282" s="172">
        <f>ROUND(M282*K282,3)</f>
        <v>0</v>
      </c>
      <c r="Y282" s="34"/>
      <c r="Z282" s="173">
        <f>Y282*K282</f>
        <v>0</v>
      </c>
      <c r="AA282" s="173">
        <v>0.13</v>
      </c>
      <c r="AB282" s="173">
        <f>AA282*K282</f>
        <v>7.6511499999999995</v>
      </c>
      <c r="AC282" s="173">
        <v>0</v>
      </c>
      <c r="AD282" s="173">
        <f>AC282*K282</f>
        <v>0</v>
      </c>
      <c r="AE282" s="174" t="s">
        <v>19</v>
      </c>
      <c r="AR282" s="16" t="s">
        <v>168</v>
      </c>
      <c r="AT282" s="16" t="s">
        <v>165</v>
      </c>
      <c r="AU282" s="16" t="s">
        <v>127</v>
      </c>
      <c r="AY282" s="16" t="s">
        <v>153</v>
      </c>
      <c r="BE282" s="109">
        <f>IF(U282="základná",P282,0)</f>
        <v>0</v>
      </c>
      <c r="BF282" s="109">
        <f>IF(U282="znížená",P282,0)</f>
        <v>0</v>
      </c>
      <c r="BG282" s="109">
        <f>IF(U282="zákl. prenesená",P282,0)</f>
        <v>0</v>
      </c>
      <c r="BH282" s="109">
        <f>IF(U282="zníž. prenesená",P282,0)</f>
        <v>0</v>
      </c>
      <c r="BI282" s="109">
        <f>IF(U282="nulová",P282,0)</f>
        <v>0</v>
      </c>
      <c r="BJ282" s="16" t="s">
        <v>127</v>
      </c>
      <c r="BK282" s="175">
        <f>ROUND(V282*K282,3)</f>
        <v>0</v>
      </c>
      <c r="BL282" s="16" t="s">
        <v>159</v>
      </c>
      <c r="BM282" s="16" t="s">
        <v>473</v>
      </c>
    </row>
    <row r="283" spans="2:65" s="9" customFormat="1" ht="29.85" customHeight="1" x14ac:dyDescent="0.3">
      <c r="B283" s="154"/>
      <c r="C283" s="155"/>
      <c r="D283" s="165" t="s">
        <v>117</v>
      </c>
      <c r="E283" s="165"/>
      <c r="F283" s="165"/>
      <c r="G283" s="165"/>
      <c r="H283" s="165"/>
      <c r="I283" s="165"/>
      <c r="J283" s="165"/>
      <c r="K283" s="165"/>
      <c r="L283" s="165"/>
      <c r="M283" s="294">
        <f>BK283</f>
        <v>0</v>
      </c>
      <c r="N283" s="295"/>
      <c r="O283" s="295"/>
      <c r="P283" s="295"/>
      <c r="Q283" s="295"/>
      <c r="R283" s="157"/>
      <c r="T283" s="158"/>
      <c r="U283" s="155"/>
      <c r="V283" s="155"/>
      <c r="W283" s="159">
        <f>SUM(W284:W296)</f>
        <v>0</v>
      </c>
      <c r="X283" s="159">
        <f>SUM(X284:X296)</f>
        <v>0</v>
      </c>
      <c r="Y283" s="155"/>
      <c r="Z283" s="160">
        <f>SUM(Z284:Z296)</f>
        <v>0</v>
      </c>
      <c r="AA283" s="155"/>
      <c r="AB283" s="160">
        <f>SUM(AB284:AB296)</f>
        <v>6.1423327200000006</v>
      </c>
      <c r="AC283" s="155"/>
      <c r="AD283" s="160">
        <f>SUM(AD284:AD296)</f>
        <v>0</v>
      </c>
      <c r="AE283" s="161"/>
      <c r="AR283" s="162" t="s">
        <v>87</v>
      </c>
      <c r="AT283" s="163" t="s">
        <v>79</v>
      </c>
      <c r="AU283" s="163" t="s">
        <v>87</v>
      </c>
      <c r="AY283" s="162" t="s">
        <v>153</v>
      </c>
      <c r="BK283" s="164">
        <f>SUM(BK284:BK296)</f>
        <v>0</v>
      </c>
    </row>
    <row r="284" spans="2:65" s="1" customFormat="1" ht="31.5" customHeight="1" x14ac:dyDescent="0.3">
      <c r="B284" s="33"/>
      <c r="C284" s="166" t="s">
        <v>474</v>
      </c>
      <c r="D284" s="166" t="s">
        <v>155</v>
      </c>
      <c r="E284" s="167" t="s">
        <v>475</v>
      </c>
      <c r="F284" s="273" t="s">
        <v>476</v>
      </c>
      <c r="G284" s="274"/>
      <c r="H284" s="274"/>
      <c r="I284" s="274"/>
      <c r="J284" s="168" t="s">
        <v>198</v>
      </c>
      <c r="K284" s="169">
        <v>17</v>
      </c>
      <c r="L284" s="170">
        <v>0</v>
      </c>
      <c r="M284" s="276">
        <v>0</v>
      </c>
      <c r="N284" s="274"/>
      <c r="O284" s="274"/>
      <c r="P284" s="275">
        <f>ROUND(V284*K284,3)</f>
        <v>0</v>
      </c>
      <c r="Q284" s="274"/>
      <c r="R284" s="35"/>
      <c r="T284" s="171" t="s">
        <v>19</v>
      </c>
      <c r="U284" s="42" t="s">
        <v>45</v>
      </c>
      <c r="V284" s="172">
        <f>L284+M284</f>
        <v>0</v>
      </c>
      <c r="W284" s="172">
        <f>ROUND(L284*K284,3)</f>
        <v>0</v>
      </c>
      <c r="X284" s="172">
        <f>ROUND(M284*K284,3)</f>
        <v>0</v>
      </c>
      <c r="Y284" s="34"/>
      <c r="Z284" s="173">
        <f>Y284*K284</f>
        <v>0</v>
      </c>
      <c r="AA284" s="173">
        <v>5.1000000000000004E-4</v>
      </c>
      <c r="AB284" s="173">
        <f>AA284*K284</f>
        <v>8.6700000000000006E-3</v>
      </c>
      <c r="AC284" s="173">
        <v>0</v>
      </c>
      <c r="AD284" s="173">
        <f>AC284*K284</f>
        <v>0</v>
      </c>
      <c r="AE284" s="174" t="s">
        <v>19</v>
      </c>
      <c r="AR284" s="16" t="s">
        <v>159</v>
      </c>
      <c r="AT284" s="16" t="s">
        <v>155</v>
      </c>
      <c r="AU284" s="16" t="s">
        <v>127</v>
      </c>
      <c r="AY284" s="16" t="s">
        <v>153</v>
      </c>
      <c r="BE284" s="109">
        <f>IF(U284="základná",P284,0)</f>
        <v>0</v>
      </c>
      <c r="BF284" s="109">
        <f>IF(U284="znížená",P284,0)</f>
        <v>0</v>
      </c>
      <c r="BG284" s="109">
        <f>IF(U284="zákl. prenesená",P284,0)</f>
        <v>0</v>
      </c>
      <c r="BH284" s="109">
        <f>IF(U284="zníž. prenesená",P284,0)</f>
        <v>0</v>
      </c>
      <c r="BI284" s="109">
        <f>IF(U284="nulová",P284,0)</f>
        <v>0</v>
      </c>
      <c r="BJ284" s="16" t="s">
        <v>127</v>
      </c>
      <c r="BK284" s="175">
        <f>ROUND(V284*K284,3)</f>
        <v>0</v>
      </c>
      <c r="BL284" s="16" t="s">
        <v>159</v>
      </c>
      <c r="BM284" s="16" t="s">
        <v>477</v>
      </c>
    </row>
    <row r="285" spans="2:65" s="1" customFormat="1" ht="22.5" customHeight="1" x14ac:dyDescent="0.3">
      <c r="B285" s="33"/>
      <c r="C285" s="192" t="s">
        <v>478</v>
      </c>
      <c r="D285" s="192" t="s">
        <v>165</v>
      </c>
      <c r="E285" s="193" t="s">
        <v>479</v>
      </c>
      <c r="F285" s="281" t="s">
        <v>480</v>
      </c>
      <c r="G285" s="282"/>
      <c r="H285" s="282"/>
      <c r="I285" s="282"/>
      <c r="J285" s="194" t="s">
        <v>204</v>
      </c>
      <c r="K285" s="195">
        <v>17</v>
      </c>
      <c r="L285" s="196">
        <v>0</v>
      </c>
      <c r="M285" s="282"/>
      <c r="N285" s="282"/>
      <c r="O285" s="274"/>
      <c r="P285" s="275">
        <f>ROUND(V285*K285,3)</f>
        <v>0</v>
      </c>
      <c r="Q285" s="274"/>
      <c r="R285" s="35"/>
      <c r="T285" s="171" t="s">
        <v>19</v>
      </c>
      <c r="U285" s="42" t="s">
        <v>45</v>
      </c>
      <c r="V285" s="172">
        <f>L285+M285</f>
        <v>0</v>
      </c>
      <c r="W285" s="172">
        <f>ROUND(L285*K285,3)</f>
        <v>0</v>
      </c>
      <c r="X285" s="172">
        <f>ROUND(M285*K285,3)</f>
        <v>0</v>
      </c>
      <c r="Y285" s="34"/>
      <c r="Z285" s="173">
        <f>Y285*K285</f>
        <v>0</v>
      </c>
      <c r="AA285" s="173">
        <v>3.0499999999999999E-2</v>
      </c>
      <c r="AB285" s="173">
        <f>AA285*K285</f>
        <v>0.51849999999999996</v>
      </c>
      <c r="AC285" s="173">
        <v>0</v>
      </c>
      <c r="AD285" s="173">
        <f>AC285*K285</f>
        <v>0</v>
      </c>
      <c r="AE285" s="174" t="s">
        <v>19</v>
      </c>
      <c r="AR285" s="16" t="s">
        <v>168</v>
      </c>
      <c r="AT285" s="16" t="s">
        <v>165</v>
      </c>
      <c r="AU285" s="16" t="s">
        <v>127</v>
      </c>
      <c r="AY285" s="16" t="s">
        <v>153</v>
      </c>
      <c r="BE285" s="109">
        <f>IF(U285="základná",P285,0)</f>
        <v>0</v>
      </c>
      <c r="BF285" s="109">
        <f>IF(U285="znížená",P285,0)</f>
        <v>0</v>
      </c>
      <c r="BG285" s="109">
        <f>IF(U285="zákl. prenesená",P285,0)</f>
        <v>0</v>
      </c>
      <c r="BH285" s="109">
        <f>IF(U285="zníž. prenesená",P285,0)</f>
        <v>0</v>
      </c>
      <c r="BI285" s="109">
        <f>IF(U285="nulová",P285,0)</f>
        <v>0</v>
      </c>
      <c r="BJ285" s="16" t="s">
        <v>127</v>
      </c>
      <c r="BK285" s="175">
        <f>ROUND(V285*K285,3)</f>
        <v>0</v>
      </c>
      <c r="BL285" s="16" t="s">
        <v>159</v>
      </c>
      <c r="BM285" s="16" t="s">
        <v>481</v>
      </c>
    </row>
    <row r="286" spans="2:65" s="1" customFormat="1" ht="44.25" customHeight="1" x14ac:dyDescent="0.3">
      <c r="B286" s="33"/>
      <c r="C286" s="166" t="s">
        <v>482</v>
      </c>
      <c r="D286" s="166" t="s">
        <v>155</v>
      </c>
      <c r="E286" s="167" t="s">
        <v>196</v>
      </c>
      <c r="F286" s="273" t="s">
        <v>197</v>
      </c>
      <c r="G286" s="274"/>
      <c r="H286" s="274"/>
      <c r="I286" s="274"/>
      <c r="J286" s="168" t="s">
        <v>198</v>
      </c>
      <c r="K286" s="169">
        <v>44.904000000000003</v>
      </c>
      <c r="L286" s="170">
        <v>0</v>
      </c>
      <c r="M286" s="276">
        <v>0</v>
      </c>
      <c r="N286" s="274"/>
      <c r="O286" s="274"/>
      <c r="P286" s="275">
        <f>ROUND(V286*K286,3)</f>
        <v>0</v>
      </c>
      <c r="Q286" s="274"/>
      <c r="R286" s="35"/>
      <c r="T286" s="171" t="s">
        <v>19</v>
      </c>
      <c r="U286" s="42" t="s">
        <v>45</v>
      </c>
      <c r="V286" s="172">
        <f>L286+M286</f>
        <v>0</v>
      </c>
      <c r="W286" s="172">
        <f>ROUND(L286*K286,3)</f>
        <v>0</v>
      </c>
      <c r="X286" s="172">
        <f>ROUND(M286*K286,3)</f>
        <v>0</v>
      </c>
      <c r="Y286" s="34"/>
      <c r="Z286" s="173">
        <f>Y286*K286</f>
        <v>0</v>
      </c>
      <c r="AA286" s="173">
        <v>9.7930000000000003E-2</v>
      </c>
      <c r="AB286" s="173">
        <f>AA286*K286</f>
        <v>4.3974487200000008</v>
      </c>
      <c r="AC286" s="173">
        <v>0</v>
      </c>
      <c r="AD286" s="173">
        <f>AC286*K286</f>
        <v>0</v>
      </c>
      <c r="AE286" s="174" t="s">
        <v>19</v>
      </c>
      <c r="AR286" s="16" t="s">
        <v>159</v>
      </c>
      <c r="AT286" s="16" t="s">
        <v>155</v>
      </c>
      <c r="AU286" s="16" t="s">
        <v>127</v>
      </c>
      <c r="AY286" s="16" t="s">
        <v>153</v>
      </c>
      <c r="BE286" s="109">
        <f>IF(U286="základná",P286,0)</f>
        <v>0</v>
      </c>
      <c r="BF286" s="109">
        <f>IF(U286="znížená",P286,0)</f>
        <v>0</v>
      </c>
      <c r="BG286" s="109">
        <f>IF(U286="zákl. prenesená",P286,0)</f>
        <v>0</v>
      </c>
      <c r="BH286" s="109">
        <f>IF(U286="zníž. prenesená",P286,0)</f>
        <v>0</v>
      </c>
      <c r="BI286" s="109">
        <f>IF(U286="nulová",P286,0)</f>
        <v>0</v>
      </c>
      <c r="BJ286" s="16" t="s">
        <v>127</v>
      </c>
      <c r="BK286" s="175">
        <f>ROUND(V286*K286,3)</f>
        <v>0</v>
      </c>
      <c r="BL286" s="16" t="s">
        <v>159</v>
      </c>
      <c r="BM286" s="16" t="s">
        <v>483</v>
      </c>
    </row>
    <row r="287" spans="2:65" s="10" customFormat="1" ht="22.5" customHeight="1" x14ac:dyDescent="0.3">
      <c r="B287" s="176"/>
      <c r="C287" s="177"/>
      <c r="D287" s="177"/>
      <c r="E287" s="178" t="s">
        <v>19</v>
      </c>
      <c r="F287" s="277" t="s">
        <v>484</v>
      </c>
      <c r="G287" s="278"/>
      <c r="H287" s="278"/>
      <c r="I287" s="278"/>
      <c r="J287" s="177"/>
      <c r="K287" s="179" t="s">
        <v>19</v>
      </c>
      <c r="L287" s="177"/>
      <c r="M287" s="177"/>
      <c r="N287" s="177"/>
      <c r="O287" s="177"/>
      <c r="P287" s="177"/>
      <c r="Q287" s="177"/>
      <c r="R287" s="180"/>
      <c r="T287" s="181"/>
      <c r="U287" s="177"/>
      <c r="V287" s="177"/>
      <c r="W287" s="177"/>
      <c r="X287" s="177"/>
      <c r="Y287" s="177"/>
      <c r="Z287" s="177"/>
      <c r="AA287" s="177"/>
      <c r="AB287" s="177"/>
      <c r="AC287" s="177"/>
      <c r="AD287" s="177"/>
      <c r="AE287" s="182"/>
      <c r="AT287" s="183" t="s">
        <v>162</v>
      </c>
      <c r="AU287" s="183" t="s">
        <v>127</v>
      </c>
      <c r="AV287" s="10" t="s">
        <v>87</v>
      </c>
      <c r="AW287" s="10" t="s">
        <v>5</v>
      </c>
      <c r="AX287" s="10" t="s">
        <v>80</v>
      </c>
      <c r="AY287" s="183" t="s">
        <v>153</v>
      </c>
    </row>
    <row r="288" spans="2:65" s="11" customFormat="1" ht="22.5" customHeight="1" x14ac:dyDescent="0.3">
      <c r="B288" s="184"/>
      <c r="C288" s="185"/>
      <c r="D288" s="185"/>
      <c r="E288" s="186" t="s">
        <v>19</v>
      </c>
      <c r="F288" s="279" t="s">
        <v>485</v>
      </c>
      <c r="G288" s="280"/>
      <c r="H288" s="280"/>
      <c r="I288" s="280"/>
      <c r="J288" s="185"/>
      <c r="K288" s="187">
        <v>2.5</v>
      </c>
      <c r="L288" s="185"/>
      <c r="M288" s="185"/>
      <c r="N288" s="185"/>
      <c r="O288" s="185"/>
      <c r="P288" s="185"/>
      <c r="Q288" s="185"/>
      <c r="R288" s="188"/>
      <c r="T288" s="189"/>
      <c r="U288" s="185"/>
      <c r="V288" s="185"/>
      <c r="W288" s="185"/>
      <c r="X288" s="185"/>
      <c r="Y288" s="185"/>
      <c r="Z288" s="185"/>
      <c r="AA288" s="185"/>
      <c r="AB288" s="185"/>
      <c r="AC288" s="185"/>
      <c r="AD288" s="185"/>
      <c r="AE288" s="190"/>
      <c r="AT288" s="191" t="s">
        <v>162</v>
      </c>
      <c r="AU288" s="191" t="s">
        <v>127</v>
      </c>
      <c r="AV288" s="11" t="s">
        <v>127</v>
      </c>
      <c r="AW288" s="11" t="s">
        <v>5</v>
      </c>
      <c r="AX288" s="11" t="s">
        <v>80</v>
      </c>
      <c r="AY288" s="191" t="s">
        <v>153</v>
      </c>
    </row>
    <row r="289" spans="2:65" s="11" customFormat="1" ht="44.25" customHeight="1" x14ac:dyDescent="0.3">
      <c r="B289" s="184"/>
      <c r="C289" s="185"/>
      <c r="D289" s="185"/>
      <c r="E289" s="186" t="s">
        <v>19</v>
      </c>
      <c r="F289" s="279" t="s">
        <v>486</v>
      </c>
      <c r="G289" s="280"/>
      <c r="H289" s="280"/>
      <c r="I289" s="280"/>
      <c r="J289" s="185"/>
      <c r="K289" s="187">
        <v>42.404000000000003</v>
      </c>
      <c r="L289" s="185"/>
      <c r="M289" s="185"/>
      <c r="N289" s="185"/>
      <c r="O289" s="185"/>
      <c r="P289" s="185"/>
      <c r="Q289" s="185"/>
      <c r="R289" s="188"/>
      <c r="T289" s="189"/>
      <c r="U289" s="185"/>
      <c r="V289" s="185"/>
      <c r="W289" s="185"/>
      <c r="X289" s="185"/>
      <c r="Y289" s="185"/>
      <c r="Z289" s="185"/>
      <c r="AA289" s="185"/>
      <c r="AB289" s="185"/>
      <c r="AC289" s="185"/>
      <c r="AD289" s="185"/>
      <c r="AE289" s="190"/>
      <c r="AT289" s="191" t="s">
        <v>162</v>
      </c>
      <c r="AU289" s="191" t="s">
        <v>127</v>
      </c>
      <c r="AV289" s="11" t="s">
        <v>127</v>
      </c>
      <c r="AW289" s="11" t="s">
        <v>5</v>
      </c>
      <c r="AX289" s="11" t="s">
        <v>80</v>
      </c>
      <c r="AY289" s="191" t="s">
        <v>153</v>
      </c>
    </row>
    <row r="290" spans="2:65" s="12" customFormat="1" ht="22.5" customHeight="1" x14ac:dyDescent="0.3">
      <c r="B290" s="197"/>
      <c r="C290" s="198"/>
      <c r="D290" s="198"/>
      <c r="E290" s="199" t="s">
        <v>19</v>
      </c>
      <c r="F290" s="285" t="s">
        <v>263</v>
      </c>
      <c r="G290" s="286"/>
      <c r="H290" s="286"/>
      <c r="I290" s="286"/>
      <c r="J290" s="198"/>
      <c r="K290" s="200">
        <v>44.904000000000003</v>
      </c>
      <c r="L290" s="198"/>
      <c r="M290" s="198"/>
      <c r="N290" s="198"/>
      <c r="O290" s="198"/>
      <c r="P290" s="198"/>
      <c r="Q290" s="198"/>
      <c r="R290" s="201"/>
      <c r="T290" s="202"/>
      <c r="U290" s="198"/>
      <c r="V290" s="198"/>
      <c r="W290" s="198"/>
      <c r="X290" s="198"/>
      <c r="Y290" s="198"/>
      <c r="Z290" s="198"/>
      <c r="AA290" s="198"/>
      <c r="AB290" s="198"/>
      <c r="AC290" s="198"/>
      <c r="AD290" s="198"/>
      <c r="AE290" s="203"/>
      <c r="AT290" s="204" t="s">
        <v>162</v>
      </c>
      <c r="AU290" s="204" t="s">
        <v>127</v>
      </c>
      <c r="AV290" s="12" t="s">
        <v>159</v>
      </c>
      <c r="AW290" s="12" t="s">
        <v>5</v>
      </c>
      <c r="AX290" s="12" t="s">
        <v>87</v>
      </c>
      <c r="AY290" s="204" t="s">
        <v>153</v>
      </c>
    </row>
    <row r="291" spans="2:65" s="1" customFormat="1" ht="22.5" customHeight="1" x14ac:dyDescent="0.3">
      <c r="B291" s="33"/>
      <c r="C291" s="192" t="s">
        <v>487</v>
      </c>
      <c r="D291" s="192" t="s">
        <v>165</v>
      </c>
      <c r="E291" s="193" t="s">
        <v>202</v>
      </c>
      <c r="F291" s="281" t="s">
        <v>203</v>
      </c>
      <c r="G291" s="282"/>
      <c r="H291" s="282"/>
      <c r="I291" s="282"/>
      <c r="J291" s="194" t="s">
        <v>204</v>
      </c>
      <c r="K291" s="195">
        <v>42.828000000000003</v>
      </c>
      <c r="L291" s="196">
        <v>0</v>
      </c>
      <c r="M291" s="282"/>
      <c r="N291" s="282"/>
      <c r="O291" s="274"/>
      <c r="P291" s="275">
        <f>ROUND(V291*K291,3)</f>
        <v>0</v>
      </c>
      <c r="Q291" s="274"/>
      <c r="R291" s="35"/>
      <c r="T291" s="171" t="s">
        <v>19</v>
      </c>
      <c r="U291" s="42" t="s">
        <v>45</v>
      </c>
      <c r="V291" s="172">
        <f>L291+M291</f>
        <v>0</v>
      </c>
      <c r="W291" s="172">
        <f>ROUND(L291*K291,3)</f>
        <v>0</v>
      </c>
      <c r="X291" s="172">
        <f>ROUND(M291*K291,3)</f>
        <v>0</v>
      </c>
      <c r="Y291" s="34"/>
      <c r="Z291" s="173">
        <f>Y291*K291</f>
        <v>0</v>
      </c>
      <c r="AA291" s="173">
        <v>2.3E-2</v>
      </c>
      <c r="AB291" s="173">
        <f>AA291*K291</f>
        <v>0.98504400000000003</v>
      </c>
      <c r="AC291" s="173">
        <v>0</v>
      </c>
      <c r="AD291" s="173">
        <f>AC291*K291</f>
        <v>0</v>
      </c>
      <c r="AE291" s="174" t="s">
        <v>19</v>
      </c>
      <c r="AR291" s="16" t="s">
        <v>168</v>
      </c>
      <c r="AT291" s="16" t="s">
        <v>165</v>
      </c>
      <c r="AU291" s="16" t="s">
        <v>127</v>
      </c>
      <c r="AY291" s="16" t="s">
        <v>153</v>
      </c>
      <c r="BE291" s="109">
        <f>IF(U291="základná",P291,0)</f>
        <v>0</v>
      </c>
      <c r="BF291" s="109">
        <f>IF(U291="znížená",P291,0)</f>
        <v>0</v>
      </c>
      <c r="BG291" s="109">
        <f>IF(U291="zákl. prenesená",P291,0)</f>
        <v>0</v>
      </c>
      <c r="BH291" s="109">
        <f>IF(U291="zníž. prenesená",P291,0)</f>
        <v>0</v>
      </c>
      <c r="BI291" s="109">
        <f>IF(U291="nulová",P291,0)</f>
        <v>0</v>
      </c>
      <c r="BJ291" s="16" t="s">
        <v>127</v>
      </c>
      <c r="BK291" s="175">
        <f>ROUND(V291*K291,3)</f>
        <v>0</v>
      </c>
      <c r="BL291" s="16" t="s">
        <v>159</v>
      </c>
      <c r="BM291" s="16" t="s">
        <v>488</v>
      </c>
    </row>
    <row r="292" spans="2:65" s="1" customFormat="1" ht="31.5" customHeight="1" x14ac:dyDescent="0.3">
      <c r="B292" s="33"/>
      <c r="C292" s="192" t="s">
        <v>489</v>
      </c>
      <c r="D292" s="192" t="s">
        <v>165</v>
      </c>
      <c r="E292" s="193" t="s">
        <v>490</v>
      </c>
      <c r="F292" s="281" t="s">
        <v>491</v>
      </c>
      <c r="G292" s="282"/>
      <c r="H292" s="282"/>
      <c r="I292" s="282"/>
      <c r="J292" s="194" t="s">
        <v>204</v>
      </c>
      <c r="K292" s="195">
        <v>5</v>
      </c>
      <c r="L292" s="196">
        <v>0</v>
      </c>
      <c r="M292" s="282"/>
      <c r="N292" s="282"/>
      <c r="O292" s="274"/>
      <c r="P292" s="275">
        <f>ROUND(V292*K292,3)</f>
        <v>0</v>
      </c>
      <c r="Q292" s="274"/>
      <c r="R292" s="35"/>
      <c r="T292" s="171" t="s">
        <v>19</v>
      </c>
      <c r="U292" s="42" t="s">
        <v>45</v>
      </c>
      <c r="V292" s="172">
        <f>L292+M292</f>
        <v>0</v>
      </c>
      <c r="W292" s="172">
        <f>ROUND(L292*K292,3)</f>
        <v>0</v>
      </c>
      <c r="X292" s="172">
        <f>ROUND(M292*K292,3)</f>
        <v>0</v>
      </c>
      <c r="Y292" s="34"/>
      <c r="Z292" s="173">
        <f>Y292*K292</f>
        <v>0</v>
      </c>
      <c r="AA292" s="173">
        <v>8.7500000000000008E-3</v>
      </c>
      <c r="AB292" s="173">
        <f>AA292*K292</f>
        <v>4.3750000000000004E-2</v>
      </c>
      <c r="AC292" s="173">
        <v>0</v>
      </c>
      <c r="AD292" s="173">
        <f>AC292*K292</f>
        <v>0</v>
      </c>
      <c r="AE292" s="174" t="s">
        <v>19</v>
      </c>
      <c r="AR292" s="16" t="s">
        <v>168</v>
      </c>
      <c r="AT292" s="16" t="s">
        <v>165</v>
      </c>
      <c r="AU292" s="16" t="s">
        <v>127</v>
      </c>
      <c r="AY292" s="16" t="s">
        <v>153</v>
      </c>
      <c r="BE292" s="109">
        <f>IF(U292="základná",P292,0)</f>
        <v>0</v>
      </c>
      <c r="BF292" s="109">
        <f>IF(U292="znížená",P292,0)</f>
        <v>0</v>
      </c>
      <c r="BG292" s="109">
        <f>IF(U292="zákl. prenesená",P292,0)</f>
        <v>0</v>
      </c>
      <c r="BH292" s="109">
        <f>IF(U292="zníž. prenesená",P292,0)</f>
        <v>0</v>
      </c>
      <c r="BI292" s="109">
        <f>IF(U292="nulová",P292,0)</f>
        <v>0</v>
      </c>
      <c r="BJ292" s="16" t="s">
        <v>127</v>
      </c>
      <c r="BK292" s="175">
        <f>ROUND(V292*K292,3)</f>
        <v>0</v>
      </c>
      <c r="BL292" s="16" t="s">
        <v>159</v>
      </c>
      <c r="BM292" s="16" t="s">
        <v>492</v>
      </c>
    </row>
    <row r="293" spans="2:65" s="11" customFormat="1" ht="22.5" customHeight="1" x14ac:dyDescent="0.3">
      <c r="B293" s="184"/>
      <c r="C293" s="185"/>
      <c r="D293" s="185"/>
      <c r="E293" s="186" t="s">
        <v>19</v>
      </c>
      <c r="F293" s="283" t="s">
        <v>493</v>
      </c>
      <c r="G293" s="280"/>
      <c r="H293" s="280"/>
      <c r="I293" s="280"/>
      <c r="J293" s="185"/>
      <c r="K293" s="187">
        <v>5</v>
      </c>
      <c r="L293" s="185"/>
      <c r="M293" s="185"/>
      <c r="N293" s="185"/>
      <c r="O293" s="185"/>
      <c r="P293" s="185"/>
      <c r="Q293" s="185"/>
      <c r="R293" s="188"/>
      <c r="T293" s="189"/>
      <c r="U293" s="185"/>
      <c r="V293" s="185"/>
      <c r="W293" s="185"/>
      <c r="X293" s="185"/>
      <c r="Y293" s="185"/>
      <c r="Z293" s="185"/>
      <c r="AA293" s="185"/>
      <c r="AB293" s="185"/>
      <c r="AC293" s="185"/>
      <c r="AD293" s="185"/>
      <c r="AE293" s="190"/>
      <c r="AT293" s="191" t="s">
        <v>162</v>
      </c>
      <c r="AU293" s="191" t="s">
        <v>127</v>
      </c>
      <c r="AV293" s="11" t="s">
        <v>127</v>
      </c>
      <c r="AW293" s="11" t="s">
        <v>5</v>
      </c>
      <c r="AX293" s="11" t="s">
        <v>87</v>
      </c>
      <c r="AY293" s="191" t="s">
        <v>153</v>
      </c>
    </row>
    <row r="294" spans="2:65" s="1" customFormat="1" ht="31.5" customHeight="1" x14ac:dyDescent="0.3">
      <c r="B294" s="33"/>
      <c r="C294" s="166" t="s">
        <v>494</v>
      </c>
      <c r="D294" s="166" t="s">
        <v>155</v>
      </c>
      <c r="E294" s="167" t="s">
        <v>495</v>
      </c>
      <c r="F294" s="273" t="s">
        <v>496</v>
      </c>
      <c r="G294" s="274"/>
      <c r="H294" s="274"/>
      <c r="I294" s="274"/>
      <c r="J294" s="168" t="s">
        <v>204</v>
      </c>
      <c r="K294" s="169">
        <v>2</v>
      </c>
      <c r="L294" s="170">
        <v>0</v>
      </c>
      <c r="M294" s="276">
        <v>0</v>
      </c>
      <c r="N294" s="274"/>
      <c r="O294" s="274"/>
      <c r="P294" s="275">
        <f>ROUND(V294*K294,3)</f>
        <v>0</v>
      </c>
      <c r="Q294" s="274"/>
      <c r="R294" s="35"/>
      <c r="T294" s="171" t="s">
        <v>19</v>
      </c>
      <c r="U294" s="42" t="s">
        <v>45</v>
      </c>
      <c r="V294" s="172">
        <f>L294+M294</f>
        <v>0</v>
      </c>
      <c r="W294" s="172">
        <f>ROUND(L294*K294,3)</f>
        <v>0</v>
      </c>
      <c r="X294" s="172">
        <f>ROUND(M294*K294,3)</f>
        <v>0</v>
      </c>
      <c r="Y294" s="34"/>
      <c r="Z294" s="173">
        <f>Y294*K294</f>
        <v>0</v>
      </c>
      <c r="AA294" s="173">
        <v>7.1739999999999998E-2</v>
      </c>
      <c r="AB294" s="173">
        <f>AA294*K294</f>
        <v>0.14348</v>
      </c>
      <c r="AC294" s="173">
        <v>0</v>
      </c>
      <c r="AD294" s="173">
        <f>AC294*K294</f>
        <v>0</v>
      </c>
      <c r="AE294" s="174" t="s">
        <v>19</v>
      </c>
      <c r="AR294" s="16" t="s">
        <v>159</v>
      </c>
      <c r="AT294" s="16" t="s">
        <v>155</v>
      </c>
      <c r="AU294" s="16" t="s">
        <v>127</v>
      </c>
      <c r="AY294" s="16" t="s">
        <v>153</v>
      </c>
      <c r="BE294" s="109">
        <f>IF(U294="základná",P294,0)</f>
        <v>0</v>
      </c>
      <c r="BF294" s="109">
        <f>IF(U294="znížená",P294,0)</f>
        <v>0</v>
      </c>
      <c r="BG294" s="109">
        <f>IF(U294="zákl. prenesená",P294,0)</f>
        <v>0</v>
      </c>
      <c r="BH294" s="109">
        <f>IF(U294="zníž. prenesená",P294,0)</f>
        <v>0</v>
      </c>
      <c r="BI294" s="109">
        <f>IF(U294="nulová",P294,0)</f>
        <v>0</v>
      </c>
      <c r="BJ294" s="16" t="s">
        <v>127</v>
      </c>
      <c r="BK294" s="175">
        <f>ROUND(V294*K294,3)</f>
        <v>0</v>
      </c>
      <c r="BL294" s="16" t="s">
        <v>159</v>
      </c>
      <c r="BM294" s="16" t="s">
        <v>497</v>
      </c>
    </row>
    <row r="295" spans="2:65" s="1" customFormat="1" ht="44.25" customHeight="1" x14ac:dyDescent="0.3">
      <c r="B295" s="33"/>
      <c r="C295" s="192" t="s">
        <v>498</v>
      </c>
      <c r="D295" s="192" t="s">
        <v>165</v>
      </c>
      <c r="E295" s="193" t="s">
        <v>499</v>
      </c>
      <c r="F295" s="281" t="s">
        <v>500</v>
      </c>
      <c r="G295" s="282"/>
      <c r="H295" s="282"/>
      <c r="I295" s="282"/>
      <c r="J295" s="194" t="s">
        <v>204</v>
      </c>
      <c r="K295" s="195">
        <v>2</v>
      </c>
      <c r="L295" s="196">
        <v>0</v>
      </c>
      <c r="M295" s="282"/>
      <c r="N295" s="282"/>
      <c r="O295" s="274"/>
      <c r="P295" s="275">
        <f>ROUND(V295*K295,3)</f>
        <v>0</v>
      </c>
      <c r="Q295" s="274"/>
      <c r="R295" s="35"/>
      <c r="T295" s="171" t="s">
        <v>19</v>
      </c>
      <c r="U295" s="42" t="s">
        <v>45</v>
      </c>
      <c r="V295" s="172">
        <f>L295+M295</f>
        <v>0</v>
      </c>
      <c r="W295" s="172">
        <f>ROUND(L295*K295,3)</f>
        <v>0</v>
      </c>
      <c r="X295" s="172">
        <f>ROUND(M295*K295,3)</f>
        <v>0</v>
      </c>
      <c r="Y295" s="34"/>
      <c r="Z295" s="173">
        <f>Y295*K295</f>
        <v>0</v>
      </c>
      <c r="AA295" s="173">
        <v>2.1999999999999999E-2</v>
      </c>
      <c r="AB295" s="173">
        <f>AA295*K295</f>
        <v>4.3999999999999997E-2</v>
      </c>
      <c r="AC295" s="173">
        <v>0</v>
      </c>
      <c r="AD295" s="173">
        <f>AC295*K295</f>
        <v>0</v>
      </c>
      <c r="AE295" s="174" t="s">
        <v>19</v>
      </c>
      <c r="AR295" s="16" t="s">
        <v>168</v>
      </c>
      <c r="AT295" s="16" t="s">
        <v>165</v>
      </c>
      <c r="AU295" s="16" t="s">
        <v>127</v>
      </c>
      <c r="AY295" s="16" t="s">
        <v>153</v>
      </c>
      <c r="BE295" s="109">
        <f>IF(U295="základná",P295,0)</f>
        <v>0</v>
      </c>
      <c r="BF295" s="109">
        <f>IF(U295="znížená",P295,0)</f>
        <v>0</v>
      </c>
      <c r="BG295" s="109">
        <f>IF(U295="zákl. prenesená",P295,0)</f>
        <v>0</v>
      </c>
      <c r="BH295" s="109">
        <f>IF(U295="zníž. prenesená",P295,0)</f>
        <v>0</v>
      </c>
      <c r="BI295" s="109">
        <f>IF(U295="nulová",P295,0)</f>
        <v>0</v>
      </c>
      <c r="BJ295" s="16" t="s">
        <v>127</v>
      </c>
      <c r="BK295" s="175">
        <f>ROUND(V295*K295,3)</f>
        <v>0</v>
      </c>
      <c r="BL295" s="16" t="s">
        <v>159</v>
      </c>
      <c r="BM295" s="16" t="s">
        <v>501</v>
      </c>
    </row>
    <row r="296" spans="2:65" s="1" customFormat="1" ht="31.5" customHeight="1" x14ac:dyDescent="0.3">
      <c r="B296" s="33"/>
      <c r="C296" s="192" t="s">
        <v>502</v>
      </c>
      <c r="D296" s="192" t="s">
        <v>165</v>
      </c>
      <c r="E296" s="193" t="s">
        <v>503</v>
      </c>
      <c r="F296" s="281" t="s">
        <v>504</v>
      </c>
      <c r="G296" s="282"/>
      <c r="H296" s="282"/>
      <c r="I296" s="282"/>
      <c r="J296" s="194" t="s">
        <v>204</v>
      </c>
      <c r="K296" s="195">
        <v>8</v>
      </c>
      <c r="L296" s="196">
        <v>0</v>
      </c>
      <c r="M296" s="282"/>
      <c r="N296" s="282"/>
      <c r="O296" s="274"/>
      <c r="P296" s="275">
        <f>ROUND(V296*K296,3)</f>
        <v>0</v>
      </c>
      <c r="Q296" s="274"/>
      <c r="R296" s="35"/>
      <c r="T296" s="171" t="s">
        <v>19</v>
      </c>
      <c r="U296" s="42" t="s">
        <v>45</v>
      </c>
      <c r="V296" s="172">
        <f>L296+M296</f>
        <v>0</v>
      </c>
      <c r="W296" s="172">
        <f>ROUND(L296*K296,3)</f>
        <v>0</v>
      </c>
      <c r="X296" s="172">
        <f>ROUND(M296*K296,3)</f>
        <v>0</v>
      </c>
      <c r="Y296" s="34"/>
      <c r="Z296" s="173">
        <f>Y296*K296</f>
        <v>0</v>
      </c>
      <c r="AA296" s="173">
        <v>1.8000000000000001E-4</v>
      </c>
      <c r="AB296" s="173">
        <f>AA296*K296</f>
        <v>1.4400000000000001E-3</v>
      </c>
      <c r="AC296" s="173">
        <v>0</v>
      </c>
      <c r="AD296" s="173">
        <f>AC296*K296</f>
        <v>0</v>
      </c>
      <c r="AE296" s="174" t="s">
        <v>19</v>
      </c>
      <c r="AR296" s="16" t="s">
        <v>168</v>
      </c>
      <c r="AT296" s="16" t="s">
        <v>165</v>
      </c>
      <c r="AU296" s="16" t="s">
        <v>127</v>
      </c>
      <c r="AY296" s="16" t="s">
        <v>153</v>
      </c>
      <c r="BE296" s="109">
        <f>IF(U296="základná",P296,0)</f>
        <v>0</v>
      </c>
      <c r="BF296" s="109">
        <f>IF(U296="znížená",P296,0)</f>
        <v>0</v>
      </c>
      <c r="BG296" s="109">
        <f>IF(U296="zákl. prenesená",P296,0)</f>
        <v>0</v>
      </c>
      <c r="BH296" s="109">
        <f>IF(U296="zníž. prenesená",P296,0)</f>
        <v>0</v>
      </c>
      <c r="BI296" s="109">
        <f>IF(U296="nulová",P296,0)</f>
        <v>0</v>
      </c>
      <c r="BJ296" s="16" t="s">
        <v>127</v>
      </c>
      <c r="BK296" s="175">
        <f>ROUND(V296*K296,3)</f>
        <v>0</v>
      </c>
      <c r="BL296" s="16" t="s">
        <v>159</v>
      </c>
      <c r="BM296" s="16" t="s">
        <v>505</v>
      </c>
    </row>
    <row r="297" spans="2:65" s="9" customFormat="1" ht="29.85" customHeight="1" x14ac:dyDescent="0.3">
      <c r="B297" s="154"/>
      <c r="C297" s="155"/>
      <c r="D297" s="165" t="s">
        <v>118</v>
      </c>
      <c r="E297" s="165"/>
      <c r="F297" s="165"/>
      <c r="G297" s="165"/>
      <c r="H297" s="165"/>
      <c r="I297" s="165"/>
      <c r="J297" s="165"/>
      <c r="K297" s="165"/>
      <c r="L297" s="165"/>
      <c r="M297" s="294">
        <f>BK297</f>
        <v>0</v>
      </c>
      <c r="N297" s="295"/>
      <c r="O297" s="295"/>
      <c r="P297" s="295"/>
      <c r="Q297" s="295"/>
      <c r="R297" s="157"/>
      <c r="T297" s="158"/>
      <c r="U297" s="155"/>
      <c r="V297" s="155"/>
      <c r="W297" s="159">
        <f>SUM(W298:W299)</f>
        <v>0</v>
      </c>
      <c r="X297" s="159">
        <f>SUM(X298:X299)</f>
        <v>0</v>
      </c>
      <c r="Y297" s="155"/>
      <c r="Z297" s="160">
        <f>SUM(Z298:Z299)</f>
        <v>0</v>
      </c>
      <c r="AA297" s="155"/>
      <c r="AB297" s="160">
        <f>SUM(AB298:AB299)</f>
        <v>0</v>
      </c>
      <c r="AC297" s="155"/>
      <c r="AD297" s="160">
        <f>SUM(AD298:AD299)</f>
        <v>0</v>
      </c>
      <c r="AE297" s="161"/>
      <c r="AR297" s="162" t="s">
        <v>87</v>
      </c>
      <c r="AT297" s="163" t="s">
        <v>79</v>
      </c>
      <c r="AU297" s="163" t="s">
        <v>87</v>
      </c>
      <c r="AY297" s="162" t="s">
        <v>153</v>
      </c>
      <c r="BK297" s="164">
        <f>SUM(BK298:BK299)</f>
        <v>0</v>
      </c>
    </row>
    <row r="298" spans="2:65" s="1" customFormat="1" ht="44.25" customHeight="1" x14ac:dyDescent="0.3">
      <c r="B298" s="33"/>
      <c r="C298" s="166" t="s">
        <v>506</v>
      </c>
      <c r="D298" s="166" t="s">
        <v>155</v>
      </c>
      <c r="E298" s="167" t="s">
        <v>507</v>
      </c>
      <c r="F298" s="273" t="s">
        <v>508</v>
      </c>
      <c r="G298" s="274"/>
      <c r="H298" s="274"/>
      <c r="I298" s="274"/>
      <c r="J298" s="168" t="s">
        <v>185</v>
      </c>
      <c r="K298" s="169">
        <v>94.298000000000002</v>
      </c>
      <c r="L298" s="170">
        <v>0</v>
      </c>
      <c r="M298" s="276">
        <v>0</v>
      </c>
      <c r="N298" s="274"/>
      <c r="O298" s="274"/>
      <c r="P298" s="275">
        <f>ROUND(V298*K298,3)</f>
        <v>0</v>
      </c>
      <c r="Q298" s="274"/>
      <c r="R298" s="35"/>
      <c r="T298" s="171" t="s">
        <v>19</v>
      </c>
      <c r="U298" s="42" t="s">
        <v>45</v>
      </c>
      <c r="V298" s="172">
        <f>L298+M298</f>
        <v>0</v>
      </c>
      <c r="W298" s="172">
        <f>ROUND(L298*K298,3)</f>
        <v>0</v>
      </c>
      <c r="X298" s="172">
        <f>ROUND(M298*K298,3)</f>
        <v>0</v>
      </c>
      <c r="Y298" s="34"/>
      <c r="Z298" s="173">
        <f>Y298*K298</f>
        <v>0</v>
      </c>
      <c r="AA298" s="173">
        <v>0</v>
      </c>
      <c r="AB298" s="173">
        <f>AA298*K298</f>
        <v>0</v>
      </c>
      <c r="AC298" s="173">
        <v>0</v>
      </c>
      <c r="AD298" s="173">
        <f>AC298*K298</f>
        <v>0</v>
      </c>
      <c r="AE298" s="174" t="s">
        <v>19</v>
      </c>
      <c r="AR298" s="16" t="s">
        <v>159</v>
      </c>
      <c r="AT298" s="16" t="s">
        <v>155</v>
      </c>
      <c r="AU298" s="16" t="s">
        <v>127</v>
      </c>
      <c r="AY298" s="16" t="s">
        <v>153</v>
      </c>
      <c r="BE298" s="109">
        <f>IF(U298="základná",P298,0)</f>
        <v>0</v>
      </c>
      <c r="BF298" s="109">
        <f>IF(U298="znížená",P298,0)</f>
        <v>0</v>
      </c>
      <c r="BG298" s="109">
        <f>IF(U298="zákl. prenesená",P298,0)</f>
        <v>0</v>
      </c>
      <c r="BH298" s="109">
        <f>IF(U298="zníž. prenesená",P298,0)</f>
        <v>0</v>
      </c>
      <c r="BI298" s="109">
        <f>IF(U298="nulová",P298,0)</f>
        <v>0</v>
      </c>
      <c r="BJ298" s="16" t="s">
        <v>127</v>
      </c>
      <c r="BK298" s="175">
        <f>ROUND(V298*K298,3)</f>
        <v>0</v>
      </c>
      <c r="BL298" s="16" t="s">
        <v>159</v>
      </c>
      <c r="BM298" s="16" t="s">
        <v>509</v>
      </c>
    </row>
    <row r="299" spans="2:65" s="1" customFormat="1" ht="44.25" customHeight="1" x14ac:dyDescent="0.3">
      <c r="B299" s="33"/>
      <c r="C299" s="166" t="s">
        <v>510</v>
      </c>
      <c r="D299" s="166" t="s">
        <v>155</v>
      </c>
      <c r="E299" s="167" t="s">
        <v>212</v>
      </c>
      <c r="F299" s="273" t="s">
        <v>213</v>
      </c>
      <c r="G299" s="274"/>
      <c r="H299" s="274"/>
      <c r="I299" s="274"/>
      <c r="J299" s="168" t="s">
        <v>185</v>
      </c>
      <c r="K299" s="169">
        <v>5.327</v>
      </c>
      <c r="L299" s="170">
        <v>0</v>
      </c>
      <c r="M299" s="276">
        <v>0</v>
      </c>
      <c r="N299" s="274"/>
      <c r="O299" s="274"/>
      <c r="P299" s="275">
        <f>ROUND(V299*K299,3)</f>
        <v>0</v>
      </c>
      <c r="Q299" s="274"/>
      <c r="R299" s="35"/>
      <c r="T299" s="171" t="s">
        <v>19</v>
      </c>
      <c r="U299" s="42" t="s">
        <v>45</v>
      </c>
      <c r="V299" s="172">
        <f>L299+M299</f>
        <v>0</v>
      </c>
      <c r="W299" s="172">
        <f>ROUND(L299*K299,3)</f>
        <v>0</v>
      </c>
      <c r="X299" s="172">
        <f>ROUND(M299*K299,3)</f>
        <v>0</v>
      </c>
      <c r="Y299" s="34"/>
      <c r="Z299" s="173">
        <f>Y299*K299</f>
        <v>0</v>
      </c>
      <c r="AA299" s="173">
        <v>0</v>
      </c>
      <c r="AB299" s="173">
        <f>AA299*K299</f>
        <v>0</v>
      </c>
      <c r="AC299" s="173">
        <v>0</v>
      </c>
      <c r="AD299" s="173">
        <f>AC299*K299</f>
        <v>0</v>
      </c>
      <c r="AE299" s="174" t="s">
        <v>19</v>
      </c>
      <c r="AR299" s="16" t="s">
        <v>159</v>
      </c>
      <c r="AT299" s="16" t="s">
        <v>155</v>
      </c>
      <c r="AU299" s="16" t="s">
        <v>127</v>
      </c>
      <c r="AY299" s="16" t="s">
        <v>153</v>
      </c>
      <c r="BE299" s="109">
        <f>IF(U299="základná",P299,0)</f>
        <v>0</v>
      </c>
      <c r="BF299" s="109">
        <f>IF(U299="znížená",P299,0)</f>
        <v>0</v>
      </c>
      <c r="BG299" s="109">
        <f>IF(U299="zákl. prenesená",P299,0)</f>
        <v>0</v>
      </c>
      <c r="BH299" s="109">
        <f>IF(U299="zníž. prenesená",P299,0)</f>
        <v>0</v>
      </c>
      <c r="BI299" s="109">
        <f>IF(U299="nulová",P299,0)</f>
        <v>0</v>
      </c>
      <c r="BJ299" s="16" t="s">
        <v>127</v>
      </c>
      <c r="BK299" s="175">
        <f>ROUND(V299*K299,3)</f>
        <v>0</v>
      </c>
      <c r="BL299" s="16" t="s">
        <v>159</v>
      </c>
      <c r="BM299" s="16" t="s">
        <v>511</v>
      </c>
    </row>
    <row r="300" spans="2:65" s="9" customFormat="1" ht="37.35" customHeight="1" x14ac:dyDescent="0.35">
      <c r="B300" s="154"/>
      <c r="C300" s="155"/>
      <c r="D300" s="156" t="s">
        <v>119</v>
      </c>
      <c r="E300" s="156"/>
      <c r="F300" s="156"/>
      <c r="G300" s="156"/>
      <c r="H300" s="156"/>
      <c r="I300" s="156"/>
      <c r="J300" s="156"/>
      <c r="K300" s="156"/>
      <c r="L300" s="156"/>
      <c r="M300" s="299">
        <f>BK300</f>
        <v>0</v>
      </c>
      <c r="N300" s="300"/>
      <c r="O300" s="300"/>
      <c r="P300" s="300"/>
      <c r="Q300" s="300"/>
      <c r="R300" s="157"/>
      <c r="T300" s="158"/>
      <c r="U300" s="155"/>
      <c r="V300" s="155"/>
      <c r="W300" s="159">
        <f>W301+W319+W327</f>
        <v>0</v>
      </c>
      <c r="X300" s="159">
        <f>X301+X319+X327</f>
        <v>0</v>
      </c>
      <c r="Y300" s="155"/>
      <c r="Z300" s="160">
        <f>Z301+Z319+Z327</f>
        <v>0</v>
      </c>
      <c r="AA300" s="155"/>
      <c r="AB300" s="160">
        <f>AB301+AB319+AB327</f>
        <v>43.350305119999994</v>
      </c>
      <c r="AC300" s="155"/>
      <c r="AD300" s="160">
        <f>AD301+AD319+AD327</f>
        <v>0</v>
      </c>
      <c r="AE300" s="161"/>
      <c r="AR300" s="162" t="s">
        <v>127</v>
      </c>
      <c r="AT300" s="163" t="s">
        <v>79</v>
      </c>
      <c r="AU300" s="163" t="s">
        <v>80</v>
      </c>
      <c r="AY300" s="162" t="s">
        <v>153</v>
      </c>
      <c r="BK300" s="164">
        <f>BK301+BK319+BK327</f>
        <v>0</v>
      </c>
    </row>
    <row r="301" spans="2:65" s="9" customFormat="1" ht="19.899999999999999" customHeight="1" x14ac:dyDescent="0.3">
      <c r="B301" s="154"/>
      <c r="C301" s="155"/>
      <c r="D301" s="165" t="s">
        <v>297</v>
      </c>
      <c r="E301" s="165"/>
      <c r="F301" s="165"/>
      <c r="G301" s="165"/>
      <c r="H301" s="165"/>
      <c r="I301" s="165"/>
      <c r="J301" s="165"/>
      <c r="K301" s="165"/>
      <c r="L301" s="165"/>
      <c r="M301" s="292">
        <f>BK301</f>
        <v>0</v>
      </c>
      <c r="N301" s="293"/>
      <c r="O301" s="293"/>
      <c r="P301" s="293"/>
      <c r="Q301" s="293"/>
      <c r="R301" s="157"/>
      <c r="T301" s="158"/>
      <c r="U301" s="155"/>
      <c r="V301" s="155"/>
      <c r="W301" s="159">
        <f>SUM(W302:W318)</f>
        <v>0</v>
      </c>
      <c r="X301" s="159">
        <f>SUM(X302:X318)</f>
        <v>0</v>
      </c>
      <c r="Y301" s="155"/>
      <c r="Z301" s="160">
        <f>SUM(Z302:Z318)</f>
        <v>0</v>
      </c>
      <c r="AA301" s="155"/>
      <c r="AB301" s="160">
        <f>SUM(AB302:AB318)</f>
        <v>3.4236719999999998E-2</v>
      </c>
      <c r="AC301" s="155"/>
      <c r="AD301" s="160">
        <f>SUM(AD302:AD318)</f>
        <v>0</v>
      </c>
      <c r="AE301" s="161"/>
      <c r="AR301" s="162" t="s">
        <v>127</v>
      </c>
      <c r="AT301" s="163" t="s">
        <v>79</v>
      </c>
      <c r="AU301" s="163" t="s">
        <v>87</v>
      </c>
      <c r="AY301" s="162" t="s">
        <v>153</v>
      </c>
      <c r="BK301" s="164">
        <f>SUM(BK302:BK318)</f>
        <v>0</v>
      </c>
    </row>
    <row r="302" spans="2:65" s="1" customFormat="1" ht="31.5" customHeight="1" x14ac:dyDescent="0.3">
      <c r="B302" s="33"/>
      <c r="C302" s="166" t="s">
        <v>512</v>
      </c>
      <c r="D302" s="166" t="s">
        <v>155</v>
      </c>
      <c r="E302" s="167" t="s">
        <v>513</v>
      </c>
      <c r="F302" s="273" t="s">
        <v>514</v>
      </c>
      <c r="G302" s="274"/>
      <c r="H302" s="274"/>
      <c r="I302" s="274"/>
      <c r="J302" s="168" t="s">
        <v>158</v>
      </c>
      <c r="K302" s="169">
        <v>10.314</v>
      </c>
      <c r="L302" s="170">
        <v>0</v>
      </c>
      <c r="M302" s="276">
        <v>0</v>
      </c>
      <c r="N302" s="274"/>
      <c r="O302" s="274"/>
      <c r="P302" s="275">
        <f>ROUND(V302*K302,3)</f>
        <v>0</v>
      </c>
      <c r="Q302" s="274"/>
      <c r="R302" s="35"/>
      <c r="T302" s="171" t="s">
        <v>19</v>
      </c>
      <c r="U302" s="42" t="s">
        <v>45</v>
      </c>
      <c r="V302" s="172">
        <f>L302+M302</f>
        <v>0</v>
      </c>
      <c r="W302" s="172">
        <f>ROUND(L302*K302,3)</f>
        <v>0</v>
      </c>
      <c r="X302" s="172">
        <f>ROUND(M302*K302,3)</f>
        <v>0</v>
      </c>
      <c r="Y302" s="34"/>
      <c r="Z302" s="173">
        <f>Y302*K302</f>
        <v>0</v>
      </c>
      <c r="AA302" s="173">
        <v>0</v>
      </c>
      <c r="AB302" s="173">
        <f>AA302*K302</f>
        <v>0</v>
      </c>
      <c r="AC302" s="173">
        <v>0</v>
      </c>
      <c r="AD302" s="173">
        <f>AC302*K302</f>
        <v>0</v>
      </c>
      <c r="AE302" s="174" t="s">
        <v>19</v>
      </c>
      <c r="AR302" s="16" t="s">
        <v>219</v>
      </c>
      <c r="AT302" s="16" t="s">
        <v>155</v>
      </c>
      <c r="AU302" s="16" t="s">
        <v>127</v>
      </c>
      <c r="AY302" s="16" t="s">
        <v>153</v>
      </c>
      <c r="BE302" s="109">
        <f>IF(U302="základná",P302,0)</f>
        <v>0</v>
      </c>
      <c r="BF302" s="109">
        <f>IF(U302="znížená",P302,0)</f>
        <v>0</v>
      </c>
      <c r="BG302" s="109">
        <f>IF(U302="zákl. prenesená",P302,0)</f>
        <v>0</v>
      </c>
      <c r="BH302" s="109">
        <f>IF(U302="zníž. prenesená",P302,0)</f>
        <v>0</v>
      </c>
      <c r="BI302" s="109">
        <f>IF(U302="nulová",P302,0)</f>
        <v>0</v>
      </c>
      <c r="BJ302" s="16" t="s">
        <v>127</v>
      </c>
      <c r="BK302" s="175">
        <f>ROUND(V302*K302,3)</f>
        <v>0</v>
      </c>
      <c r="BL302" s="16" t="s">
        <v>219</v>
      </c>
      <c r="BM302" s="16" t="s">
        <v>515</v>
      </c>
    </row>
    <row r="303" spans="2:65" s="11" customFormat="1" ht="22.5" customHeight="1" x14ac:dyDescent="0.3">
      <c r="B303" s="184"/>
      <c r="C303" s="185"/>
      <c r="D303" s="185"/>
      <c r="E303" s="186" t="s">
        <v>19</v>
      </c>
      <c r="F303" s="283" t="s">
        <v>516</v>
      </c>
      <c r="G303" s="280"/>
      <c r="H303" s="280"/>
      <c r="I303" s="280"/>
      <c r="J303" s="185"/>
      <c r="K303" s="187">
        <v>5.0039999999999996</v>
      </c>
      <c r="L303" s="185"/>
      <c r="M303" s="185"/>
      <c r="N303" s="185"/>
      <c r="O303" s="185"/>
      <c r="P303" s="185"/>
      <c r="Q303" s="185"/>
      <c r="R303" s="188"/>
      <c r="T303" s="189"/>
      <c r="U303" s="185"/>
      <c r="V303" s="185"/>
      <c r="W303" s="185"/>
      <c r="X303" s="185"/>
      <c r="Y303" s="185"/>
      <c r="Z303" s="185"/>
      <c r="AA303" s="185"/>
      <c r="AB303" s="185"/>
      <c r="AC303" s="185"/>
      <c r="AD303" s="185"/>
      <c r="AE303" s="190"/>
      <c r="AT303" s="191" t="s">
        <v>162</v>
      </c>
      <c r="AU303" s="191" t="s">
        <v>127</v>
      </c>
      <c r="AV303" s="11" t="s">
        <v>127</v>
      </c>
      <c r="AW303" s="11" t="s">
        <v>5</v>
      </c>
      <c r="AX303" s="11" t="s">
        <v>80</v>
      </c>
      <c r="AY303" s="191" t="s">
        <v>153</v>
      </c>
    </row>
    <row r="304" spans="2:65" s="11" customFormat="1" ht="22.5" customHeight="1" x14ac:dyDescent="0.3">
      <c r="B304" s="184"/>
      <c r="C304" s="185"/>
      <c r="D304" s="185"/>
      <c r="E304" s="186" t="s">
        <v>19</v>
      </c>
      <c r="F304" s="279" t="s">
        <v>517</v>
      </c>
      <c r="G304" s="280"/>
      <c r="H304" s="280"/>
      <c r="I304" s="280"/>
      <c r="J304" s="185"/>
      <c r="K304" s="187">
        <v>2.5299999999999998</v>
      </c>
      <c r="L304" s="185"/>
      <c r="M304" s="185"/>
      <c r="N304" s="185"/>
      <c r="O304" s="185"/>
      <c r="P304" s="185"/>
      <c r="Q304" s="185"/>
      <c r="R304" s="188"/>
      <c r="T304" s="189"/>
      <c r="U304" s="185"/>
      <c r="V304" s="185"/>
      <c r="W304" s="185"/>
      <c r="X304" s="185"/>
      <c r="Y304" s="185"/>
      <c r="Z304" s="185"/>
      <c r="AA304" s="185"/>
      <c r="AB304" s="185"/>
      <c r="AC304" s="185"/>
      <c r="AD304" s="185"/>
      <c r="AE304" s="190"/>
      <c r="AT304" s="191" t="s">
        <v>162</v>
      </c>
      <c r="AU304" s="191" t="s">
        <v>127</v>
      </c>
      <c r="AV304" s="11" t="s">
        <v>127</v>
      </c>
      <c r="AW304" s="11" t="s">
        <v>5</v>
      </c>
      <c r="AX304" s="11" t="s">
        <v>80</v>
      </c>
      <c r="AY304" s="191" t="s">
        <v>153</v>
      </c>
    </row>
    <row r="305" spans="2:65" s="11" customFormat="1" ht="22.5" customHeight="1" x14ac:dyDescent="0.3">
      <c r="B305" s="184"/>
      <c r="C305" s="185"/>
      <c r="D305" s="185"/>
      <c r="E305" s="186" t="s">
        <v>19</v>
      </c>
      <c r="F305" s="279" t="s">
        <v>518</v>
      </c>
      <c r="G305" s="280"/>
      <c r="H305" s="280"/>
      <c r="I305" s="280"/>
      <c r="J305" s="185"/>
      <c r="K305" s="187">
        <v>2.78</v>
      </c>
      <c r="L305" s="185"/>
      <c r="M305" s="185"/>
      <c r="N305" s="185"/>
      <c r="O305" s="185"/>
      <c r="P305" s="185"/>
      <c r="Q305" s="185"/>
      <c r="R305" s="188"/>
      <c r="T305" s="189"/>
      <c r="U305" s="185"/>
      <c r="V305" s="185"/>
      <c r="W305" s="185"/>
      <c r="X305" s="185"/>
      <c r="Y305" s="185"/>
      <c r="Z305" s="185"/>
      <c r="AA305" s="185"/>
      <c r="AB305" s="185"/>
      <c r="AC305" s="185"/>
      <c r="AD305" s="185"/>
      <c r="AE305" s="190"/>
      <c r="AT305" s="191" t="s">
        <v>162</v>
      </c>
      <c r="AU305" s="191" t="s">
        <v>127</v>
      </c>
      <c r="AV305" s="11" t="s">
        <v>127</v>
      </c>
      <c r="AW305" s="11" t="s">
        <v>5</v>
      </c>
      <c r="AX305" s="11" t="s">
        <v>80</v>
      </c>
      <c r="AY305" s="191" t="s">
        <v>153</v>
      </c>
    </row>
    <row r="306" spans="2:65" s="12" customFormat="1" ht="22.5" customHeight="1" x14ac:dyDescent="0.3">
      <c r="B306" s="197"/>
      <c r="C306" s="198"/>
      <c r="D306" s="198"/>
      <c r="E306" s="199" t="s">
        <v>19</v>
      </c>
      <c r="F306" s="285" t="s">
        <v>263</v>
      </c>
      <c r="G306" s="286"/>
      <c r="H306" s="286"/>
      <c r="I306" s="286"/>
      <c r="J306" s="198"/>
      <c r="K306" s="200">
        <v>10.314</v>
      </c>
      <c r="L306" s="198"/>
      <c r="M306" s="198"/>
      <c r="N306" s="198"/>
      <c r="O306" s="198"/>
      <c r="P306" s="198"/>
      <c r="Q306" s="198"/>
      <c r="R306" s="201"/>
      <c r="T306" s="202"/>
      <c r="U306" s="198"/>
      <c r="V306" s="198"/>
      <c r="W306" s="198"/>
      <c r="X306" s="198"/>
      <c r="Y306" s="198"/>
      <c r="Z306" s="198"/>
      <c r="AA306" s="198"/>
      <c r="AB306" s="198"/>
      <c r="AC306" s="198"/>
      <c r="AD306" s="198"/>
      <c r="AE306" s="203"/>
      <c r="AT306" s="204" t="s">
        <v>162</v>
      </c>
      <c r="AU306" s="204" t="s">
        <v>127</v>
      </c>
      <c r="AV306" s="12" t="s">
        <v>159</v>
      </c>
      <c r="AW306" s="12" t="s">
        <v>5</v>
      </c>
      <c r="AX306" s="12" t="s">
        <v>87</v>
      </c>
      <c r="AY306" s="204" t="s">
        <v>153</v>
      </c>
    </row>
    <row r="307" spans="2:65" s="1" customFormat="1" ht="22.5" customHeight="1" x14ac:dyDescent="0.3">
      <c r="B307" s="33"/>
      <c r="C307" s="192" t="s">
        <v>519</v>
      </c>
      <c r="D307" s="192" t="s">
        <v>165</v>
      </c>
      <c r="E307" s="193" t="s">
        <v>520</v>
      </c>
      <c r="F307" s="281" t="s">
        <v>521</v>
      </c>
      <c r="G307" s="282"/>
      <c r="H307" s="282"/>
      <c r="I307" s="282"/>
      <c r="J307" s="194" t="s">
        <v>185</v>
      </c>
      <c r="K307" s="195">
        <v>8.0000000000000002E-3</v>
      </c>
      <c r="L307" s="196">
        <v>0</v>
      </c>
      <c r="M307" s="282"/>
      <c r="N307" s="282"/>
      <c r="O307" s="274"/>
      <c r="P307" s="275">
        <f>ROUND(V307*K307,3)</f>
        <v>0</v>
      </c>
      <c r="Q307" s="274"/>
      <c r="R307" s="35"/>
      <c r="T307" s="171" t="s">
        <v>19</v>
      </c>
      <c r="U307" s="42" t="s">
        <v>45</v>
      </c>
      <c r="V307" s="172">
        <f>L307+M307</f>
        <v>0</v>
      </c>
      <c r="W307" s="172">
        <f>ROUND(L307*K307,3)</f>
        <v>0</v>
      </c>
      <c r="X307" s="172">
        <f>ROUND(M307*K307,3)</f>
        <v>0</v>
      </c>
      <c r="Y307" s="34"/>
      <c r="Z307" s="173">
        <f>Y307*K307</f>
        <v>0</v>
      </c>
      <c r="AA307" s="173">
        <v>1</v>
      </c>
      <c r="AB307" s="173">
        <f>AA307*K307</f>
        <v>8.0000000000000002E-3</v>
      </c>
      <c r="AC307" s="173">
        <v>0</v>
      </c>
      <c r="AD307" s="173">
        <f>AC307*K307</f>
        <v>0</v>
      </c>
      <c r="AE307" s="174" t="s">
        <v>19</v>
      </c>
      <c r="AR307" s="16" t="s">
        <v>223</v>
      </c>
      <c r="AT307" s="16" t="s">
        <v>165</v>
      </c>
      <c r="AU307" s="16" t="s">
        <v>127</v>
      </c>
      <c r="AY307" s="16" t="s">
        <v>153</v>
      </c>
      <c r="BE307" s="109">
        <f>IF(U307="základná",P307,0)</f>
        <v>0</v>
      </c>
      <c r="BF307" s="109">
        <f>IF(U307="znížená",P307,0)</f>
        <v>0</v>
      </c>
      <c r="BG307" s="109">
        <f>IF(U307="zákl. prenesená",P307,0)</f>
        <v>0</v>
      </c>
      <c r="BH307" s="109">
        <f>IF(U307="zníž. prenesená",P307,0)</f>
        <v>0</v>
      </c>
      <c r="BI307" s="109">
        <f>IF(U307="nulová",P307,0)</f>
        <v>0</v>
      </c>
      <c r="BJ307" s="16" t="s">
        <v>127</v>
      </c>
      <c r="BK307" s="175">
        <f>ROUND(V307*K307,3)</f>
        <v>0</v>
      </c>
      <c r="BL307" s="16" t="s">
        <v>219</v>
      </c>
      <c r="BM307" s="16" t="s">
        <v>522</v>
      </c>
    </row>
    <row r="308" spans="2:65" s="1" customFormat="1" ht="31.5" customHeight="1" x14ac:dyDescent="0.3">
      <c r="B308" s="33"/>
      <c r="C308" s="166" t="s">
        <v>523</v>
      </c>
      <c r="D308" s="166" t="s">
        <v>155</v>
      </c>
      <c r="E308" s="167" t="s">
        <v>524</v>
      </c>
      <c r="F308" s="273" t="s">
        <v>525</v>
      </c>
      <c r="G308" s="274"/>
      <c r="H308" s="274"/>
      <c r="I308" s="274"/>
      <c r="J308" s="168" t="s">
        <v>158</v>
      </c>
      <c r="K308" s="169">
        <v>1.2509999999999999</v>
      </c>
      <c r="L308" s="170">
        <v>0</v>
      </c>
      <c r="M308" s="276">
        <v>0</v>
      </c>
      <c r="N308" s="274"/>
      <c r="O308" s="274"/>
      <c r="P308" s="275">
        <f>ROUND(V308*K308,3)</f>
        <v>0</v>
      </c>
      <c r="Q308" s="274"/>
      <c r="R308" s="35"/>
      <c r="T308" s="171" t="s">
        <v>19</v>
      </c>
      <c r="U308" s="42" t="s">
        <v>45</v>
      </c>
      <c r="V308" s="172">
        <f>L308+M308</f>
        <v>0</v>
      </c>
      <c r="W308" s="172">
        <f>ROUND(L308*K308,3)</f>
        <v>0</v>
      </c>
      <c r="X308" s="172">
        <f>ROUND(M308*K308,3)</f>
        <v>0</v>
      </c>
      <c r="Y308" s="34"/>
      <c r="Z308" s="173">
        <f>Y308*K308</f>
        <v>0</v>
      </c>
      <c r="AA308" s="173">
        <v>0</v>
      </c>
      <c r="AB308" s="173">
        <f>AA308*K308</f>
        <v>0</v>
      </c>
      <c r="AC308" s="173">
        <v>0</v>
      </c>
      <c r="AD308" s="173">
        <f>AC308*K308</f>
        <v>0</v>
      </c>
      <c r="AE308" s="174" t="s">
        <v>19</v>
      </c>
      <c r="AR308" s="16" t="s">
        <v>219</v>
      </c>
      <c r="AT308" s="16" t="s">
        <v>155</v>
      </c>
      <c r="AU308" s="16" t="s">
        <v>127</v>
      </c>
      <c r="AY308" s="16" t="s">
        <v>153</v>
      </c>
      <c r="BE308" s="109">
        <f>IF(U308="základná",P308,0)</f>
        <v>0</v>
      </c>
      <c r="BF308" s="109">
        <f>IF(U308="znížená",P308,0)</f>
        <v>0</v>
      </c>
      <c r="BG308" s="109">
        <f>IF(U308="zákl. prenesená",P308,0)</f>
        <v>0</v>
      </c>
      <c r="BH308" s="109">
        <f>IF(U308="zníž. prenesená",P308,0)</f>
        <v>0</v>
      </c>
      <c r="BI308" s="109">
        <f>IF(U308="nulová",P308,0)</f>
        <v>0</v>
      </c>
      <c r="BJ308" s="16" t="s">
        <v>127</v>
      </c>
      <c r="BK308" s="175">
        <f>ROUND(V308*K308,3)</f>
        <v>0</v>
      </c>
      <c r="BL308" s="16" t="s">
        <v>219</v>
      </c>
      <c r="BM308" s="16" t="s">
        <v>526</v>
      </c>
    </row>
    <row r="309" spans="2:65" s="11" customFormat="1" ht="22.5" customHeight="1" x14ac:dyDescent="0.3">
      <c r="B309" s="184"/>
      <c r="C309" s="185"/>
      <c r="D309" s="185"/>
      <c r="E309" s="186" t="s">
        <v>19</v>
      </c>
      <c r="F309" s="283" t="s">
        <v>527</v>
      </c>
      <c r="G309" s="280"/>
      <c r="H309" s="280"/>
      <c r="I309" s="280"/>
      <c r="J309" s="185"/>
      <c r="K309" s="187">
        <v>1.2509999999999999</v>
      </c>
      <c r="L309" s="185"/>
      <c r="M309" s="185"/>
      <c r="N309" s="185"/>
      <c r="O309" s="185"/>
      <c r="P309" s="185"/>
      <c r="Q309" s="185"/>
      <c r="R309" s="188"/>
      <c r="T309" s="189"/>
      <c r="U309" s="185"/>
      <c r="V309" s="185"/>
      <c r="W309" s="185"/>
      <c r="X309" s="185"/>
      <c r="Y309" s="185"/>
      <c r="Z309" s="185"/>
      <c r="AA309" s="185"/>
      <c r="AB309" s="185"/>
      <c r="AC309" s="185"/>
      <c r="AD309" s="185"/>
      <c r="AE309" s="190"/>
      <c r="AT309" s="191" t="s">
        <v>162</v>
      </c>
      <c r="AU309" s="191" t="s">
        <v>127</v>
      </c>
      <c r="AV309" s="11" t="s">
        <v>127</v>
      </c>
      <c r="AW309" s="11" t="s">
        <v>5</v>
      </c>
      <c r="AX309" s="11" t="s">
        <v>87</v>
      </c>
      <c r="AY309" s="191" t="s">
        <v>153</v>
      </c>
    </row>
    <row r="310" spans="2:65" s="1" customFormat="1" ht="22.5" customHeight="1" x14ac:dyDescent="0.3">
      <c r="B310" s="33"/>
      <c r="C310" s="192" t="s">
        <v>528</v>
      </c>
      <c r="D310" s="192" t="s">
        <v>165</v>
      </c>
      <c r="E310" s="193" t="s">
        <v>520</v>
      </c>
      <c r="F310" s="281" t="s">
        <v>521</v>
      </c>
      <c r="G310" s="282"/>
      <c r="H310" s="282"/>
      <c r="I310" s="282"/>
      <c r="J310" s="194" t="s">
        <v>185</v>
      </c>
      <c r="K310" s="195">
        <v>1E-3</v>
      </c>
      <c r="L310" s="196">
        <v>0</v>
      </c>
      <c r="M310" s="282"/>
      <c r="N310" s="282"/>
      <c r="O310" s="274"/>
      <c r="P310" s="275">
        <f>ROUND(V310*K310,3)</f>
        <v>0</v>
      </c>
      <c r="Q310" s="274"/>
      <c r="R310" s="35"/>
      <c r="T310" s="171" t="s">
        <v>19</v>
      </c>
      <c r="U310" s="42" t="s">
        <v>45</v>
      </c>
      <c r="V310" s="172">
        <f>L310+M310</f>
        <v>0</v>
      </c>
      <c r="W310" s="172">
        <f>ROUND(L310*K310,3)</f>
        <v>0</v>
      </c>
      <c r="X310" s="172">
        <f>ROUND(M310*K310,3)</f>
        <v>0</v>
      </c>
      <c r="Y310" s="34"/>
      <c r="Z310" s="173">
        <f>Y310*K310</f>
        <v>0</v>
      </c>
      <c r="AA310" s="173">
        <v>1</v>
      </c>
      <c r="AB310" s="173">
        <f>AA310*K310</f>
        <v>1E-3</v>
      </c>
      <c r="AC310" s="173">
        <v>0</v>
      </c>
      <c r="AD310" s="173">
        <f>AC310*K310</f>
        <v>0</v>
      </c>
      <c r="AE310" s="174" t="s">
        <v>19</v>
      </c>
      <c r="AR310" s="16" t="s">
        <v>223</v>
      </c>
      <c r="AT310" s="16" t="s">
        <v>165</v>
      </c>
      <c r="AU310" s="16" t="s">
        <v>127</v>
      </c>
      <c r="AY310" s="16" t="s">
        <v>153</v>
      </c>
      <c r="BE310" s="109">
        <f>IF(U310="základná",P310,0)</f>
        <v>0</v>
      </c>
      <c r="BF310" s="109">
        <f>IF(U310="znížená",P310,0)</f>
        <v>0</v>
      </c>
      <c r="BG310" s="109">
        <f>IF(U310="zákl. prenesená",P310,0)</f>
        <v>0</v>
      </c>
      <c r="BH310" s="109">
        <f>IF(U310="zníž. prenesená",P310,0)</f>
        <v>0</v>
      </c>
      <c r="BI310" s="109">
        <f>IF(U310="nulová",P310,0)</f>
        <v>0</v>
      </c>
      <c r="BJ310" s="16" t="s">
        <v>127</v>
      </c>
      <c r="BK310" s="175">
        <f>ROUND(V310*K310,3)</f>
        <v>0</v>
      </c>
      <c r="BL310" s="16" t="s">
        <v>219</v>
      </c>
      <c r="BM310" s="16" t="s">
        <v>529</v>
      </c>
    </row>
    <row r="311" spans="2:65" s="1" customFormat="1" ht="31.5" customHeight="1" x14ac:dyDescent="0.3">
      <c r="B311" s="33"/>
      <c r="C311" s="166" t="s">
        <v>530</v>
      </c>
      <c r="D311" s="166" t="s">
        <v>155</v>
      </c>
      <c r="E311" s="167" t="s">
        <v>531</v>
      </c>
      <c r="F311" s="273" t="s">
        <v>532</v>
      </c>
      <c r="G311" s="274"/>
      <c r="H311" s="274"/>
      <c r="I311" s="274"/>
      <c r="J311" s="168" t="s">
        <v>158</v>
      </c>
      <c r="K311" s="169">
        <v>10.314</v>
      </c>
      <c r="L311" s="170">
        <v>0</v>
      </c>
      <c r="M311" s="276">
        <v>0</v>
      </c>
      <c r="N311" s="274"/>
      <c r="O311" s="274"/>
      <c r="P311" s="275">
        <f>ROUND(V311*K311,3)</f>
        <v>0</v>
      </c>
      <c r="Q311" s="274"/>
      <c r="R311" s="35"/>
      <c r="T311" s="171" t="s">
        <v>19</v>
      </c>
      <c r="U311" s="42" t="s">
        <v>45</v>
      </c>
      <c r="V311" s="172">
        <f>L311+M311</f>
        <v>0</v>
      </c>
      <c r="W311" s="172">
        <f>ROUND(L311*K311,3)</f>
        <v>0</v>
      </c>
      <c r="X311" s="172">
        <f>ROUND(M311*K311,3)</f>
        <v>0</v>
      </c>
      <c r="Y311" s="34"/>
      <c r="Z311" s="173">
        <f>Y311*K311</f>
        <v>0</v>
      </c>
      <c r="AA311" s="173">
        <v>2.1800000000000001E-3</v>
      </c>
      <c r="AB311" s="173">
        <f>AA311*K311</f>
        <v>2.2484520000000001E-2</v>
      </c>
      <c r="AC311" s="173">
        <v>0</v>
      </c>
      <c r="AD311" s="173">
        <f>AC311*K311</f>
        <v>0</v>
      </c>
      <c r="AE311" s="174" t="s">
        <v>19</v>
      </c>
      <c r="AR311" s="16" t="s">
        <v>219</v>
      </c>
      <c r="AT311" s="16" t="s">
        <v>155</v>
      </c>
      <c r="AU311" s="16" t="s">
        <v>127</v>
      </c>
      <c r="AY311" s="16" t="s">
        <v>153</v>
      </c>
      <c r="BE311" s="109">
        <f>IF(U311="základná",P311,0)</f>
        <v>0</v>
      </c>
      <c r="BF311" s="109">
        <f>IF(U311="znížená",P311,0)</f>
        <v>0</v>
      </c>
      <c r="BG311" s="109">
        <f>IF(U311="zákl. prenesená",P311,0)</f>
        <v>0</v>
      </c>
      <c r="BH311" s="109">
        <f>IF(U311="zníž. prenesená",P311,0)</f>
        <v>0</v>
      </c>
      <c r="BI311" s="109">
        <f>IF(U311="nulová",P311,0)</f>
        <v>0</v>
      </c>
      <c r="BJ311" s="16" t="s">
        <v>127</v>
      </c>
      <c r="BK311" s="175">
        <f>ROUND(V311*K311,3)</f>
        <v>0</v>
      </c>
      <c r="BL311" s="16" t="s">
        <v>219</v>
      </c>
      <c r="BM311" s="16" t="s">
        <v>533</v>
      </c>
    </row>
    <row r="312" spans="2:65" s="11" customFormat="1" ht="22.5" customHeight="1" x14ac:dyDescent="0.3">
      <c r="B312" s="184"/>
      <c r="C312" s="185"/>
      <c r="D312" s="185"/>
      <c r="E312" s="186" t="s">
        <v>19</v>
      </c>
      <c r="F312" s="283" t="s">
        <v>516</v>
      </c>
      <c r="G312" s="280"/>
      <c r="H312" s="280"/>
      <c r="I312" s="280"/>
      <c r="J312" s="185"/>
      <c r="K312" s="187">
        <v>5.0039999999999996</v>
      </c>
      <c r="L312" s="185"/>
      <c r="M312" s="185"/>
      <c r="N312" s="185"/>
      <c r="O312" s="185"/>
      <c r="P312" s="185"/>
      <c r="Q312" s="185"/>
      <c r="R312" s="188"/>
      <c r="T312" s="189"/>
      <c r="U312" s="185"/>
      <c r="V312" s="185"/>
      <c r="W312" s="185"/>
      <c r="X312" s="185"/>
      <c r="Y312" s="185"/>
      <c r="Z312" s="185"/>
      <c r="AA312" s="185"/>
      <c r="AB312" s="185"/>
      <c r="AC312" s="185"/>
      <c r="AD312" s="185"/>
      <c r="AE312" s="190"/>
      <c r="AT312" s="191" t="s">
        <v>162</v>
      </c>
      <c r="AU312" s="191" t="s">
        <v>127</v>
      </c>
      <c r="AV312" s="11" t="s">
        <v>127</v>
      </c>
      <c r="AW312" s="11" t="s">
        <v>5</v>
      </c>
      <c r="AX312" s="11" t="s">
        <v>80</v>
      </c>
      <c r="AY312" s="191" t="s">
        <v>153</v>
      </c>
    </row>
    <row r="313" spans="2:65" s="11" customFormat="1" ht="22.5" customHeight="1" x14ac:dyDescent="0.3">
      <c r="B313" s="184"/>
      <c r="C313" s="185"/>
      <c r="D313" s="185"/>
      <c r="E313" s="186" t="s">
        <v>19</v>
      </c>
      <c r="F313" s="279" t="s">
        <v>517</v>
      </c>
      <c r="G313" s="280"/>
      <c r="H313" s="280"/>
      <c r="I313" s="280"/>
      <c r="J313" s="185"/>
      <c r="K313" s="187">
        <v>2.5299999999999998</v>
      </c>
      <c r="L313" s="185"/>
      <c r="M313" s="185"/>
      <c r="N313" s="185"/>
      <c r="O313" s="185"/>
      <c r="P313" s="185"/>
      <c r="Q313" s="185"/>
      <c r="R313" s="188"/>
      <c r="T313" s="189"/>
      <c r="U313" s="185"/>
      <c r="V313" s="185"/>
      <c r="W313" s="185"/>
      <c r="X313" s="185"/>
      <c r="Y313" s="185"/>
      <c r="Z313" s="185"/>
      <c r="AA313" s="185"/>
      <c r="AB313" s="185"/>
      <c r="AC313" s="185"/>
      <c r="AD313" s="185"/>
      <c r="AE313" s="190"/>
      <c r="AT313" s="191" t="s">
        <v>162</v>
      </c>
      <c r="AU313" s="191" t="s">
        <v>127</v>
      </c>
      <c r="AV313" s="11" t="s">
        <v>127</v>
      </c>
      <c r="AW313" s="11" t="s">
        <v>5</v>
      </c>
      <c r="AX313" s="11" t="s">
        <v>80</v>
      </c>
      <c r="AY313" s="191" t="s">
        <v>153</v>
      </c>
    </row>
    <row r="314" spans="2:65" s="11" customFormat="1" ht="22.5" customHeight="1" x14ac:dyDescent="0.3">
      <c r="B314" s="184"/>
      <c r="C314" s="185"/>
      <c r="D314" s="185"/>
      <c r="E314" s="186" t="s">
        <v>19</v>
      </c>
      <c r="F314" s="279" t="s">
        <v>518</v>
      </c>
      <c r="G314" s="280"/>
      <c r="H314" s="280"/>
      <c r="I314" s="280"/>
      <c r="J314" s="185"/>
      <c r="K314" s="187">
        <v>2.78</v>
      </c>
      <c r="L314" s="185"/>
      <c r="M314" s="185"/>
      <c r="N314" s="185"/>
      <c r="O314" s="185"/>
      <c r="P314" s="185"/>
      <c r="Q314" s="185"/>
      <c r="R314" s="188"/>
      <c r="T314" s="189"/>
      <c r="U314" s="185"/>
      <c r="V314" s="185"/>
      <c r="W314" s="185"/>
      <c r="X314" s="185"/>
      <c r="Y314" s="185"/>
      <c r="Z314" s="185"/>
      <c r="AA314" s="185"/>
      <c r="AB314" s="185"/>
      <c r="AC314" s="185"/>
      <c r="AD314" s="185"/>
      <c r="AE314" s="190"/>
      <c r="AT314" s="191" t="s">
        <v>162</v>
      </c>
      <c r="AU314" s="191" t="s">
        <v>127</v>
      </c>
      <c r="AV314" s="11" t="s">
        <v>127</v>
      </c>
      <c r="AW314" s="11" t="s">
        <v>5</v>
      </c>
      <c r="AX314" s="11" t="s">
        <v>80</v>
      </c>
      <c r="AY314" s="191" t="s">
        <v>153</v>
      </c>
    </row>
    <row r="315" spans="2:65" s="12" customFormat="1" ht="22.5" customHeight="1" x14ac:dyDescent="0.3">
      <c r="B315" s="197"/>
      <c r="C315" s="198"/>
      <c r="D315" s="198"/>
      <c r="E315" s="199" t="s">
        <v>19</v>
      </c>
      <c r="F315" s="285" t="s">
        <v>263</v>
      </c>
      <c r="G315" s="286"/>
      <c r="H315" s="286"/>
      <c r="I315" s="286"/>
      <c r="J315" s="198"/>
      <c r="K315" s="200">
        <v>10.314</v>
      </c>
      <c r="L315" s="198"/>
      <c r="M315" s="198"/>
      <c r="N315" s="198"/>
      <c r="O315" s="198"/>
      <c r="P315" s="198"/>
      <c r="Q315" s="198"/>
      <c r="R315" s="201"/>
      <c r="T315" s="202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203"/>
      <c r="AT315" s="204" t="s">
        <v>162</v>
      </c>
      <c r="AU315" s="204" t="s">
        <v>127</v>
      </c>
      <c r="AV315" s="12" t="s">
        <v>159</v>
      </c>
      <c r="AW315" s="12" t="s">
        <v>5</v>
      </c>
      <c r="AX315" s="12" t="s">
        <v>87</v>
      </c>
      <c r="AY315" s="204" t="s">
        <v>153</v>
      </c>
    </row>
    <row r="316" spans="2:65" s="1" customFormat="1" ht="31.5" customHeight="1" x14ac:dyDescent="0.3">
      <c r="B316" s="33"/>
      <c r="C316" s="166" t="s">
        <v>534</v>
      </c>
      <c r="D316" s="166" t="s">
        <v>155</v>
      </c>
      <c r="E316" s="167" t="s">
        <v>535</v>
      </c>
      <c r="F316" s="273" t="s">
        <v>536</v>
      </c>
      <c r="G316" s="274"/>
      <c r="H316" s="274"/>
      <c r="I316" s="274"/>
      <c r="J316" s="168" t="s">
        <v>158</v>
      </c>
      <c r="K316" s="169">
        <v>1.2509999999999999</v>
      </c>
      <c r="L316" s="170">
        <v>0</v>
      </c>
      <c r="M316" s="276">
        <v>0</v>
      </c>
      <c r="N316" s="274"/>
      <c r="O316" s="274"/>
      <c r="P316" s="275">
        <f>ROUND(V316*K316,3)</f>
        <v>0</v>
      </c>
      <c r="Q316" s="274"/>
      <c r="R316" s="35"/>
      <c r="T316" s="171" t="s">
        <v>19</v>
      </c>
      <c r="U316" s="42" t="s">
        <v>45</v>
      </c>
      <c r="V316" s="172">
        <f>L316+M316</f>
        <v>0</v>
      </c>
      <c r="W316" s="172">
        <f>ROUND(L316*K316,3)</f>
        <v>0</v>
      </c>
      <c r="X316" s="172">
        <f>ROUND(M316*K316,3)</f>
        <v>0</v>
      </c>
      <c r="Y316" s="34"/>
      <c r="Z316" s="173">
        <f>Y316*K316</f>
        <v>0</v>
      </c>
      <c r="AA316" s="173">
        <v>2.2000000000000001E-3</v>
      </c>
      <c r="AB316" s="173">
        <f>AA316*K316</f>
        <v>2.7521999999999998E-3</v>
      </c>
      <c r="AC316" s="173">
        <v>0</v>
      </c>
      <c r="AD316" s="173">
        <f>AC316*K316</f>
        <v>0</v>
      </c>
      <c r="AE316" s="174" t="s">
        <v>19</v>
      </c>
      <c r="AR316" s="16" t="s">
        <v>219</v>
      </c>
      <c r="AT316" s="16" t="s">
        <v>155</v>
      </c>
      <c r="AU316" s="16" t="s">
        <v>127</v>
      </c>
      <c r="AY316" s="16" t="s">
        <v>153</v>
      </c>
      <c r="BE316" s="109">
        <f>IF(U316="základná",P316,0)</f>
        <v>0</v>
      </c>
      <c r="BF316" s="109">
        <f>IF(U316="znížená",P316,0)</f>
        <v>0</v>
      </c>
      <c r="BG316" s="109">
        <f>IF(U316="zákl. prenesená",P316,0)</f>
        <v>0</v>
      </c>
      <c r="BH316" s="109">
        <f>IF(U316="zníž. prenesená",P316,0)</f>
        <v>0</v>
      </c>
      <c r="BI316" s="109">
        <f>IF(U316="nulová",P316,0)</f>
        <v>0</v>
      </c>
      <c r="BJ316" s="16" t="s">
        <v>127</v>
      </c>
      <c r="BK316" s="175">
        <f>ROUND(V316*K316,3)</f>
        <v>0</v>
      </c>
      <c r="BL316" s="16" t="s">
        <v>219</v>
      </c>
      <c r="BM316" s="16" t="s">
        <v>537</v>
      </c>
    </row>
    <row r="317" spans="2:65" s="11" customFormat="1" ht="22.5" customHeight="1" x14ac:dyDescent="0.3">
      <c r="B317" s="184"/>
      <c r="C317" s="185"/>
      <c r="D317" s="185"/>
      <c r="E317" s="186" t="s">
        <v>19</v>
      </c>
      <c r="F317" s="283" t="s">
        <v>527</v>
      </c>
      <c r="G317" s="280"/>
      <c r="H317" s="280"/>
      <c r="I317" s="280"/>
      <c r="J317" s="185"/>
      <c r="K317" s="187">
        <v>1.2509999999999999</v>
      </c>
      <c r="L317" s="185"/>
      <c r="M317" s="185"/>
      <c r="N317" s="185"/>
      <c r="O317" s="185"/>
      <c r="P317" s="185"/>
      <c r="Q317" s="185"/>
      <c r="R317" s="188"/>
      <c r="T317" s="189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90"/>
      <c r="AT317" s="191" t="s">
        <v>162</v>
      </c>
      <c r="AU317" s="191" t="s">
        <v>127</v>
      </c>
      <c r="AV317" s="11" t="s">
        <v>127</v>
      </c>
      <c r="AW317" s="11" t="s">
        <v>5</v>
      </c>
      <c r="AX317" s="11" t="s">
        <v>87</v>
      </c>
      <c r="AY317" s="191" t="s">
        <v>153</v>
      </c>
    </row>
    <row r="318" spans="2:65" s="1" customFormat="1" ht="31.5" customHeight="1" x14ac:dyDescent="0.3">
      <c r="B318" s="33"/>
      <c r="C318" s="166" t="s">
        <v>538</v>
      </c>
      <c r="D318" s="166" t="s">
        <v>155</v>
      </c>
      <c r="E318" s="167" t="s">
        <v>539</v>
      </c>
      <c r="F318" s="273" t="s">
        <v>540</v>
      </c>
      <c r="G318" s="274"/>
      <c r="H318" s="274"/>
      <c r="I318" s="274"/>
      <c r="J318" s="168" t="s">
        <v>185</v>
      </c>
      <c r="K318" s="169">
        <v>3.4000000000000002E-2</v>
      </c>
      <c r="L318" s="170">
        <v>0</v>
      </c>
      <c r="M318" s="276">
        <v>0</v>
      </c>
      <c r="N318" s="274"/>
      <c r="O318" s="274"/>
      <c r="P318" s="275">
        <f>ROUND(V318*K318,3)</f>
        <v>0</v>
      </c>
      <c r="Q318" s="274"/>
      <c r="R318" s="35"/>
      <c r="T318" s="171" t="s">
        <v>19</v>
      </c>
      <c r="U318" s="42" t="s">
        <v>45</v>
      </c>
      <c r="V318" s="172">
        <f>L318+M318</f>
        <v>0</v>
      </c>
      <c r="W318" s="172">
        <f>ROUND(L318*K318,3)</f>
        <v>0</v>
      </c>
      <c r="X318" s="172">
        <f>ROUND(M318*K318,3)</f>
        <v>0</v>
      </c>
      <c r="Y318" s="34"/>
      <c r="Z318" s="173">
        <f>Y318*K318</f>
        <v>0</v>
      </c>
      <c r="AA318" s="173">
        <v>0</v>
      </c>
      <c r="AB318" s="173">
        <f>AA318*K318</f>
        <v>0</v>
      </c>
      <c r="AC318" s="173">
        <v>0</v>
      </c>
      <c r="AD318" s="173">
        <f>AC318*K318</f>
        <v>0</v>
      </c>
      <c r="AE318" s="174" t="s">
        <v>19</v>
      </c>
      <c r="AR318" s="16" t="s">
        <v>219</v>
      </c>
      <c r="AT318" s="16" t="s">
        <v>155</v>
      </c>
      <c r="AU318" s="16" t="s">
        <v>127</v>
      </c>
      <c r="AY318" s="16" t="s">
        <v>153</v>
      </c>
      <c r="BE318" s="109">
        <f>IF(U318="základná",P318,0)</f>
        <v>0</v>
      </c>
      <c r="BF318" s="109">
        <f>IF(U318="znížená",P318,0)</f>
        <v>0</v>
      </c>
      <c r="BG318" s="109">
        <f>IF(U318="zákl. prenesená",P318,0)</f>
        <v>0</v>
      </c>
      <c r="BH318" s="109">
        <f>IF(U318="zníž. prenesená",P318,0)</f>
        <v>0</v>
      </c>
      <c r="BI318" s="109">
        <f>IF(U318="nulová",P318,0)</f>
        <v>0</v>
      </c>
      <c r="BJ318" s="16" t="s">
        <v>127</v>
      </c>
      <c r="BK318" s="175">
        <f>ROUND(V318*K318,3)</f>
        <v>0</v>
      </c>
      <c r="BL318" s="16" t="s">
        <v>219</v>
      </c>
      <c r="BM318" s="16" t="s">
        <v>541</v>
      </c>
    </row>
    <row r="319" spans="2:65" s="9" customFormat="1" ht="29.85" customHeight="1" x14ac:dyDescent="0.3">
      <c r="B319" s="154"/>
      <c r="C319" s="155"/>
      <c r="D319" s="165" t="s">
        <v>298</v>
      </c>
      <c r="E319" s="165"/>
      <c r="F319" s="165"/>
      <c r="G319" s="165"/>
      <c r="H319" s="165"/>
      <c r="I319" s="165"/>
      <c r="J319" s="165"/>
      <c r="K319" s="165"/>
      <c r="L319" s="165"/>
      <c r="M319" s="294">
        <f>BK319</f>
        <v>0</v>
      </c>
      <c r="N319" s="295"/>
      <c r="O319" s="295"/>
      <c r="P319" s="295"/>
      <c r="Q319" s="295"/>
      <c r="R319" s="157"/>
      <c r="T319" s="158"/>
      <c r="U319" s="155"/>
      <c r="V319" s="155"/>
      <c r="W319" s="159">
        <f>SUM(W320:W326)</f>
        <v>0</v>
      </c>
      <c r="X319" s="159">
        <f>SUM(X320:X326)</f>
        <v>0</v>
      </c>
      <c r="Y319" s="155"/>
      <c r="Z319" s="160">
        <f>SUM(Z320:Z326)</f>
        <v>0</v>
      </c>
      <c r="AA319" s="155"/>
      <c r="AB319" s="160">
        <f>SUM(AB320:AB326)</f>
        <v>3.8308399999999999E-2</v>
      </c>
      <c r="AC319" s="155"/>
      <c r="AD319" s="160">
        <f>SUM(AD320:AD326)</f>
        <v>0</v>
      </c>
      <c r="AE319" s="161"/>
      <c r="AR319" s="162" t="s">
        <v>127</v>
      </c>
      <c r="AT319" s="163" t="s">
        <v>79</v>
      </c>
      <c r="AU319" s="163" t="s">
        <v>87</v>
      </c>
      <c r="AY319" s="162" t="s">
        <v>153</v>
      </c>
      <c r="BK319" s="164">
        <f>SUM(BK320:BK326)</f>
        <v>0</v>
      </c>
    </row>
    <row r="320" spans="2:65" s="1" customFormat="1" ht="31.5" customHeight="1" x14ac:dyDescent="0.3">
      <c r="B320" s="33"/>
      <c r="C320" s="166" t="s">
        <v>542</v>
      </c>
      <c r="D320" s="166" t="s">
        <v>155</v>
      </c>
      <c r="E320" s="167" t="s">
        <v>543</v>
      </c>
      <c r="F320" s="273" t="s">
        <v>544</v>
      </c>
      <c r="G320" s="274"/>
      <c r="H320" s="274"/>
      <c r="I320" s="274"/>
      <c r="J320" s="168" t="s">
        <v>158</v>
      </c>
      <c r="K320" s="169">
        <v>14.734</v>
      </c>
      <c r="L320" s="170">
        <v>0</v>
      </c>
      <c r="M320" s="276">
        <v>0</v>
      </c>
      <c r="N320" s="274"/>
      <c r="O320" s="274"/>
      <c r="P320" s="275">
        <f>ROUND(V320*K320,3)</f>
        <v>0</v>
      </c>
      <c r="Q320" s="274"/>
      <c r="R320" s="35"/>
      <c r="T320" s="171" t="s">
        <v>19</v>
      </c>
      <c r="U320" s="42" t="s">
        <v>45</v>
      </c>
      <c r="V320" s="172">
        <f>L320+M320</f>
        <v>0</v>
      </c>
      <c r="W320" s="172">
        <f>ROUND(L320*K320,3)</f>
        <v>0</v>
      </c>
      <c r="X320" s="172">
        <f>ROUND(M320*K320,3)</f>
        <v>0</v>
      </c>
      <c r="Y320" s="34"/>
      <c r="Z320" s="173">
        <f>Y320*K320</f>
        <v>0</v>
      </c>
      <c r="AA320" s="173">
        <v>2.5999999999999999E-3</v>
      </c>
      <c r="AB320" s="173">
        <f>AA320*K320</f>
        <v>3.8308399999999999E-2</v>
      </c>
      <c r="AC320" s="173">
        <v>0</v>
      </c>
      <c r="AD320" s="173">
        <f>AC320*K320</f>
        <v>0</v>
      </c>
      <c r="AE320" s="174" t="s">
        <v>19</v>
      </c>
      <c r="AR320" s="16" t="s">
        <v>219</v>
      </c>
      <c r="AT320" s="16" t="s">
        <v>155</v>
      </c>
      <c r="AU320" s="16" t="s">
        <v>127</v>
      </c>
      <c r="AY320" s="16" t="s">
        <v>153</v>
      </c>
      <c r="BE320" s="109">
        <f>IF(U320="základná",P320,0)</f>
        <v>0</v>
      </c>
      <c r="BF320" s="109">
        <f>IF(U320="znížená",P320,0)</f>
        <v>0</v>
      </c>
      <c r="BG320" s="109">
        <f>IF(U320="zákl. prenesená",P320,0)</f>
        <v>0</v>
      </c>
      <c r="BH320" s="109">
        <f>IF(U320="zníž. prenesená",P320,0)</f>
        <v>0</v>
      </c>
      <c r="BI320" s="109">
        <f>IF(U320="nulová",P320,0)</f>
        <v>0</v>
      </c>
      <c r="BJ320" s="16" t="s">
        <v>127</v>
      </c>
      <c r="BK320" s="175">
        <f>ROUND(V320*K320,3)</f>
        <v>0</v>
      </c>
      <c r="BL320" s="16" t="s">
        <v>219</v>
      </c>
      <c r="BM320" s="16" t="s">
        <v>545</v>
      </c>
    </row>
    <row r="321" spans="2:65" s="11" customFormat="1" ht="22.5" customHeight="1" x14ac:dyDescent="0.3">
      <c r="B321" s="184"/>
      <c r="C321" s="185"/>
      <c r="D321" s="185"/>
      <c r="E321" s="186" t="s">
        <v>19</v>
      </c>
      <c r="F321" s="283" t="s">
        <v>546</v>
      </c>
      <c r="G321" s="280"/>
      <c r="H321" s="280"/>
      <c r="I321" s="280"/>
      <c r="J321" s="185"/>
      <c r="K321" s="187">
        <v>7.2279999999999998</v>
      </c>
      <c r="L321" s="185"/>
      <c r="M321" s="185"/>
      <c r="N321" s="185"/>
      <c r="O321" s="185"/>
      <c r="P321" s="185"/>
      <c r="Q321" s="185"/>
      <c r="R321" s="188"/>
      <c r="T321" s="189"/>
      <c r="U321" s="185"/>
      <c r="V321" s="185"/>
      <c r="W321" s="185"/>
      <c r="X321" s="185"/>
      <c r="Y321" s="185"/>
      <c r="Z321" s="185"/>
      <c r="AA321" s="185"/>
      <c r="AB321" s="185"/>
      <c r="AC321" s="185"/>
      <c r="AD321" s="185"/>
      <c r="AE321" s="190"/>
      <c r="AT321" s="191" t="s">
        <v>162</v>
      </c>
      <c r="AU321" s="191" t="s">
        <v>127</v>
      </c>
      <c r="AV321" s="11" t="s">
        <v>127</v>
      </c>
      <c r="AW321" s="11" t="s">
        <v>5</v>
      </c>
      <c r="AX321" s="11" t="s">
        <v>80</v>
      </c>
      <c r="AY321" s="191" t="s">
        <v>153</v>
      </c>
    </row>
    <row r="322" spans="2:65" s="11" customFormat="1" ht="22.5" customHeight="1" x14ac:dyDescent="0.3">
      <c r="B322" s="184"/>
      <c r="C322" s="185"/>
      <c r="D322" s="185"/>
      <c r="E322" s="186" t="s">
        <v>19</v>
      </c>
      <c r="F322" s="279" t="s">
        <v>547</v>
      </c>
      <c r="G322" s="280"/>
      <c r="H322" s="280"/>
      <c r="I322" s="280"/>
      <c r="J322" s="185"/>
      <c r="K322" s="187">
        <v>2.085</v>
      </c>
      <c r="L322" s="185"/>
      <c r="M322" s="185"/>
      <c r="N322" s="185"/>
      <c r="O322" s="185"/>
      <c r="P322" s="185"/>
      <c r="Q322" s="185"/>
      <c r="R322" s="188"/>
      <c r="T322" s="189"/>
      <c r="U322" s="185"/>
      <c r="V322" s="185"/>
      <c r="W322" s="185"/>
      <c r="X322" s="185"/>
      <c r="Y322" s="185"/>
      <c r="Z322" s="185"/>
      <c r="AA322" s="185"/>
      <c r="AB322" s="185"/>
      <c r="AC322" s="185"/>
      <c r="AD322" s="185"/>
      <c r="AE322" s="190"/>
      <c r="AT322" s="191" t="s">
        <v>162</v>
      </c>
      <c r="AU322" s="191" t="s">
        <v>127</v>
      </c>
      <c r="AV322" s="11" t="s">
        <v>127</v>
      </c>
      <c r="AW322" s="11" t="s">
        <v>5</v>
      </c>
      <c r="AX322" s="11" t="s">
        <v>80</v>
      </c>
      <c r="AY322" s="191" t="s">
        <v>153</v>
      </c>
    </row>
    <row r="323" spans="2:65" s="11" customFormat="1" ht="22.5" customHeight="1" x14ac:dyDescent="0.3">
      <c r="B323" s="184"/>
      <c r="C323" s="185"/>
      <c r="D323" s="185"/>
      <c r="E323" s="186" t="s">
        <v>19</v>
      </c>
      <c r="F323" s="279" t="s">
        <v>548</v>
      </c>
      <c r="G323" s="280"/>
      <c r="H323" s="280"/>
      <c r="I323" s="280"/>
      <c r="J323" s="185"/>
      <c r="K323" s="187">
        <v>1.8069999999999999</v>
      </c>
      <c r="L323" s="185"/>
      <c r="M323" s="185"/>
      <c r="N323" s="185"/>
      <c r="O323" s="185"/>
      <c r="P323" s="185"/>
      <c r="Q323" s="185"/>
      <c r="R323" s="188"/>
      <c r="T323" s="189"/>
      <c r="U323" s="185"/>
      <c r="V323" s="185"/>
      <c r="W323" s="185"/>
      <c r="X323" s="185"/>
      <c r="Y323" s="185"/>
      <c r="Z323" s="185"/>
      <c r="AA323" s="185"/>
      <c r="AB323" s="185"/>
      <c r="AC323" s="185"/>
      <c r="AD323" s="185"/>
      <c r="AE323" s="190"/>
      <c r="AT323" s="191" t="s">
        <v>162</v>
      </c>
      <c r="AU323" s="191" t="s">
        <v>127</v>
      </c>
      <c r="AV323" s="11" t="s">
        <v>127</v>
      </c>
      <c r="AW323" s="11" t="s">
        <v>5</v>
      </c>
      <c r="AX323" s="11" t="s">
        <v>80</v>
      </c>
      <c r="AY323" s="191" t="s">
        <v>153</v>
      </c>
    </row>
    <row r="324" spans="2:65" s="11" customFormat="1" ht="22.5" customHeight="1" x14ac:dyDescent="0.3">
      <c r="B324" s="184"/>
      <c r="C324" s="185"/>
      <c r="D324" s="185"/>
      <c r="E324" s="186" t="s">
        <v>19</v>
      </c>
      <c r="F324" s="279" t="s">
        <v>549</v>
      </c>
      <c r="G324" s="280"/>
      <c r="H324" s="280"/>
      <c r="I324" s="280"/>
      <c r="J324" s="185"/>
      <c r="K324" s="187">
        <v>3.6139999999999999</v>
      </c>
      <c r="L324" s="185"/>
      <c r="M324" s="185"/>
      <c r="N324" s="185"/>
      <c r="O324" s="185"/>
      <c r="P324" s="185"/>
      <c r="Q324" s="185"/>
      <c r="R324" s="188"/>
      <c r="T324" s="189"/>
      <c r="U324" s="185"/>
      <c r="V324" s="185"/>
      <c r="W324" s="185"/>
      <c r="X324" s="185"/>
      <c r="Y324" s="185"/>
      <c r="Z324" s="185"/>
      <c r="AA324" s="185"/>
      <c r="AB324" s="185"/>
      <c r="AC324" s="185"/>
      <c r="AD324" s="185"/>
      <c r="AE324" s="190"/>
      <c r="AT324" s="191" t="s">
        <v>162</v>
      </c>
      <c r="AU324" s="191" t="s">
        <v>127</v>
      </c>
      <c r="AV324" s="11" t="s">
        <v>127</v>
      </c>
      <c r="AW324" s="11" t="s">
        <v>5</v>
      </c>
      <c r="AX324" s="11" t="s">
        <v>80</v>
      </c>
      <c r="AY324" s="191" t="s">
        <v>153</v>
      </c>
    </row>
    <row r="325" spans="2:65" s="12" customFormat="1" ht="22.5" customHeight="1" x14ac:dyDescent="0.3">
      <c r="B325" s="197"/>
      <c r="C325" s="198"/>
      <c r="D325" s="198"/>
      <c r="E325" s="199" t="s">
        <v>19</v>
      </c>
      <c r="F325" s="285" t="s">
        <v>263</v>
      </c>
      <c r="G325" s="286"/>
      <c r="H325" s="286"/>
      <c r="I325" s="286"/>
      <c r="J325" s="198"/>
      <c r="K325" s="200">
        <v>14.734</v>
      </c>
      <c r="L325" s="198"/>
      <c r="M325" s="198"/>
      <c r="N325" s="198"/>
      <c r="O325" s="198"/>
      <c r="P325" s="198"/>
      <c r="Q325" s="198"/>
      <c r="R325" s="201"/>
      <c r="T325" s="202"/>
      <c r="U325" s="198"/>
      <c r="V325" s="198"/>
      <c r="W325" s="198"/>
      <c r="X325" s="198"/>
      <c r="Y325" s="198"/>
      <c r="Z325" s="198"/>
      <c r="AA325" s="198"/>
      <c r="AB325" s="198"/>
      <c r="AC325" s="198"/>
      <c r="AD325" s="198"/>
      <c r="AE325" s="203"/>
      <c r="AT325" s="204" t="s">
        <v>162</v>
      </c>
      <c r="AU325" s="204" t="s">
        <v>127</v>
      </c>
      <c r="AV325" s="12" t="s">
        <v>159</v>
      </c>
      <c r="AW325" s="12" t="s">
        <v>5</v>
      </c>
      <c r="AX325" s="12" t="s">
        <v>87</v>
      </c>
      <c r="AY325" s="204" t="s">
        <v>153</v>
      </c>
    </row>
    <row r="326" spans="2:65" s="1" customFormat="1" ht="31.5" customHeight="1" x14ac:dyDescent="0.3">
      <c r="B326" s="33"/>
      <c r="C326" s="166" t="s">
        <v>550</v>
      </c>
      <c r="D326" s="166" t="s">
        <v>155</v>
      </c>
      <c r="E326" s="167" t="s">
        <v>551</v>
      </c>
      <c r="F326" s="273" t="s">
        <v>552</v>
      </c>
      <c r="G326" s="274"/>
      <c r="H326" s="274"/>
      <c r="I326" s="274"/>
      <c r="J326" s="168" t="s">
        <v>185</v>
      </c>
      <c r="K326" s="169">
        <v>3.7999999999999999E-2</v>
      </c>
      <c r="L326" s="170">
        <v>0</v>
      </c>
      <c r="M326" s="276">
        <v>0</v>
      </c>
      <c r="N326" s="274"/>
      <c r="O326" s="274"/>
      <c r="P326" s="275">
        <f>ROUND(V326*K326,3)</f>
        <v>0</v>
      </c>
      <c r="Q326" s="274"/>
      <c r="R326" s="35"/>
      <c r="T326" s="171" t="s">
        <v>19</v>
      </c>
      <c r="U326" s="42" t="s">
        <v>45</v>
      </c>
      <c r="V326" s="172">
        <f>L326+M326</f>
        <v>0</v>
      </c>
      <c r="W326" s="172">
        <f>ROUND(L326*K326,3)</f>
        <v>0</v>
      </c>
      <c r="X326" s="172">
        <f>ROUND(M326*K326,3)</f>
        <v>0</v>
      </c>
      <c r="Y326" s="34"/>
      <c r="Z326" s="173">
        <f>Y326*K326</f>
        <v>0</v>
      </c>
      <c r="AA326" s="173">
        <v>0</v>
      </c>
      <c r="AB326" s="173">
        <f>AA326*K326</f>
        <v>0</v>
      </c>
      <c r="AC326" s="173">
        <v>0</v>
      </c>
      <c r="AD326" s="173">
        <f>AC326*K326</f>
        <v>0</v>
      </c>
      <c r="AE326" s="174" t="s">
        <v>19</v>
      </c>
      <c r="AR326" s="16" t="s">
        <v>219</v>
      </c>
      <c r="AT326" s="16" t="s">
        <v>155</v>
      </c>
      <c r="AU326" s="16" t="s">
        <v>127</v>
      </c>
      <c r="AY326" s="16" t="s">
        <v>153</v>
      </c>
      <c r="BE326" s="109">
        <f>IF(U326="základná",P326,0)</f>
        <v>0</v>
      </c>
      <c r="BF326" s="109">
        <f>IF(U326="znížená",P326,0)</f>
        <v>0</v>
      </c>
      <c r="BG326" s="109">
        <f>IF(U326="zákl. prenesená",P326,0)</f>
        <v>0</v>
      </c>
      <c r="BH326" s="109">
        <f>IF(U326="zníž. prenesená",P326,0)</f>
        <v>0</v>
      </c>
      <c r="BI326" s="109">
        <f>IF(U326="nulová",P326,0)</f>
        <v>0</v>
      </c>
      <c r="BJ326" s="16" t="s">
        <v>127</v>
      </c>
      <c r="BK326" s="175">
        <f>ROUND(V326*K326,3)</f>
        <v>0</v>
      </c>
      <c r="BL326" s="16" t="s">
        <v>219</v>
      </c>
      <c r="BM326" s="16" t="s">
        <v>553</v>
      </c>
    </row>
    <row r="327" spans="2:65" s="9" customFormat="1" ht="29.85" customHeight="1" x14ac:dyDescent="0.3">
      <c r="B327" s="154"/>
      <c r="C327" s="155"/>
      <c r="D327" s="165" t="s">
        <v>299</v>
      </c>
      <c r="E327" s="165"/>
      <c r="F327" s="165"/>
      <c r="G327" s="165"/>
      <c r="H327" s="165"/>
      <c r="I327" s="165"/>
      <c r="J327" s="165"/>
      <c r="K327" s="165"/>
      <c r="L327" s="165"/>
      <c r="M327" s="294">
        <f>BK327</f>
        <v>0</v>
      </c>
      <c r="N327" s="295"/>
      <c r="O327" s="295"/>
      <c r="P327" s="295"/>
      <c r="Q327" s="295"/>
      <c r="R327" s="157"/>
      <c r="T327" s="158"/>
      <c r="U327" s="155"/>
      <c r="V327" s="155"/>
      <c r="W327" s="159">
        <f>SUM(W328:W330)</f>
        <v>0</v>
      </c>
      <c r="X327" s="159">
        <f>SUM(X328:X330)</f>
        <v>0</v>
      </c>
      <c r="Y327" s="155"/>
      <c r="Z327" s="160">
        <f>SUM(Z328:Z330)</f>
        <v>0</v>
      </c>
      <c r="AA327" s="155"/>
      <c r="AB327" s="160">
        <f>SUM(AB328:AB330)</f>
        <v>43.277759999999994</v>
      </c>
      <c r="AC327" s="155"/>
      <c r="AD327" s="160">
        <f>SUM(AD328:AD330)</f>
        <v>0</v>
      </c>
      <c r="AE327" s="161"/>
      <c r="AR327" s="162" t="s">
        <v>127</v>
      </c>
      <c r="AT327" s="163" t="s">
        <v>79</v>
      </c>
      <c r="AU327" s="163" t="s">
        <v>87</v>
      </c>
      <c r="AY327" s="162" t="s">
        <v>153</v>
      </c>
      <c r="BK327" s="164">
        <f>SUM(BK328:BK330)</f>
        <v>0</v>
      </c>
    </row>
    <row r="328" spans="2:65" s="1" customFormat="1" ht="22.5" customHeight="1" x14ac:dyDescent="0.3">
      <c r="B328" s="33"/>
      <c r="C328" s="166" t="s">
        <v>554</v>
      </c>
      <c r="D328" s="166" t="s">
        <v>155</v>
      </c>
      <c r="E328" s="167" t="s">
        <v>555</v>
      </c>
      <c r="F328" s="273" t="s">
        <v>556</v>
      </c>
      <c r="G328" s="274"/>
      <c r="H328" s="274"/>
      <c r="I328" s="274"/>
      <c r="J328" s="168" t="s">
        <v>204</v>
      </c>
      <c r="K328" s="169">
        <v>144</v>
      </c>
      <c r="L328" s="170">
        <v>0</v>
      </c>
      <c r="M328" s="276">
        <v>0</v>
      </c>
      <c r="N328" s="274"/>
      <c r="O328" s="274"/>
      <c r="P328" s="275">
        <f>ROUND(V328*K328,3)</f>
        <v>0</v>
      </c>
      <c r="Q328" s="274"/>
      <c r="R328" s="35"/>
      <c r="T328" s="171" t="s">
        <v>19</v>
      </c>
      <c r="U328" s="42" t="s">
        <v>45</v>
      </c>
      <c r="V328" s="172">
        <f>L328+M328</f>
        <v>0</v>
      </c>
      <c r="W328" s="172">
        <f>ROUND(L328*K328,3)</f>
        <v>0</v>
      </c>
      <c r="X328" s="172">
        <f>ROUND(M328*K328,3)</f>
        <v>0</v>
      </c>
      <c r="Y328" s="34"/>
      <c r="Z328" s="173">
        <f>Y328*K328</f>
        <v>0</v>
      </c>
      <c r="AA328" s="173">
        <v>5.4000000000000001E-4</v>
      </c>
      <c r="AB328" s="173">
        <f>AA328*K328</f>
        <v>7.7759999999999996E-2</v>
      </c>
      <c r="AC328" s="173">
        <v>0</v>
      </c>
      <c r="AD328" s="173">
        <f>AC328*K328</f>
        <v>0</v>
      </c>
      <c r="AE328" s="174" t="s">
        <v>19</v>
      </c>
      <c r="AR328" s="16" t="s">
        <v>219</v>
      </c>
      <c r="AT328" s="16" t="s">
        <v>155</v>
      </c>
      <c r="AU328" s="16" t="s">
        <v>127</v>
      </c>
      <c r="AY328" s="16" t="s">
        <v>153</v>
      </c>
      <c r="BE328" s="109">
        <f>IF(U328="základná",P328,0)</f>
        <v>0</v>
      </c>
      <c r="BF328" s="109">
        <f>IF(U328="znížená",P328,0)</f>
        <v>0</v>
      </c>
      <c r="BG328" s="109">
        <f>IF(U328="zákl. prenesená",P328,0)</f>
        <v>0</v>
      </c>
      <c r="BH328" s="109">
        <f>IF(U328="zníž. prenesená",P328,0)</f>
        <v>0</v>
      </c>
      <c r="BI328" s="109">
        <f>IF(U328="nulová",P328,0)</f>
        <v>0</v>
      </c>
      <c r="BJ328" s="16" t="s">
        <v>127</v>
      </c>
      <c r="BK328" s="175">
        <f>ROUND(V328*K328,3)</f>
        <v>0</v>
      </c>
      <c r="BL328" s="16" t="s">
        <v>219</v>
      </c>
      <c r="BM328" s="16" t="s">
        <v>557</v>
      </c>
    </row>
    <row r="329" spans="2:65" s="1" customFormat="1" ht="31.5" customHeight="1" x14ac:dyDescent="0.3">
      <c r="B329" s="33"/>
      <c r="C329" s="192" t="s">
        <v>558</v>
      </c>
      <c r="D329" s="192" t="s">
        <v>165</v>
      </c>
      <c r="E329" s="193" t="s">
        <v>559</v>
      </c>
      <c r="F329" s="281" t="s">
        <v>560</v>
      </c>
      <c r="G329" s="282"/>
      <c r="H329" s="282"/>
      <c r="I329" s="282"/>
      <c r="J329" s="194" t="s">
        <v>172</v>
      </c>
      <c r="K329" s="195">
        <v>144</v>
      </c>
      <c r="L329" s="196">
        <v>0</v>
      </c>
      <c r="M329" s="282"/>
      <c r="N329" s="282"/>
      <c r="O329" s="274"/>
      <c r="P329" s="275">
        <f>ROUND(V329*K329,3)</f>
        <v>0</v>
      </c>
      <c r="Q329" s="274"/>
      <c r="R329" s="35"/>
      <c r="T329" s="171" t="s">
        <v>19</v>
      </c>
      <c r="U329" s="42" t="s">
        <v>45</v>
      </c>
      <c r="V329" s="172">
        <f>L329+M329</f>
        <v>0</v>
      </c>
      <c r="W329" s="172">
        <f>ROUND(L329*K329,3)</f>
        <v>0</v>
      </c>
      <c r="X329" s="172">
        <f>ROUND(M329*K329,3)</f>
        <v>0</v>
      </c>
      <c r="Y329" s="34"/>
      <c r="Z329" s="173">
        <f>Y329*K329</f>
        <v>0</v>
      </c>
      <c r="AA329" s="173">
        <v>0.3</v>
      </c>
      <c r="AB329" s="173">
        <f>AA329*K329</f>
        <v>43.199999999999996</v>
      </c>
      <c r="AC329" s="173">
        <v>0</v>
      </c>
      <c r="AD329" s="173">
        <f>AC329*K329</f>
        <v>0</v>
      </c>
      <c r="AE329" s="174" t="s">
        <v>19</v>
      </c>
      <c r="AR329" s="16" t="s">
        <v>223</v>
      </c>
      <c r="AT329" s="16" t="s">
        <v>165</v>
      </c>
      <c r="AU329" s="16" t="s">
        <v>127</v>
      </c>
      <c r="AY329" s="16" t="s">
        <v>153</v>
      </c>
      <c r="BE329" s="109">
        <f>IF(U329="základná",P329,0)</f>
        <v>0</v>
      </c>
      <c r="BF329" s="109">
        <f>IF(U329="znížená",P329,0)</f>
        <v>0</v>
      </c>
      <c r="BG329" s="109">
        <f>IF(U329="zákl. prenesená",P329,0)</f>
        <v>0</v>
      </c>
      <c r="BH329" s="109">
        <f>IF(U329="zníž. prenesená",P329,0)</f>
        <v>0</v>
      </c>
      <c r="BI329" s="109">
        <f>IF(U329="nulová",P329,0)</f>
        <v>0</v>
      </c>
      <c r="BJ329" s="16" t="s">
        <v>127</v>
      </c>
      <c r="BK329" s="175">
        <f>ROUND(V329*K329,3)</f>
        <v>0</v>
      </c>
      <c r="BL329" s="16" t="s">
        <v>219</v>
      </c>
      <c r="BM329" s="16" t="s">
        <v>561</v>
      </c>
    </row>
    <row r="330" spans="2:65" s="1" customFormat="1" ht="31.5" customHeight="1" x14ac:dyDescent="0.3">
      <c r="B330" s="33"/>
      <c r="C330" s="166" t="s">
        <v>562</v>
      </c>
      <c r="D330" s="166" t="s">
        <v>155</v>
      </c>
      <c r="E330" s="167" t="s">
        <v>563</v>
      </c>
      <c r="F330" s="273" t="s">
        <v>564</v>
      </c>
      <c r="G330" s="274"/>
      <c r="H330" s="274"/>
      <c r="I330" s="274"/>
      <c r="J330" s="168" t="s">
        <v>185</v>
      </c>
      <c r="K330" s="169">
        <v>43.277999999999999</v>
      </c>
      <c r="L330" s="170">
        <v>0</v>
      </c>
      <c r="M330" s="276">
        <v>0</v>
      </c>
      <c r="N330" s="274"/>
      <c r="O330" s="274"/>
      <c r="P330" s="275">
        <f>ROUND(V330*K330,3)</f>
        <v>0</v>
      </c>
      <c r="Q330" s="274"/>
      <c r="R330" s="35"/>
      <c r="T330" s="171" t="s">
        <v>19</v>
      </c>
      <c r="U330" s="42" t="s">
        <v>45</v>
      </c>
      <c r="V330" s="172">
        <f>L330+M330</f>
        <v>0</v>
      </c>
      <c r="W330" s="172">
        <f>ROUND(L330*K330,3)</f>
        <v>0</v>
      </c>
      <c r="X330" s="172">
        <f>ROUND(M330*K330,3)</f>
        <v>0</v>
      </c>
      <c r="Y330" s="34"/>
      <c r="Z330" s="173">
        <f>Y330*K330</f>
        <v>0</v>
      </c>
      <c r="AA330" s="173">
        <v>0</v>
      </c>
      <c r="AB330" s="173">
        <f>AA330*K330</f>
        <v>0</v>
      </c>
      <c r="AC330" s="173">
        <v>0</v>
      </c>
      <c r="AD330" s="173">
        <f>AC330*K330</f>
        <v>0</v>
      </c>
      <c r="AE330" s="174" t="s">
        <v>19</v>
      </c>
      <c r="AR330" s="16" t="s">
        <v>219</v>
      </c>
      <c r="AT330" s="16" t="s">
        <v>155</v>
      </c>
      <c r="AU330" s="16" t="s">
        <v>127</v>
      </c>
      <c r="AY330" s="16" t="s">
        <v>153</v>
      </c>
      <c r="BE330" s="109">
        <f>IF(U330="základná",P330,0)</f>
        <v>0</v>
      </c>
      <c r="BF330" s="109">
        <f>IF(U330="znížená",P330,0)</f>
        <v>0</v>
      </c>
      <c r="BG330" s="109">
        <f>IF(U330="zákl. prenesená",P330,0)</f>
        <v>0</v>
      </c>
      <c r="BH330" s="109">
        <f>IF(U330="zníž. prenesená",P330,0)</f>
        <v>0</v>
      </c>
      <c r="BI330" s="109">
        <f>IF(U330="nulová",P330,0)</f>
        <v>0</v>
      </c>
      <c r="BJ330" s="16" t="s">
        <v>127</v>
      </c>
      <c r="BK330" s="175">
        <f>ROUND(V330*K330,3)</f>
        <v>0</v>
      </c>
      <c r="BL330" s="16" t="s">
        <v>219</v>
      </c>
      <c r="BM330" s="16" t="s">
        <v>565</v>
      </c>
    </row>
    <row r="331" spans="2:65" s="1" customFormat="1" ht="49.9" customHeight="1" x14ac:dyDescent="0.35">
      <c r="B331" s="33"/>
      <c r="C331" s="34"/>
      <c r="D331" s="156" t="s">
        <v>292</v>
      </c>
      <c r="E331" s="34"/>
      <c r="F331" s="34"/>
      <c r="G331" s="34"/>
      <c r="H331" s="34"/>
      <c r="I331" s="34"/>
      <c r="J331" s="34"/>
      <c r="K331" s="34"/>
      <c r="L331" s="34"/>
      <c r="M331" s="301">
        <f>BK331</f>
        <v>0</v>
      </c>
      <c r="N331" s="302"/>
      <c r="O331" s="302"/>
      <c r="P331" s="302"/>
      <c r="Q331" s="302"/>
      <c r="R331" s="35"/>
      <c r="T331" s="76"/>
      <c r="U331" s="34"/>
      <c r="V331" s="34"/>
      <c r="W331" s="159">
        <f>SUM(W332:W336)</f>
        <v>0</v>
      </c>
      <c r="X331" s="159">
        <f>SUM(X332:X336)</f>
        <v>0</v>
      </c>
      <c r="Y331" s="34"/>
      <c r="Z331" s="34"/>
      <c r="AA331" s="34"/>
      <c r="AB331" s="34"/>
      <c r="AC331" s="34"/>
      <c r="AD331" s="34"/>
      <c r="AE331" s="77"/>
      <c r="AT331" s="16" t="s">
        <v>79</v>
      </c>
      <c r="AU331" s="16" t="s">
        <v>80</v>
      </c>
      <c r="AY331" s="16" t="s">
        <v>293</v>
      </c>
      <c r="BK331" s="175">
        <f>SUM(BK332:BK336)</f>
        <v>0</v>
      </c>
    </row>
    <row r="332" spans="2:65" s="1" customFormat="1" ht="22.35" customHeight="1" x14ac:dyDescent="0.3">
      <c r="B332" s="33"/>
      <c r="C332" s="205" t="s">
        <v>19</v>
      </c>
      <c r="D332" s="205" t="s">
        <v>155</v>
      </c>
      <c r="E332" s="206" t="s">
        <v>19</v>
      </c>
      <c r="F332" s="287" t="s">
        <v>19</v>
      </c>
      <c r="G332" s="288"/>
      <c r="H332" s="288"/>
      <c r="I332" s="288"/>
      <c r="J332" s="207" t="s">
        <v>19</v>
      </c>
      <c r="K332" s="170"/>
      <c r="L332" s="170"/>
      <c r="M332" s="276"/>
      <c r="N332" s="274"/>
      <c r="O332" s="274"/>
      <c r="P332" s="275">
        <f>BK332</f>
        <v>0</v>
      </c>
      <c r="Q332" s="274"/>
      <c r="R332" s="35"/>
      <c r="T332" s="171" t="s">
        <v>19</v>
      </c>
      <c r="U332" s="208" t="s">
        <v>45</v>
      </c>
      <c r="V332" s="172">
        <f>L332+M332</f>
        <v>0</v>
      </c>
      <c r="W332" s="172">
        <f>L332*K332</f>
        <v>0</v>
      </c>
      <c r="X332" s="172">
        <f>M332*K332</f>
        <v>0</v>
      </c>
      <c r="Y332" s="34"/>
      <c r="Z332" s="34"/>
      <c r="AA332" s="34"/>
      <c r="AB332" s="34"/>
      <c r="AC332" s="34"/>
      <c r="AD332" s="34"/>
      <c r="AE332" s="77"/>
      <c r="AT332" s="16" t="s">
        <v>293</v>
      </c>
      <c r="AU332" s="16" t="s">
        <v>87</v>
      </c>
      <c r="AY332" s="16" t="s">
        <v>293</v>
      </c>
      <c r="BE332" s="109">
        <f>IF(U332="základná",P332,0)</f>
        <v>0</v>
      </c>
      <c r="BF332" s="109">
        <f>IF(U332="znížená",P332,0)</f>
        <v>0</v>
      </c>
      <c r="BG332" s="109">
        <f>IF(U332="zákl. prenesená",P332,0)</f>
        <v>0</v>
      </c>
      <c r="BH332" s="109">
        <f>IF(U332="zníž. prenesená",P332,0)</f>
        <v>0</v>
      </c>
      <c r="BI332" s="109">
        <f>IF(U332="nulová",P332,0)</f>
        <v>0</v>
      </c>
      <c r="BJ332" s="16" t="s">
        <v>127</v>
      </c>
      <c r="BK332" s="175">
        <f>V332*K332</f>
        <v>0</v>
      </c>
    </row>
    <row r="333" spans="2:65" s="1" customFormat="1" ht="22.35" customHeight="1" x14ac:dyDescent="0.3">
      <c r="B333" s="33"/>
      <c r="C333" s="205" t="s">
        <v>19</v>
      </c>
      <c r="D333" s="205" t="s">
        <v>155</v>
      </c>
      <c r="E333" s="206" t="s">
        <v>19</v>
      </c>
      <c r="F333" s="287" t="s">
        <v>19</v>
      </c>
      <c r="G333" s="288"/>
      <c r="H333" s="288"/>
      <c r="I333" s="288"/>
      <c r="J333" s="207" t="s">
        <v>19</v>
      </c>
      <c r="K333" s="170"/>
      <c r="L333" s="170"/>
      <c r="M333" s="276"/>
      <c r="N333" s="274"/>
      <c r="O333" s="274"/>
      <c r="P333" s="275">
        <f>BK333</f>
        <v>0</v>
      </c>
      <c r="Q333" s="274"/>
      <c r="R333" s="35"/>
      <c r="T333" s="171" t="s">
        <v>19</v>
      </c>
      <c r="U333" s="208" t="s">
        <v>45</v>
      </c>
      <c r="V333" s="172">
        <f>L333+M333</f>
        <v>0</v>
      </c>
      <c r="W333" s="172">
        <f>L333*K333</f>
        <v>0</v>
      </c>
      <c r="X333" s="172">
        <f>M333*K333</f>
        <v>0</v>
      </c>
      <c r="Y333" s="34"/>
      <c r="Z333" s="34"/>
      <c r="AA333" s="34"/>
      <c r="AB333" s="34"/>
      <c r="AC333" s="34"/>
      <c r="AD333" s="34"/>
      <c r="AE333" s="77"/>
      <c r="AT333" s="16" t="s">
        <v>293</v>
      </c>
      <c r="AU333" s="16" t="s">
        <v>87</v>
      </c>
      <c r="AY333" s="16" t="s">
        <v>293</v>
      </c>
      <c r="BE333" s="109">
        <f>IF(U333="základná",P333,0)</f>
        <v>0</v>
      </c>
      <c r="BF333" s="109">
        <f>IF(U333="znížená",P333,0)</f>
        <v>0</v>
      </c>
      <c r="BG333" s="109">
        <f>IF(U333="zákl. prenesená",P333,0)</f>
        <v>0</v>
      </c>
      <c r="BH333" s="109">
        <f>IF(U333="zníž. prenesená",P333,0)</f>
        <v>0</v>
      </c>
      <c r="BI333" s="109">
        <f>IF(U333="nulová",P333,0)</f>
        <v>0</v>
      </c>
      <c r="BJ333" s="16" t="s">
        <v>127</v>
      </c>
      <c r="BK333" s="175">
        <f>V333*K333</f>
        <v>0</v>
      </c>
    </row>
    <row r="334" spans="2:65" s="1" customFormat="1" ht="22.35" customHeight="1" x14ac:dyDescent="0.3">
      <c r="B334" s="33"/>
      <c r="C334" s="205" t="s">
        <v>19</v>
      </c>
      <c r="D334" s="205" t="s">
        <v>155</v>
      </c>
      <c r="E334" s="206" t="s">
        <v>19</v>
      </c>
      <c r="F334" s="287" t="s">
        <v>19</v>
      </c>
      <c r="G334" s="288"/>
      <c r="H334" s="288"/>
      <c r="I334" s="288"/>
      <c r="J334" s="207" t="s">
        <v>19</v>
      </c>
      <c r="K334" s="170"/>
      <c r="L334" s="170"/>
      <c r="M334" s="276"/>
      <c r="N334" s="274"/>
      <c r="O334" s="274"/>
      <c r="P334" s="275">
        <f>BK334</f>
        <v>0</v>
      </c>
      <c r="Q334" s="274"/>
      <c r="R334" s="35"/>
      <c r="T334" s="171" t="s">
        <v>19</v>
      </c>
      <c r="U334" s="208" t="s">
        <v>45</v>
      </c>
      <c r="V334" s="172">
        <f>L334+M334</f>
        <v>0</v>
      </c>
      <c r="W334" s="172">
        <f>L334*K334</f>
        <v>0</v>
      </c>
      <c r="X334" s="172">
        <f>M334*K334</f>
        <v>0</v>
      </c>
      <c r="Y334" s="34"/>
      <c r="Z334" s="34"/>
      <c r="AA334" s="34"/>
      <c r="AB334" s="34"/>
      <c r="AC334" s="34"/>
      <c r="AD334" s="34"/>
      <c r="AE334" s="77"/>
      <c r="AT334" s="16" t="s">
        <v>293</v>
      </c>
      <c r="AU334" s="16" t="s">
        <v>87</v>
      </c>
      <c r="AY334" s="16" t="s">
        <v>293</v>
      </c>
      <c r="BE334" s="109">
        <f>IF(U334="základná",P334,0)</f>
        <v>0</v>
      </c>
      <c r="BF334" s="109">
        <f>IF(U334="znížená",P334,0)</f>
        <v>0</v>
      </c>
      <c r="BG334" s="109">
        <f>IF(U334="zákl. prenesená",P334,0)</f>
        <v>0</v>
      </c>
      <c r="BH334" s="109">
        <f>IF(U334="zníž. prenesená",P334,0)</f>
        <v>0</v>
      </c>
      <c r="BI334" s="109">
        <f>IF(U334="nulová",P334,0)</f>
        <v>0</v>
      </c>
      <c r="BJ334" s="16" t="s">
        <v>127</v>
      </c>
      <c r="BK334" s="175">
        <f>V334*K334</f>
        <v>0</v>
      </c>
    </row>
    <row r="335" spans="2:65" s="1" customFormat="1" ht="22.35" customHeight="1" x14ac:dyDescent="0.3">
      <c r="B335" s="33"/>
      <c r="C335" s="205" t="s">
        <v>19</v>
      </c>
      <c r="D335" s="205" t="s">
        <v>155</v>
      </c>
      <c r="E335" s="206" t="s">
        <v>19</v>
      </c>
      <c r="F335" s="287" t="s">
        <v>19</v>
      </c>
      <c r="G335" s="288"/>
      <c r="H335" s="288"/>
      <c r="I335" s="288"/>
      <c r="J335" s="207" t="s">
        <v>19</v>
      </c>
      <c r="K335" s="170"/>
      <c r="L335" s="170"/>
      <c r="M335" s="276"/>
      <c r="N335" s="274"/>
      <c r="O335" s="274"/>
      <c r="P335" s="275">
        <f>BK335</f>
        <v>0</v>
      </c>
      <c r="Q335" s="274"/>
      <c r="R335" s="35"/>
      <c r="T335" s="171" t="s">
        <v>19</v>
      </c>
      <c r="U335" s="208" t="s">
        <v>45</v>
      </c>
      <c r="V335" s="172">
        <f>L335+M335</f>
        <v>0</v>
      </c>
      <c r="W335" s="172">
        <f>L335*K335</f>
        <v>0</v>
      </c>
      <c r="X335" s="172">
        <f>M335*K335</f>
        <v>0</v>
      </c>
      <c r="Y335" s="34"/>
      <c r="Z335" s="34"/>
      <c r="AA335" s="34"/>
      <c r="AB335" s="34"/>
      <c r="AC335" s="34"/>
      <c r="AD335" s="34"/>
      <c r="AE335" s="77"/>
      <c r="AT335" s="16" t="s">
        <v>293</v>
      </c>
      <c r="AU335" s="16" t="s">
        <v>87</v>
      </c>
      <c r="AY335" s="16" t="s">
        <v>293</v>
      </c>
      <c r="BE335" s="109">
        <f>IF(U335="základná",P335,0)</f>
        <v>0</v>
      </c>
      <c r="BF335" s="109">
        <f>IF(U335="znížená",P335,0)</f>
        <v>0</v>
      </c>
      <c r="BG335" s="109">
        <f>IF(U335="zákl. prenesená",P335,0)</f>
        <v>0</v>
      </c>
      <c r="BH335" s="109">
        <f>IF(U335="zníž. prenesená",P335,0)</f>
        <v>0</v>
      </c>
      <c r="BI335" s="109">
        <f>IF(U335="nulová",P335,0)</f>
        <v>0</v>
      </c>
      <c r="BJ335" s="16" t="s">
        <v>127</v>
      </c>
      <c r="BK335" s="175">
        <f>V335*K335</f>
        <v>0</v>
      </c>
    </row>
    <row r="336" spans="2:65" s="1" customFormat="1" ht="22.35" customHeight="1" x14ac:dyDescent="0.3">
      <c r="B336" s="33"/>
      <c r="C336" s="205" t="s">
        <v>19</v>
      </c>
      <c r="D336" s="205" t="s">
        <v>155</v>
      </c>
      <c r="E336" s="206" t="s">
        <v>19</v>
      </c>
      <c r="F336" s="287" t="s">
        <v>19</v>
      </c>
      <c r="G336" s="288"/>
      <c r="H336" s="288"/>
      <c r="I336" s="288"/>
      <c r="J336" s="207" t="s">
        <v>19</v>
      </c>
      <c r="K336" s="170"/>
      <c r="L336" s="170"/>
      <c r="M336" s="276"/>
      <c r="N336" s="274"/>
      <c r="O336" s="274"/>
      <c r="P336" s="275">
        <f>BK336</f>
        <v>0</v>
      </c>
      <c r="Q336" s="274"/>
      <c r="R336" s="35"/>
      <c r="T336" s="171" t="s">
        <v>19</v>
      </c>
      <c r="U336" s="208" t="s">
        <v>45</v>
      </c>
      <c r="V336" s="209">
        <f>L336+M336</f>
        <v>0</v>
      </c>
      <c r="W336" s="209">
        <f>L336*K336</f>
        <v>0</v>
      </c>
      <c r="X336" s="209">
        <f>M336*K336</f>
        <v>0</v>
      </c>
      <c r="Y336" s="54"/>
      <c r="Z336" s="54"/>
      <c r="AA336" s="54"/>
      <c r="AB336" s="54"/>
      <c r="AC336" s="54"/>
      <c r="AD336" s="54"/>
      <c r="AE336" s="56"/>
      <c r="AT336" s="16" t="s">
        <v>293</v>
      </c>
      <c r="AU336" s="16" t="s">
        <v>87</v>
      </c>
      <c r="AY336" s="16" t="s">
        <v>293</v>
      </c>
      <c r="BE336" s="109">
        <f>IF(U336="základná",P336,0)</f>
        <v>0</v>
      </c>
      <c r="BF336" s="109">
        <f>IF(U336="znížená",P336,0)</f>
        <v>0</v>
      </c>
      <c r="BG336" s="109">
        <f>IF(U336="zákl. prenesená",P336,0)</f>
        <v>0</v>
      </c>
      <c r="BH336" s="109">
        <f>IF(U336="zníž. prenesená",P336,0)</f>
        <v>0</v>
      </c>
      <c r="BI336" s="109">
        <f>IF(U336="nulová",P336,0)</f>
        <v>0</v>
      </c>
      <c r="BJ336" s="16" t="s">
        <v>127</v>
      </c>
      <c r="BK336" s="175">
        <f>V336*K336</f>
        <v>0</v>
      </c>
    </row>
    <row r="337" spans="2:18" s="1" customFormat="1" ht="6.95" customHeight="1" x14ac:dyDescent="0.3">
      <c r="B337" s="57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9"/>
    </row>
  </sheetData>
  <sheetProtection algorithmName="SHA-512" hashValue="cY7fmLZC6vcinLIP7U9kyPged5adasJkPD4KhnFD4JxUex4qjbh92PHtCA56vMQTaqBGIoZwQ3NrtvTC2OM4cA==" saltValue="CqbHEBDohfZjJexiCbJYmQ==" spinCount="100000" sheet="1" objects="1" scenarios="1" formatColumns="0" formatRows="0" sort="0" autoFilter="0"/>
  <mergeCells count="440">
    <mergeCell ref="H1:K1"/>
    <mergeCell ref="S2:AF2"/>
    <mergeCell ref="F336:I336"/>
    <mergeCell ref="P336:Q336"/>
    <mergeCell ref="M336:O336"/>
    <mergeCell ref="M127:Q127"/>
    <mergeCell ref="M128:Q128"/>
    <mergeCell ref="M129:Q129"/>
    <mergeCell ref="M204:Q204"/>
    <mergeCell ref="M239:Q239"/>
    <mergeCell ref="M270:Q270"/>
    <mergeCell ref="M283:Q283"/>
    <mergeCell ref="M297:Q297"/>
    <mergeCell ref="M300:Q300"/>
    <mergeCell ref="M301:Q301"/>
    <mergeCell ref="M319:Q319"/>
    <mergeCell ref="M327:Q327"/>
    <mergeCell ref="M331:Q331"/>
    <mergeCell ref="F333:I333"/>
    <mergeCell ref="P333:Q333"/>
    <mergeCell ref="M333:O333"/>
    <mergeCell ref="F334:I334"/>
    <mergeCell ref="P334:Q334"/>
    <mergeCell ref="M334:O334"/>
    <mergeCell ref="F335:I335"/>
    <mergeCell ref="P335:Q335"/>
    <mergeCell ref="M335:O335"/>
    <mergeCell ref="F329:I329"/>
    <mergeCell ref="P329:Q329"/>
    <mergeCell ref="M329:O329"/>
    <mergeCell ref="F330:I330"/>
    <mergeCell ref="P330:Q330"/>
    <mergeCell ref="M330:O330"/>
    <mergeCell ref="F332:I332"/>
    <mergeCell ref="P332:Q332"/>
    <mergeCell ref="M332:O332"/>
    <mergeCell ref="F323:I323"/>
    <mergeCell ref="F324:I324"/>
    <mergeCell ref="F325:I325"/>
    <mergeCell ref="F326:I326"/>
    <mergeCell ref="P326:Q326"/>
    <mergeCell ref="M326:O326"/>
    <mergeCell ref="F328:I328"/>
    <mergeCell ref="P328:Q328"/>
    <mergeCell ref="M328:O328"/>
    <mergeCell ref="F317:I317"/>
    <mergeCell ref="F318:I318"/>
    <mergeCell ref="P318:Q318"/>
    <mergeCell ref="M318:O318"/>
    <mergeCell ref="F320:I320"/>
    <mergeCell ref="P320:Q320"/>
    <mergeCell ref="M320:O320"/>
    <mergeCell ref="F321:I321"/>
    <mergeCell ref="F322:I322"/>
    <mergeCell ref="F311:I311"/>
    <mergeCell ref="P311:Q311"/>
    <mergeCell ref="M311:O311"/>
    <mergeCell ref="F312:I312"/>
    <mergeCell ref="F313:I313"/>
    <mergeCell ref="F314:I314"/>
    <mergeCell ref="F315:I315"/>
    <mergeCell ref="F316:I316"/>
    <mergeCell ref="P316:Q316"/>
    <mergeCell ref="M316:O316"/>
    <mergeCell ref="F306:I306"/>
    <mergeCell ref="F307:I307"/>
    <mergeCell ref="P307:Q307"/>
    <mergeCell ref="M307:O307"/>
    <mergeCell ref="F308:I308"/>
    <mergeCell ref="P308:Q308"/>
    <mergeCell ref="M308:O308"/>
    <mergeCell ref="F309:I309"/>
    <mergeCell ref="F310:I310"/>
    <mergeCell ref="P310:Q310"/>
    <mergeCell ref="M310:O310"/>
    <mergeCell ref="F299:I299"/>
    <mergeCell ref="P299:Q299"/>
    <mergeCell ref="M299:O299"/>
    <mergeCell ref="F302:I302"/>
    <mergeCell ref="P302:Q302"/>
    <mergeCell ref="M302:O302"/>
    <mergeCell ref="F303:I303"/>
    <mergeCell ref="F304:I304"/>
    <mergeCell ref="F305:I305"/>
    <mergeCell ref="F295:I295"/>
    <mergeCell ref="P295:Q295"/>
    <mergeCell ref="M295:O295"/>
    <mergeCell ref="F296:I296"/>
    <mergeCell ref="P296:Q296"/>
    <mergeCell ref="M296:O296"/>
    <mergeCell ref="F298:I298"/>
    <mergeCell ref="P298:Q298"/>
    <mergeCell ref="M298:O298"/>
    <mergeCell ref="F290:I290"/>
    <mergeCell ref="F291:I291"/>
    <mergeCell ref="P291:Q291"/>
    <mergeCell ref="M291:O291"/>
    <mergeCell ref="F292:I292"/>
    <mergeCell ref="P292:Q292"/>
    <mergeCell ref="M292:O292"/>
    <mergeCell ref="F293:I293"/>
    <mergeCell ref="F294:I294"/>
    <mergeCell ref="P294:Q294"/>
    <mergeCell ref="M294:O294"/>
    <mergeCell ref="F285:I285"/>
    <mergeCell ref="P285:Q285"/>
    <mergeCell ref="M285:O285"/>
    <mergeCell ref="F286:I286"/>
    <mergeCell ref="P286:Q286"/>
    <mergeCell ref="M286:O286"/>
    <mergeCell ref="F287:I287"/>
    <mergeCell ref="F288:I288"/>
    <mergeCell ref="F289:I289"/>
    <mergeCell ref="P280:Q280"/>
    <mergeCell ref="M280:O280"/>
    <mergeCell ref="F281:I281"/>
    <mergeCell ref="F282:I282"/>
    <mergeCell ref="P282:Q282"/>
    <mergeCell ref="M282:O282"/>
    <mergeCell ref="F284:I284"/>
    <mergeCell ref="P284:Q284"/>
    <mergeCell ref="M284:O284"/>
    <mergeCell ref="F272:I272"/>
    <mergeCell ref="F273:I273"/>
    <mergeCell ref="F274:I274"/>
    <mergeCell ref="F275:I275"/>
    <mergeCell ref="F276:I276"/>
    <mergeCell ref="F277:I277"/>
    <mergeCell ref="F278:I278"/>
    <mergeCell ref="F279:I279"/>
    <mergeCell ref="F280:I280"/>
    <mergeCell ref="F268:I268"/>
    <mergeCell ref="P268:Q268"/>
    <mergeCell ref="M268:O268"/>
    <mergeCell ref="F269:I269"/>
    <mergeCell ref="P269:Q269"/>
    <mergeCell ref="M269:O269"/>
    <mergeCell ref="F271:I271"/>
    <mergeCell ref="P271:Q271"/>
    <mergeCell ref="M271:O271"/>
    <mergeCell ref="F263:I263"/>
    <mergeCell ref="F264:I264"/>
    <mergeCell ref="P264:Q264"/>
    <mergeCell ref="M264:O264"/>
    <mergeCell ref="F265:I265"/>
    <mergeCell ref="F266:I266"/>
    <mergeCell ref="P266:Q266"/>
    <mergeCell ref="M266:O266"/>
    <mergeCell ref="F267:I267"/>
    <mergeCell ref="F254:I254"/>
    <mergeCell ref="F255:I255"/>
    <mergeCell ref="F256:I256"/>
    <mergeCell ref="F257:I257"/>
    <mergeCell ref="F258:I258"/>
    <mergeCell ref="F259:I259"/>
    <mergeCell ref="F260:I260"/>
    <mergeCell ref="F261:I261"/>
    <mergeCell ref="F262:I262"/>
    <mergeCell ref="F250:I250"/>
    <mergeCell ref="P250:Q250"/>
    <mergeCell ref="M250:O250"/>
    <mergeCell ref="F251:I251"/>
    <mergeCell ref="F252:I252"/>
    <mergeCell ref="P252:Q252"/>
    <mergeCell ref="M252:O252"/>
    <mergeCell ref="F253:I253"/>
    <mergeCell ref="P253:Q253"/>
    <mergeCell ref="M253:O253"/>
    <mergeCell ref="F241:I241"/>
    <mergeCell ref="F242:I242"/>
    <mergeCell ref="F243:I243"/>
    <mergeCell ref="F244:I244"/>
    <mergeCell ref="F245:I245"/>
    <mergeCell ref="F246:I246"/>
    <mergeCell ref="F247:I247"/>
    <mergeCell ref="F248:I248"/>
    <mergeCell ref="F249:I249"/>
    <mergeCell ref="F233:I233"/>
    <mergeCell ref="F234:I234"/>
    <mergeCell ref="F235:I235"/>
    <mergeCell ref="F236:I236"/>
    <mergeCell ref="F237:I237"/>
    <mergeCell ref="F238:I238"/>
    <mergeCell ref="P238:Q238"/>
    <mergeCell ref="M238:O238"/>
    <mergeCell ref="F240:I240"/>
    <mergeCell ref="P240:Q240"/>
    <mergeCell ref="M240:O240"/>
    <mergeCell ref="F228:I228"/>
    <mergeCell ref="P228:Q228"/>
    <mergeCell ref="M228:O228"/>
    <mergeCell ref="F229:I229"/>
    <mergeCell ref="P229:Q229"/>
    <mergeCell ref="M229:O229"/>
    <mergeCell ref="F230:I230"/>
    <mergeCell ref="F231:I231"/>
    <mergeCell ref="F232:I232"/>
    <mergeCell ref="F223:I223"/>
    <mergeCell ref="F224:I224"/>
    <mergeCell ref="F225:I225"/>
    <mergeCell ref="P225:Q225"/>
    <mergeCell ref="M225:O225"/>
    <mergeCell ref="F226:I226"/>
    <mergeCell ref="F227:I227"/>
    <mergeCell ref="P227:Q227"/>
    <mergeCell ref="M227:O227"/>
    <mergeCell ref="F216:I216"/>
    <mergeCell ref="F217:I217"/>
    <mergeCell ref="P217:Q217"/>
    <mergeCell ref="M217:O217"/>
    <mergeCell ref="F218:I218"/>
    <mergeCell ref="F219:I219"/>
    <mergeCell ref="F220:I220"/>
    <mergeCell ref="F221:I221"/>
    <mergeCell ref="F222:I222"/>
    <mergeCell ref="F209:I209"/>
    <mergeCell ref="F210:I210"/>
    <mergeCell ref="F211:I211"/>
    <mergeCell ref="F212:I212"/>
    <mergeCell ref="F213:I213"/>
    <mergeCell ref="F214:I214"/>
    <mergeCell ref="F215:I215"/>
    <mergeCell ref="P215:Q215"/>
    <mergeCell ref="M215:O215"/>
    <mergeCell ref="F201:I201"/>
    <mergeCell ref="F202:I202"/>
    <mergeCell ref="F203:I203"/>
    <mergeCell ref="F205:I205"/>
    <mergeCell ref="P205:Q205"/>
    <mergeCell ref="M205:O205"/>
    <mergeCell ref="F206:I206"/>
    <mergeCell ref="F207:I207"/>
    <mergeCell ref="F208:I208"/>
    <mergeCell ref="F196:I196"/>
    <mergeCell ref="F197:I197"/>
    <mergeCell ref="P197:Q197"/>
    <mergeCell ref="M197:O197"/>
    <mergeCell ref="F198:I198"/>
    <mergeCell ref="P198:Q198"/>
    <mergeCell ref="M198:O198"/>
    <mergeCell ref="F199:I199"/>
    <mergeCell ref="F200:I200"/>
    <mergeCell ref="F191:I191"/>
    <mergeCell ref="P191:Q191"/>
    <mergeCell ref="M191:O191"/>
    <mergeCell ref="F192:I192"/>
    <mergeCell ref="F193:I193"/>
    <mergeCell ref="P193:Q193"/>
    <mergeCell ref="M193:O193"/>
    <mergeCell ref="F194:I194"/>
    <mergeCell ref="F195:I195"/>
    <mergeCell ref="F182:I182"/>
    <mergeCell ref="F183:I183"/>
    <mergeCell ref="F184:I184"/>
    <mergeCell ref="F185:I185"/>
    <mergeCell ref="F186:I186"/>
    <mergeCell ref="F187:I187"/>
    <mergeCell ref="F188:I188"/>
    <mergeCell ref="F189:I189"/>
    <mergeCell ref="F190:I190"/>
    <mergeCell ref="F175:I175"/>
    <mergeCell ref="F176:I176"/>
    <mergeCell ref="F177:I177"/>
    <mergeCell ref="F178:I178"/>
    <mergeCell ref="F179:I179"/>
    <mergeCell ref="F180:I180"/>
    <mergeCell ref="F181:I181"/>
    <mergeCell ref="P181:Q181"/>
    <mergeCell ref="M181:O181"/>
    <mergeCell ref="F168:I168"/>
    <mergeCell ref="F169:I169"/>
    <mergeCell ref="F170:I170"/>
    <mergeCell ref="F171:I171"/>
    <mergeCell ref="F172:I172"/>
    <mergeCell ref="P172:Q172"/>
    <mergeCell ref="M172:O172"/>
    <mergeCell ref="F173:I173"/>
    <mergeCell ref="F174:I174"/>
    <mergeCell ref="F161:I161"/>
    <mergeCell ref="F162:I162"/>
    <mergeCell ref="P162:Q162"/>
    <mergeCell ref="M162:O162"/>
    <mergeCell ref="F163:I163"/>
    <mergeCell ref="F164:I164"/>
    <mergeCell ref="F165:I165"/>
    <mergeCell ref="F166:I166"/>
    <mergeCell ref="F167:I167"/>
    <mergeCell ref="F154:I154"/>
    <mergeCell ref="F155:I155"/>
    <mergeCell ref="F156:I156"/>
    <mergeCell ref="F157:I157"/>
    <mergeCell ref="F158:I158"/>
    <mergeCell ref="P158:Q158"/>
    <mergeCell ref="M158:O158"/>
    <mergeCell ref="F159:I159"/>
    <mergeCell ref="F160:I160"/>
    <mergeCell ref="P160:Q160"/>
    <mergeCell ref="M160:O160"/>
    <mergeCell ref="F147:I147"/>
    <mergeCell ref="F148:I148"/>
    <mergeCell ref="P148:Q148"/>
    <mergeCell ref="M148:O148"/>
    <mergeCell ref="F149:I149"/>
    <mergeCell ref="F150:I150"/>
    <mergeCell ref="F151:I151"/>
    <mergeCell ref="F152:I152"/>
    <mergeCell ref="F153:I153"/>
    <mergeCell ref="F142:I142"/>
    <mergeCell ref="F143:I143"/>
    <mergeCell ref="F144:I144"/>
    <mergeCell ref="P144:Q144"/>
    <mergeCell ref="M144:O144"/>
    <mergeCell ref="F145:I145"/>
    <mergeCell ref="P145:Q145"/>
    <mergeCell ref="M145:O145"/>
    <mergeCell ref="F146:I146"/>
    <mergeCell ref="F135:I135"/>
    <mergeCell ref="F136:I136"/>
    <mergeCell ref="F137:I137"/>
    <mergeCell ref="F138:I138"/>
    <mergeCell ref="F139:I139"/>
    <mergeCell ref="F140:I140"/>
    <mergeCell ref="P140:Q140"/>
    <mergeCell ref="M140:O140"/>
    <mergeCell ref="F141:I141"/>
    <mergeCell ref="P141:Q141"/>
    <mergeCell ref="M141:O141"/>
    <mergeCell ref="F130:I130"/>
    <mergeCell ref="P130:Q130"/>
    <mergeCell ref="M130:O130"/>
    <mergeCell ref="F131:I131"/>
    <mergeCell ref="F132:I132"/>
    <mergeCell ref="F133:I133"/>
    <mergeCell ref="P133:Q133"/>
    <mergeCell ref="M133:O133"/>
    <mergeCell ref="F134:I134"/>
    <mergeCell ref="P134:Q134"/>
    <mergeCell ref="M134:O134"/>
    <mergeCell ref="L110:Q110"/>
    <mergeCell ref="C116:Q116"/>
    <mergeCell ref="F118:P118"/>
    <mergeCell ref="F119:P119"/>
    <mergeCell ref="M121:P121"/>
    <mergeCell ref="M123:Q123"/>
    <mergeCell ref="M124:Q124"/>
    <mergeCell ref="F126:I126"/>
    <mergeCell ref="P126:Q126"/>
    <mergeCell ref="M126:O126"/>
    <mergeCell ref="D104:H104"/>
    <mergeCell ref="M104:Q104"/>
    <mergeCell ref="D105:H105"/>
    <mergeCell ref="M105:Q105"/>
    <mergeCell ref="D106:H106"/>
    <mergeCell ref="M106:Q106"/>
    <mergeCell ref="D107:H107"/>
    <mergeCell ref="M107:Q107"/>
    <mergeCell ref="M108:Q108"/>
    <mergeCell ref="H99:J99"/>
    <mergeCell ref="K99:L99"/>
    <mergeCell ref="M99:Q99"/>
    <mergeCell ref="H100:J100"/>
    <mergeCell ref="K100:L100"/>
    <mergeCell ref="M100:Q100"/>
    <mergeCell ref="M102:Q102"/>
    <mergeCell ref="D103:H103"/>
    <mergeCell ref="M103:Q103"/>
    <mergeCell ref="H96:J96"/>
    <mergeCell ref="K96:L96"/>
    <mergeCell ref="M96:Q96"/>
    <mergeCell ref="H97:J97"/>
    <mergeCell ref="K97:L97"/>
    <mergeCell ref="M97:Q97"/>
    <mergeCell ref="H98:J98"/>
    <mergeCell ref="K98:L98"/>
    <mergeCell ref="M98:Q98"/>
    <mergeCell ref="H93:J93"/>
    <mergeCell ref="K93:L93"/>
    <mergeCell ref="M93:Q93"/>
    <mergeCell ref="H94:J94"/>
    <mergeCell ref="K94:L94"/>
    <mergeCell ref="M94:Q94"/>
    <mergeCell ref="H95:J95"/>
    <mergeCell ref="K95:L95"/>
    <mergeCell ref="M95:Q95"/>
    <mergeCell ref="H90:J90"/>
    <mergeCell ref="K90:L90"/>
    <mergeCell ref="M90:Q90"/>
    <mergeCell ref="H91:J91"/>
    <mergeCell ref="K91:L91"/>
    <mergeCell ref="M91:Q91"/>
    <mergeCell ref="H92:J92"/>
    <mergeCell ref="K92:L92"/>
    <mergeCell ref="M92:Q92"/>
    <mergeCell ref="C86:G86"/>
    <mergeCell ref="H86:J86"/>
    <mergeCell ref="K86:L86"/>
    <mergeCell ref="M86:Q86"/>
    <mergeCell ref="H88:J88"/>
    <mergeCell ref="K88:L88"/>
    <mergeCell ref="M88:Q88"/>
    <mergeCell ref="H89:J89"/>
    <mergeCell ref="K89:L89"/>
    <mergeCell ref="M89:Q89"/>
    <mergeCell ref="H38:J38"/>
    <mergeCell ref="M38:P38"/>
    <mergeCell ref="L40:P40"/>
    <mergeCell ref="C76:Q76"/>
    <mergeCell ref="F78:P78"/>
    <mergeCell ref="F79:P79"/>
    <mergeCell ref="M81:P81"/>
    <mergeCell ref="M83:Q83"/>
    <mergeCell ref="M84:Q84"/>
    <mergeCell ref="M32:P32"/>
    <mergeCell ref="H34:J34"/>
    <mergeCell ref="M34:P34"/>
    <mergeCell ref="H35:J35"/>
    <mergeCell ref="M35:P35"/>
    <mergeCell ref="H36:J36"/>
    <mergeCell ref="M36:P36"/>
    <mergeCell ref="H37:J37"/>
    <mergeCell ref="M37:P37"/>
    <mergeCell ref="O17:P17"/>
    <mergeCell ref="O18:P18"/>
    <mergeCell ref="O20:P20"/>
    <mergeCell ref="O21:P21"/>
    <mergeCell ref="E24:L24"/>
    <mergeCell ref="M27:P27"/>
    <mergeCell ref="M28:P28"/>
    <mergeCell ref="M29:P29"/>
    <mergeCell ref="M30:P30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 a M." sqref="D332:D337">
      <formula1>"K,M"</formula1>
    </dataValidation>
    <dataValidation type="list" allowBlank="1" showInputMessage="1" showErrorMessage="1" error="Povolené sú hodnoty základná, znížená, nulová." sqref="U332:U337">
      <formula1>"základná,znížená,nulová"</formula1>
    </dataValidation>
  </dataValidations>
  <hyperlinks>
    <hyperlink ref="F1:G1" location="C2" tooltip="Krycí list rozpočtu" display="1) Krycí list rozpočtu"/>
    <hyperlink ref="H1:K1" location="C86" tooltip="Rekapitulácia rozpočtu" display="2) Rekapitulácia rozpočtu"/>
    <hyperlink ref="L1" location="C126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AA5065-11 - Pergola</vt:lpstr>
      <vt:lpstr>AA5065-21 - Kolumbária pr...</vt:lpstr>
      <vt:lpstr>'AA5065-11 - Pergola'!Názvy_tlače</vt:lpstr>
      <vt:lpstr>'AA5065-21 - Kolumbária pr...'!Názvy_tlače</vt:lpstr>
      <vt:lpstr>'Rekapitulácia stavby'!Názvy_tlače</vt:lpstr>
      <vt:lpstr>'AA5065-11 - Pergola'!Oblasť_tlače</vt:lpstr>
      <vt:lpstr>'AA5065-21 - Kolumbária pr...'!Oblasť_tlače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DESKTOP-8TG4KJ2\Suran Jan</dc:creator>
  <cp:lastModifiedBy>Windows User</cp:lastModifiedBy>
  <dcterms:created xsi:type="dcterms:W3CDTF">2024-06-20T06:13:56Z</dcterms:created>
  <dcterms:modified xsi:type="dcterms:W3CDTF">2024-06-20T06:14:04Z</dcterms:modified>
</cp:coreProperties>
</file>