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Školy a školky 2020\ZŠ Cihelní\Stupačky\VŘ\"/>
    </mc:Choice>
  </mc:AlternateContent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2.stupeň-třídy" sheetId="12" r:id="rId4"/>
    <sheet name="2.stupeň-kuchyňky" sheetId="13" r:id="rId5"/>
    <sheet name="Hlavní přívod vody" sheetId="14" r:id="rId6"/>
  </sheets>
  <externalReferences>
    <externalReference r:id="rId7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4">'2.stupeň-kuchyňky'!$1:$7</definedName>
    <definedName name="_xlnm.Print_Titles" localSheetId="3">'2.stupeň-třídy'!$1:$7</definedName>
    <definedName name="_xlnm.Print_Titles" localSheetId="5">'Hlavní přívod vody'!$1:$7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'2.stupeň-kuchyňky'!$A$1:$X$107</definedName>
    <definedName name="_xlnm.Print_Area" localSheetId="3">'2.stupeň-třídy'!$A$1:$X$116</definedName>
    <definedName name="_xlnm.Print_Area" localSheetId="5">'Hlavní přívod vody'!$A$1:$X$31</definedName>
    <definedName name="_xlnm.Print_Area" localSheetId="1">Stavba!$A$1:$J$65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4" i="1" l="1"/>
  <c r="I63" i="1"/>
  <c r="I62" i="1"/>
  <c r="I61" i="1"/>
  <c r="I60" i="1"/>
  <c r="I59" i="1"/>
  <c r="I58" i="1"/>
  <c r="I57" i="1"/>
  <c r="I56" i="1"/>
  <c r="I55" i="1"/>
  <c r="I54" i="1"/>
  <c r="I53" i="1"/>
  <c r="G44" i="1"/>
  <c r="F44" i="1"/>
  <c r="G43" i="1"/>
  <c r="H43" i="1" s="1"/>
  <c r="I43" i="1" s="1"/>
  <c r="F43" i="1"/>
  <c r="G42" i="1"/>
  <c r="F42" i="1"/>
  <c r="G21" i="14"/>
  <c r="G9" i="14"/>
  <c r="I9" i="14"/>
  <c r="I8" i="14" s="1"/>
  <c r="K9" i="14"/>
  <c r="M9" i="14"/>
  <c r="O9" i="14"/>
  <c r="Q9" i="14"/>
  <c r="Q8" i="14" s="1"/>
  <c r="V9" i="14"/>
  <c r="G12" i="14"/>
  <c r="M12" i="14" s="1"/>
  <c r="I12" i="14"/>
  <c r="K12" i="14"/>
  <c r="K8" i="14" s="1"/>
  <c r="O12" i="14"/>
  <c r="Q12" i="14"/>
  <c r="V12" i="14"/>
  <c r="V8" i="14" s="1"/>
  <c r="G14" i="14"/>
  <c r="I14" i="14"/>
  <c r="K14" i="14"/>
  <c r="M14" i="14"/>
  <c r="O14" i="14"/>
  <c r="Q14" i="14"/>
  <c r="V14" i="14"/>
  <c r="G15" i="14"/>
  <c r="M15" i="14" s="1"/>
  <c r="I15" i="14"/>
  <c r="K15" i="14"/>
  <c r="O15" i="14"/>
  <c r="O8" i="14" s="1"/>
  <c r="Q15" i="14"/>
  <c r="V15" i="14"/>
  <c r="G16" i="14"/>
  <c r="I16" i="14"/>
  <c r="K16" i="14"/>
  <c r="M16" i="14"/>
  <c r="O16" i="14"/>
  <c r="Q16" i="14"/>
  <c r="V16" i="14"/>
  <c r="G17" i="14"/>
  <c r="M17" i="14" s="1"/>
  <c r="I17" i="14"/>
  <c r="K17" i="14"/>
  <c r="O17" i="14"/>
  <c r="Q17" i="14"/>
  <c r="V17" i="14"/>
  <c r="I18" i="14"/>
  <c r="Q18" i="14"/>
  <c r="G19" i="14"/>
  <c r="G18" i="14" s="1"/>
  <c r="I19" i="14"/>
  <c r="K19" i="14"/>
  <c r="K18" i="14" s="1"/>
  <c r="O19" i="14"/>
  <c r="O18" i="14" s="1"/>
  <c r="Q19" i="14"/>
  <c r="V19" i="14"/>
  <c r="V18" i="14" s="1"/>
  <c r="AE21" i="14"/>
  <c r="AF21" i="14"/>
  <c r="G97" i="13"/>
  <c r="BA88" i="13"/>
  <c r="BA46" i="13"/>
  <c r="BA43" i="13"/>
  <c r="G9" i="13"/>
  <c r="M9" i="13" s="1"/>
  <c r="I9" i="13"/>
  <c r="K9" i="13"/>
  <c r="K8" i="13" s="1"/>
  <c r="O9" i="13"/>
  <c r="O8" i="13" s="1"/>
  <c r="Q9" i="13"/>
  <c r="V9" i="13"/>
  <c r="V8" i="13" s="1"/>
  <c r="G10" i="13"/>
  <c r="I10" i="13"/>
  <c r="I8" i="13" s="1"/>
  <c r="K10" i="13"/>
  <c r="M10" i="13"/>
  <c r="O10" i="13"/>
  <c r="Q10" i="13"/>
  <c r="Q8" i="13" s="1"/>
  <c r="V10" i="13"/>
  <c r="G11" i="13"/>
  <c r="M11" i="13" s="1"/>
  <c r="I11" i="13"/>
  <c r="K11" i="13"/>
  <c r="O11" i="13"/>
  <c r="Q11" i="13"/>
  <c r="V11" i="13"/>
  <c r="G12" i="13"/>
  <c r="I12" i="13"/>
  <c r="K12" i="13"/>
  <c r="M12" i="13"/>
  <c r="O12" i="13"/>
  <c r="Q12" i="13"/>
  <c r="V12" i="13"/>
  <c r="G13" i="13"/>
  <c r="M13" i="13" s="1"/>
  <c r="I13" i="13"/>
  <c r="K13" i="13"/>
  <c r="O13" i="13"/>
  <c r="Q13" i="13"/>
  <c r="V13" i="13"/>
  <c r="G14" i="13"/>
  <c r="I14" i="13"/>
  <c r="K14" i="13"/>
  <c r="M14" i="13"/>
  <c r="O14" i="13"/>
  <c r="Q14" i="13"/>
  <c r="V14" i="13"/>
  <c r="G15" i="13"/>
  <c r="K15" i="13"/>
  <c r="O15" i="13"/>
  <c r="V15" i="13"/>
  <c r="G16" i="13"/>
  <c r="I16" i="13"/>
  <c r="I15" i="13" s="1"/>
  <c r="K16" i="13"/>
  <c r="M16" i="13"/>
  <c r="M15" i="13" s="1"/>
  <c r="O16" i="13"/>
  <c r="Q16" i="13"/>
  <c r="Q15" i="13" s="1"/>
  <c r="V16" i="13"/>
  <c r="G17" i="13"/>
  <c r="K17" i="13"/>
  <c r="O17" i="13"/>
  <c r="V17" i="13"/>
  <c r="G18" i="13"/>
  <c r="I18" i="13"/>
  <c r="I17" i="13" s="1"/>
  <c r="K18" i="13"/>
  <c r="M18" i="13"/>
  <c r="M17" i="13" s="1"/>
  <c r="O18" i="13"/>
  <c r="Q18" i="13"/>
  <c r="Q17" i="13" s="1"/>
  <c r="V18" i="13"/>
  <c r="G19" i="13"/>
  <c r="O19" i="13"/>
  <c r="G20" i="13"/>
  <c r="I20" i="13"/>
  <c r="I19" i="13" s="1"/>
  <c r="K20" i="13"/>
  <c r="M20" i="13"/>
  <c r="O20" i="13"/>
  <c r="Q20" i="13"/>
  <c r="Q19" i="13" s="1"/>
  <c r="V20" i="13"/>
  <c r="G21" i="13"/>
  <c r="M21" i="13" s="1"/>
  <c r="I21" i="13"/>
  <c r="K21" i="13"/>
  <c r="K19" i="13" s="1"/>
  <c r="O21" i="13"/>
  <c r="Q21" i="13"/>
  <c r="V21" i="13"/>
  <c r="V19" i="13" s="1"/>
  <c r="G23" i="13"/>
  <c r="G22" i="13" s="1"/>
  <c r="I23" i="13"/>
  <c r="K23" i="13"/>
  <c r="K22" i="13" s="1"/>
  <c r="O23" i="13"/>
  <c r="O22" i="13" s="1"/>
  <c r="Q23" i="13"/>
  <c r="V23" i="13"/>
  <c r="V22" i="13" s="1"/>
  <c r="G24" i="13"/>
  <c r="I24" i="13"/>
  <c r="I22" i="13" s="1"/>
  <c r="K24" i="13"/>
  <c r="M24" i="13"/>
  <c r="O24" i="13"/>
  <c r="Q24" i="13"/>
  <c r="Q22" i="13" s="1"/>
  <c r="V24" i="13"/>
  <c r="G26" i="13"/>
  <c r="M26" i="13" s="1"/>
  <c r="I26" i="13"/>
  <c r="K26" i="13"/>
  <c r="O26" i="13"/>
  <c r="Q26" i="13"/>
  <c r="V26" i="13"/>
  <c r="G27" i="13"/>
  <c r="I27" i="13"/>
  <c r="K27" i="13"/>
  <c r="M27" i="13"/>
  <c r="O27" i="13"/>
  <c r="Q27" i="13"/>
  <c r="V27" i="13"/>
  <c r="G28" i="13"/>
  <c r="M28" i="13" s="1"/>
  <c r="I28" i="13"/>
  <c r="K28" i="13"/>
  <c r="O28" i="13"/>
  <c r="Q28" i="13"/>
  <c r="V28" i="13"/>
  <c r="G30" i="13"/>
  <c r="M30" i="13" s="1"/>
  <c r="I30" i="13"/>
  <c r="K30" i="13"/>
  <c r="K29" i="13" s="1"/>
  <c r="O30" i="13"/>
  <c r="O29" i="13" s="1"/>
  <c r="Q30" i="13"/>
  <c r="V30" i="13"/>
  <c r="V29" i="13" s="1"/>
  <c r="G32" i="13"/>
  <c r="I32" i="13"/>
  <c r="K32" i="13"/>
  <c r="M32" i="13"/>
  <c r="O32" i="13"/>
  <c r="Q32" i="13"/>
  <c r="V32" i="13"/>
  <c r="G33" i="13"/>
  <c r="M33" i="13" s="1"/>
  <c r="I33" i="13"/>
  <c r="K33" i="13"/>
  <c r="O33" i="13"/>
  <c r="Q33" i="13"/>
  <c r="V33" i="13"/>
  <c r="G35" i="13"/>
  <c r="I35" i="13"/>
  <c r="I29" i="13" s="1"/>
  <c r="K35" i="13"/>
  <c r="M35" i="13"/>
  <c r="O35" i="13"/>
  <c r="Q35" i="13"/>
  <c r="Q29" i="13" s="1"/>
  <c r="V35" i="13"/>
  <c r="G37" i="13"/>
  <c r="M37" i="13" s="1"/>
  <c r="I37" i="13"/>
  <c r="K37" i="13"/>
  <c r="O37" i="13"/>
  <c r="Q37" i="13"/>
  <c r="V37" i="13"/>
  <c r="G39" i="13"/>
  <c r="G38" i="13" s="1"/>
  <c r="I39" i="13"/>
  <c r="K39" i="13"/>
  <c r="K38" i="13" s="1"/>
  <c r="O39" i="13"/>
  <c r="O38" i="13" s="1"/>
  <c r="Q39" i="13"/>
  <c r="V39" i="13"/>
  <c r="V38" i="13" s="1"/>
  <c r="G40" i="13"/>
  <c r="I40" i="13"/>
  <c r="I38" i="13" s="1"/>
  <c r="K40" i="13"/>
  <c r="M40" i="13"/>
  <c r="O40" i="13"/>
  <c r="Q40" i="13"/>
  <c r="Q38" i="13" s="1"/>
  <c r="V40" i="13"/>
  <c r="G41" i="13"/>
  <c r="M41" i="13" s="1"/>
  <c r="I41" i="13"/>
  <c r="K41" i="13"/>
  <c r="O41" i="13"/>
  <c r="Q41" i="13"/>
  <c r="V41" i="13"/>
  <c r="G42" i="13"/>
  <c r="I42" i="13"/>
  <c r="K42" i="13"/>
  <c r="M42" i="13"/>
  <c r="O42" i="13"/>
  <c r="Q42" i="13"/>
  <c r="V42" i="13"/>
  <c r="G45" i="13"/>
  <c r="M45" i="13" s="1"/>
  <c r="I45" i="13"/>
  <c r="K45" i="13"/>
  <c r="O45" i="13"/>
  <c r="Q45" i="13"/>
  <c r="V45" i="13"/>
  <c r="G48" i="13"/>
  <c r="I48" i="13"/>
  <c r="K48" i="13"/>
  <c r="M48" i="13"/>
  <c r="O48" i="13"/>
  <c r="Q48" i="13"/>
  <c r="V48" i="13"/>
  <c r="G50" i="13"/>
  <c r="M50" i="13" s="1"/>
  <c r="I50" i="13"/>
  <c r="K50" i="13"/>
  <c r="O50" i="13"/>
  <c r="Q50" i="13"/>
  <c r="V50" i="13"/>
  <c r="G53" i="13"/>
  <c r="I53" i="13"/>
  <c r="K53" i="13"/>
  <c r="M53" i="13"/>
  <c r="O53" i="13"/>
  <c r="Q53" i="13"/>
  <c r="V53" i="13"/>
  <c r="G55" i="13"/>
  <c r="M55" i="13" s="1"/>
  <c r="I55" i="13"/>
  <c r="K55" i="13"/>
  <c r="O55" i="13"/>
  <c r="Q55" i="13"/>
  <c r="V55" i="13"/>
  <c r="G57" i="13"/>
  <c r="I57" i="13"/>
  <c r="K57" i="13"/>
  <c r="M57" i="13"/>
  <c r="O57" i="13"/>
  <c r="Q57" i="13"/>
  <c r="V57" i="13"/>
  <c r="G59" i="13"/>
  <c r="M59" i="13" s="1"/>
  <c r="I59" i="13"/>
  <c r="K59" i="13"/>
  <c r="O59" i="13"/>
  <c r="Q59" i="13"/>
  <c r="V59" i="13"/>
  <c r="G61" i="13"/>
  <c r="I61" i="13"/>
  <c r="K61" i="13"/>
  <c r="M61" i="13"/>
  <c r="O61" i="13"/>
  <c r="Q61" i="13"/>
  <c r="V61" i="13"/>
  <c r="G62" i="13"/>
  <c r="M62" i="13" s="1"/>
  <c r="I62" i="13"/>
  <c r="K62" i="13"/>
  <c r="O62" i="13"/>
  <c r="Q62" i="13"/>
  <c r="V62" i="13"/>
  <c r="G64" i="13"/>
  <c r="M64" i="13" s="1"/>
  <c r="I64" i="13"/>
  <c r="K64" i="13"/>
  <c r="K63" i="13" s="1"/>
  <c r="O64" i="13"/>
  <c r="O63" i="13" s="1"/>
  <c r="Q64" i="13"/>
  <c r="V64" i="13"/>
  <c r="V63" i="13" s="1"/>
  <c r="G65" i="13"/>
  <c r="I65" i="13"/>
  <c r="I63" i="13" s="1"/>
  <c r="K65" i="13"/>
  <c r="M65" i="13"/>
  <c r="O65" i="13"/>
  <c r="Q65" i="13"/>
  <c r="V65" i="13"/>
  <c r="G66" i="13"/>
  <c r="M66" i="13" s="1"/>
  <c r="I66" i="13"/>
  <c r="K66" i="13"/>
  <c r="O66" i="13"/>
  <c r="Q66" i="13"/>
  <c r="V66" i="13"/>
  <c r="G67" i="13"/>
  <c r="I67" i="13"/>
  <c r="K67" i="13"/>
  <c r="M67" i="13"/>
  <c r="O67" i="13"/>
  <c r="Q67" i="13"/>
  <c r="Q63" i="13" s="1"/>
  <c r="V67" i="13"/>
  <c r="G69" i="13"/>
  <c r="M69" i="13" s="1"/>
  <c r="I69" i="13"/>
  <c r="K69" i="13"/>
  <c r="O69" i="13"/>
  <c r="Q69" i="13"/>
  <c r="V69" i="13"/>
  <c r="G70" i="13"/>
  <c r="I70" i="13"/>
  <c r="K70" i="13"/>
  <c r="M70" i="13"/>
  <c r="O70" i="13"/>
  <c r="Q70" i="13"/>
  <c r="V70" i="13"/>
  <c r="G71" i="13"/>
  <c r="M71" i="13" s="1"/>
  <c r="I71" i="13"/>
  <c r="K71" i="13"/>
  <c r="O71" i="13"/>
  <c r="Q71" i="13"/>
  <c r="V71" i="13"/>
  <c r="G72" i="13"/>
  <c r="I72" i="13"/>
  <c r="K72" i="13"/>
  <c r="M72" i="13"/>
  <c r="O72" i="13"/>
  <c r="Q72" i="13"/>
  <c r="V72" i="13"/>
  <c r="G73" i="13"/>
  <c r="M73" i="13" s="1"/>
  <c r="I73" i="13"/>
  <c r="K73" i="13"/>
  <c r="O73" i="13"/>
  <c r="Q73" i="13"/>
  <c r="V73" i="13"/>
  <c r="G74" i="13"/>
  <c r="I74" i="13"/>
  <c r="K74" i="13"/>
  <c r="M74" i="13"/>
  <c r="O74" i="13"/>
  <c r="Q74" i="13"/>
  <c r="V74" i="13"/>
  <c r="G75" i="13"/>
  <c r="M75" i="13" s="1"/>
  <c r="I75" i="13"/>
  <c r="K75" i="13"/>
  <c r="O75" i="13"/>
  <c r="Q75" i="13"/>
  <c r="V75" i="13"/>
  <c r="G77" i="13"/>
  <c r="M77" i="13" s="1"/>
  <c r="M76" i="13" s="1"/>
  <c r="I77" i="13"/>
  <c r="K77" i="13"/>
  <c r="K76" i="13" s="1"/>
  <c r="O77" i="13"/>
  <c r="O76" i="13" s="1"/>
  <c r="Q77" i="13"/>
  <c r="V77" i="13"/>
  <c r="V76" i="13" s="1"/>
  <c r="G78" i="13"/>
  <c r="I78" i="13"/>
  <c r="I76" i="13" s="1"/>
  <c r="K78" i="13"/>
  <c r="M78" i="13"/>
  <c r="O78" i="13"/>
  <c r="Q78" i="13"/>
  <c r="Q76" i="13" s="1"/>
  <c r="V78" i="13"/>
  <c r="G79" i="13"/>
  <c r="M79" i="13" s="1"/>
  <c r="I79" i="13"/>
  <c r="K79" i="13"/>
  <c r="O79" i="13"/>
  <c r="Q79" i="13"/>
  <c r="V79" i="13"/>
  <c r="G80" i="13"/>
  <c r="I80" i="13"/>
  <c r="K80" i="13"/>
  <c r="M80" i="13"/>
  <c r="O80" i="13"/>
  <c r="Q80" i="13"/>
  <c r="V80" i="13"/>
  <c r="G81" i="13"/>
  <c r="K81" i="13"/>
  <c r="O81" i="13"/>
  <c r="V81" i="13"/>
  <c r="G82" i="13"/>
  <c r="I82" i="13"/>
  <c r="I81" i="13" s="1"/>
  <c r="K82" i="13"/>
  <c r="M82" i="13"/>
  <c r="M81" i="13" s="1"/>
  <c r="O82" i="13"/>
  <c r="Q82" i="13"/>
  <c r="Q81" i="13" s="1"/>
  <c r="V82" i="13"/>
  <c r="G83" i="13"/>
  <c r="G84" i="13"/>
  <c r="I84" i="13"/>
  <c r="I83" i="13" s="1"/>
  <c r="K84" i="13"/>
  <c r="M84" i="13"/>
  <c r="O84" i="13"/>
  <c r="Q84" i="13"/>
  <c r="Q83" i="13" s="1"/>
  <c r="V84" i="13"/>
  <c r="G85" i="13"/>
  <c r="M85" i="13" s="1"/>
  <c r="I85" i="13"/>
  <c r="K85" i="13"/>
  <c r="K83" i="13" s="1"/>
  <c r="O85" i="13"/>
  <c r="O83" i="13" s="1"/>
  <c r="Q85" i="13"/>
  <c r="V85" i="13"/>
  <c r="V83" i="13" s="1"/>
  <c r="G90" i="13"/>
  <c r="I90" i="13"/>
  <c r="K90" i="13"/>
  <c r="M90" i="13"/>
  <c r="O90" i="13"/>
  <c r="Q90" i="13"/>
  <c r="V90" i="13"/>
  <c r="G91" i="13"/>
  <c r="M91" i="13" s="1"/>
  <c r="I91" i="13"/>
  <c r="K91" i="13"/>
  <c r="O91" i="13"/>
  <c r="Q91" i="13"/>
  <c r="V91" i="13"/>
  <c r="G92" i="13"/>
  <c r="I92" i="13"/>
  <c r="K92" i="13"/>
  <c r="M92" i="13"/>
  <c r="O92" i="13"/>
  <c r="Q92" i="13"/>
  <c r="V92" i="13"/>
  <c r="G93" i="13"/>
  <c r="M93" i="13" s="1"/>
  <c r="I93" i="13"/>
  <c r="K93" i="13"/>
  <c r="O93" i="13"/>
  <c r="Q93" i="13"/>
  <c r="V93" i="13"/>
  <c r="I94" i="13"/>
  <c r="Q94" i="13"/>
  <c r="G95" i="13"/>
  <c r="G94" i="13" s="1"/>
  <c r="I95" i="13"/>
  <c r="K95" i="13"/>
  <c r="K94" i="13" s="1"/>
  <c r="O95" i="13"/>
  <c r="O94" i="13" s="1"/>
  <c r="Q95" i="13"/>
  <c r="V95" i="13"/>
  <c r="V94" i="13" s="1"/>
  <c r="AE97" i="13"/>
  <c r="AF97" i="13"/>
  <c r="BA90" i="12"/>
  <c r="BA50" i="12"/>
  <c r="BA47" i="12"/>
  <c r="BA44" i="12"/>
  <c r="G9" i="12"/>
  <c r="I9" i="12"/>
  <c r="I8" i="12" s="1"/>
  <c r="K9" i="12"/>
  <c r="M9" i="12"/>
  <c r="O9" i="12"/>
  <c r="Q9" i="12"/>
  <c r="Q8" i="12" s="1"/>
  <c r="V9" i="12"/>
  <c r="G11" i="12"/>
  <c r="M11" i="12" s="1"/>
  <c r="I11" i="12"/>
  <c r="K11" i="12"/>
  <c r="K8" i="12" s="1"/>
  <c r="O11" i="12"/>
  <c r="Q11" i="12"/>
  <c r="V11" i="12"/>
  <c r="V8" i="12" s="1"/>
  <c r="G12" i="12"/>
  <c r="I12" i="12"/>
  <c r="K12" i="12"/>
  <c r="M12" i="12"/>
  <c r="O12" i="12"/>
  <c r="Q12" i="12"/>
  <c r="V12" i="12"/>
  <c r="G14" i="12"/>
  <c r="M14" i="12" s="1"/>
  <c r="I14" i="12"/>
  <c r="K14" i="12"/>
  <c r="O14" i="12"/>
  <c r="O8" i="12" s="1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I17" i="12"/>
  <c r="Q17" i="12"/>
  <c r="G18" i="12"/>
  <c r="G17" i="12" s="1"/>
  <c r="I18" i="12"/>
  <c r="K18" i="12"/>
  <c r="K17" i="12" s="1"/>
  <c r="O18" i="12"/>
  <c r="O17" i="12" s="1"/>
  <c r="Q18" i="12"/>
  <c r="V18" i="12"/>
  <c r="V17" i="12" s="1"/>
  <c r="I19" i="12"/>
  <c r="Q19" i="12"/>
  <c r="G20" i="12"/>
  <c r="M20" i="12" s="1"/>
  <c r="M19" i="12" s="1"/>
  <c r="I20" i="12"/>
  <c r="K20" i="12"/>
  <c r="K19" i="12" s="1"/>
  <c r="O20" i="12"/>
  <c r="O19" i="12" s="1"/>
  <c r="Q20" i="12"/>
  <c r="V20" i="12"/>
  <c r="V19" i="12" s="1"/>
  <c r="G22" i="12"/>
  <c r="G21" i="12" s="1"/>
  <c r="I22" i="12"/>
  <c r="K22" i="12"/>
  <c r="K21" i="12" s="1"/>
  <c r="O22" i="12"/>
  <c r="O21" i="12" s="1"/>
  <c r="Q22" i="12"/>
  <c r="V22" i="12"/>
  <c r="V21" i="12" s="1"/>
  <c r="G23" i="12"/>
  <c r="I23" i="12"/>
  <c r="I21" i="12" s="1"/>
  <c r="K23" i="12"/>
  <c r="M23" i="12"/>
  <c r="O23" i="12"/>
  <c r="Q23" i="12"/>
  <c r="Q21" i="12" s="1"/>
  <c r="V23" i="12"/>
  <c r="G25" i="12"/>
  <c r="I25" i="12"/>
  <c r="I24" i="12" s="1"/>
  <c r="K25" i="12"/>
  <c r="M25" i="12"/>
  <c r="O25" i="12"/>
  <c r="Q25" i="12"/>
  <c r="Q24" i="12" s="1"/>
  <c r="V25" i="12"/>
  <c r="G26" i="12"/>
  <c r="G24" i="12" s="1"/>
  <c r="I26" i="12"/>
  <c r="K26" i="12"/>
  <c r="K24" i="12" s="1"/>
  <c r="O26" i="12"/>
  <c r="O24" i="12" s="1"/>
  <c r="Q26" i="12"/>
  <c r="V26" i="12"/>
  <c r="V24" i="12" s="1"/>
  <c r="G28" i="12"/>
  <c r="I28" i="12"/>
  <c r="K28" i="12"/>
  <c r="M28" i="12"/>
  <c r="O28" i="12"/>
  <c r="Q28" i="12"/>
  <c r="V28" i="12"/>
  <c r="G29" i="12"/>
  <c r="M29" i="12" s="1"/>
  <c r="I29" i="12"/>
  <c r="K29" i="12"/>
  <c r="O29" i="12"/>
  <c r="Q29" i="12"/>
  <c r="V29" i="12"/>
  <c r="G31" i="12"/>
  <c r="G30" i="12" s="1"/>
  <c r="I31" i="12"/>
  <c r="K31" i="12"/>
  <c r="K30" i="12" s="1"/>
  <c r="O31" i="12"/>
  <c r="O30" i="12" s="1"/>
  <c r="Q31" i="12"/>
  <c r="V31" i="12"/>
  <c r="V30" i="12" s="1"/>
  <c r="G33" i="12"/>
  <c r="I33" i="12"/>
  <c r="I30" i="12" s="1"/>
  <c r="K33" i="12"/>
  <c r="M33" i="12"/>
  <c r="O33" i="12"/>
  <c r="Q33" i="12"/>
  <c r="Q30" i="12" s="1"/>
  <c r="V33" i="12"/>
  <c r="G34" i="12"/>
  <c r="M34" i="12" s="1"/>
  <c r="I34" i="12"/>
  <c r="K34" i="12"/>
  <c r="O34" i="12"/>
  <c r="Q34" i="12"/>
  <c r="V34" i="12"/>
  <c r="G36" i="12"/>
  <c r="I36" i="12"/>
  <c r="K36" i="12"/>
  <c r="M36" i="12"/>
  <c r="O36" i="12"/>
  <c r="Q36" i="12"/>
  <c r="V36" i="12"/>
  <c r="G38" i="12"/>
  <c r="M38" i="12" s="1"/>
  <c r="I38" i="12"/>
  <c r="K38" i="12"/>
  <c r="O38" i="12"/>
  <c r="Q38" i="12"/>
  <c r="V38" i="12"/>
  <c r="G40" i="12"/>
  <c r="M40" i="12" s="1"/>
  <c r="I40" i="12"/>
  <c r="K40" i="12"/>
  <c r="K39" i="12" s="1"/>
  <c r="O40" i="12"/>
  <c r="O39" i="12" s="1"/>
  <c r="Q40" i="12"/>
  <c r="V40" i="12"/>
  <c r="V39" i="12" s="1"/>
  <c r="G41" i="12"/>
  <c r="I41" i="12"/>
  <c r="I39" i="12" s="1"/>
  <c r="K41" i="12"/>
  <c r="M41" i="12"/>
  <c r="O41" i="12"/>
  <c r="Q41" i="12"/>
  <c r="Q39" i="12" s="1"/>
  <c r="V41" i="12"/>
  <c r="G42" i="12"/>
  <c r="M42" i="12" s="1"/>
  <c r="I42" i="12"/>
  <c r="K42" i="12"/>
  <c r="O42" i="12"/>
  <c r="Q42" i="12"/>
  <c r="V42" i="12"/>
  <c r="G43" i="12"/>
  <c r="I43" i="12"/>
  <c r="K43" i="12"/>
  <c r="M43" i="12"/>
  <c r="O43" i="12"/>
  <c r="Q43" i="12"/>
  <c r="V43" i="12"/>
  <c r="G46" i="12"/>
  <c r="M46" i="12" s="1"/>
  <c r="I46" i="12"/>
  <c r="K46" i="12"/>
  <c r="O46" i="12"/>
  <c r="Q46" i="12"/>
  <c r="V46" i="12"/>
  <c r="G49" i="12"/>
  <c r="I49" i="12"/>
  <c r="K49" i="12"/>
  <c r="M49" i="12"/>
  <c r="O49" i="12"/>
  <c r="Q49" i="12"/>
  <c r="V49" i="12"/>
  <c r="G52" i="12"/>
  <c r="M52" i="12" s="1"/>
  <c r="I52" i="12"/>
  <c r="K52" i="12"/>
  <c r="O52" i="12"/>
  <c r="Q52" i="12"/>
  <c r="V52" i="12"/>
  <c r="G54" i="12"/>
  <c r="I54" i="12"/>
  <c r="K54" i="12"/>
  <c r="M54" i="12"/>
  <c r="O54" i="12"/>
  <c r="Q54" i="12"/>
  <c r="V54" i="12"/>
  <c r="G57" i="12"/>
  <c r="M57" i="12" s="1"/>
  <c r="I57" i="12"/>
  <c r="K57" i="12"/>
  <c r="O57" i="12"/>
  <c r="Q57" i="12"/>
  <c r="V57" i="12"/>
  <c r="G60" i="12"/>
  <c r="I60" i="12"/>
  <c r="K60" i="12"/>
  <c r="M60" i="12"/>
  <c r="O60" i="12"/>
  <c r="Q60" i="12"/>
  <c r="V60" i="12"/>
  <c r="G62" i="12"/>
  <c r="M62" i="12" s="1"/>
  <c r="I62" i="12"/>
  <c r="K62" i="12"/>
  <c r="O62" i="12"/>
  <c r="Q62" i="12"/>
  <c r="V62" i="12"/>
  <c r="G64" i="12"/>
  <c r="I64" i="12"/>
  <c r="K64" i="12"/>
  <c r="M64" i="12"/>
  <c r="O64" i="12"/>
  <c r="Q64" i="12"/>
  <c r="V64" i="12"/>
  <c r="G66" i="12"/>
  <c r="M66" i="12" s="1"/>
  <c r="I66" i="12"/>
  <c r="K66" i="12"/>
  <c r="O66" i="12"/>
  <c r="Q66" i="12"/>
  <c r="V66" i="12"/>
  <c r="G68" i="12"/>
  <c r="I68" i="12"/>
  <c r="K68" i="12"/>
  <c r="M68" i="12"/>
  <c r="O68" i="12"/>
  <c r="Q68" i="12"/>
  <c r="V68" i="12"/>
  <c r="G69" i="12"/>
  <c r="M69" i="12" s="1"/>
  <c r="I69" i="12"/>
  <c r="K69" i="12"/>
  <c r="O69" i="12"/>
  <c r="Q69" i="12"/>
  <c r="V69" i="12"/>
  <c r="G70" i="12"/>
  <c r="I70" i="12"/>
  <c r="K70" i="12"/>
  <c r="M70" i="12"/>
  <c r="O70" i="12"/>
  <c r="Q70" i="12"/>
  <c r="V70" i="12"/>
  <c r="G72" i="12"/>
  <c r="I72" i="12"/>
  <c r="I71" i="12" s="1"/>
  <c r="K72" i="12"/>
  <c r="M72" i="12"/>
  <c r="O72" i="12"/>
  <c r="Q72" i="12"/>
  <c r="Q71" i="12" s="1"/>
  <c r="V72" i="12"/>
  <c r="G73" i="12"/>
  <c r="M73" i="12" s="1"/>
  <c r="I73" i="12"/>
  <c r="K73" i="12"/>
  <c r="K71" i="12" s="1"/>
  <c r="O73" i="12"/>
  <c r="Q73" i="12"/>
  <c r="V73" i="12"/>
  <c r="V71" i="12" s="1"/>
  <c r="G75" i="12"/>
  <c r="I75" i="12"/>
  <c r="K75" i="12"/>
  <c r="M75" i="12"/>
  <c r="O75" i="12"/>
  <c r="Q75" i="12"/>
  <c r="V75" i="12"/>
  <c r="G76" i="12"/>
  <c r="M76" i="12" s="1"/>
  <c r="I76" i="12"/>
  <c r="K76" i="12"/>
  <c r="O76" i="12"/>
  <c r="O71" i="12" s="1"/>
  <c r="Q76" i="12"/>
  <c r="V76" i="12"/>
  <c r="G77" i="12"/>
  <c r="I77" i="12"/>
  <c r="K77" i="12"/>
  <c r="M77" i="12"/>
  <c r="O77" i="12"/>
  <c r="Q77" i="12"/>
  <c r="V77" i="12"/>
  <c r="G79" i="12"/>
  <c r="I79" i="12"/>
  <c r="I78" i="12" s="1"/>
  <c r="K79" i="12"/>
  <c r="M79" i="12"/>
  <c r="O79" i="12"/>
  <c r="Q79" i="12"/>
  <c r="Q78" i="12" s="1"/>
  <c r="V79" i="12"/>
  <c r="G80" i="12"/>
  <c r="M80" i="12" s="1"/>
  <c r="I80" i="12"/>
  <c r="K80" i="12"/>
  <c r="O80" i="12"/>
  <c r="O78" i="12" s="1"/>
  <c r="Q80" i="12"/>
  <c r="V80" i="12"/>
  <c r="G81" i="12"/>
  <c r="I81" i="12"/>
  <c r="K81" i="12"/>
  <c r="M81" i="12"/>
  <c r="O81" i="12"/>
  <c r="Q81" i="12"/>
  <c r="V81" i="12"/>
  <c r="G82" i="12"/>
  <c r="M82" i="12" s="1"/>
  <c r="I82" i="12"/>
  <c r="K82" i="12"/>
  <c r="K78" i="12" s="1"/>
  <c r="O82" i="12"/>
  <c r="Q82" i="12"/>
  <c r="V82" i="12"/>
  <c r="V78" i="12" s="1"/>
  <c r="I83" i="12"/>
  <c r="Q83" i="12"/>
  <c r="G84" i="12"/>
  <c r="M84" i="12" s="1"/>
  <c r="M83" i="12" s="1"/>
  <c r="I84" i="12"/>
  <c r="K84" i="12"/>
  <c r="K83" i="12" s="1"/>
  <c r="O84" i="12"/>
  <c r="O83" i="12" s="1"/>
  <c r="Q84" i="12"/>
  <c r="V84" i="12"/>
  <c r="V83" i="12" s="1"/>
  <c r="G86" i="12"/>
  <c r="G85" i="12" s="1"/>
  <c r="I86" i="12"/>
  <c r="K86" i="12"/>
  <c r="K85" i="12" s="1"/>
  <c r="O86" i="12"/>
  <c r="O85" i="12" s="1"/>
  <c r="Q86" i="12"/>
  <c r="V86" i="12"/>
  <c r="V85" i="12" s="1"/>
  <c r="G87" i="12"/>
  <c r="I87" i="12"/>
  <c r="K87" i="12"/>
  <c r="M87" i="12"/>
  <c r="O87" i="12"/>
  <c r="Q87" i="12"/>
  <c r="V87" i="12"/>
  <c r="G92" i="12"/>
  <c r="M92" i="12" s="1"/>
  <c r="I92" i="12"/>
  <c r="K92" i="12"/>
  <c r="O92" i="12"/>
  <c r="Q92" i="12"/>
  <c r="V92" i="12"/>
  <c r="G93" i="12"/>
  <c r="I93" i="12"/>
  <c r="I85" i="12" s="1"/>
  <c r="K93" i="12"/>
  <c r="M93" i="12"/>
  <c r="O93" i="12"/>
  <c r="Q93" i="12"/>
  <c r="Q85" i="12" s="1"/>
  <c r="V93" i="12"/>
  <c r="G94" i="12"/>
  <c r="M94" i="12" s="1"/>
  <c r="I94" i="12"/>
  <c r="K94" i="12"/>
  <c r="O94" i="12"/>
  <c r="Q94" i="12"/>
  <c r="V94" i="12"/>
  <c r="G95" i="12"/>
  <c r="I95" i="12"/>
  <c r="K95" i="12"/>
  <c r="M95" i="12"/>
  <c r="O95" i="12"/>
  <c r="Q95" i="12"/>
  <c r="V95" i="12"/>
  <c r="G96" i="12"/>
  <c r="M96" i="12" s="1"/>
  <c r="I96" i="12"/>
  <c r="K96" i="12"/>
  <c r="O96" i="12"/>
  <c r="Q96" i="12"/>
  <c r="V96" i="12"/>
  <c r="I97" i="12"/>
  <c r="Q97" i="12"/>
  <c r="G98" i="12"/>
  <c r="G97" i="12" s="1"/>
  <c r="I98" i="12"/>
  <c r="K98" i="12"/>
  <c r="K97" i="12" s="1"/>
  <c r="O98" i="12"/>
  <c r="O97" i="12" s="1"/>
  <c r="Q98" i="12"/>
  <c r="V98" i="12"/>
  <c r="V97" i="12" s="1"/>
  <c r="G100" i="12"/>
  <c r="M100" i="12" s="1"/>
  <c r="M99" i="12" s="1"/>
  <c r="I100" i="12"/>
  <c r="K100" i="12"/>
  <c r="K99" i="12" s="1"/>
  <c r="O100" i="12"/>
  <c r="O99" i="12" s="1"/>
  <c r="Q100" i="12"/>
  <c r="V100" i="12"/>
  <c r="V99" i="12" s="1"/>
  <c r="G101" i="12"/>
  <c r="I101" i="12"/>
  <c r="I99" i="12" s="1"/>
  <c r="K101" i="12"/>
  <c r="M101" i="12"/>
  <c r="O101" i="12"/>
  <c r="Q101" i="12"/>
  <c r="Q99" i="12" s="1"/>
  <c r="V101" i="12"/>
  <c r="G102" i="12"/>
  <c r="K102" i="12"/>
  <c r="O102" i="12"/>
  <c r="V102" i="12"/>
  <c r="G103" i="12"/>
  <c r="I103" i="12"/>
  <c r="I102" i="12" s="1"/>
  <c r="K103" i="12"/>
  <c r="M103" i="12"/>
  <c r="M102" i="12" s="1"/>
  <c r="O103" i="12"/>
  <c r="Q103" i="12"/>
  <c r="Q102" i="12" s="1"/>
  <c r="V103" i="12"/>
  <c r="AE106" i="12"/>
  <c r="F41" i="1" s="1"/>
  <c r="I20" i="1"/>
  <c r="I19" i="1"/>
  <c r="I18" i="1"/>
  <c r="H44" i="1"/>
  <c r="I44" i="1" s="1"/>
  <c r="H42" i="1"/>
  <c r="I42" i="1" s="1"/>
  <c r="F40" i="1" l="1"/>
  <c r="F39" i="1"/>
  <c r="F45" i="1" s="1"/>
  <c r="I17" i="1"/>
  <c r="G23" i="1"/>
  <c r="M8" i="14"/>
  <c r="G8" i="14"/>
  <c r="M19" i="14"/>
  <c r="M18" i="14" s="1"/>
  <c r="M83" i="13"/>
  <c r="M63" i="13"/>
  <c r="M29" i="13"/>
  <c r="M8" i="13"/>
  <c r="M19" i="13"/>
  <c r="M95" i="13"/>
  <c r="M94" i="13" s="1"/>
  <c r="G76" i="13"/>
  <c r="G63" i="13"/>
  <c r="M39" i="13"/>
  <c r="M38" i="13" s="1"/>
  <c r="G29" i="13"/>
  <c r="M23" i="13"/>
  <c r="M22" i="13" s="1"/>
  <c r="G8" i="13"/>
  <c r="M8" i="12"/>
  <c r="M78" i="12"/>
  <c r="M39" i="12"/>
  <c r="M71" i="12"/>
  <c r="G78" i="12"/>
  <c r="G8" i="12"/>
  <c r="AF106" i="12"/>
  <c r="G99" i="12"/>
  <c r="M98" i="12"/>
  <c r="M97" i="12" s="1"/>
  <c r="M86" i="12"/>
  <c r="M85" i="12" s="1"/>
  <c r="G83" i="12"/>
  <c r="G39" i="12"/>
  <c r="M31" i="12"/>
  <c r="M30" i="12" s="1"/>
  <c r="M26" i="12"/>
  <c r="M24" i="12" s="1"/>
  <c r="M22" i="12"/>
  <c r="M21" i="12" s="1"/>
  <c r="G19" i="12"/>
  <c r="M18" i="12"/>
  <c r="M17" i="12" s="1"/>
  <c r="G71" i="12"/>
  <c r="J28" i="1"/>
  <c r="J26" i="1"/>
  <c r="G38" i="1"/>
  <c r="F38" i="1"/>
  <c r="J23" i="1"/>
  <c r="J24" i="1"/>
  <c r="J25" i="1"/>
  <c r="J27" i="1"/>
  <c r="E24" i="1"/>
  <c r="E26" i="1"/>
  <c r="G40" i="1" l="1"/>
  <c r="G41" i="1"/>
  <c r="H41" i="1" s="1"/>
  <c r="I41" i="1" s="1"/>
  <c r="G39" i="1"/>
  <c r="I52" i="1"/>
  <c r="G106" i="12"/>
  <c r="H40" i="1"/>
  <c r="I40" i="1" s="1"/>
  <c r="A23" i="1"/>
  <c r="G45" i="1" l="1"/>
  <c r="H39" i="1"/>
  <c r="I16" i="1"/>
  <c r="I21" i="1" s="1"/>
  <c r="I65" i="1"/>
  <c r="G24" i="1"/>
  <c r="A24" i="1"/>
  <c r="J64" i="1" l="1"/>
  <c r="J54" i="1"/>
  <c r="J62" i="1"/>
  <c r="J56" i="1"/>
  <c r="J58" i="1"/>
  <c r="J63" i="1"/>
  <c r="J55" i="1"/>
  <c r="J57" i="1"/>
  <c r="J61" i="1"/>
  <c r="J52" i="1"/>
  <c r="J59" i="1"/>
  <c r="J60" i="1"/>
  <c r="J53" i="1"/>
  <c r="I39" i="1"/>
  <c r="I45" i="1" s="1"/>
  <c r="H45" i="1"/>
  <c r="G25" i="1"/>
  <c r="A25" i="1" s="1"/>
  <c r="G28" i="1"/>
  <c r="J65" i="1" l="1"/>
  <c r="J43" i="1"/>
  <c r="J44" i="1"/>
  <c r="J41" i="1"/>
  <c r="J39" i="1"/>
  <c r="J45" i="1" s="1"/>
  <c r="J42" i="1"/>
  <c r="J40" i="1"/>
  <c r="G26" i="1"/>
  <c r="A27" i="1" s="1"/>
  <c r="A26" i="1"/>
  <c r="A29" i="1" l="1"/>
  <c r="G29" i="1"/>
  <c r="G2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Mrkal Petr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Mrkal Petr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Mrkal Petr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<sst xmlns="http://schemas.openxmlformats.org/spreadsheetml/2006/main" count="1298" uniqueCount="279">
  <si>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</si>
  <si>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</si>
  <si>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</si>
  <si>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</si>
  <si>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</si>
  <si>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</si>
  <si>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</si>
  <si>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</si>
  <si>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</si>
  <si>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</si>
  <si>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</si>
  <si>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</si>
  <si>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</si>
  <si>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</si>
  <si>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</si>
  <si>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</si>
  <si>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</si>
  <si>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</si>
  <si>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</si>
  <si>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</si>
  <si>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</si>
  <si>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</si>
  <si>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</si>
  <si>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</si>
  <si>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</si>
  <si>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</si>
  <si>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</si>
  <si>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</si>
  <si>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</si>
  <si>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</si>
  <si>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</si>
  <si>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</si>
  <si>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</si>
  <si>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</si>
  <si>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</si>
  <si>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</si>
  <si>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</si>
  <si>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</si>
  <si>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</si>
  <si>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</si>
  <si>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</si>
  <si>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</si>
  <si>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</si>
  <si>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2020/01</t>
  </si>
  <si>
    <t>ZŠ Cihelní - Oprava vodovodních stupaček - 2.stupeň</t>
  </si>
  <si>
    <t>Stavba</t>
  </si>
  <si>
    <t>01</t>
  </si>
  <si>
    <t>Objekt - 2.stupeň</t>
  </si>
  <si>
    <t>Rekonstrukce vodovodních stupaček ve třídách</t>
  </si>
  <si>
    <t>02</t>
  </si>
  <si>
    <t>Rekonstrukce vodovodních stupaček v kuchyňce</t>
  </si>
  <si>
    <t>Objekt - tělocvična - hlavní přívod vody</t>
  </si>
  <si>
    <t>Oprava hlavního přívodu vody</t>
  </si>
  <si>
    <t>Celkem za stavbu</t>
  </si>
  <si>
    <t>CZK</t>
  </si>
  <si>
    <t>Rekapitulace dílů</t>
  </si>
  <si>
    <t>Typ dílu</t>
  </si>
  <si>
    <t>61</t>
  </si>
  <si>
    <t>Úpravy povrchů vnitřní</t>
  </si>
  <si>
    <t>8</t>
  </si>
  <si>
    <t>Trubní vedení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</si>
  <si>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</si>
  <si>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</si>
  <si>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</si>
  <si>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</si>
  <si>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</si>
  <si>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</si>
  <si>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721</t>
  </si>
  <si>
    <t>Vnitřní kanalizace</t>
  </si>
  <si>
    <t>722</t>
  </si>
  <si>
    <t>Vnitřní vodovod</t>
  </si>
  <si>
    <t>725</t>
  </si>
  <si>
    <t>Zařizovací předměty</t>
  </si>
  <si>
    <t>733</t>
  </si>
  <si>
    <t>Rozvod potrubí</t>
  </si>
  <si>
    <t>781</t>
  </si>
  <si>
    <t>Obklady keramické</t>
  </si>
  <si>
    <t>784</t>
  </si>
  <si>
    <t>Malby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</si>
  <si>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</si>
  <si>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</si>
  <si>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</si>
  <si>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</si>
  <si>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</si>
  <si>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</si>
  <si>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</si>
  <si>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</si>
  <si>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</si>
  <si>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</si>
  <si>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</si>
  <si>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</si>
  <si>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</si>
  <si>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</si>
  <si>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</si>
  <si>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</si>
  <si>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</si>
  <si>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</si>
  <si>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</si>
  <si>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</si>
  <si>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</si>
  <si>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</si>
  <si>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</si>
  <si>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</si>
  <si>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</si>
  <si>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</si>
  <si>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</si>
  <si>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</si>
  <si>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</si>
  <si>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</si>
  <si>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</si>
  <si>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</si>
  <si>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611403399RT2</t>
  </si>
  <si>
    <t>Hrubá výplň rýh maltou ve stropech s použitím suché maltové směsi</t>
  </si>
  <si>
    <t>m2</t>
  </si>
  <si>
    <t>RTS 20/ I</t>
  </si>
  <si>
    <t>Indiv</t>
  </si>
  <si>
    <t>Práce</t>
  </si>
  <si>
    <t>POL1_</t>
  </si>
  <si>
    <t>0,25*36</t>
  </si>
  <si>
    <t>VV</t>
  </si>
  <si>
    <t>612403390R00</t>
  </si>
  <si>
    <t>Hrubá výplň rýh ve stěnách do 20x10cm maltou z SMS</t>
  </si>
  <si>
    <t>m</t>
  </si>
  <si>
    <t>612403399RT2</t>
  </si>
  <si>
    <t>Hrubá výplň rýh ve stěnách maltou s použitím suché maltové směsi</t>
  </si>
  <si>
    <t>0,6*0,4*36</t>
  </si>
  <si>
    <t>612423731R00</t>
  </si>
  <si>
    <t>Omítka rýh stěn vápenná šířky nad 30 cm, štuková</t>
  </si>
  <si>
    <t>612451121R00</t>
  </si>
  <si>
    <t>Omítka vnitřní zdiva, cementová (MC), hladká</t>
  </si>
  <si>
    <t>611325422T00</t>
  </si>
  <si>
    <t>Oprava vnitřní vápenocementové štukové omítky stropů v rozsahu plochy do 30%</t>
  </si>
  <si>
    <t>Vlastní</t>
  </si>
  <si>
    <t>899521311RT1</t>
  </si>
  <si>
    <t>Stupadla šacht. vidlicová oceloplast, vysek. zdivo s vysekáním otvoru v cihelném zdivu</t>
  </si>
  <si>
    <t>kus</t>
  </si>
  <si>
    <t>941955002R00</t>
  </si>
  <si>
    <t>Lešení lehké pomocné, výška podlahy do 1,9 m</t>
  </si>
  <si>
    <t>952901111R00</t>
  </si>
  <si>
    <t>Vyčištění budov o výšce podlaží do 4 m</t>
  </si>
  <si>
    <t>952902110R00</t>
  </si>
  <si>
    <t>Čištění zametáním v místnostech a chodbách</t>
  </si>
  <si>
    <t>972055341R00</t>
  </si>
  <si>
    <t>Vybourání otvorů stropy prefa 0,25 m2, nad 12 cm</t>
  </si>
  <si>
    <t>974031155R00</t>
  </si>
  <si>
    <t>Vysekání rýh ve zdi cihelné 10 x 20 cm</t>
  </si>
  <si>
    <t>Včetně pomocného lešení o výšce podlahy do 1900 mm a pro zatížení do 1,5 kPa  (150 kg/m2).</t>
  </si>
  <si>
    <t>POP</t>
  </si>
  <si>
    <t>978013191R00</t>
  </si>
  <si>
    <t>Otlučení omítek vnitřních stěn v rozsahu do 100 %</t>
  </si>
  <si>
    <t>978059521R00</t>
  </si>
  <si>
    <t>Odsekání vnitřních obkladů stěn do 2 m2</t>
  </si>
  <si>
    <t>721170962R00</t>
  </si>
  <si>
    <t>Oprava - propojení dosavadního potrubí PVC D 63</t>
  </si>
  <si>
    <t>Včetně pomocného lešení o výšce podlahy do 1900 mm a pro zatížení do 1,5 kPa.</t>
  </si>
  <si>
    <t>721171803R00</t>
  </si>
  <si>
    <t>Demontáž potrubí z PVC do D 75 mm</t>
  </si>
  <si>
    <t>721176103R00</t>
  </si>
  <si>
    <t>Potrubí HT připojovací D 50 x 1,8 mm</t>
  </si>
  <si>
    <t>Potrubí včetně tvarovek. Bez zednických výpomocí.</t>
  </si>
  <si>
    <t>721176104R00</t>
  </si>
  <si>
    <t>Potrubí HT připojovací D 75 x 1,9 mm</t>
  </si>
  <si>
    <t>721194105R00</t>
  </si>
  <si>
    <t>Vyvedení odpadních výpustek D 50 x 1,8</t>
  </si>
  <si>
    <t>722130801R00</t>
  </si>
  <si>
    <t>Demontáž potrubí ocelových závitových DN 25</t>
  </si>
  <si>
    <t>722130802R00</t>
  </si>
  <si>
    <t>Demontáž potrubí ocelových závitových DN 40</t>
  </si>
  <si>
    <t>722130826R00</t>
  </si>
  <si>
    <t>Demontáž šroubení do G 3</t>
  </si>
  <si>
    <t>722176112R00</t>
  </si>
  <si>
    <t>Montáž rozvodů z plastů polyfúz. svařováním D 20mm</t>
  </si>
  <si>
    <t>V položkách jsou započteny 3 svary na 1m délky rozvodu, náklady na montáž tvarovek, bez dodávky potrubí, tvarovek a závěsů. Včetně zednických výpomocí.</t>
  </si>
  <si>
    <t>722176113R00</t>
  </si>
  <si>
    <t>Montáž rozvodů z plastů polyfúz. svařováním D 25mm</t>
  </si>
  <si>
    <t>722176114R00</t>
  </si>
  <si>
    <t>Montáž rozvodů z plastů polyfúz. svařováním D 32mm</t>
  </si>
  <si>
    <t>722178711R00</t>
  </si>
  <si>
    <t>Potrubí vícevrst.vod.,D 20x2,8 mm</t>
  </si>
  <si>
    <t>722178712R00</t>
  </si>
  <si>
    <t>Potrubí vícevrst.vod.,D 25x3,5 mm</t>
  </si>
  <si>
    <t>Potrubí včetně tvarovek a zednických výpomocí.</t>
  </si>
  <si>
    <t>722178713R00</t>
  </si>
  <si>
    <t>Potrubí vícevrst.vod.,D 32x4,4 mm</t>
  </si>
  <si>
    <t>722181213RT7</t>
  </si>
  <si>
    <t>Izolace návleková MIRELON PRO tl. stěny 13 mm vnitřní průměr 22 mm</t>
  </si>
  <si>
    <t>V položce je kalkulována dodávka izolační trubice, spon a lepicí pásky.</t>
  </si>
  <si>
    <t>722181213RT8</t>
  </si>
  <si>
    <t>Izolace návleková MIRELON PRO tl. stěny 13 mm vnitřní průměr 25 mm</t>
  </si>
  <si>
    <t>722181213RU2</t>
  </si>
  <si>
    <t>Izolace návleková MIRELON PRO tl. stěny 13 mm vnitřní průměr 35 mm</t>
  </si>
  <si>
    <t>722290234R00</t>
  </si>
  <si>
    <t>Proplach a dezinfekce vodovod.potrubí DN 80</t>
  </si>
  <si>
    <t>Včetně dodání desinfekčního prostředku.</t>
  </si>
  <si>
    <t>722-R003</t>
  </si>
  <si>
    <t>Drobný montážní a těsnící materiál</t>
  </si>
  <si>
    <t>kg</t>
  </si>
  <si>
    <t>722-R004</t>
  </si>
  <si>
    <t>Systém uchycení potrubí (dvojdílné objímky, závěsy a táhla)</t>
  </si>
  <si>
    <t>722-R005</t>
  </si>
  <si>
    <t>Rozebírání stávajícího podhledu, zpětná montáž</t>
  </si>
  <si>
    <t>725210821R00</t>
  </si>
  <si>
    <t>Demontáž umyvadel bez výtokových armatur</t>
  </si>
  <si>
    <t>soubor</t>
  </si>
  <si>
    <t>725219401R00</t>
  </si>
  <si>
    <t>Montáž umyvadel na šrouby do zdiva</t>
  </si>
  <si>
    <t>Včetně dodání zápachové uzávěrky.</t>
  </si>
  <si>
    <t>725829201RT10</t>
  </si>
  <si>
    <t>Montáž baterie umyv.a dřezové nástěnné chromové včetně dodávky pákové baterie-jen studená voda</t>
  </si>
  <si>
    <t>725829201RT11</t>
  </si>
  <si>
    <t>Montáž baterie umyv.a dřezové nástěnné chromové včetně dodávky pákové baterie-teplá a studená</t>
  </si>
  <si>
    <t>64214719R</t>
  </si>
  <si>
    <t>Umyvadlo Eurovit 55x44 cm bez otv. pro baterii bílé, 550x445x215 mm</t>
  </si>
  <si>
    <t>SPCM</t>
  </si>
  <si>
    <t>Specifikace</t>
  </si>
  <si>
    <t>POL3_</t>
  </si>
  <si>
    <t>781101111R00</t>
  </si>
  <si>
    <t>Vyrovnání podkladu maltou ze SMS tl. do 7 mm</t>
  </si>
  <si>
    <t>781475114RT1</t>
  </si>
  <si>
    <t>Obklad vnitřní stěn keramický, do tmele, 20x20 cm weberfor profiflex (lep),webercolor comfort (sp)</t>
  </si>
  <si>
    <t>781475115RT1</t>
  </si>
  <si>
    <t>Obklad vnitřní stěn keramický, do tmele, 25x25 cm weberfor profiflex (lep),webercolor comfort (sp)</t>
  </si>
  <si>
    <t>781-R001</t>
  </si>
  <si>
    <t>Ostatní náklady (řezání, spárování, tmelení, zakonč. lišty, dilatace)</t>
  </si>
  <si>
    <t>784195112R00</t>
  </si>
  <si>
    <t>Malba Primalex Standard, bílá, bez penetrace, 2 x</t>
  </si>
  <si>
    <t>979012112R00</t>
  </si>
  <si>
    <t>Svislá doprava suti na výšku do 3,5 m</t>
  </si>
  <si>
    <t>t</t>
  </si>
  <si>
    <t>979082318R00</t>
  </si>
  <si>
    <t>Vodorovná doprava suti a hmot po suchu do 6000 m</t>
  </si>
  <si>
    <t>Včetně: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</si>
  <si>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</si>
  <si>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</si>
  <si>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</si>
  <si>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>979084113R00</t>
  </si>
  <si>
    <t>Vodorovná doprava hmot po suchu do 1000 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</si>
  <si>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</si>
  <si>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</si>
  <si>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</si>
  <si>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</si>
  <si>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</si>
  <si>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</si>
  <si>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VN-002R</t>
  </si>
  <si>
    <t>Hodinová zúčtovací sazba dělník zednických výpomocí</t>
  </si>
  <si>
    <t>HZS</t>
  </si>
  <si>
    <t>725823111RT1</t>
  </si>
  <si>
    <t>Baterie umyvadlová stoján. ruční, bez otvír.odpadu standardní</t>
  </si>
  <si>
    <t>725860213R00</t>
  </si>
  <si>
    <t>Sifon umyvadlový HL132, D 32, 40 mm</t>
  </si>
  <si>
    <t>722280106R00</t>
  </si>
  <si>
    <t>Tlaková zkouška vodovodního potrubí DN 32</t>
  </si>
  <si>
    <t>Včetně dodávky vody, uzavření a zabezpečení konců potrubí.</t>
  </si>
  <si>
    <t>SUM</t>
  </si>
  <si>
    <t>Poznámky uchazeče k zadání</t>
  </si>
  <si>
    <t>POPUZIV</t>
  </si>
  <si>
    <t>END</t>
  </si>
  <si>
    <t>974042554R00</t>
  </si>
  <si>
    <t>Vysekání rýh v podlaze betonové, 10x15 cm</t>
  </si>
  <si>
    <t>722130821R00</t>
  </si>
  <si>
    <t>Demontáž šroubení do G 6/4</t>
  </si>
  <si>
    <t>725113911R00</t>
  </si>
  <si>
    <t>Výměna splachovací trubky novodurové</t>
  </si>
  <si>
    <t>725119105R00</t>
  </si>
  <si>
    <t>Montáž splachovacích nádrží vysokopoložených</t>
  </si>
  <si>
    <t>725019101R00</t>
  </si>
  <si>
    <t>Výlevka stojící MIRA 5104.6 s plastovou mřížkou</t>
  </si>
  <si>
    <t>725330820R00</t>
  </si>
  <si>
    <t>Demontáž výlevky diturvitové</t>
  </si>
  <si>
    <t>722172318R00</t>
  </si>
  <si>
    <t>Potrubí z PPR, D 90x12,3 mm, PN 16, vč.zed.výpom.</t>
  </si>
  <si>
    <t>722181213RY7</t>
  </si>
  <si>
    <t>Izolace návleková MIRELON PRO tl. stěny 13 mm vnitřní průměr 89 mm</t>
  </si>
  <si>
    <t>Drobný montážní a těsnící materiál (kolena, odbočky apod.)</t>
  </si>
  <si>
    <t>722-R006</t>
  </si>
  <si>
    <t>Odbočka k hydrantu</t>
  </si>
  <si>
    <t>soub</t>
  </si>
  <si>
    <t>733120826R00</t>
  </si>
  <si>
    <t>Demontáž potrubí z hladkých trubek D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</si>
</sst>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ileserver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189" t="s">
        <v>41</v>
      </c>
      <c r="B2" s="189"/>
      <c r="C2" s="189"/>
      <c r="D2" s="189"/>
      <c r="E2" s="189"/>
      <c r="F2" s="189"/>
      <c r="G2" s="189"/>
    </row>
  </sheetData>
  <sheetProtection algorithmName="SHA-512" hashValue="G5G7oowOgMeGX/Ies+UXvy3T/Lt0jC4jWcSyXx64Nl+PcCHJ96/p5Eo7DJb60IO8CM2b/r/vf4OqW3ZFvubbIg==" saltValue="US0+TxuRGxrmvQLRC47vW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8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224" t="s">
        <v>4</v>
      </c>
      <c r="C1" s="225"/>
      <c r="D1" s="225"/>
      <c r="E1" s="225"/>
      <c r="F1" s="225"/>
      <c r="G1" s="225"/>
      <c r="H1" s="225"/>
      <c r="I1" s="225"/>
      <c r="J1" s="226"/>
    </row>
    <row r="2" spans="1:15" ht="36" customHeight="1" x14ac:dyDescent="0.25">
      <c r="A2" s="2"/>
      <c r="B2" s="76" t="s">
        <v>24</v>
      </c>
      <c r="C2" s="77"/>
      <c r="D2" s="78" t="s">
        <v>43</v>
      </c>
      <c r="E2" s="230" t="s">
        <v>44</v>
      </c>
      <c r="F2" s="231"/>
      <c r="G2" s="231"/>
      <c r="H2" s="231"/>
      <c r="I2" s="231"/>
      <c r="J2" s="232"/>
      <c r="O2" s="1"/>
    </row>
    <row r="3" spans="1:15" ht="27" hidden="1" customHeight="1" x14ac:dyDescent="0.25">
      <c r="A3" s="2"/>
      <c r="B3" s="79"/>
      <c r="C3" s="77"/>
      <c r="D3" s="80"/>
      <c r="E3" s="233"/>
      <c r="F3" s="234"/>
      <c r="G3" s="234"/>
      <c r="H3" s="234"/>
      <c r="I3" s="234"/>
      <c r="J3" s="235"/>
    </row>
    <row r="4" spans="1:15" ht="23.25" customHeight="1" x14ac:dyDescent="0.25">
      <c r="A4" s="2"/>
      <c r="B4" s="81"/>
      <c r="C4" s="82"/>
      <c r="D4" s="83"/>
      <c r="E4" s="214"/>
      <c r="F4" s="214"/>
      <c r="G4" s="214"/>
      <c r="H4" s="214"/>
      <c r="I4" s="214"/>
      <c r="J4" s="215"/>
    </row>
    <row r="5" spans="1:15" ht="24" customHeight="1" x14ac:dyDescent="0.25">
      <c r="A5" s="2"/>
      <c r="B5" s="31" t="s">
        <v>23</v>
      </c>
      <c r="D5" s="218"/>
      <c r="E5" s="219"/>
      <c r="F5" s="219"/>
      <c r="G5" s="219"/>
      <c r="H5" s="18" t="s">
        <v>42</v>
      </c>
      <c r="I5" s="22"/>
      <c r="J5" s="8"/>
    </row>
    <row r="6" spans="1:15" ht="15.75" customHeight="1" x14ac:dyDescent="0.25">
      <c r="A6" s="2"/>
      <c r="B6" s="28"/>
      <c r="C6" s="55"/>
      <c r="D6" s="220"/>
      <c r="E6" s="221"/>
      <c r="F6" s="221"/>
      <c r="G6" s="221"/>
      <c r="H6" s="18" t="s">
        <v>36</v>
      </c>
      <c r="I6" s="22"/>
      <c r="J6" s="8"/>
    </row>
    <row r="7" spans="1:15" ht="15.75" customHeight="1" x14ac:dyDescent="0.25">
      <c r="A7" s="2"/>
      <c r="B7" s="29"/>
      <c r="C7" s="56"/>
      <c r="D7" s="53"/>
      <c r="E7" s="222"/>
      <c r="F7" s="223"/>
      <c r="G7" s="223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37"/>
      <c r="E11" s="237"/>
      <c r="F11" s="237"/>
      <c r="G11" s="237"/>
      <c r="H11" s="18" t="s">
        <v>42</v>
      </c>
      <c r="I11" s="85"/>
      <c r="J11" s="8"/>
    </row>
    <row r="12" spans="1:15" ht="15.75" customHeight="1" x14ac:dyDescent="0.25">
      <c r="A12" s="2"/>
      <c r="B12" s="28"/>
      <c r="C12" s="55"/>
      <c r="D12" s="213"/>
      <c r="E12" s="213"/>
      <c r="F12" s="213"/>
      <c r="G12" s="213"/>
      <c r="H12" s="18" t="s">
        <v>36</v>
      </c>
      <c r="I12" s="85"/>
      <c r="J12" s="8"/>
    </row>
    <row r="13" spans="1:15" ht="15.75" customHeight="1" x14ac:dyDescent="0.25">
      <c r="A13" s="2"/>
      <c r="B13" s="29"/>
      <c r="C13" s="56"/>
      <c r="D13" s="84"/>
      <c r="E13" s="216"/>
      <c r="F13" s="217"/>
      <c r="G13" s="217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236"/>
      <c r="F15" s="236"/>
      <c r="G15" s="238"/>
      <c r="H15" s="238"/>
      <c r="I15" s="238" t="s">
        <v>31</v>
      </c>
      <c r="J15" s="239"/>
    </row>
    <row r="16" spans="1:15" ht="23.25" customHeight="1" x14ac:dyDescent="0.25">
      <c r="A16" s="138" t="s">
        <v>26</v>
      </c>
      <c r="B16" s="38" t="s">
        <v>26</v>
      </c>
      <c r="C16" s="62"/>
      <c r="D16" s="63"/>
      <c r="E16" s="202"/>
      <c r="F16" s="203"/>
      <c r="G16" s="202"/>
      <c r="H16" s="203"/>
      <c r="I16" s="202">
        <f>SUMIF(F52:F64,A16,I52:I64)+SUMIF(F52:F64,"PSU",I52:I64)</f>
        <v>0</v>
      </c>
      <c r="J16" s="204"/>
    </row>
    <row r="17" spans="1:10" ht="23.25" customHeight="1" x14ac:dyDescent="0.25">
      <c r="A17" s="138" t="s">
        <v>27</v>
      </c>
      <c r="B17" s="38" t="s">
        <v>27</v>
      </c>
      <c r="C17" s="62"/>
      <c r="D17" s="63"/>
      <c r="E17" s="202"/>
      <c r="F17" s="203"/>
      <c r="G17" s="202"/>
      <c r="H17" s="203"/>
      <c r="I17" s="202">
        <f>SUMIF(F52:F64,A17,I52:I64)</f>
        <v>0</v>
      </c>
      <c r="J17" s="204"/>
    </row>
    <row r="18" spans="1:10" ht="23.25" customHeight="1" x14ac:dyDescent="0.25">
      <c r="A18" s="138" t="s">
        <v>28</v>
      </c>
      <c r="B18" s="38" t="s">
        <v>28</v>
      </c>
      <c r="C18" s="62"/>
      <c r="D18" s="63"/>
      <c r="E18" s="202"/>
      <c r="F18" s="203"/>
      <c r="G18" s="202"/>
      <c r="H18" s="203"/>
      <c r="I18" s="202">
        <f>SUMIF(F52:F64,A18,I52:I64)</f>
        <v>0</v>
      </c>
      <c r="J18" s="204"/>
    </row>
    <row r="19" spans="1:10" ht="23.25" customHeight="1" x14ac:dyDescent="0.25">
      <c r="A19" s="138" t="s">
        <v>82</v>
      </c>
      <c r="B19" s="38" t="s">
        <v>29</v>
      </c>
      <c r="C19" s="62"/>
      <c r="D19" s="63"/>
      <c r="E19" s="202"/>
      <c r="F19" s="203"/>
      <c r="G19" s="202"/>
      <c r="H19" s="203"/>
      <c r="I19" s="202">
        <f>SUMIF(F52:F64,A19,I52:I64)</f>
        <v>0</v>
      </c>
      <c r="J19" s="204"/>
    </row>
    <row r="20" spans="1:10" ht="23.25" customHeight="1" x14ac:dyDescent="0.25">
      <c r="A20" s="138" t="s">
        <v>83</v>
      </c>
      <c r="B20" s="38" t="s">
        <v>30</v>
      </c>
      <c r="C20" s="62"/>
      <c r="D20" s="63"/>
      <c r="E20" s="202"/>
      <c r="F20" s="203"/>
      <c r="G20" s="202"/>
      <c r="H20" s="203"/>
      <c r="I20" s="202">
        <f>SUMIF(F52:F64,A20,I52:I64)</f>
        <v>0</v>
      </c>
      <c r="J20" s="204"/>
    </row>
    <row r="21" spans="1:10" ht="23.25" customHeight="1" x14ac:dyDescent="0.25">
      <c r="A21" s="2"/>
      <c r="B21" s="48" t="s">
        <v>31</v>
      </c>
      <c r="C21" s="64"/>
      <c r="D21" s="65"/>
      <c r="E21" s="205"/>
      <c r="F21" s="240"/>
      <c r="G21" s="205"/>
      <c r="H21" s="240"/>
      <c r="I21" s="205">
        <f>SUM(I16:J20)</f>
        <v>0</v>
      </c>
      <c r="J21" s="206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0">
        <f>ZakladDPHSniVypocet</f>
        <v>0</v>
      </c>
      <c r="H23" s="201"/>
      <c r="I23" s="201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8">
        <f>A23</f>
        <v>0</v>
      </c>
      <c r="H24" s="199"/>
      <c r="I24" s="199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0">
        <f>ZakladDPHZaklVypocet</f>
        <v>0</v>
      </c>
      <c r="H25" s="201"/>
      <c r="I25" s="201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7">
        <f>A25</f>
        <v>0</v>
      </c>
      <c r="H26" s="228"/>
      <c r="I26" s="228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29">
        <f>CenaCelkem-(ZakladDPHSni+DPHSni+ZakladDPHZakl+DPHZakl)</f>
        <v>0</v>
      </c>
      <c r="H27" s="229"/>
      <c r="I27" s="229"/>
      <c r="J27" s="41" t="str">
        <f t="shared" si="0"/>
        <v>CZK</v>
      </c>
    </row>
    <row r="28" spans="1:10" ht="27.75" hidden="1" customHeight="1" thickBot="1" x14ac:dyDescent="0.3">
      <c r="A28" s="2"/>
      <c r="B28" s="112" t="s">
        <v>25</v>
      </c>
      <c r="C28" s="113"/>
      <c r="D28" s="113"/>
      <c r="E28" s="114"/>
      <c r="F28" s="115"/>
      <c r="G28" s="208">
        <f>ZakladDPHSniVypocet+ZakladDPHZaklVypocet</f>
        <v>0</v>
      </c>
      <c r="H28" s="208"/>
      <c r="I28" s="208"/>
      <c r="J28" s="116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2" t="s">
        <v>37</v>
      </c>
      <c r="C29" s="117"/>
      <c r="D29" s="117"/>
      <c r="E29" s="117"/>
      <c r="F29" s="118"/>
      <c r="G29" s="207">
        <f>A27</f>
        <v>0</v>
      </c>
      <c r="H29" s="207"/>
      <c r="I29" s="207"/>
      <c r="J29" s="119" t="s">
        <v>54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09"/>
      <c r="E34" s="210"/>
      <c r="G34" s="211"/>
      <c r="H34" s="212"/>
      <c r="I34" s="212"/>
      <c r="J34" s="25"/>
    </row>
    <row r="35" spans="1:10" ht="12.75" customHeight="1" x14ac:dyDescent="0.25">
      <c r="A35" s="2"/>
      <c r="B35" s="2"/>
      <c r="D35" s="197" t="s">
        <v>2</v>
      </c>
      <c r="E35" s="197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5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hidden="1" customHeight="1" x14ac:dyDescent="0.25">
      <c r="A39" s="88">
        <v>1</v>
      </c>
      <c r="B39" s="98" t="s">
        <v>45</v>
      </c>
      <c r="C39" s="192"/>
      <c r="D39" s="192"/>
      <c r="E39" s="192"/>
      <c r="F39" s="99">
        <f>'2.stupeň-třídy'!AE106+'2.stupeň-kuchyňky'!AE97+'Hlavní přívod vody'!AE21</f>
        <v>0</v>
      </c>
      <c r="G39" s="100">
        <f>'2.stupeň-třídy'!AF106+'2.stupeň-kuchyňky'!AF97+'Hlavní přívod vody'!AF21</f>
        <v>0</v>
      </c>
      <c r="H39" s="101">
        <f t="shared" ref="H39:H44" si="1">(F39*SazbaDPH1/100)+(G39*SazbaDPH2/100)</f>
        <v>0</v>
      </c>
      <c r="I39" s="101">
        <f t="shared" ref="I39:I44" si="2">F39+G39+H39</f>
        <v>0</v>
      </c>
      <c r="J39" s="102" t="str">
        <f t="shared" ref="J39:J44" si="3">IF(CenaCelkemVypocet=0,"",I39/CenaCelkemVypocet*100)</f>
        <v/>
      </c>
    </row>
    <row r="40" spans="1:10" ht="25.5" customHeight="1" x14ac:dyDescent="0.25">
      <c r="A40" s="88">
        <v>2</v>
      </c>
      <c r="B40" s="103" t="s">
        <v>46</v>
      </c>
      <c r="C40" s="196" t="s">
        <v>47</v>
      </c>
      <c r="D40" s="196"/>
      <c r="E40" s="196"/>
      <c r="F40" s="104">
        <f>'2.stupeň-třídy'!AE106+'2.stupeň-kuchyňky'!AE97</f>
        <v>0</v>
      </c>
      <c r="G40" s="105">
        <f>'2.stupeň-třídy'!AF106+'2.stupeň-kuchyňky'!AF97</f>
        <v>0</v>
      </c>
      <c r="H40" s="105">
        <f t="shared" si="1"/>
        <v>0</v>
      </c>
      <c r="I40" s="105">
        <f t="shared" si="2"/>
        <v>0</v>
      </c>
      <c r="J40" s="106" t="str">
        <f t="shared" si="3"/>
        <v/>
      </c>
    </row>
    <row r="41" spans="1:10" ht="25.5" customHeight="1" x14ac:dyDescent="0.25">
      <c r="A41" s="88">
        <v>3</v>
      </c>
      <c r="B41" s="107" t="s">
        <v>46</v>
      </c>
      <c r="C41" s="192" t="s">
        <v>48</v>
      </c>
      <c r="D41" s="192"/>
      <c r="E41" s="192"/>
      <c r="F41" s="108">
        <f>'2.stupeň-třídy'!AE106</f>
        <v>0</v>
      </c>
      <c r="G41" s="101">
        <f>'2.stupeň-třídy'!AF106</f>
        <v>0</v>
      </c>
      <c r="H41" s="101">
        <f t="shared" si="1"/>
        <v>0</v>
      </c>
      <c r="I41" s="101">
        <f t="shared" si="2"/>
        <v>0</v>
      </c>
      <c r="J41" s="102" t="str">
        <f t="shared" si="3"/>
        <v/>
      </c>
    </row>
    <row r="42" spans="1:10" ht="25.5" customHeight="1" x14ac:dyDescent="0.25">
      <c r="A42" s="88">
        <v>3</v>
      </c>
      <c r="B42" s="107" t="s">
        <v>49</v>
      </c>
      <c r="C42" s="192" t="s">
        <v>50</v>
      </c>
      <c r="D42" s="192"/>
      <c r="E42" s="192"/>
      <c r="F42" s="108">
        <f>'2.stupeň-kuchyňky'!AE97</f>
        <v>0</v>
      </c>
      <c r="G42" s="101">
        <f>'2.stupeň-kuchyňky'!AF97</f>
        <v>0</v>
      </c>
      <c r="H42" s="101">
        <f t="shared" si="1"/>
        <v>0</v>
      </c>
      <c r="I42" s="101">
        <f t="shared" si="2"/>
        <v>0</v>
      </c>
      <c r="J42" s="102" t="str">
        <f t="shared" si="3"/>
        <v/>
      </c>
    </row>
    <row r="43" spans="1:10" ht="25.5" customHeight="1" x14ac:dyDescent="0.25">
      <c r="A43" s="88">
        <v>2</v>
      </c>
      <c r="B43" s="103" t="s">
        <v>49</v>
      </c>
      <c r="C43" s="196" t="s">
        <v>51</v>
      </c>
      <c r="D43" s="196"/>
      <c r="E43" s="196"/>
      <c r="F43" s="104">
        <f>'Hlavní přívod vody'!AE21</f>
        <v>0</v>
      </c>
      <c r="G43" s="105">
        <f>'Hlavní přívod vody'!AF21</f>
        <v>0</v>
      </c>
      <c r="H43" s="105">
        <f t="shared" si="1"/>
        <v>0</v>
      </c>
      <c r="I43" s="105">
        <f t="shared" si="2"/>
        <v>0</v>
      </c>
      <c r="J43" s="106" t="str">
        <f t="shared" si="3"/>
        <v/>
      </c>
    </row>
    <row r="44" spans="1:10" ht="25.5" customHeight="1" x14ac:dyDescent="0.25">
      <c r="A44" s="88">
        <v>3</v>
      </c>
      <c r="B44" s="107" t="s">
        <v>46</v>
      </c>
      <c r="C44" s="192" t="s">
        <v>52</v>
      </c>
      <c r="D44" s="192"/>
      <c r="E44" s="192"/>
      <c r="F44" s="108">
        <f>'Hlavní přívod vody'!AE21</f>
        <v>0</v>
      </c>
      <c r="G44" s="101">
        <f>'Hlavní přívod vody'!AF21</f>
        <v>0</v>
      </c>
      <c r="H44" s="101">
        <f t="shared" si="1"/>
        <v>0</v>
      </c>
      <c r="I44" s="101">
        <f t="shared" si="2"/>
        <v>0</v>
      </c>
      <c r="J44" s="102" t="str">
        <f t="shared" si="3"/>
        <v/>
      </c>
    </row>
    <row r="45" spans="1:10" ht="25.5" customHeight="1" x14ac:dyDescent="0.25">
      <c r="A45" s="88"/>
      <c r="B45" s="193" t="s">
        <v>53</v>
      </c>
      <c r="C45" s="194"/>
      <c r="D45" s="194"/>
      <c r="E45" s="195"/>
      <c r="F45" s="109">
        <f>SUMIF(A39:A44,"=1",F39:F44)</f>
        <v>0</v>
      </c>
      <c r="G45" s="110">
        <f>SUMIF(A39:A44,"=1",G39:G44)</f>
        <v>0</v>
      </c>
      <c r="H45" s="110">
        <f>SUMIF(A39:A44,"=1",H39:H44)</f>
        <v>0</v>
      </c>
      <c r="I45" s="110">
        <f>SUMIF(A39:A44,"=1",I39:I44)</f>
        <v>0</v>
      </c>
      <c r="J45" s="111">
        <f>SUMIF(A39:A44,"=1",J39:J44)</f>
        <v>0</v>
      </c>
    </row>
    <row r="49" spans="1:10" ht="15.6" x14ac:dyDescent="0.3">
      <c r="B49" s="120" t="s">
        <v>55</v>
      </c>
    </row>
    <row r="51" spans="1:10" ht="25.5" customHeight="1" x14ac:dyDescent="0.25">
      <c r="A51" s="122"/>
      <c r="B51" s="125" t="s">
        <v>18</v>
      </c>
      <c r="C51" s="125" t="s">
        <v>6</v>
      </c>
      <c r="D51" s="126"/>
      <c r="E51" s="126"/>
      <c r="F51" s="127" t="s">
        <v>56</v>
      </c>
      <c r="G51" s="127"/>
      <c r="H51" s="127"/>
      <c r="I51" s="127" t="s">
        <v>31</v>
      </c>
      <c r="J51" s="127" t="s">
        <v>0</v>
      </c>
    </row>
    <row r="52" spans="1:10" ht="36.75" customHeight="1" x14ac:dyDescent="0.25">
      <c r="A52" s="123"/>
      <c r="B52" s="128" t="s">
        <v>57</v>
      </c>
      <c r="C52" s="190" t="s">
        <v>58</v>
      </c>
      <c r="D52" s="191"/>
      <c r="E52" s="191"/>
      <c r="F52" s="134" t="s">
        <v>26</v>
      </c>
      <c r="G52" s="135"/>
      <c r="H52" s="135"/>
      <c r="I52" s="135">
        <f>'2.stupeň-třídy'!G8+'2.stupeň-kuchyňky'!G8</f>
        <v>0</v>
      </c>
      <c r="J52" s="132" t="str">
        <f>IF(I65=0,"",I52/I65*100)</f>
        <v/>
      </c>
    </row>
    <row r="53" spans="1:10" ht="36.75" customHeight="1" x14ac:dyDescent="0.25">
      <c r="A53" s="123"/>
      <c r="B53" s="128" t="s">
        <v>59</v>
      </c>
      <c r="C53" s="190" t="s">
        <v>60</v>
      </c>
      <c r="D53" s="191"/>
      <c r="E53" s="191"/>
      <c r="F53" s="134" t="s">
        <v>26</v>
      </c>
      <c r="G53" s="135"/>
      <c r="H53" s="135"/>
      <c r="I53" s="135">
        <f>'2.stupeň-třídy'!G17+'2.stupeň-kuchyňky'!G15</f>
        <v>0</v>
      </c>
      <c r="J53" s="132" t="str">
        <f>IF(I65=0,"",I53/I65*100)</f>
        <v/>
      </c>
    </row>
    <row r="54" spans="1:10" ht="36.75" customHeight="1" x14ac:dyDescent="0.25">
      <c r="A54" s="123"/>
      <c r="B54" s="128" t="s">
        <v>61</v>
      </c>
      <c r="C54" s="190" t="s">
        <v>62</v>
      </c>
      <c r="D54" s="191"/>
      <c r="E54" s="191"/>
      <c r="F54" s="134" t="s">
        <v>26</v>
      </c>
      <c r="G54" s="135"/>
      <c r="H54" s="135"/>
      <c r="I54" s="135">
        <f>'2.stupeň-třídy'!G19+'2.stupeň-kuchyňky'!G17</f>
        <v>0</v>
      </c>
      <c r="J54" s="132" t="str">
        <f>IF(I65=0,"",I54/I65*100)</f>
        <v/>
      </c>
    </row>
    <row r="55" spans="1:10" ht="36.75" customHeight="1" x14ac:dyDescent="0.25">
      <c r="A55" s="123"/>
      <c r="B55" s="128" t="s">
        <v>63</v>
      </c>
      <c r="C55" s="190" t="s">
        <v>64</v>
      </c>
      <c r="D55" s="191"/>
      <c r="E55" s="191"/>
      <c r="F55" s="134" t="s">
        <v>26</v>
      </c>
      <c r="G55" s="135"/>
      <c r="H55" s="135"/>
      <c r="I55" s="135">
        <f>'2.stupeň-třídy'!G21+'2.stupeň-kuchyňky'!G19</f>
        <v>0</v>
      </c>
      <c r="J55" s="132" t="str">
        <f>IF(I65=0,"",I55/I65*100)</f>
        <v/>
      </c>
    </row>
    <row r="56" spans="1:10" ht="36.75" customHeight="1" x14ac:dyDescent="0.25">
      <c r="A56" s="123"/>
      <c r="B56" s="128" t="s">
        <v>65</v>
      </c>
      <c r="C56" s="190" t="s">
        <v>66</v>
      </c>
      <c r="D56" s="191"/>
      <c r="E56" s="191"/>
      <c r="F56" s="134" t="s">
        <v>26</v>
      </c>
      <c r="G56" s="135"/>
      <c r="H56" s="135"/>
      <c r="I56" s="135">
        <f>'2.stupeň-třídy'!G24+'2.stupeň-kuchyňky'!G22</f>
        <v>0</v>
      </c>
      <c r="J56" s="132" t="str">
        <f>IF(I65=0,"",I56/I65*100)</f>
        <v/>
      </c>
    </row>
    <row r="57" spans="1:10" ht="36.75" customHeight="1" x14ac:dyDescent="0.25">
      <c r="A57" s="123"/>
      <c r="B57" s="128" t="s">
        <v>67</v>
      </c>
      <c r="C57" s="190" t="s">
        <v>68</v>
      </c>
      <c r="D57" s="191"/>
      <c r="E57" s="191"/>
      <c r="F57" s="134" t="s">
        <v>27</v>
      </c>
      <c r="G57" s="135"/>
      <c r="H57" s="135"/>
      <c r="I57" s="135">
        <f>'2.stupeň-třídy'!G30+'2.stupeň-kuchyňky'!G29</f>
        <v>0</v>
      </c>
      <c r="J57" s="132" t="str">
        <f>IF(I65=0,"",I57/I65*100)</f>
        <v/>
      </c>
    </row>
    <row r="58" spans="1:10" ht="36.75" customHeight="1" x14ac:dyDescent="0.25">
      <c r="A58" s="123"/>
      <c r="B58" s="128" t="s">
        <v>69</v>
      </c>
      <c r="C58" s="190" t="s">
        <v>70</v>
      </c>
      <c r="D58" s="191"/>
      <c r="E58" s="191"/>
      <c r="F58" s="134" t="s">
        <v>27</v>
      </c>
      <c r="G58" s="135"/>
      <c r="H58" s="135"/>
      <c r="I58" s="135">
        <f>'2.stupeň-třídy'!G39+'2.stupeň-třídy'!G102+'2.stupeň-kuchyňky'!G38+'Hlavní přívod vody'!G8</f>
        <v>0</v>
      </c>
      <c r="J58" s="132" t="str">
        <f>IF(I65=0,"",I58/I65*100)</f>
        <v/>
      </c>
    </row>
    <row r="59" spans="1:10" ht="36.75" customHeight="1" x14ac:dyDescent="0.25">
      <c r="A59" s="123"/>
      <c r="B59" s="128" t="s">
        <v>71</v>
      </c>
      <c r="C59" s="190" t="s">
        <v>72</v>
      </c>
      <c r="D59" s="191"/>
      <c r="E59" s="191"/>
      <c r="F59" s="134" t="s">
        <v>27</v>
      </c>
      <c r="G59" s="135"/>
      <c r="H59" s="135"/>
      <c r="I59" s="135">
        <f>'2.stupeň-třídy'!G71+'2.stupeň-třídy'!G99+'2.stupeň-kuchyňky'!G63</f>
        <v>0</v>
      </c>
      <c r="J59" s="132" t="str">
        <f>IF(I65=0,"",I59/I65*100)</f>
        <v/>
      </c>
    </row>
    <row r="60" spans="1:10" ht="36.75" customHeight="1" x14ac:dyDescent="0.25">
      <c r="A60" s="123"/>
      <c r="B60" s="128" t="s">
        <v>73</v>
      </c>
      <c r="C60" s="190" t="s">
        <v>74</v>
      </c>
      <c r="D60" s="191"/>
      <c r="E60" s="191"/>
      <c r="F60" s="134" t="s">
        <v>27</v>
      </c>
      <c r="G60" s="135"/>
      <c r="H60" s="135"/>
      <c r="I60" s="135">
        <f>'Hlavní přívod vody'!G18</f>
        <v>0</v>
      </c>
      <c r="J60" s="132" t="str">
        <f>IF(I65=0,"",I60/I65*100)</f>
        <v/>
      </c>
    </row>
    <row r="61" spans="1:10" ht="36.75" customHeight="1" x14ac:dyDescent="0.25">
      <c r="A61" s="123"/>
      <c r="B61" s="128" t="s">
        <v>75</v>
      </c>
      <c r="C61" s="190" t="s">
        <v>76</v>
      </c>
      <c r="D61" s="191"/>
      <c r="E61" s="191"/>
      <c r="F61" s="134" t="s">
        <v>27</v>
      </c>
      <c r="G61" s="135"/>
      <c r="H61" s="135"/>
      <c r="I61" s="135">
        <f>'2.stupeň-třídy'!G78+'2.stupeň-kuchyňky'!G76</f>
        <v>0</v>
      </c>
      <c r="J61" s="132" t="str">
        <f>IF(I65=0,"",I61/I65*100)</f>
        <v/>
      </c>
    </row>
    <row r="62" spans="1:10" ht="36.75" customHeight="1" x14ac:dyDescent="0.25">
      <c r="A62" s="123"/>
      <c r="B62" s="128" t="s">
        <v>77</v>
      </c>
      <c r="C62" s="190" t="s">
        <v>78</v>
      </c>
      <c r="D62" s="191"/>
      <c r="E62" s="191"/>
      <c r="F62" s="134" t="s">
        <v>27</v>
      </c>
      <c r="G62" s="135"/>
      <c r="H62" s="135"/>
      <c r="I62" s="135">
        <f>'2.stupeň-třídy'!G83+'2.stupeň-kuchyňky'!G81</f>
        <v>0</v>
      </c>
      <c r="J62" s="132" t="str">
        <f>IF(I65=0,"",I62/I65*100)</f>
        <v/>
      </c>
    </row>
    <row r="63" spans="1:10" ht="36.75" customHeight="1" x14ac:dyDescent="0.25">
      <c r="A63" s="123"/>
      <c r="B63" s="128" t="s">
        <v>79</v>
      </c>
      <c r="C63" s="190" t="s">
        <v>80</v>
      </c>
      <c r="D63" s="191"/>
      <c r="E63" s="191"/>
      <c r="F63" s="134" t="s">
        <v>81</v>
      </c>
      <c r="G63" s="135"/>
      <c r="H63" s="135"/>
      <c r="I63" s="135">
        <f>'2.stupeň-třídy'!G85+'2.stupeň-kuchyňky'!G83</f>
        <v>0</v>
      </c>
      <c r="J63" s="132" t="str">
        <f>IF(I65=0,"",I63/I65*100)</f>
        <v/>
      </c>
    </row>
    <row r="64" spans="1:10" ht="36.75" customHeight="1" x14ac:dyDescent="0.25">
      <c r="A64" s="123"/>
      <c r="B64" s="128" t="s">
        <v>82</v>
      </c>
      <c r="C64" s="190" t="s">
        <v>29</v>
      </c>
      <c r="D64" s="191"/>
      <c r="E64" s="191"/>
      <c r="F64" s="134" t="s">
        <v>82</v>
      </c>
      <c r="G64" s="135"/>
      <c r="H64" s="135"/>
      <c r="I64" s="135">
        <f>'2.stupeň-třídy'!G97+'2.stupeň-kuchyňky'!G94</f>
        <v>0</v>
      </c>
      <c r="J64" s="132" t="str">
        <f>IF(I65=0,"",I64/I65*100)</f>
        <v/>
      </c>
    </row>
    <row r="65" spans="1:10" ht="25.5" customHeight="1" x14ac:dyDescent="0.25">
      <c r="A65" s="124"/>
      <c r="B65" s="129" t="s">
        <v>1</v>
      </c>
      <c r="C65" s="130"/>
      <c r="D65" s="131"/>
      <c r="E65" s="131"/>
      <c r="F65" s="136"/>
      <c r="G65" s="137"/>
      <c r="H65" s="137"/>
      <c r="I65" s="137">
        <f>SUM(I52:I64)</f>
        <v>0</v>
      </c>
      <c r="J65" s="133">
        <f>SUM(J52:J64)</f>
        <v>0</v>
      </c>
    </row>
    <row r="66" spans="1:10" x14ac:dyDescent="0.25">
      <c r="F66" s="86"/>
      <c r="G66" s="86"/>
      <c r="H66" s="86"/>
      <c r="I66" s="86"/>
      <c r="J66" s="87"/>
    </row>
    <row r="67" spans="1:10" x14ac:dyDescent="0.25">
      <c r="F67" s="86"/>
      <c r="G67" s="86"/>
      <c r="H67" s="86"/>
      <c r="I67" s="86"/>
      <c r="J67" s="87"/>
    </row>
    <row r="68" spans="1:10" x14ac:dyDescent="0.25">
      <c r="F68" s="86"/>
      <c r="G68" s="86"/>
      <c r="H68" s="86"/>
      <c r="I68" s="86"/>
      <c r="J68" s="87"/>
    </row>
  </sheetData>
  <sheetProtection algorithmName="SHA-512" hashValue="Q0jOhil+hIOKAcoQ2945l02Q1KeYI7NUlaTelJEjVJ4d4n8t68WcXOfEJ4ZduVxWtA3PK847S8DkzbCGHXFqow==" saltValue="B2YfCvaTxClqbfJQf8rlv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B45:E45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1" t="s">
        <v>7</v>
      </c>
      <c r="B1" s="241"/>
      <c r="C1" s="242"/>
      <c r="D1" s="241"/>
      <c r="E1" s="241"/>
      <c r="F1" s="241"/>
      <c r="G1" s="241"/>
    </row>
    <row r="2" spans="1:7" ht="24.9" customHeight="1" x14ac:dyDescent="0.25">
      <c r="A2" s="50" t="s">
        <v>8</v>
      </c>
      <c r="B2" s="49"/>
      <c r="C2" s="243"/>
      <c r="D2" s="243"/>
      <c r="E2" s="243"/>
      <c r="F2" s="243"/>
      <c r="G2" s="244"/>
    </row>
    <row r="3" spans="1:7" ht="24.9" customHeight="1" x14ac:dyDescent="0.25">
      <c r="A3" s="50" t="s">
        <v>9</v>
      </c>
      <c r="B3" s="49"/>
      <c r="C3" s="243"/>
      <c r="D3" s="243"/>
      <c r="E3" s="243"/>
      <c r="F3" s="243"/>
      <c r="G3" s="244"/>
    </row>
    <row r="4" spans="1:7" ht="24.9" customHeight="1" x14ac:dyDescent="0.25">
      <c r="A4" s="50" t="s">
        <v>10</v>
      </c>
      <c r="B4" s="49"/>
      <c r="C4" s="243"/>
      <c r="D4" s="243"/>
      <c r="E4" s="243"/>
      <c r="F4" s="243"/>
      <c r="G4" s="244"/>
    </row>
    <row r="5" spans="1:7" x14ac:dyDescent="0.25">
      <c r="B5" s="4"/>
      <c r="C5" s="5"/>
      <c r="D5" s="6"/>
    </row>
  </sheetData>
  <sheetProtection algorithmName="SHA-512" hashValue="MXIJGIB2E2jGc+YxBE7RD9I+4nW0K6WcGaeGN9IVBB7au1cG7g4bfSN+30Wi1RGzy49Yh/L2+xsE2w8t81CS+A==" saltValue="gn2rDeOnUUo7Ms5ccP6o+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F15" sqref="F15"/>
    </sheetView>
  </sheetViews>
  <sheetFormatPr defaultRowHeight="13.2" outlineLevelRow="1" x14ac:dyDescent="0.25"/>
  <cols>
    <col min="1" max="1" width="3.44140625" customWidth="1"/>
    <col min="2" max="2" width="12.6640625" style="121" customWidth="1"/>
    <col min="3" max="3" width="38.33203125" style="121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1" width="0" hidden="1" customWidth="1"/>
    <col min="14" max="24" width="0" hidden="1" customWidth="1"/>
    <col min="29" max="29" width="0" hidden="1" customWidth="1"/>
    <col min="31" max="41" width="0" hidden="1" customWidth="1"/>
    <col min="53" max="53" width="73.6640625" customWidth="1"/>
  </cols>
  <sheetData>
    <row r="1" spans="1:60" ht="15.75" customHeight="1" x14ac:dyDescent="0.3">
      <c r="A1" s="249" t="s">
        <v>7</v>
      </c>
      <c r="B1" s="249"/>
      <c r="C1" s="249"/>
      <c r="D1" s="249"/>
      <c r="E1" s="249"/>
      <c r="F1" s="249"/>
      <c r="G1" s="249"/>
      <c r="AG1" t="s">
        <v>84</v>
      </c>
    </row>
    <row r="2" spans="1:60" ht="25.05" customHeight="1" x14ac:dyDescent="0.25">
      <c r="A2" s="139" t="s">
        <v>8</v>
      </c>
      <c r="B2" s="49" t="s">
        <v>43</v>
      </c>
      <c r="C2" s="250" t="s">
        <v>44</v>
      </c>
      <c r="D2" s="251"/>
      <c r="E2" s="251"/>
      <c r="F2" s="251"/>
      <c r="G2" s="252"/>
      <c r="AG2" t="s">
        <v>85</v>
      </c>
    </row>
    <row r="3" spans="1:60" ht="25.05" customHeight="1" x14ac:dyDescent="0.25">
      <c r="A3" s="139" t="s">
        <v>9</v>
      </c>
      <c r="B3" s="49" t="s">
        <v>46</v>
      </c>
      <c r="C3" s="250" t="s">
        <v>47</v>
      </c>
      <c r="D3" s="251"/>
      <c r="E3" s="251"/>
      <c r="F3" s="251"/>
      <c r="G3" s="252"/>
      <c r="AC3" s="121" t="s">
        <v>85</v>
      </c>
      <c r="AG3" t="s">
        <v>86</v>
      </c>
    </row>
    <row r="4" spans="1:60" ht="25.05" customHeight="1" x14ac:dyDescent="0.25">
      <c r="A4" s="140" t="s">
        <v>10</v>
      </c>
      <c r="B4" s="141" t="s">
        <v>46</v>
      </c>
      <c r="C4" s="253" t="s">
        <v>48</v>
      </c>
      <c r="D4" s="254"/>
      <c r="E4" s="254"/>
      <c r="F4" s="254"/>
      <c r="G4" s="255"/>
      <c r="AG4" t="s">
        <v>87</v>
      </c>
    </row>
    <row r="5" spans="1:60" x14ac:dyDescent="0.25">
      <c r="D5" s="10"/>
    </row>
    <row r="6" spans="1:60" ht="39.6" x14ac:dyDescent="0.25">
      <c r="A6" s="143" t="s">
        <v>88</v>
      </c>
      <c r="B6" s="145" t="s">
        <v>89</v>
      </c>
      <c r="C6" s="145" t="s">
        <v>90</v>
      </c>
      <c r="D6" s="144" t="s">
        <v>91</v>
      </c>
      <c r="E6" s="143" t="s">
        <v>92</v>
      </c>
      <c r="F6" s="142" t="s">
        <v>93</v>
      </c>
      <c r="G6" s="143" t="s">
        <v>31</v>
      </c>
      <c r="H6" s="146" t="s">
        <v>32</v>
      </c>
      <c r="I6" s="146" t="s">
        <v>94</v>
      </c>
      <c r="J6" s="146" t="s">
        <v>33</v>
      </c>
      <c r="K6" s="146" t="s">
        <v>95</v>
      </c>
      <c r="L6" s="146" t="s">
        <v>96</v>
      </c>
      <c r="M6" s="146" t="s">
        <v>97</v>
      </c>
      <c r="N6" s="146" t="s">
        <v>98</v>
      </c>
      <c r="O6" s="146" t="s">
        <v>99</v>
      </c>
      <c r="P6" s="146" t="s">
        <v>100</v>
      </c>
      <c r="Q6" s="146" t="s">
        <v>101</v>
      </c>
      <c r="R6" s="146" t="s">
        <v>102</v>
      </c>
      <c r="S6" s="146" t="s">
        <v>103</v>
      </c>
      <c r="T6" s="146" t="s">
        <v>104</v>
      </c>
      <c r="U6" s="146" t="s">
        <v>105</v>
      </c>
      <c r="V6" s="146" t="s">
        <v>106</v>
      </c>
      <c r="W6" s="146" t="s">
        <v>107</v>
      </c>
      <c r="X6" s="146" t="s">
        <v>108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5">
      <c r="A8" s="160" t="s">
        <v>109</v>
      </c>
      <c r="B8" s="161" t="s">
        <v>57</v>
      </c>
      <c r="C8" s="182" t="s">
        <v>58</v>
      </c>
      <c r="D8" s="162"/>
      <c r="E8" s="163"/>
      <c r="F8" s="164"/>
      <c r="G8" s="164">
        <f>SUMIF(AG9:AG16,"&lt;&gt;NOR",G9:G16)</f>
        <v>0</v>
      </c>
      <c r="H8" s="164"/>
      <c r="I8" s="164">
        <f>SUM(I9:I16)</f>
        <v>0</v>
      </c>
      <c r="J8" s="164"/>
      <c r="K8" s="164">
        <f>SUM(K9:K16)</f>
        <v>0</v>
      </c>
      <c r="L8" s="164"/>
      <c r="M8" s="165">
        <f>SUM(M9:M16)</f>
        <v>0</v>
      </c>
      <c r="N8" s="159"/>
      <c r="O8" s="159">
        <f>SUM(O9:O16)</f>
        <v>7.87</v>
      </c>
      <c r="P8" s="159"/>
      <c r="Q8" s="159">
        <f>SUM(Q9:Q16)</f>
        <v>0</v>
      </c>
      <c r="R8" s="159"/>
      <c r="S8" s="159"/>
      <c r="T8" s="159"/>
      <c r="U8" s="159"/>
      <c r="V8" s="159">
        <f>SUM(V9:V16)</f>
        <v>92.449999999999989</v>
      </c>
      <c r="W8" s="159"/>
      <c r="X8" s="159"/>
      <c r="AG8" t="s">
        <v>110</v>
      </c>
    </row>
    <row r="9" spans="1:60" ht="20.399999999999999" outlineLevel="1" x14ac:dyDescent="0.25">
      <c r="A9" s="166">
        <v>1</v>
      </c>
      <c r="B9" s="167" t="s">
        <v>111</v>
      </c>
      <c r="C9" s="183" t="s">
        <v>112</v>
      </c>
      <c r="D9" s="168" t="s">
        <v>113</v>
      </c>
      <c r="E9" s="169">
        <v>9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2">
        <f>G9*(1+L9/100)</f>
        <v>0</v>
      </c>
      <c r="N9" s="156">
        <v>6.8000000000000005E-2</v>
      </c>
      <c r="O9" s="156">
        <f>ROUND(E9*N9,2)</f>
        <v>0.61</v>
      </c>
      <c r="P9" s="156">
        <v>0</v>
      </c>
      <c r="Q9" s="156">
        <f>ROUND(E9*P9,2)</f>
        <v>0</v>
      </c>
      <c r="R9" s="156"/>
      <c r="S9" s="156" t="s">
        <v>114</v>
      </c>
      <c r="T9" s="156" t="s">
        <v>115</v>
      </c>
      <c r="U9" s="156">
        <v>0.81945000000000001</v>
      </c>
      <c r="V9" s="156">
        <f>ROUND(E9*U9,2)</f>
        <v>7.38</v>
      </c>
      <c r="W9" s="156"/>
      <c r="X9" s="156" t="s">
        <v>116</v>
      </c>
      <c r="Y9" s="147"/>
      <c r="Z9" s="147"/>
      <c r="AA9" s="147"/>
      <c r="AB9" s="147"/>
      <c r="AC9" s="147"/>
      <c r="AD9" s="147"/>
      <c r="AE9" s="147"/>
      <c r="AF9" s="147"/>
      <c r="AG9" s="147" t="s">
        <v>117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5">
      <c r="A10" s="154"/>
      <c r="B10" s="155"/>
      <c r="C10" s="184" t="s">
        <v>118</v>
      </c>
      <c r="D10" s="157"/>
      <c r="E10" s="158">
        <v>9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47"/>
      <c r="Z10" s="147"/>
      <c r="AA10" s="147"/>
      <c r="AB10" s="147"/>
      <c r="AC10" s="147"/>
      <c r="AD10" s="147"/>
      <c r="AE10" s="147"/>
      <c r="AF10" s="147"/>
      <c r="AG10" s="147" t="s">
        <v>119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5">
      <c r="A11" s="173">
        <v>2</v>
      </c>
      <c r="B11" s="174" t="s">
        <v>120</v>
      </c>
      <c r="C11" s="185" t="s">
        <v>121</v>
      </c>
      <c r="D11" s="175" t="s">
        <v>122</v>
      </c>
      <c r="E11" s="176">
        <v>45</v>
      </c>
      <c r="F11" s="177"/>
      <c r="G11" s="178">
        <f>ROUND(E11*F11,2)</f>
        <v>0</v>
      </c>
      <c r="H11" s="177"/>
      <c r="I11" s="178">
        <f>ROUND(E11*H11,2)</f>
        <v>0</v>
      </c>
      <c r="J11" s="177"/>
      <c r="K11" s="178">
        <f>ROUND(E11*J11,2)</f>
        <v>0</v>
      </c>
      <c r="L11" s="178">
        <v>21</v>
      </c>
      <c r="M11" s="179">
        <f>G11*(1+L11/100)</f>
        <v>0</v>
      </c>
      <c r="N11" s="156">
        <v>3.465E-2</v>
      </c>
      <c r="O11" s="156">
        <f>ROUND(E11*N11,2)</f>
        <v>1.56</v>
      </c>
      <c r="P11" s="156">
        <v>0</v>
      </c>
      <c r="Q11" s="156">
        <f>ROUND(E11*P11,2)</f>
        <v>0</v>
      </c>
      <c r="R11" s="156"/>
      <c r="S11" s="156" t="s">
        <v>114</v>
      </c>
      <c r="T11" s="156" t="s">
        <v>115</v>
      </c>
      <c r="U11" s="156">
        <v>0.29799999999999999</v>
      </c>
      <c r="V11" s="156">
        <f>ROUND(E11*U11,2)</f>
        <v>13.41</v>
      </c>
      <c r="W11" s="156"/>
      <c r="X11" s="156" t="s">
        <v>116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117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20.399999999999999" outlineLevel="1" x14ac:dyDescent="0.25">
      <c r="A12" s="166">
        <v>3</v>
      </c>
      <c r="B12" s="167" t="s">
        <v>123</v>
      </c>
      <c r="C12" s="183" t="s">
        <v>124</v>
      </c>
      <c r="D12" s="168" t="s">
        <v>113</v>
      </c>
      <c r="E12" s="169">
        <v>8.64</v>
      </c>
      <c r="F12" s="170"/>
      <c r="G12" s="171">
        <f>ROUND(E12*F12,2)</f>
        <v>0</v>
      </c>
      <c r="H12" s="170"/>
      <c r="I12" s="171">
        <f>ROUND(E12*H12,2)</f>
        <v>0</v>
      </c>
      <c r="J12" s="170"/>
      <c r="K12" s="171">
        <f>ROUND(E12*J12,2)</f>
        <v>0</v>
      </c>
      <c r="L12" s="171">
        <v>21</v>
      </c>
      <c r="M12" s="172">
        <f>G12*(1+L12/100)</f>
        <v>0</v>
      </c>
      <c r="N12" s="156">
        <v>6.8000000000000005E-2</v>
      </c>
      <c r="O12" s="156">
        <f>ROUND(E12*N12,2)</f>
        <v>0.59</v>
      </c>
      <c r="P12" s="156">
        <v>0</v>
      </c>
      <c r="Q12" s="156">
        <f>ROUND(E12*P12,2)</f>
        <v>0</v>
      </c>
      <c r="R12" s="156"/>
      <c r="S12" s="156" t="s">
        <v>114</v>
      </c>
      <c r="T12" s="156" t="s">
        <v>115</v>
      </c>
      <c r="U12" s="156">
        <v>0.71397999999999995</v>
      </c>
      <c r="V12" s="156">
        <f>ROUND(E12*U12,2)</f>
        <v>6.17</v>
      </c>
      <c r="W12" s="156"/>
      <c r="X12" s="156" t="s">
        <v>116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117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5">
      <c r="A13" s="154"/>
      <c r="B13" s="155"/>
      <c r="C13" s="184" t="s">
        <v>125</v>
      </c>
      <c r="D13" s="157"/>
      <c r="E13" s="158">
        <v>8.64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47"/>
      <c r="Z13" s="147"/>
      <c r="AA13" s="147"/>
      <c r="AB13" s="147"/>
      <c r="AC13" s="147"/>
      <c r="AD13" s="147"/>
      <c r="AE13" s="147"/>
      <c r="AF13" s="147"/>
      <c r="AG13" s="147" t="s">
        <v>119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5">
      <c r="A14" s="173">
        <v>4</v>
      </c>
      <c r="B14" s="174" t="s">
        <v>126</v>
      </c>
      <c r="C14" s="185" t="s">
        <v>127</v>
      </c>
      <c r="D14" s="175" t="s">
        <v>113</v>
      </c>
      <c r="E14" s="176">
        <v>23</v>
      </c>
      <c r="F14" s="177"/>
      <c r="G14" s="178">
        <f>ROUND(E14*F14,2)</f>
        <v>0</v>
      </c>
      <c r="H14" s="177"/>
      <c r="I14" s="178">
        <f>ROUND(E14*H14,2)</f>
        <v>0</v>
      </c>
      <c r="J14" s="177"/>
      <c r="K14" s="178">
        <f>ROUND(E14*J14,2)</f>
        <v>0</v>
      </c>
      <c r="L14" s="178">
        <v>21</v>
      </c>
      <c r="M14" s="179">
        <f>G14*(1+L14/100)</f>
        <v>0</v>
      </c>
      <c r="N14" s="156">
        <v>5.543E-2</v>
      </c>
      <c r="O14" s="156">
        <f>ROUND(E14*N14,2)</f>
        <v>1.27</v>
      </c>
      <c r="P14" s="156">
        <v>0</v>
      </c>
      <c r="Q14" s="156">
        <f>ROUND(E14*P14,2)</f>
        <v>0</v>
      </c>
      <c r="R14" s="156"/>
      <c r="S14" s="156" t="s">
        <v>114</v>
      </c>
      <c r="T14" s="156" t="s">
        <v>115</v>
      </c>
      <c r="U14" s="156">
        <v>1.2612099999999999</v>
      </c>
      <c r="V14" s="156">
        <f>ROUND(E14*U14,2)</f>
        <v>29.01</v>
      </c>
      <c r="W14" s="156"/>
      <c r="X14" s="156" t="s">
        <v>116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117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5">
      <c r="A15" s="173">
        <v>5</v>
      </c>
      <c r="B15" s="174" t="s">
        <v>128</v>
      </c>
      <c r="C15" s="185" t="s">
        <v>129</v>
      </c>
      <c r="D15" s="175" t="s">
        <v>113</v>
      </c>
      <c r="E15" s="176">
        <v>60</v>
      </c>
      <c r="F15" s="177"/>
      <c r="G15" s="178">
        <f>ROUND(E15*F15,2)</f>
        <v>0</v>
      </c>
      <c r="H15" s="177"/>
      <c r="I15" s="178">
        <f>ROUND(E15*H15,2)</f>
        <v>0</v>
      </c>
      <c r="J15" s="177"/>
      <c r="K15" s="178">
        <f>ROUND(E15*J15,2)</f>
        <v>0</v>
      </c>
      <c r="L15" s="178">
        <v>21</v>
      </c>
      <c r="M15" s="179">
        <f>G15*(1+L15/100)</f>
        <v>0</v>
      </c>
      <c r="N15" s="156">
        <v>4.5580000000000002E-2</v>
      </c>
      <c r="O15" s="156">
        <f>ROUND(E15*N15,2)</f>
        <v>2.73</v>
      </c>
      <c r="P15" s="156">
        <v>0</v>
      </c>
      <c r="Q15" s="156">
        <f>ROUND(E15*P15,2)</f>
        <v>0</v>
      </c>
      <c r="R15" s="156"/>
      <c r="S15" s="156" t="s">
        <v>114</v>
      </c>
      <c r="T15" s="156" t="s">
        <v>115</v>
      </c>
      <c r="U15" s="156">
        <v>0.60799999999999998</v>
      </c>
      <c r="V15" s="156">
        <f>ROUND(E15*U15,2)</f>
        <v>36.479999999999997</v>
      </c>
      <c r="W15" s="156"/>
      <c r="X15" s="156" t="s">
        <v>116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117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0.399999999999999" outlineLevel="1" x14ac:dyDescent="0.25">
      <c r="A16" s="173">
        <v>6</v>
      </c>
      <c r="B16" s="174" t="s">
        <v>130</v>
      </c>
      <c r="C16" s="185" t="s">
        <v>131</v>
      </c>
      <c r="D16" s="175" t="s">
        <v>113</v>
      </c>
      <c r="E16" s="176">
        <v>65</v>
      </c>
      <c r="F16" s="177"/>
      <c r="G16" s="178">
        <f>ROUND(E16*F16,2)</f>
        <v>0</v>
      </c>
      <c r="H16" s="177"/>
      <c r="I16" s="178">
        <f>ROUND(E16*H16,2)</f>
        <v>0</v>
      </c>
      <c r="J16" s="177"/>
      <c r="K16" s="178">
        <f>ROUND(E16*J16,2)</f>
        <v>0</v>
      </c>
      <c r="L16" s="178">
        <v>21</v>
      </c>
      <c r="M16" s="179">
        <f>G16*(1+L16/100)</f>
        <v>0</v>
      </c>
      <c r="N16" s="156">
        <v>1.7000000000000001E-2</v>
      </c>
      <c r="O16" s="156">
        <f>ROUND(E16*N16,2)</f>
        <v>1.1100000000000001</v>
      </c>
      <c r="P16" s="156">
        <v>0</v>
      </c>
      <c r="Q16" s="156">
        <f>ROUND(E16*P16,2)</f>
        <v>0</v>
      </c>
      <c r="R16" s="156"/>
      <c r="S16" s="156" t="s">
        <v>132</v>
      </c>
      <c r="T16" s="156" t="s">
        <v>115</v>
      </c>
      <c r="U16" s="156">
        <v>0</v>
      </c>
      <c r="V16" s="156">
        <f>ROUND(E16*U16,2)</f>
        <v>0</v>
      </c>
      <c r="W16" s="156"/>
      <c r="X16" s="156" t="s">
        <v>116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117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x14ac:dyDescent="0.25">
      <c r="A17" s="160" t="s">
        <v>109</v>
      </c>
      <c r="B17" s="161" t="s">
        <v>59</v>
      </c>
      <c r="C17" s="182" t="s">
        <v>60</v>
      </c>
      <c r="D17" s="162"/>
      <c r="E17" s="163"/>
      <c r="F17" s="164"/>
      <c r="G17" s="164">
        <f>SUMIF(AG18:AG18,"&lt;&gt;NOR",G18:G18)</f>
        <v>0</v>
      </c>
      <c r="H17" s="164"/>
      <c r="I17" s="164">
        <f>SUM(I18:I18)</f>
        <v>0</v>
      </c>
      <c r="J17" s="164"/>
      <c r="K17" s="164">
        <f>SUM(K18:K18)</f>
        <v>0</v>
      </c>
      <c r="L17" s="164"/>
      <c r="M17" s="165">
        <f>SUM(M18:M18)</f>
        <v>0</v>
      </c>
      <c r="N17" s="159"/>
      <c r="O17" s="159">
        <f>SUM(O18:O18)</f>
        <v>0.48</v>
      </c>
      <c r="P17" s="159"/>
      <c r="Q17" s="159">
        <f>SUM(Q18:Q18)</f>
        <v>0</v>
      </c>
      <c r="R17" s="159"/>
      <c r="S17" s="159"/>
      <c r="T17" s="159"/>
      <c r="U17" s="159"/>
      <c r="V17" s="159">
        <f>SUM(V18:V18)</f>
        <v>11.81</v>
      </c>
      <c r="W17" s="159"/>
      <c r="X17" s="159"/>
      <c r="AG17" t="s">
        <v>110</v>
      </c>
    </row>
    <row r="18" spans="1:60" ht="20.399999999999999" outlineLevel="1" x14ac:dyDescent="0.25">
      <c r="A18" s="173">
        <v>7</v>
      </c>
      <c r="B18" s="174" t="s">
        <v>133</v>
      </c>
      <c r="C18" s="185" t="s">
        <v>134</v>
      </c>
      <c r="D18" s="175" t="s">
        <v>135</v>
      </c>
      <c r="E18" s="176">
        <v>36</v>
      </c>
      <c r="F18" s="177"/>
      <c r="G18" s="178">
        <f>ROUND(E18*F18,2)</f>
        <v>0</v>
      </c>
      <c r="H18" s="177"/>
      <c r="I18" s="178">
        <f>ROUND(E18*H18,2)</f>
        <v>0</v>
      </c>
      <c r="J18" s="177"/>
      <c r="K18" s="178">
        <f>ROUND(E18*J18,2)</f>
        <v>0</v>
      </c>
      <c r="L18" s="178">
        <v>21</v>
      </c>
      <c r="M18" s="179">
        <f>G18*(1+L18/100)</f>
        <v>0</v>
      </c>
      <c r="N18" s="156">
        <v>1.32E-2</v>
      </c>
      <c r="O18" s="156">
        <f>ROUND(E18*N18,2)</f>
        <v>0.48</v>
      </c>
      <c r="P18" s="156">
        <v>0</v>
      </c>
      <c r="Q18" s="156">
        <f>ROUND(E18*P18,2)</f>
        <v>0</v>
      </c>
      <c r="R18" s="156"/>
      <c r="S18" s="156" t="s">
        <v>114</v>
      </c>
      <c r="T18" s="156" t="s">
        <v>115</v>
      </c>
      <c r="U18" s="156">
        <v>0.32800000000000001</v>
      </c>
      <c r="V18" s="156">
        <f>ROUND(E18*U18,2)</f>
        <v>11.81</v>
      </c>
      <c r="W18" s="156"/>
      <c r="X18" s="156" t="s">
        <v>116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117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x14ac:dyDescent="0.25">
      <c r="A19" s="160" t="s">
        <v>109</v>
      </c>
      <c r="B19" s="161" t="s">
        <v>61</v>
      </c>
      <c r="C19" s="182" t="s">
        <v>62</v>
      </c>
      <c r="D19" s="162"/>
      <c r="E19" s="163"/>
      <c r="F19" s="164"/>
      <c r="G19" s="164">
        <f>SUMIF(AG20:AG20,"&lt;&gt;NOR",G20:G20)</f>
        <v>0</v>
      </c>
      <c r="H19" s="164"/>
      <c r="I19" s="164">
        <f>SUM(I20:I20)</f>
        <v>0</v>
      </c>
      <c r="J19" s="164"/>
      <c r="K19" s="164">
        <f>SUM(K20:K20)</f>
        <v>0</v>
      </c>
      <c r="L19" s="164"/>
      <c r="M19" s="165">
        <f>SUM(M20:M20)</f>
        <v>0</v>
      </c>
      <c r="N19" s="159"/>
      <c r="O19" s="159">
        <f>SUM(O20:O20)</f>
        <v>0.09</v>
      </c>
      <c r="P19" s="159"/>
      <c r="Q19" s="159">
        <f>SUM(Q20:Q20)</f>
        <v>0</v>
      </c>
      <c r="R19" s="159"/>
      <c r="S19" s="159"/>
      <c r="T19" s="159"/>
      <c r="U19" s="159"/>
      <c r="V19" s="159">
        <f>SUM(V20:V20)</f>
        <v>12.84</v>
      </c>
      <c r="W19" s="159"/>
      <c r="X19" s="159"/>
      <c r="AG19" t="s">
        <v>110</v>
      </c>
    </row>
    <row r="20" spans="1:60" outlineLevel="1" x14ac:dyDescent="0.25">
      <c r="A20" s="173">
        <v>8</v>
      </c>
      <c r="B20" s="174" t="s">
        <v>136</v>
      </c>
      <c r="C20" s="185" t="s">
        <v>137</v>
      </c>
      <c r="D20" s="175" t="s">
        <v>113</v>
      </c>
      <c r="E20" s="176">
        <v>60</v>
      </c>
      <c r="F20" s="177"/>
      <c r="G20" s="178">
        <f>ROUND(E20*F20,2)</f>
        <v>0</v>
      </c>
      <c r="H20" s="177"/>
      <c r="I20" s="178">
        <f>ROUND(E20*H20,2)</f>
        <v>0</v>
      </c>
      <c r="J20" s="177"/>
      <c r="K20" s="178">
        <f>ROUND(E20*J20,2)</f>
        <v>0</v>
      </c>
      <c r="L20" s="178">
        <v>21</v>
      </c>
      <c r="M20" s="179">
        <f>G20*(1+L20/100)</f>
        <v>0</v>
      </c>
      <c r="N20" s="156">
        <v>1.58E-3</v>
      </c>
      <c r="O20" s="156">
        <f>ROUND(E20*N20,2)</f>
        <v>0.09</v>
      </c>
      <c r="P20" s="156">
        <v>0</v>
      </c>
      <c r="Q20" s="156">
        <f>ROUND(E20*P20,2)</f>
        <v>0</v>
      </c>
      <c r="R20" s="156"/>
      <c r="S20" s="156" t="s">
        <v>114</v>
      </c>
      <c r="T20" s="156" t="s">
        <v>115</v>
      </c>
      <c r="U20" s="156">
        <v>0.214</v>
      </c>
      <c r="V20" s="156">
        <f>ROUND(E20*U20,2)</f>
        <v>12.84</v>
      </c>
      <c r="W20" s="156"/>
      <c r="X20" s="156" t="s">
        <v>116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117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26.4" x14ac:dyDescent="0.25">
      <c r="A21" s="160" t="s">
        <v>109</v>
      </c>
      <c r="B21" s="161" t="s">
        <v>63</v>
      </c>
      <c r="C21" s="182" t="s">
        <v>64</v>
      </c>
      <c r="D21" s="162"/>
      <c r="E21" s="163"/>
      <c r="F21" s="164"/>
      <c r="G21" s="164">
        <f>SUMIF(AG22:AG23,"&lt;&gt;NOR",G22:G23)</f>
        <v>0</v>
      </c>
      <c r="H21" s="164"/>
      <c r="I21" s="164">
        <f>SUM(I22:I23)</f>
        <v>0</v>
      </c>
      <c r="J21" s="164"/>
      <c r="K21" s="164">
        <f>SUM(K22:K23)</f>
        <v>0</v>
      </c>
      <c r="L21" s="164"/>
      <c r="M21" s="165">
        <f>SUM(M22:M23)</f>
        <v>0</v>
      </c>
      <c r="N21" s="159"/>
      <c r="O21" s="159">
        <f>SUM(O22:O23)</f>
        <v>0</v>
      </c>
      <c r="P21" s="159"/>
      <c r="Q21" s="159">
        <f>SUM(Q22:Q23)</f>
        <v>0</v>
      </c>
      <c r="R21" s="159"/>
      <c r="S21" s="159"/>
      <c r="T21" s="159"/>
      <c r="U21" s="159"/>
      <c r="V21" s="159">
        <f>SUM(V22:V23)</f>
        <v>38.76</v>
      </c>
      <c r="W21" s="159"/>
      <c r="X21" s="159"/>
      <c r="AG21" t="s">
        <v>110</v>
      </c>
    </row>
    <row r="22" spans="1:60" outlineLevel="1" x14ac:dyDescent="0.25">
      <c r="A22" s="173">
        <v>9</v>
      </c>
      <c r="B22" s="174" t="s">
        <v>138</v>
      </c>
      <c r="C22" s="185" t="s">
        <v>139</v>
      </c>
      <c r="D22" s="175" t="s">
        <v>113</v>
      </c>
      <c r="E22" s="176">
        <v>120</v>
      </c>
      <c r="F22" s="177"/>
      <c r="G22" s="178">
        <f>ROUND(E22*F22,2)</f>
        <v>0</v>
      </c>
      <c r="H22" s="177"/>
      <c r="I22" s="178">
        <f>ROUND(E22*H22,2)</f>
        <v>0</v>
      </c>
      <c r="J22" s="177"/>
      <c r="K22" s="178">
        <f>ROUND(E22*J22,2)</f>
        <v>0</v>
      </c>
      <c r="L22" s="178">
        <v>21</v>
      </c>
      <c r="M22" s="179">
        <f>G22*(1+L22/100)</f>
        <v>0</v>
      </c>
      <c r="N22" s="156">
        <v>4.0000000000000003E-5</v>
      </c>
      <c r="O22" s="156">
        <f>ROUND(E22*N22,2)</f>
        <v>0</v>
      </c>
      <c r="P22" s="156">
        <v>0</v>
      </c>
      <c r="Q22" s="156">
        <f>ROUND(E22*P22,2)</f>
        <v>0</v>
      </c>
      <c r="R22" s="156"/>
      <c r="S22" s="156" t="s">
        <v>114</v>
      </c>
      <c r="T22" s="156" t="s">
        <v>115</v>
      </c>
      <c r="U22" s="156">
        <v>0.308</v>
      </c>
      <c r="V22" s="156">
        <f>ROUND(E22*U22,2)</f>
        <v>36.96</v>
      </c>
      <c r="W22" s="156"/>
      <c r="X22" s="156" t="s">
        <v>116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117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5">
      <c r="A23" s="173">
        <v>10</v>
      </c>
      <c r="B23" s="174" t="s">
        <v>140</v>
      </c>
      <c r="C23" s="185" t="s">
        <v>141</v>
      </c>
      <c r="D23" s="175" t="s">
        <v>113</v>
      </c>
      <c r="E23" s="176">
        <v>120</v>
      </c>
      <c r="F23" s="177"/>
      <c r="G23" s="178">
        <f>ROUND(E23*F23,2)</f>
        <v>0</v>
      </c>
      <c r="H23" s="177"/>
      <c r="I23" s="178">
        <f>ROUND(E23*H23,2)</f>
        <v>0</v>
      </c>
      <c r="J23" s="177"/>
      <c r="K23" s="178">
        <f>ROUND(E23*J23,2)</f>
        <v>0</v>
      </c>
      <c r="L23" s="178">
        <v>21</v>
      </c>
      <c r="M23" s="179">
        <f>G23*(1+L23/100)</f>
        <v>0</v>
      </c>
      <c r="N23" s="156">
        <v>0</v>
      </c>
      <c r="O23" s="156">
        <f>ROUND(E23*N23,2)</f>
        <v>0</v>
      </c>
      <c r="P23" s="156">
        <v>0</v>
      </c>
      <c r="Q23" s="156">
        <f>ROUND(E23*P23,2)</f>
        <v>0</v>
      </c>
      <c r="R23" s="156"/>
      <c r="S23" s="156" t="s">
        <v>114</v>
      </c>
      <c r="T23" s="156" t="s">
        <v>115</v>
      </c>
      <c r="U23" s="156">
        <v>1.4999999999999999E-2</v>
      </c>
      <c r="V23" s="156">
        <f>ROUND(E23*U23,2)</f>
        <v>1.8</v>
      </c>
      <c r="W23" s="156"/>
      <c r="X23" s="156" t="s">
        <v>116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117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x14ac:dyDescent="0.25">
      <c r="A24" s="160" t="s">
        <v>109</v>
      </c>
      <c r="B24" s="161" t="s">
        <v>65</v>
      </c>
      <c r="C24" s="182" t="s">
        <v>66</v>
      </c>
      <c r="D24" s="162"/>
      <c r="E24" s="163"/>
      <c r="F24" s="164"/>
      <c r="G24" s="164">
        <f>SUMIF(AG25:AG29,"&lt;&gt;NOR",G25:G29)</f>
        <v>0</v>
      </c>
      <c r="H24" s="164"/>
      <c r="I24" s="164">
        <f>SUM(I25:I29)</f>
        <v>0</v>
      </c>
      <c r="J24" s="164"/>
      <c r="K24" s="164">
        <f>SUM(K25:K29)</f>
        <v>0</v>
      </c>
      <c r="L24" s="164"/>
      <c r="M24" s="165">
        <f>SUM(M25:M29)</f>
        <v>0</v>
      </c>
      <c r="N24" s="159"/>
      <c r="O24" s="159">
        <f>SUM(O25:O29)</f>
        <v>0.02</v>
      </c>
      <c r="P24" s="159"/>
      <c r="Q24" s="159">
        <f>SUM(Q25:Q29)</f>
        <v>12.68</v>
      </c>
      <c r="R24" s="159"/>
      <c r="S24" s="159"/>
      <c r="T24" s="159"/>
      <c r="U24" s="159"/>
      <c r="V24" s="159">
        <f>SUM(V25:V29)</f>
        <v>102.36000000000001</v>
      </c>
      <c r="W24" s="159"/>
      <c r="X24" s="159"/>
      <c r="AG24" t="s">
        <v>110</v>
      </c>
    </row>
    <row r="25" spans="1:60" outlineLevel="1" x14ac:dyDescent="0.25">
      <c r="A25" s="173">
        <v>11</v>
      </c>
      <c r="B25" s="174" t="s">
        <v>142</v>
      </c>
      <c r="C25" s="185" t="s">
        <v>143</v>
      </c>
      <c r="D25" s="175" t="s">
        <v>135</v>
      </c>
      <c r="E25" s="176">
        <v>36</v>
      </c>
      <c r="F25" s="177"/>
      <c r="G25" s="178">
        <f>ROUND(E25*F25,2)</f>
        <v>0</v>
      </c>
      <c r="H25" s="177"/>
      <c r="I25" s="178">
        <f>ROUND(E25*H25,2)</f>
        <v>0</v>
      </c>
      <c r="J25" s="177"/>
      <c r="K25" s="178">
        <f>ROUND(E25*J25,2)</f>
        <v>0</v>
      </c>
      <c r="L25" s="178">
        <v>21</v>
      </c>
      <c r="M25" s="179">
        <f>G25*(1+L25/100)</f>
        <v>0</v>
      </c>
      <c r="N25" s="156">
        <v>0</v>
      </c>
      <c r="O25" s="156">
        <f>ROUND(E25*N25,2)</f>
        <v>0</v>
      </c>
      <c r="P25" s="156">
        <v>7.4999999999999997E-2</v>
      </c>
      <c r="Q25" s="156">
        <f>ROUND(E25*P25,2)</f>
        <v>2.7</v>
      </c>
      <c r="R25" s="156"/>
      <c r="S25" s="156" t="s">
        <v>114</v>
      </c>
      <c r="T25" s="156" t="s">
        <v>115</v>
      </c>
      <c r="U25" s="156">
        <v>0.58599999999999997</v>
      </c>
      <c r="V25" s="156">
        <f>ROUND(E25*U25,2)</f>
        <v>21.1</v>
      </c>
      <c r="W25" s="156"/>
      <c r="X25" s="156" t="s">
        <v>116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117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5">
      <c r="A26" s="166">
        <v>12</v>
      </c>
      <c r="B26" s="167" t="s">
        <v>144</v>
      </c>
      <c r="C26" s="183" t="s">
        <v>145</v>
      </c>
      <c r="D26" s="168" t="s">
        <v>122</v>
      </c>
      <c r="E26" s="169">
        <v>45</v>
      </c>
      <c r="F26" s="170"/>
      <c r="G26" s="171">
        <f>ROUND(E26*F26,2)</f>
        <v>0</v>
      </c>
      <c r="H26" s="170"/>
      <c r="I26" s="171">
        <f>ROUND(E26*H26,2)</f>
        <v>0</v>
      </c>
      <c r="J26" s="170"/>
      <c r="K26" s="171">
        <f>ROUND(E26*J26,2)</f>
        <v>0</v>
      </c>
      <c r="L26" s="171">
        <v>21</v>
      </c>
      <c r="M26" s="172">
        <f>G26*(1+L26/100)</f>
        <v>0</v>
      </c>
      <c r="N26" s="156">
        <v>4.8999999999999998E-4</v>
      </c>
      <c r="O26" s="156">
        <f>ROUND(E26*N26,2)</f>
        <v>0.02</v>
      </c>
      <c r="P26" s="156">
        <v>3.7999999999999999E-2</v>
      </c>
      <c r="Q26" s="156">
        <f>ROUND(E26*P26,2)</f>
        <v>1.71</v>
      </c>
      <c r="R26" s="156"/>
      <c r="S26" s="156" t="s">
        <v>114</v>
      </c>
      <c r="T26" s="156" t="s">
        <v>115</v>
      </c>
      <c r="U26" s="156">
        <v>0.59499999999999997</v>
      </c>
      <c r="V26" s="156">
        <f>ROUND(E26*U26,2)</f>
        <v>26.78</v>
      </c>
      <c r="W26" s="156"/>
      <c r="X26" s="156" t="s">
        <v>116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117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5">
      <c r="A27" s="154"/>
      <c r="B27" s="155"/>
      <c r="C27" s="247" t="s">
        <v>146</v>
      </c>
      <c r="D27" s="248"/>
      <c r="E27" s="248"/>
      <c r="F27" s="248"/>
      <c r="G27" s="248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47"/>
      <c r="Z27" s="147"/>
      <c r="AA27" s="147"/>
      <c r="AB27" s="147"/>
      <c r="AC27" s="147"/>
      <c r="AD27" s="147"/>
      <c r="AE27" s="147"/>
      <c r="AF27" s="147"/>
      <c r="AG27" s="147" t="s">
        <v>147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5">
      <c r="A28" s="173">
        <v>13</v>
      </c>
      <c r="B28" s="174" t="s">
        <v>148</v>
      </c>
      <c r="C28" s="185" t="s">
        <v>149</v>
      </c>
      <c r="D28" s="175" t="s">
        <v>113</v>
      </c>
      <c r="E28" s="176">
        <v>60</v>
      </c>
      <c r="F28" s="177"/>
      <c r="G28" s="178">
        <f>ROUND(E28*F28,2)</f>
        <v>0</v>
      </c>
      <c r="H28" s="177"/>
      <c r="I28" s="178">
        <f>ROUND(E28*H28,2)</f>
        <v>0</v>
      </c>
      <c r="J28" s="177"/>
      <c r="K28" s="178">
        <f>ROUND(E28*J28,2)</f>
        <v>0</v>
      </c>
      <c r="L28" s="178">
        <v>21</v>
      </c>
      <c r="M28" s="179">
        <f>G28*(1+L28/100)</f>
        <v>0</v>
      </c>
      <c r="N28" s="156">
        <v>0</v>
      </c>
      <c r="O28" s="156">
        <f>ROUND(E28*N28,2)</f>
        <v>0</v>
      </c>
      <c r="P28" s="156">
        <v>4.5999999999999999E-2</v>
      </c>
      <c r="Q28" s="156">
        <f>ROUND(E28*P28,2)</f>
        <v>2.76</v>
      </c>
      <c r="R28" s="156"/>
      <c r="S28" s="156" t="s">
        <v>114</v>
      </c>
      <c r="T28" s="156" t="s">
        <v>115</v>
      </c>
      <c r="U28" s="156">
        <v>0.26</v>
      </c>
      <c r="V28" s="156">
        <f>ROUND(E28*U28,2)</f>
        <v>15.6</v>
      </c>
      <c r="W28" s="156"/>
      <c r="X28" s="156" t="s">
        <v>116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117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5">
      <c r="A29" s="173">
        <v>14</v>
      </c>
      <c r="B29" s="174" t="s">
        <v>150</v>
      </c>
      <c r="C29" s="185" t="s">
        <v>151</v>
      </c>
      <c r="D29" s="175" t="s">
        <v>113</v>
      </c>
      <c r="E29" s="176">
        <v>81</v>
      </c>
      <c r="F29" s="177"/>
      <c r="G29" s="178">
        <f>ROUND(E29*F29,2)</f>
        <v>0</v>
      </c>
      <c r="H29" s="177"/>
      <c r="I29" s="178">
        <f>ROUND(E29*H29,2)</f>
        <v>0</v>
      </c>
      <c r="J29" s="177"/>
      <c r="K29" s="178">
        <f>ROUND(E29*J29,2)</f>
        <v>0</v>
      </c>
      <c r="L29" s="178">
        <v>21</v>
      </c>
      <c r="M29" s="179">
        <f>G29*(1+L29/100)</f>
        <v>0</v>
      </c>
      <c r="N29" s="156">
        <v>0</v>
      </c>
      <c r="O29" s="156">
        <f>ROUND(E29*N29,2)</f>
        <v>0</v>
      </c>
      <c r="P29" s="156">
        <v>6.8000000000000005E-2</v>
      </c>
      <c r="Q29" s="156">
        <f>ROUND(E29*P29,2)</f>
        <v>5.51</v>
      </c>
      <c r="R29" s="156"/>
      <c r="S29" s="156" t="s">
        <v>114</v>
      </c>
      <c r="T29" s="156" t="s">
        <v>115</v>
      </c>
      <c r="U29" s="156">
        <v>0.48</v>
      </c>
      <c r="V29" s="156">
        <f>ROUND(E29*U29,2)</f>
        <v>38.880000000000003</v>
      </c>
      <c r="W29" s="156"/>
      <c r="X29" s="156" t="s">
        <v>116</v>
      </c>
      <c r="Y29" s="147"/>
      <c r="Z29" s="147"/>
      <c r="AA29" s="147"/>
      <c r="AB29" s="147"/>
      <c r="AC29" s="147"/>
      <c r="AD29" s="147"/>
      <c r="AE29" s="147"/>
      <c r="AF29" s="147"/>
      <c r="AG29" s="147" t="s">
        <v>117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x14ac:dyDescent="0.25">
      <c r="A30" s="160" t="s">
        <v>109</v>
      </c>
      <c r="B30" s="161" t="s">
        <v>67</v>
      </c>
      <c r="C30" s="182" t="s">
        <v>68</v>
      </c>
      <c r="D30" s="162"/>
      <c r="E30" s="163"/>
      <c r="F30" s="164"/>
      <c r="G30" s="164">
        <f>SUMIF(AG31:AG38,"&lt;&gt;NOR",G31:G38)</f>
        <v>0</v>
      </c>
      <c r="H30" s="164"/>
      <c r="I30" s="164">
        <f>SUM(I31:I38)</f>
        <v>0</v>
      </c>
      <c r="J30" s="164"/>
      <c r="K30" s="164">
        <f>SUM(K31:K38)</f>
        <v>0</v>
      </c>
      <c r="L30" s="164"/>
      <c r="M30" s="165">
        <f>SUM(M31:M38)</f>
        <v>0</v>
      </c>
      <c r="N30" s="159"/>
      <c r="O30" s="159">
        <f>SUM(O31:O38)</f>
        <v>0.37</v>
      </c>
      <c r="P30" s="159"/>
      <c r="Q30" s="159">
        <f>SUM(Q31:Q38)</f>
        <v>0.05</v>
      </c>
      <c r="R30" s="159"/>
      <c r="S30" s="159"/>
      <c r="T30" s="159"/>
      <c r="U30" s="159"/>
      <c r="V30" s="159">
        <f>SUM(V31:V38)</f>
        <v>32.07</v>
      </c>
      <c r="W30" s="159"/>
      <c r="X30" s="159"/>
      <c r="AG30" t="s">
        <v>110</v>
      </c>
    </row>
    <row r="31" spans="1:60" outlineLevel="1" x14ac:dyDescent="0.25">
      <c r="A31" s="166">
        <v>15</v>
      </c>
      <c r="B31" s="167" t="s">
        <v>152</v>
      </c>
      <c r="C31" s="183" t="s">
        <v>153</v>
      </c>
      <c r="D31" s="168" t="s">
        <v>135</v>
      </c>
      <c r="E31" s="169">
        <v>28</v>
      </c>
      <c r="F31" s="170"/>
      <c r="G31" s="171">
        <f>ROUND(E31*F31,2)</f>
        <v>0</v>
      </c>
      <c r="H31" s="170"/>
      <c r="I31" s="171">
        <f>ROUND(E31*H31,2)</f>
        <v>0</v>
      </c>
      <c r="J31" s="170"/>
      <c r="K31" s="171">
        <f>ROUND(E31*J31,2)</f>
        <v>0</v>
      </c>
      <c r="L31" s="171">
        <v>21</v>
      </c>
      <c r="M31" s="172">
        <f>G31*(1+L31/100)</f>
        <v>0</v>
      </c>
      <c r="N31" s="156">
        <v>1.265E-2</v>
      </c>
      <c r="O31" s="156">
        <f>ROUND(E31*N31,2)</f>
        <v>0.35</v>
      </c>
      <c r="P31" s="156">
        <v>0</v>
      </c>
      <c r="Q31" s="156">
        <f>ROUND(E31*P31,2)</f>
        <v>0</v>
      </c>
      <c r="R31" s="156"/>
      <c r="S31" s="156" t="s">
        <v>114</v>
      </c>
      <c r="T31" s="156" t="s">
        <v>115</v>
      </c>
      <c r="U31" s="156">
        <v>0.50600000000000001</v>
      </c>
      <c r="V31" s="156">
        <f>ROUND(E31*U31,2)</f>
        <v>14.17</v>
      </c>
      <c r="W31" s="156"/>
      <c r="X31" s="156" t="s">
        <v>116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117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5">
      <c r="A32" s="154"/>
      <c r="B32" s="155"/>
      <c r="C32" s="247" t="s">
        <v>154</v>
      </c>
      <c r="D32" s="248"/>
      <c r="E32" s="248"/>
      <c r="F32" s="248"/>
      <c r="G32" s="248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47"/>
      <c r="Z32" s="147"/>
      <c r="AA32" s="147"/>
      <c r="AB32" s="147"/>
      <c r="AC32" s="147"/>
      <c r="AD32" s="147"/>
      <c r="AE32" s="147"/>
      <c r="AF32" s="147"/>
      <c r="AG32" s="147" t="s">
        <v>147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5">
      <c r="A33" s="173">
        <v>16</v>
      </c>
      <c r="B33" s="174" t="s">
        <v>155</v>
      </c>
      <c r="C33" s="185" t="s">
        <v>156</v>
      </c>
      <c r="D33" s="175" t="s">
        <v>122</v>
      </c>
      <c r="E33" s="176">
        <v>24</v>
      </c>
      <c r="F33" s="177"/>
      <c r="G33" s="178">
        <f>ROUND(E33*F33,2)</f>
        <v>0</v>
      </c>
      <c r="H33" s="177"/>
      <c r="I33" s="178">
        <f>ROUND(E33*H33,2)</f>
        <v>0</v>
      </c>
      <c r="J33" s="177"/>
      <c r="K33" s="178">
        <f>ROUND(E33*J33,2)</f>
        <v>0</v>
      </c>
      <c r="L33" s="178">
        <v>21</v>
      </c>
      <c r="M33" s="179">
        <f>G33*(1+L33/100)</f>
        <v>0</v>
      </c>
      <c r="N33" s="156">
        <v>0</v>
      </c>
      <c r="O33" s="156">
        <f>ROUND(E33*N33,2)</f>
        <v>0</v>
      </c>
      <c r="P33" s="156">
        <v>2.0999999999999999E-3</v>
      </c>
      <c r="Q33" s="156">
        <f>ROUND(E33*P33,2)</f>
        <v>0.05</v>
      </c>
      <c r="R33" s="156"/>
      <c r="S33" s="156" t="s">
        <v>114</v>
      </c>
      <c r="T33" s="156" t="s">
        <v>115</v>
      </c>
      <c r="U33" s="156">
        <v>3.1E-2</v>
      </c>
      <c r="V33" s="156">
        <f>ROUND(E33*U33,2)</f>
        <v>0.74</v>
      </c>
      <c r="W33" s="156"/>
      <c r="X33" s="156" t="s">
        <v>116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117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5">
      <c r="A34" s="166">
        <v>17</v>
      </c>
      <c r="B34" s="167" t="s">
        <v>157</v>
      </c>
      <c r="C34" s="183" t="s">
        <v>158</v>
      </c>
      <c r="D34" s="168" t="s">
        <v>122</v>
      </c>
      <c r="E34" s="169">
        <v>4</v>
      </c>
      <c r="F34" s="170"/>
      <c r="G34" s="171">
        <f>ROUND(E34*F34,2)</f>
        <v>0</v>
      </c>
      <c r="H34" s="170"/>
      <c r="I34" s="171">
        <f>ROUND(E34*H34,2)</f>
        <v>0</v>
      </c>
      <c r="J34" s="170"/>
      <c r="K34" s="171">
        <f>ROUND(E34*J34,2)</f>
        <v>0</v>
      </c>
      <c r="L34" s="171">
        <v>21</v>
      </c>
      <c r="M34" s="172">
        <f>G34*(1+L34/100)</f>
        <v>0</v>
      </c>
      <c r="N34" s="156">
        <v>4.6999999999999999E-4</v>
      </c>
      <c r="O34" s="156">
        <f>ROUND(E34*N34,2)</f>
        <v>0</v>
      </c>
      <c r="P34" s="156">
        <v>0</v>
      </c>
      <c r="Q34" s="156">
        <f>ROUND(E34*P34,2)</f>
        <v>0</v>
      </c>
      <c r="R34" s="156"/>
      <c r="S34" s="156" t="s">
        <v>114</v>
      </c>
      <c r="T34" s="156" t="s">
        <v>115</v>
      </c>
      <c r="U34" s="156">
        <v>0.35899999999999999</v>
      </c>
      <c r="V34" s="156">
        <f>ROUND(E34*U34,2)</f>
        <v>1.44</v>
      </c>
      <c r="W34" s="156"/>
      <c r="X34" s="156" t="s">
        <v>116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117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5">
      <c r="A35" s="154"/>
      <c r="B35" s="155"/>
      <c r="C35" s="247" t="s">
        <v>159</v>
      </c>
      <c r="D35" s="248"/>
      <c r="E35" s="248"/>
      <c r="F35" s="248"/>
      <c r="G35" s="248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47"/>
      <c r="Z35" s="147"/>
      <c r="AA35" s="147"/>
      <c r="AB35" s="147"/>
      <c r="AC35" s="147"/>
      <c r="AD35" s="147"/>
      <c r="AE35" s="147"/>
      <c r="AF35" s="147"/>
      <c r="AG35" s="147" t="s">
        <v>147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5">
      <c r="A36" s="166">
        <v>18</v>
      </c>
      <c r="B36" s="167" t="s">
        <v>160</v>
      </c>
      <c r="C36" s="183" t="s">
        <v>161</v>
      </c>
      <c r="D36" s="168" t="s">
        <v>122</v>
      </c>
      <c r="E36" s="169">
        <v>24</v>
      </c>
      <c r="F36" s="170"/>
      <c r="G36" s="171">
        <f>ROUND(E36*F36,2)</f>
        <v>0</v>
      </c>
      <c r="H36" s="170"/>
      <c r="I36" s="171">
        <f>ROUND(E36*H36,2)</f>
        <v>0</v>
      </c>
      <c r="J36" s="170"/>
      <c r="K36" s="171">
        <f>ROUND(E36*J36,2)</f>
        <v>0</v>
      </c>
      <c r="L36" s="171">
        <v>21</v>
      </c>
      <c r="M36" s="172">
        <f>G36*(1+L36/100)</f>
        <v>0</v>
      </c>
      <c r="N36" s="156">
        <v>6.9999999999999999E-4</v>
      </c>
      <c r="O36" s="156">
        <f>ROUND(E36*N36,2)</f>
        <v>0.02</v>
      </c>
      <c r="P36" s="156">
        <v>0</v>
      </c>
      <c r="Q36" s="156">
        <f>ROUND(E36*P36,2)</f>
        <v>0</v>
      </c>
      <c r="R36" s="156"/>
      <c r="S36" s="156" t="s">
        <v>114</v>
      </c>
      <c r="T36" s="156" t="s">
        <v>115</v>
      </c>
      <c r="U36" s="156">
        <v>0.45200000000000001</v>
      </c>
      <c r="V36" s="156">
        <f>ROUND(E36*U36,2)</f>
        <v>10.85</v>
      </c>
      <c r="W36" s="156"/>
      <c r="X36" s="156" t="s">
        <v>116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117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5">
      <c r="A37" s="154"/>
      <c r="B37" s="155"/>
      <c r="C37" s="247" t="s">
        <v>159</v>
      </c>
      <c r="D37" s="248"/>
      <c r="E37" s="248"/>
      <c r="F37" s="248"/>
      <c r="G37" s="248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47"/>
      <c r="Z37" s="147"/>
      <c r="AA37" s="147"/>
      <c r="AB37" s="147"/>
      <c r="AC37" s="147"/>
      <c r="AD37" s="147"/>
      <c r="AE37" s="147"/>
      <c r="AF37" s="147"/>
      <c r="AG37" s="147" t="s">
        <v>147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5">
      <c r="A38" s="173">
        <v>19</v>
      </c>
      <c r="B38" s="174" t="s">
        <v>162</v>
      </c>
      <c r="C38" s="185" t="s">
        <v>163</v>
      </c>
      <c r="D38" s="175" t="s">
        <v>135</v>
      </c>
      <c r="E38" s="176">
        <v>28</v>
      </c>
      <c r="F38" s="177"/>
      <c r="G38" s="178">
        <f>ROUND(E38*F38,2)</f>
        <v>0</v>
      </c>
      <c r="H38" s="177"/>
      <c r="I38" s="178">
        <f>ROUND(E38*H38,2)</f>
        <v>0</v>
      </c>
      <c r="J38" s="177"/>
      <c r="K38" s="178">
        <f>ROUND(E38*J38,2)</f>
        <v>0</v>
      </c>
      <c r="L38" s="178">
        <v>21</v>
      </c>
      <c r="M38" s="179">
        <f>G38*(1+L38/100)</f>
        <v>0</v>
      </c>
      <c r="N38" s="156">
        <v>0</v>
      </c>
      <c r="O38" s="156">
        <f>ROUND(E38*N38,2)</f>
        <v>0</v>
      </c>
      <c r="P38" s="156">
        <v>0</v>
      </c>
      <c r="Q38" s="156">
        <f>ROUND(E38*P38,2)</f>
        <v>0</v>
      </c>
      <c r="R38" s="156"/>
      <c r="S38" s="156" t="s">
        <v>114</v>
      </c>
      <c r="T38" s="156" t="s">
        <v>115</v>
      </c>
      <c r="U38" s="156">
        <v>0.17399999999999999</v>
      </c>
      <c r="V38" s="156">
        <f>ROUND(E38*U38,2)</f>
        <v>4.87</v>
      </c>
      <c r="W38" s="156"/>
      <c r="X38" s="156" t="s">
        <v>116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117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x14ac:dyDescent="0.25">
      <c r="A39" s="160" t="s">
        <v>109</v>
      </c>
      <c r="B39" s="161" t="s">
        <v>69</v>
      </c>
      <c r="C39" s="182" t="s">
        <v>70</v>
      </c>
      <c r="D39" s="162"/>
      <c r="E39" s="163"/>
      <c r="F39" s="164"/>
      <c r="G39" s="164">
        <f>SUMIF(AG40:AG70,"&lt;&gt;NOR",G40:G70)</f>
        <v>0</v>
      </c>
      <c r="H39" s="164"/>
      <c r="I39" s="164">
        <f>SUM(I40:I70)</f>
        <v>0</v>
      </c>
      <c r="J39" s="164"/>
      <c r="K39" s="164">
        <f>SUM(K40:K70)</f>
        <v>0</v>
      </c>
      <c r="L39" s="164"/>
      <c r="M39" s="165">
        <f>SUM(M40:M70)</f>
        <v>0</v>
      </c>
      <c r="N39" s="159"/>
      <c r="O39" s="159">
        <f>SUM(O40:O70)</f>
        <v>0.21</v>
      </c>
      <c r="P39" s="159"/>
      <c r="Q39" s="159">
        <f>SUM(Q40:Q70)</f>
        <v>0.73</v>
      </c>
      <c r="R39" s="159"/>
      <c r="S39" s="159"/>
      <c r="T39" s="159"/>
      <c r="U39" s="159"/>
      <c r="V39" s="159">
        <f>SUM(V40:V70)</f>
        <v>279.69999999999993</v>
      </c>
      <c r="W39" s="159"/>
      <c r="X39" s="159"/>
      <c r="AG39" t="s">
        <v>110</v>
      </c>
    </row>
    <row r="40" spans="1:60" outlineLevel="1" x14ac:dyDescent="0.25">
      <c r="A40" s="173">
        <v>20</v>
      </c>
      <c r="B40" s="174" t="s">
        <v>164</v>
      </c>
      <c r="C40" s="185" t="s">
        <v>165</v>
      </c>
      <c r="D40" s="175" t="s">
        <v>122</v>
      </c>
      <c r="E40" s="176">
        <v>200</v>
      </c>
      <c r="F40" s="177"/>
      <c r="G40" s="178">
        <f>ROUND(E40*F40,2)</f>
        <v>0</v>
      </c>
      <c r="H40" s="177"/>
      <c r="I40" s="178">
        <f>ROUND(E40*H40,2)</f>
        <v>0</v>
      </c>
      <c r="J40" s="177"/>
      <c r="K40" s="178">
        <f>ROUND(E40*J40,2)</f>
        <v>0</v>
      </c>
      <c r="L40" s="178">
        <v>21</v>
      </c>
      <c r="M40" s="179">
        <f>G40*(1+L40/100)</f>
        <v>0</v>
      </c>
      <c r="N40" s="156">
        <v>0</v>
      </c>
      <c r="O40" s="156">
        <f>ROUND(E40*N40,2)</f>
        <v>0</v>
      </c>
      <c r="P40" s="156">
        <v>2.1299999999999999E-3</v>
      </c>
      <c r="Q40" s="156">
        <f>ROUND(E40*P40,2)</f>
        <v>0.43</v>
      </c>
      <c r="R40" s="156"/>
      <c r="S40" s="156" t="s">
        <v>114</v>
      </c>
      <c r="T40" s="156" t="s">
        <v>115</v>
      </c>
      <c r="U40" s="156">
        <v>0.17299999999999999</v>
      </c>
      <c r="V40" s="156">
        <f>ROUND(E40*U40,2)</f>
        <v>34.6</v>
      </c>
      <c r="W40" s="156"/>
      <c r="X40" s="156" t="s">
        <v>116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117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5">
      <c r="A41" s="173">
        <v>21</v>
      </c>
      <c r="B41" s="174" t="s">
        <v>166</v>
      </c>
      <c r="C41" s="185" t="s">
        <v>167</v>
      </c>
      <c r="D41" s="175" t="s">
        <v>122</v>
      </c>
      <c r="E41" s="176">
        <v>45</v>
      </c>
      <c r="F41" s="177"/>
      <c r="G41" s="178">
        <f>ROUND(E41*F41,2)</f>
        <v>0</v>
      </c>
      <c r="H41" s="177"/>
      <c r="I41" s="178">
        <f>ROUND(E41*H41,2)</f>
        <v>0</v>
      </c>
      <c r="J41" s="177"/>
      <c r="K41" s="178">
        <f>ROUND(E41*J41,2)</f>
        <v>0</v>
      </c>
      <c r="L41" s="178">
        <v>21</v>
      </c>
      <c r="M41" s="179">
        <f>G41*(1+L41/100)</f>
        <v>0</v>
      </c>
      <c r="N41" s="156">
        <v>0</v>
      </c>
      <c r="O41" s="156">
        <f>ROUND(E41*N41,2)</f>
        <v>0</v>
      </c>
      <c r="P41" s="156">
        <v>4.9699999999999996E-3</v>
      </c>
      <c r="Q41" s="156">
        <f>ROUND(E41*P41,2)</f>
        <v>0.22</v>
      </c>
      <c r="R41" s="156"/>
      <c r="S41" s="156" t="s">
        <v>114</v>
      </c>
      <c r="T41" s="156" t="s">
        <v>115</v>
      </c>
      <c r="U41" s="156">
        <v>0.20399999999999999</v>
      </c>
      <c r="V41" s="156">
        <f>ROUND(E41*U41,2)</f>
        <v>9.18</v>
      </c>
      <c r="W41" s="156"/>
      <c r="X41" s="156" t="s">
        <v>116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117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5">
      <c r="A42" s="173">
        <v>22</v>
      </c>
      <c r="B42" s="174" t="s">
        <v>168</v>
      </c>
      <c r="C42" s="185" t="s">
        <v>169</v>
      </c>
      <c r="D42" s="175" t="s">
        <v>135</v>
      </c>
      <c r="E42" s="176">
        <v>28</v>
      </c>
      <c r="F42" s="177"/>
      <c r="G42" s="178">
        <f>ROUND(E42*F42,2)</f>
        <v>0</v>
      </c>
      <c r="H42" s="177"/>
      <c r="I42" s="178">
        <f>ROUND(E42*H42,2)</f>
        <v>0</v>
      </c>
      <c r="J42" s="177"/>
      <c r="K42" s="178">
        <f>ROUND(E42*J42,2)</f>
        <v>0</v>
      </c>
      <c r="L42" s="178">
        <v>21</v>
      </c>
      <c r="M42" s="179">
        <f>G42*(1+L42/100)</f>
        <v>0</v>
      </c>
      <c r="N42" s="156">
        <v>0</v>
      </c>
      <c r="O42" s="156">
        <f>ROUND(E42*N42,2)</f>
        <v>0</v>
      </c>
      <c r="P42" s="156">
        <v>2.7000000000000001E-3</v>
      </c>
      <c r="Q42" s="156">
        <f>ROUND(E42*P42,2)</f>
        <v>0.08</v>
      </c>
      <c r="R42" s="156"/>
      <c r="S42" s="156" t="s">
        <v>114</v>
      </c>
      <c r="T42" s="156" t="s">
        <v>115</v>
      </c>
      <c r="U42" s="156">
        <v>0.70299999999999996</v>
      </c>
      <c r="V42" s="156">
        <f>ROUND(E42*U42,2)</f>
        <v>19.68</v>
      </c>
      <c r="W42" s="156"/>
      <c r="X42" s="156" t="s">
        <v>116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117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5">
      <c r="A43" s="166">
        <v>23</v>
      </c>
      <c r="B43" s="167" t="s">
        <v>170</v>
      </c>
      <c r="C43" s="183" t="s">
        <v>171</v>
      </c>
      <c r="D43" s="168" t="s">
        <v>122</v>
      </c>
      <c r="E43" s="169">
        <v>66</v>
      </c>
      <c r="F43" s="170"/>
      <c r="G43" s="171">
        <f>ROUND(E43*F43,2)</f>
        <v>0</v>
      </c>
      <c r="H43" s="170"/>
      <c r="I43" s="171">
        <f>ROUND(E43*H43,2)</f>
        <v>0</v>
      </c>
      <c r="J43" s="170"/>
      <c r="K43" s="171">
        <f>ROUND(E43*J43,2)</f>
        <v>0</v>
      </c>
      <c r="L43" s="171">
        <v>21</v>
      </c>
      <c r="M43" s="172">
        <f>G43*(1+L43/100)</f>
        <v>0</v>
      </c>
      <c r="N43" s="156">
        <v>2.7999999999999998E-4</v>
      </c>
      <c r="O43" s="156">
        <f>ROUND(E43*N43,2)</f>
        <v>0.02</v>
      </c>
      <c r="P43" s="156">
        <v>0</v>
      </c>
      <c r="Q43" s="156">
        <f>ROUND(E43*P43,2)</f>
        <v>0</v>
      </c>
      <c r="R43" s="156"/>
      <c r="S43" s="156" t="s">
        <v>114</v>
      </c>
      <c r="T43" s="156" t="s">
        <v>115</v>
      </c>
      <c r="U43" s="156">
        <v>0.36516999999999999</v>
      </c>
      <c r="V43" s="156">
        <f>ROUND(E43*U43,2)</f>
        <v>24.1</v>
      </c>
      <c r="W43" s="156"/>
      <c r="X43" s="156" t="s">
        <v>116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117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ht="21" outlineLevel="1" x14ac:dyDescent="0.25">
      <c r="A44" s="154"/>
      <c r="B44" s="155"/>
      <c r="C44" s="247" t="s">
        <v>172</v>
      </c>
      <c r="D44" s="248"/>
      <c r="E44" s="248"/>
      <c r="F44" s="248"/>
      <c r="G44" s="248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47"/>
      <c r="Z44" s="147"/>
      <c r="AA44" s="147"/>
      <c r="AB44" s="147"/>
      <c r="AC44" s="147"/>
      <c r="AD44" s="147"/>
      <c r="AE44" s="147"/>
      <c r="AF44" s="147"/>
      <c r="AG44" s="147" t="s">
        <v>147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80" t="str">
        <f>C44</f>
        <v>V položkách jsou započteny 3 svary na 1m délky rozvodu, náklady na montáž tvarovek, bez dodávky potrubí, tvarovek a závěsů. Včetně zednických výpomocí.</v>
      </c>
      <c r="BB44" s="147"/>
      <c r="BC44" s="147"/>
      <c r="BD44" s="147"/>
      <c r="BE44" s="147"/>
      <c r="BF44" s="147"/>
      <c r="BG44" s="147"/>
      <c r="BH44" s="147"/>
    </row>
    <row r="45" spans="1:60" outlineLevel="1" x14ac:dyDescent="0.25">
      <c r="A45" s="154"/>
      <c r="B45" s="155"/>
      <c r="C45" s="245" t="s">
        <v>154</v>
      </c>
      <c r="D45" s="246"/>
      <c r="E45" s="246"/>
      <c r="F45" s="246"/>
      <c r="G45" s="24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47"/>
      <c r="Z45" s="147"/>
      <c r="AA45" s="147"/>
      <c r="AB45" s="147"/>
      <c r="AC45" s="147"/>
      <c r="AD45" s="147"/>
      <c r="AE45" s="147"/>
      <c r="AF45" s="147"/>
      <c r="AG45" s="147" t="s">
        <v>147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5">
      <c r="A46" s="166">
        <v>24</v>
      </c>
      <c r="B46" s="167" t="s">
        <v>173</v>
      </c>
      <c r="C46" s="183" t="s">
        <v>174</v>
      </c>
      <c r="D46" s="168" t="s">
        <v>122</v>
      </c>
      <c r="E46" s="169">
        <v>150</v>
      </c>
      <c r="F46" s="170"/>
      <c r="G46" s="171">
        <f>ROUND(E46*F46,2)</f>
        <v>0</v>
      </c>
      <c r="H46" s="170"/>
      <c r="I46" s="171">
        <f>ROUND(E46*H46,2)</f>
        <v>0</v>
      </c>
      <c r="J46" s="170"/>
      <c r="K46" s="171">
        <f>ROUND(E46*J46,2)</f>
        <v>0</v>
      </c>
      <c r="L46" s="171">
        <v>21</v>
      </c>
      <c r="M46" s="172">
        <f>G46*(1+L46/100)</f>
        <v>0</v>
      </c>
      <c r="N46" s="156">
        <v>2.7999999999999998E-4</v>
      </c>
      <c r="O46" s="156">
        <f>ROUND(E46*N46,2)</f>
        <v>0.04</v>
      </c>
      <c r="P46" s="156">
        <v>0</v>
      </c>
      <c r="Q46" s="156">
        <f>ROUND(E46*P46,2)</f>
        <v>0</v>
      </c>
      <c r="R46" s="156"/>
      <c r="S46" s="156" t="s">
        <v>114</v>
      </c>
      <c r="T46" s="156" t="s">
        <v>115</v>
      </c>
      <c r="U46" s="156">
        <v>0.40018999999999999</v>
      </c>
      <c r="V46" s="156">
        <f>ROUND(E46*U46,2)</f>
        <v>60.03</v>
      </c>
      <c r="W46" s="156"/>
      <c r="X46" s="156" t="s">
        <v>116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117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t="21" outlineLevel="1" x14ac:dyDescent="0.25">
      <c r="A47" s="154"/>
      <c r="B47" s="155"/>
      <c r="C47" s="247" t="s">
        <v>172</v>
      </c>
      <c r="D47" s="248"/>
      <c r="E47" s="248"/>
      <c r="F47" s="248"/>
      <c r="G47" s="248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47"/>
      <c r="Z47" s="147"/>
      <c r="AA47" s="147"/>
      <c r="AB47" s="147"/>
      <c r="AC47" s="147"/>
      <c r="AD47" s="147"/>
      <c r="AE47" s="147"/>
      <c r="AF47" s="147"/>
      <c r="AG47" s="147" t="s">
        <v>147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80" t="str">
        <f>C47</f>
        <v>V položkách jsou započteny 3 svary na 1m délky rozvodu, náklady na montáž tvarovek, bez dodávky potrubí, tvarovek a závěsů. Včetně zednických výpomocí.</v>
      </c>
      <c r="BB47" s="147"/>
      <c r="BC47" s="147"/>
      <c r="BD47" s="147"/>
      <c r="BE47" s="147"/>
      <c r="BF47" s="147"/>
      <c r="BG47" s="147"/>
      <c r="BH47" s="147"/>
    </row>
    <row r="48" spans="1:60" outlineLevel="1" x14ac:dyDescent="0.25">
      <c r="A48" s="154"/>
      <c r="B48" s="155"/>
      <c r="C48" s="245" t="s">
        <v>154</v>
      </c>
      <c r="D48" s="246"/>
      <c r="E48" s="246"/>
      <c r="F48" s="246"/>
      <c r="G48" s="24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47"/>
      <c r="Z48" s="147"/>
      <c r="AA48" s="147"/>
      <c r="AB48" s="147"/>
      <c r="AC48" s="147"/>
      <c r="AD48" s="147"/>
      <c r="AE48" s="147"/>
      <c r="AF48" s="147"/>
      <c r="AG48" s="147" t="s">
        <v>147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5">
      <c r="A49" s="166">
        <v>25</v>
      </c>
      <c r="B49" s="167" t="s">
        <v>175</v>
      </c>
      <c r="C49" s="183" t="s">
        <v>176</v>
      </c>
      <c r="D49" s="168" t="s">
        <v>122</v>
      </c>
      <c r="E49" s="169">
        <v>30</v>
      </c>
      <c r="F49" s="170"/>
      <c r="G49" s="171">
        <f>ROUND(E49*F49,2)</f>
        <v>0</v>
      </c>
      <c r="H49" s="170"/>
      <c r="I49" s="171">
        <f>ROUND(E49*H49,2)</f>
        <v>0</v>
      </c>
      <c r="J49" s="170"/>
      <c r="K49" s="171">
        <f>ROUND(E49*J49,2)</f>
        <v>0</v>
      </c>
      <c r="L49" s="171">
        <v>21</v>
      </c>
      <c r="M49" s="172">
        <f>G49*(1+L49/100)</f>
        <v>0</v>
      </c>
      <c r="N49" s="156">
        <v>2.7999999999999998E-4</v>
      </c>
      <c r="O49" s="156">
        <f>ROUND(E49*N49,2)</f>
        <v>0.01</v>
      </c>
      <c r="P49" s="156">
        <v>0</v>
      </c>
      <c r="Q49" s="156">
        <f>ROUND(E49*P49,2)</f>
        <v>0</v>
      </c>
      <c r="R49" s="156"/>
      <c r="S49" s="156" t="s">
        <v>114</v>
      </c>
      <c r="T49" s="156" t="s">
        <v>115</v>
      </c>
      <c r="U49" s="156">
        <v>0.47626000000000002</v>
      </c>
      <c r="V49" s="156">
        <f>ROUND(E49*U49,2)</f>
        <v>14.29</v>
      </c>
      <c r="W49" s="156"/>
      <c r="X49" s="156" t="s">
        <v>116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117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ht="21" outlineLevel="1" x14ac:dyDescent="0.25">
      <c r="A50" s="154"/>
      <c r="B50" s="155"/>
      <c r="C50" s="247" t="s">
        <v>172</v>
      </c>
      <c r="D50" s="248"/>
      <c r="E50" s="248"/>
      <c r="F50" s="248"/>
      <c r="G50" s="248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47"/>
      <c r="Z50" s="147"/>
      <c r="AA50" s="147"/>
      <c r="AB50" s="147"/>
      <c r="AC50" s="147"/>
      <c r="AD50" s="147"/>
      <c r="AE50" s="147"/>
      <c r="AF50" s="147"/>
      <c r="AG50" s="147" t="s">
        <v>147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80" t="str">
        <f>C50</f>
        <v>V položkách jsou započteny 3 svary na 1m délky rozvodu, náklady na montáž tvarovek, bez dodávky potrubí, tvarovek a závěsů. Včetně zednických výpomocí.</v>
      </c>
      <c r="BB50" s="147"/>
      <c r="BC50" s="147"/>
      <c r="BD50" s="147"/>
      <c r="BE50" s="147"/>
      <c r="BF50" s="147"/>
      <c r="BG50" s="147"/>
      <c r="BH50" s="147"/>
    </row>
    <row r="51" spans="1:60" outlineLevel="1" x14ac:dyDescent="0.25">
      <c r="A51" s="154"/>
      <c r="B51" s="155"/>
      <c r="C51" s="245" t="s">
        <v>154</v>
      </c>
      <c r="D51" s="246"/>
      <c r="E51" s="246"/>
      <c r="F51" s="246"/>
      <c r="G51" s="24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47"/>
      <c r="Z51" s="147"/>
      <c r="AA51" s="147"/>
      <c r="AB51" s="147"/>
      <c r="AC51" s="147"/>
      <c r="AD51" s="147"/>
      <c r="AE51" s="147"/>
      <c r="AF51" s="147"/>
      <c r="AG51" s="147" t="s">
        <v>147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5">
      <c r="A52" s="166">
        <v>26</v>
      </c>
      <c r="B52" s="167" t="s">
        <v>177</v>
      </c>
      <c r="C52" s="183" t="s">
        <v>178</v>
      </c>
      <c r="D52" s="168" t="s">
        <v>122</v>
      </c>
      <c r="E52" s="169">
        <v>66</v>
      </c>
      <c r="F52" s="170"/>
      <c r="G52" s="171">
        <f>ROUND(E52*F52,2)</f>
        <v>0</v>
      </c>
      <c r="H52" s="170"/>
      <c r="I52" s="171">
        <f>ROUND(E52*H52,2)</f>
        <v>0</v>
      </c>
      <c r="J52" s="170"/>
      <c r="K52" s="171">
        <f>ROUND(E52*J52,2)</f>
        <v>0</v>
      </c>
      <c r="L52" s="171">
        <v>21</v>
      </c>
      <c r="M52" s="172">
        <f>G52*(1+L52/100)</f>
        <v>0</v>
      </c>
      <c r="N52" s="156">
        <v>4.2999999999999999E-4</v>
      </c>
      <c r="O52" s="156">
        <f>ROUND(E52*N52,2)</f>
        <v>0.03</v>
      </c>
      <c r="P52" s="156">
        <v>0</v>
      </c>
      <c r="Q52" s="156">
        <f>ROUND(E52*P52,2)</f>
        <v>0</v>
      </c>
      <c r="R52" s="156"/>
      <c r="S52" s="156" t="s">
        <v>114</v>
      </c>
      <c r="T52" s="156" t="s">
        <v>115</v>
      </c>
      <c r="U52" s="156">
        <v>0.27889999999999998</v>
      </c>
      <c r="V52" s="156">
        <f>ROUND(E52*U52,2)</f>
        <v>18.41</v>
      </c>
      <c r="W52" s="156"/>
      <c r="X52" s="156" t="s">
        <v>116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117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5">
      <c r="A53" s="154"/>
      <c r="B53" s="155"/>
      <c r="C53" s="247" t="s">
        <v>154</v>
      </c>
      <c r="D53" s="248"/>
      <c r="E53" s="248"/>
      <c r="F53" s="248"/>
      <c r="G53" s="248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47"/>
      <c r="Z53" s="147"/>
      <c r="AA53" s="147"/>
      <c r="AB53" s="147"/>
      <c r="AC53" s="147"/>
      <c r="AD53" s="147"/>
      <c r="AE53" s="147"/>
      <c r="AF53" s="147"/>
      <c r="AG53" s="147" t="s">
        <v>147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5">
      <c r="A54" s="166">
        <v>27</v>
      </c>
      <c r="B54" s="167" t="s">
        <v>179</v>
      </c>
      <c r="C54" s="183" t="s">
        <v>180</v>
      </c>
      <c r="D54" s="168" t="s">
        <v>122</v>
      </c>
      <c r="E54" s="169">
        <v>150</v>
      </c>
      <c r="F54" s="170"/>
      <c r="G54" s="171">
        <f>ROUND(E54*F54,2)</f>
        <v>0</v>
      </c>
      <c r="H54" s="170"/>
      <c r="I54" s="171">
        <f>ROUND(E54*H54,2)</f>
        <v>0</v>
      </c>
      <c r="J54" s="170"/>
      <c r="K54" s="171">
        <f>ROUND(E54*J54,2)</f>
        <v>0</v>
      </c>
      <c r="L54" s="171">
        <v>21</v>
      </c>
      <c r="M54" s="172">
        <f>G54*(1+L54/100)</f>
        <v>0</v>
      </c>
      <c r="N54" s="156">
        <v>5.2999999999999998E-4</v>
      </c>
      <c r="O54" s="156">
        <f>ROUND(E54*N54,2)</f>
        <v>0.08</v>
      </c>
      <c r="P54" s="156">
        <v>0</v>
      </c>
      <c r="Q54" s="156">
        <f>ROUND(E54*P54,2)</f>
        <v>0</v>
      </c>
      <c r="R54" s="156"/>
      <c r="S54" s="156" t="s">
        <v>114</v>
      </c>
      <c r="T54" s="156" t="s">
        <v>115</v>
      </c>
      <c r="U54" s="156">
        <v>0.29730000000000001</v>
      </c>
      <c r="V54" s="156">
        <f>ROUND(E54*U54,2)</f>
        <v>44.6</v>
      </c>
      <c r="W54" s="156"/>
      <c r="X54" s="156" t="s">
        <v>116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117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5">
      <c r="A55" s="154"/>
      <c r="B55" s="155"/>
      <c r="C55" s="247" t="s">
        <v>181</v>
      </c>
      <c r="D55" s="248"/>
      <c r="E55" s="248"/>
      <c r="F55" s="248"/>
      <c r="G55" s="248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47"/>
      <c r="Z55" s="147"/>
      <c r="AA55" s="147"/>
      <c r="AB55" s="147"/>
      <c r="AC55" s="147"/>
      <c r="AD55" s="147"/>
      <c r="AE55" s="147"/>
      <c r="AF55" s="147"/>
      <c r="AG55" s="147" t="s">
        <v>147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5">
      <c r="A56" s="154"/>
      <c r="B56" s="155"/>
      <c r="C56" s="245" t="s">
        <v>154</v>
      </c>
      <c r="D56" s="246"/>
      <c r="E56" s="246"/>
      <c r="F56" s="246"/>
      <c r="G56" s="24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47"/>
      <c r="Z56" s="147"/>
      <c r="AA56" s="147"/>
      <c r="AB56" s="147"/>
      <c r="AC56" s="147"/>
      <c r="AD56" s="147"/>
      <c r="AE56" s="147"/>
      <c r="AF56" s="147"/>
      <c r="AG56" s="147" t="s">
        <v>147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5">
      <c r="A57" s="166">
        <v>28</v>
      </c>
      <c r="B57" s="167" t="s">
        <v>182</v>
      </c>
      <c r="C57" s="183" t="s">
        <v>183</v>
      </c>
      <c r="D57" s="168" t="s">
        <v>122</v>
      </c>
      <c r="E57" s="169">
        <v>30</v>
      </c>
      <c r="F57" s="170"/>
      <c r="G57" s="171">
        <f>ROUND(E57*F57,2)</f>
        <v>0</v>
      </c>
      <c r="H57" s="170"/>
      <c r="I57" s="171">
        <f>ROUND(E57*H57,2)</f>
        <v>0</v>
      </c>
      <c r="J57" s="170"/>
      <c r="K57" s="171">
        <f>ROUND(E57*J57,2)</f>
        <v>0</v>
      </c>
      <c r="L57" s="171">
        <v>21</v>
      </c>
      <c r="M57" s="172">
        <f>G57*(1+L57/100)</f>
        <v>0</v>
      </c>
      <c r="N57" s="156">
        <v>7.2999999999999996E-4</v>
      </c>
      <c r="O57" s="156">
        <f>ROUND(E57*N57,2)</f>
        <v>0.02</v>
      </c>
      <c r="P57" s="156">
        <v>0</v>
      </c>
      <c r="Q57" s="156">
        <f>ROUND(E57*P57,2)</f>
        <v>0</v>
      </c>
      <c r="R57" s="156"/>
      <c r="S57" s="156" t="s">
        <v>114</v>
      </c>
      <c r="T57" s="156" t="s">
        <v>115</v>
      </c>
      <c r="U57" s="156">
        <v>0.33279999999999998</v>
      </c>
      <c r="V57" s="156">
        <f>ROUND(E57*U57,2)</f>
        <v>9.98</v>
      </c>
      <c r="W57" s="156"/>
      <c r="X57" s="156" t="s">
        <v>116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117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5">
      <c r="A58" s="154"/>
      <c r="B58" s="155"/>
      <c r="C58" s="247" t="s">
        <v>181</v>
      </c>
      <c r="D58" s="248"/>
      <c r="E58" s="248"/>
      <c r="F58" s="248"/>
      <c r="G58" s="248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47"/>
      <c r="Z58" s="147"/>
      <c r="AA58" s="147"/>
      <c r="AB58" s="147"/>
      <c r="AC58" s="147"/>
      <c r="AD58" s="147"/>
      <c r="AE58" s="147"/>
      <c r="AF58" s="147"/>
      <c r="AG58" s="147" t="s">
        <v>147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5">
      <c r="A59" s="154"/>
      <c r="B59" s="155"/>
      <c r="C59" s="245" t="s">
        <v>154</v>
      </c>
      <c r="D59" s="246"/>
      <c r="E59" s="246"/>
      <c r="F59" s="246"/>
      <c r="G59" s="24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47"/>
      <c r="Z59" s="147"/>
      <c r="AA59" s="147"/>
      <c r="AB59" s="147"/>
      <c r="AC59" s="147"/>
      <c r="AD59" s="147"/>
      <c r="AE59" s="147"/>
      <c r="AF59" s="147"/>
      <c r="AG59" s="147" t="s">
        <v>147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ht="20.399999999999999" outlineLevel="1" x14ac:dyDescent="0.25">
      <c r="A60" s="166">
        <v>29</v>
      </c>
      <c r="B60" s="167" t="s">
        <v>184</v>
      </c>
      <c r="C60" s="183" t="s">
        <v>185</v>
      </c>
      <c r="D60" s="168" t="s">
        <v>122</v>
      </c>
      <c r="E60" s="169">
        <v>66</v>
      </c>
      <c r="F60" s="170"/>
      <c r="G60" s="171">
        <f>ROUND(E60*F60,2)</f>
        <v>0</v>
      </c>
      <c r="H60" s="170"/>
      <c r="I60" s="171">
        <f>ROUND(E60*H60,2)</f>
        <v>0</v>
      </c>
      <c r="J60" s="170"/>
      <c r="K60" s="171">
        <f>ROUND(E60*J60,2)</f>
        <v>0</v>
      </c>
      <c r="L60" s="171">
        <v>21</v>
      </c>
      <c r="M60" s="172">
        <f>G60*(1+L60/100)</f>
        <v>0</v>
      </c>
      <c r="N60" s="156">
        <v>4.0000000000000003E-5</v>
      </c>
      <c r="O60" s="156">
        <f>ROUND(E60*N60,2)</f>
        <v>0</v>
      </c>
      <c r="P60" s="156">
        <v>0</v>
      </c>
      <c r="Q60" s="156">
        <f>ROUND(E60*P60,2)</f>
        <v>0</v>
      </c>
      <c r="R60" s="156"/>
      <c r="S60" s="156" t="s">
        <v>114</v>
      </c>
      <c r="T60" s="156" t="s">
        <v>115</v>
      </c>
      <c r="U60" s="156">
        <v>0.129</v>
      </c>
      <c r="V60" s="156">
        <f>ROUND(E60*U60,2)</f>
        <v>8.51</v>
      </c>
      <c r="W60" s="156"/>
      <c r="X60" s="156" t="s">
        <v>116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117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5">
      <c r="A61" s="154"/>
      <c r="B61" s="155"/>
      <c r="C61" s="247" t="s">
        <v>186</v>
      </c>
      <c r="D61" s="248"/>
      <c r="E61" s="248"/>
      <c r="F61" s="248"/>
      <c r="G61" s="248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47"/>
      <c r="Z61" s="147"/>
      <c r="AA61" s="147"/>
      <c r="AB61" s="147"/>
      <c r="AC61" s="147"/>
      <c r="AD61" s="147"/>
      <c r="AE61" s="147"/>
      <c r="AF61" s="147"/>
      <c r="AG61" s="147" t="s">
        <v>147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ht="20.399999999999999" outlineLevel="1" x14ac:dyDescent="0.25">
      <c r="A62" s="166">
        <v>30</v>
      </c>
      <c r="B62" s="167" t="s">
        <v>187</v>
      </c>
      <c r="C62" s="183" t="s">
        <v>188</v>
      </c>
      <c r="D62" s="168" t="s">
        <v>122</v>
      </c>
      <c r="E62" s="169">
        <v>150</v>
      </c>
      <c r="F62" s="170"/>
      <c r="G62" s="171">
        <f>ROUND(E62*F62,2)</f>
        <v>0</v>
      </c>
      <c r="H62" s="170"/>
      <c r="I62" s="171">
        <f>ROUND(E62*H62,2)</f>
        <v>0</v>
      </c>
      <c r="J62" s="170"/>
      <c r="K62" s="171">
        <f>ROUND(E62*J62,2)</f>
        <v>0</v>
      </c>
      <c r="L62" s="171">
        <v>21</v>
      </c>
      <c r="M62" s="172">
        <f>G62*(1+L62/100)</f>
        <v>0</v>
      </c>
      <c r="N62" s="156">
        <v>6.0000000000000002E-5</v>
      </c>
      <c r="O62" s="156">
        <f>ROUND(E62*N62,2)</f>
        <v>0.01</v>
      </c>
      <c r="P62" s="156">
        <v>0</v>
      </c>
      <c r="Q62" s="156">
        <f>ROUND(E62*P62,2)</f>
        <v>0</v>
      </c>
      <c r="R62" s="156"/>
      <c r="S62" s="156" t="s">
        <v>114</v>
      </c>
      <c r="T62" s="156" t="s">
        <v>115</v>
      </c>
      <c r="U62" s="156">
        <v>0.129</v>
      </c>
      <c r="V62" s="156">
        <f>ROUND(E62*U62,2)</f>
        <v>19.350000000000001</v>
      </c>
      <c r="W62" s="156"/>
      <c r="X62" s="156" t="s">
        <v>116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117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5">
      <c r="A63" s="154"/>
      <c r="B63" s="155"/>
      <c r="C63" s="247" t="s">
        <v>186</v>
      </c>
      <c r="D63" s="248"/>
      <c r="E63" s="248"/>
      <c r="F63" s="248"/>
      <c r="G63" s="248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47"/>
      <c r="Z63" s="147"/>
      <c r="AA63" s="147"/>
      <c r="AB63" s="147"/>
      <c r="AC63" s="147"/>
      <c r="AD63" s="147"/>
      <c r="AE63" s="147"/>
      <c r="AF63" s="147"/>
      <c r="AG63" s="147" t="s">
        <v>147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ht="20.399999999999999" outlineLevel="1" x14ac:dyDescent="0.25">
      <c r="A64" s="166">
        <v>31</v>
      </c>
      <c r="B64" s="167" t="s">
        <v>189</v>
      </c>
      <c r="C64" s="183" t="s">
        <v>190</v>
      </c>
      <c r="D64" s="168" t="s">
        <v>122</v>
      </c>
      <c r="E64" s="169">
        <v>30</v>
      </c>
      <c r="F64" s="170"/>
      <c r="G64" s="171">
        <f>ROUND(E64*F64,2)</f>
        <v>0</v>
      </c>
      <c r="H64" s="170"/>
      <c r="I64" s="171">
        <f>ROUND(E64*H64,2)</f>
        <v>0</v>
      </c>
      <c r="J64" s="170"/>
      <c r="K64" s="171">
        <f>ROUND(E64*J64,2)</f>
        <v>0</v>
      </c>
      <c r="L64" s="171">
        <v>21</v>
      </c>
      <c r="M64" s="172">
        <f>G64*(1+L64/100)</f>
        <v>0</v>
      </c>
      <c r="N64" s="156">
        <v>6.0000000000000002E-5</v>
      </c>
      <c r="O64" s="156">
        <f>ROUND(E64*N64,2)</f>
        <v>0</v>
      </c>
      <c r="P64" s="156">
        <v>0</v>
      </c>
      <c r="Q64" s="156">
        <f>ROUND(E64*P64,2)</f>
        <v>0</v>
      </c>
      <c r="R64" s="156"/>
      <c r="S64" s="156" t="s">
        <v>114</v>
      </c>
      <c r="T64" s="156" t="s">
        <v>115</v>
      </c>
      <c r="U64" s="156">
        <v>0.14199999999999999</v>
      </c>
      <c r="V64" s="156">
        <f>ROUND(E64*U64,2)</f>
        <v>4.26</v>
      </c>
      <c r="W64" s="156"/>
      <c r="X64" s="156" t="s">
        <v>116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117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5">
      <c r="A65" s="154"/>
      <c r="B65" s="155"/>
      <c r="C65" s="247" t="s">
        <v>186</v>
      </c>
      <c r="D65" s="248"/>
      <c r="E65" s="248"/>
      <c r="F65" s="248"/>
      <c r="G65" s="248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47"/>
      <c r="Z65" s="147"/>
      <c r="AA65" s="147"/>
      <c r="AB65" s="147"/>
      <c r="AC65" s="147"/>
      <c r="AD65" s="147"/>
      <c r="AE65" s="147"/>
      <c r="AF65" s="147"/>
      <c r="AG65" s="147" t="s">
        <v>147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5">
      <c r="A66" s="166">
        <v>32</v>
      </c>
      <c r="B66" s="167" t="s">
        <v>191</v>
      </c>
      <c r="C66" s="183" t="s">
        <v>192</v>
      </c>
      <c r="D66" s="168" t="s">
        <v>122</v>
      </c>
      <c r="E66" s="169">
        <v>205</v>
      </c>
      <c r="F66" s="170"/>
      <c r="G66" s="171">
        <f>ROUND(E66*F66,2)</f>
        <v>0</v>
      </c>
      <c r="H66" s="170"/>
      <c r="I66" s="171">
        <f>ROUND(E66*H66,2)</f>
        <v>0</v>
      </c>
      <c r="J66" s="170"/>
      <c r="K66" s="171">
        <f>ROUND(E66*J66,2)</f>
        <v>0</v>
      </c>
      <c r="L66" s="171">
        <v>21</v>
      </c>
      <c r="M66" s="172">
        <f>G66*(1+L66/100)</f>
        <v>0</v>
      </c>
      <c r="N66" s="156">
        <v>1.0000000000000001E-5</v>
      </c>
      <c r="O66" s="156">
        <f>ROUND(E66*N66,2)</f>
        <v>0</v>
      </c>
      <c r="P66" s="156">
        <v>0</v>
      </c>
      <c r="Q66" s="156">
        <f>ROUND(E66*P66,2)</f>
        <v>0</v>
      </c>
      <c r="R66" s="156"/>
      <c r="S66" s="156" t="s">
        <v>114</v>
      </c>
      <c r="T66" s="156" t="s">
        <v>115</v>
      </c>
      <c r="U66" s="156">
        <v>6.2E-2</v>
      </c>
      <c r="V66" s="156">
        <f>ROUND(E66*U66,2)</f>
        <v>12.71</v>
      </c>
      <c r="W66" s="156"/>
      <c r="X66" s="156" t="s">
        <v>116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117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5">
      <c r="A67" s="154"/>
      <c r="B67" s="155"/>
      <c r="C67" s="247" t="s">
        <v>193</v>
      </c>
      <c r="D67" s="248"/>
      <c r="E67" s="248"/>
      <c r="F67" s="248"/>
      <c r="G67" s="248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47"/>
      <c r="Z67" s="147"/>
      <c r="AA67" s="147"/>
      <c r="AB67" s="147"/>
      <c r="AC67" s="147"/>
      <c r="AD67" s="147"/>
      <c r="AE67" s="147"/>
      <c r="AF67" s="147"/>
      <c r="AG67" s="147" t="s">
        <v>147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5">
      <c r="A68" s="173">
        <v>33</v>
      </c>
      <c r="B68" s="174" t="s">
        <v>194</v>
      </c>
      <c r="C68" s="185" t="s">
        <v>195</v>
      </c>
      <c r="D68" s="175" t="s">
        <v>196</v>
      </c>
      <c r="E68" s="176">
        <v>16</v>
      </c>
      <c r="F68" s="177"/>
      <c r="G68" s="178">
        <f>ROUND(E68*F68,2)</f>
        <v>0</v>
      </c>
      <c r="H68" s="177"/>
      <c r="I68" s="178">
        <f>ROUND(E68*H68,2)</f>
        <v>0</v>
      </c>
      <c r="J68" s="177"/>
      <c r="K68" s="178">
        <f>ROUND(E68*J68,2)</f>
        <v>0</v>
      </c>
      <c r="L68" s="178">
        <v>21</v>
      </c>
      <c r="M68" s="179">
        <f>G68*(1+L68/100)</f>
        <v>0</v>
      </c>
      <c r="N68" s="156">
        <v>0</v>
      </c>
      <c r="O68" s="156">
        <f>ROUND(E68*N68,2)</f>
        <v>0</v>
      </c>
      <c r="P68" s="156">
        <v>0</v>
      </c>
      <c r="Q68" s="156">
        <f>ROUND(E68*P68,2)</f>
        <v>0</v>
      </c>
      <c r="R68" s="156"/>
      <c r="S68" s="156" t="s">
        <v>132</v>
      </c>
      <c r="T68" s="156" t="s">
        <v>115</v>
      </c>
      <c r="U68" s="156">
        <v>0</v>
      </c>
      <c r="V68" s="156">
        <f>ROUND(E68*U68,2)</f>
        <v>0</v>
      </c>
      <c r="W68" s="156"/>
      <c r="X68" s="156" t="s">
        <v>116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117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ht="20.399999999999999" outlineLevel="1" x14ac:dyDescent="0.25">
      <c r="A69" s="173">
        <v>34</v>
      </c>
      <c r="B69" s="174" t="s">
        <v>197</v>
      </c>
      <c r="C69" s="185" t="s">
        <v>198</v>
      </c>
      <c r="D69" s="175" t="s">
        <v>196</v>
      </c>
      <c r="E69" s="176">
        <v>18</v>
      </c>
      <c r="F69" s="177"/>
      <c r="G69" s="178">
        <f>ROUND(E69*F69,2)</f>
        <v>0</v>
      </c>
      <c r="H69" s="177"/>
      <c r="I69" s="178">
        <f>ROUND(E69*H69,2)</f>
        <v>0</v>
      </c>
      <c r="J69" s="177"/>
      <c r="K69" s="178">
        <f>ROUND(E69*J69,2)</f>
        <v>0</v>
      </c>
      <c r="L69" s="178">
        <v>21</v>
      </c>
      <c r="M69" s="179">
        <f>G69*(1+L69/100)</f>
        <v>0</v>
      </c>
      <c r="N69" s="156">
        <v>0</v>
      </c>
      <c r="O69" s="156">
        <f>ROUND(E69*N69,2)</f>
        <v>0</v>
      </c>
      <c r="P69" s="156">
        <v>0</v>
      </c>
      <c r="Q69" s="156">
        <f>ROUND(E69*P69,2)</f>
        <v>0</v>
      </c>
      <c r="R69" s="156"/>
      <c r="S69" s="156" t="s">
        <v>132</v>
      </c>
      <c r="T69" s="156" t="s">
        <v>115</v>
      </c>
      <c r="U69" s="156">
        <v>0</v>
      </c>
      <c r="V69" s="156">
        <f>ROUND(E69*U69,2)</f>
        <v>0</v>
      </c>
      <c r="W69" s="156"/>
      <c r="X69" s="156" t="s">
        <v>116</v>
      </c>
      <c r="Y69" s="147"/>
      <c r="Z69" s="147"/>
      <c r="AA69" s="147"/>
      <c r="AB69" s="147"/>
      <c r="AC69" s="147"/>
      <c r="AD69" s="147"/>
      <c r="AE69" s="147"/>
      <c r="AF69" s="147"/>
      <c r="AG69" s="147" t="s">
        <v>117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5">
      <c r="A70" s="173">
        <v>35</v>
      </c>
      <c r="B70" s="174" t="s">
        <v>199</v>
      </c>
      <c r="C70" s="185" t="s">
        <v>200</v>
      </c>
      <c r="D70" s="175" t="s">
        <v>113</v>
      </c>
      <c r="E70" s="176">
        <v>30</v>
      </c>
      <c r="F70" s="177"/>
      <c r="G70" s="178">
        <f>ROUND(E70*F70,2)</f>
        <v>0</v>
      </c>
      <c r="H70" s="177"/>
      <c r="I70" s="178">
        <f>ROUND(E70*H70,2)</f>
        <v>0</v>
      </c>
      <c r="J70" s="177"/>
      <c r="K70" s="178">
        <f>ROUND(E70*J70,2)</f>
        <v>0</v>
      </c>
      <c r="L70" s="178">
        <v>21</v>
      </c>
      <c r="M70" s="179">
        <f>G70*(1+L70/100)</f>
        <v>0</v>
      </c>
      <c r="N70" s="156">
        <v>0</v>
      </c>
      <c r="O70" s="156">
        <f>ROUND(E70*N70,2)</f>
        <v>0</v>
      </c>
      <c r="P70" s="156">
        <v>0</v>
      </c>
      <c r="Q70" s="156">
        <f>ROUND(E70*P70,2)</f>
        <v>0</v>
      </c>
      <c r="R70" s="156"/>
      <c r="S70" s="156" t="s">
        <v>132</v>
      </c>
      <c r="T70" s="156" t="s">
        <v>115</v>
      </c>
      <c r="U70" s="156">
        <v>0</v>
      </c>
      <c r="V70" s="156">
        <f>ROUND(E70*U70,2)</f>
        <v>0</v>
      </c>
      <c r="W70" s="156"/>
      <c r="X70" s="156" t="s">
        <v>116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117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x14ac:dyDescent="0.25">
      <c r="A71" s="160" t="s">
        <v>109</v>
      </c>
      <c r="B71" s="161" t="s">
        <v>71</v>
      </c>
      <c r="C71" s="182" t="s">
        <v>72</v>
      </c>
      <c r="D71" s="162"/>
      <c r="E71" s="163"/>
      <c r="F71" s="164"/>
      <c r="G71" s="164">
        <f>SUMIF(AG72:AG77,"&lt;&gt;NOR",G72:G77)</f>
        <v>0</v>
      </c>
      <c r="H71" s="164"/>
      <c r="I71" s="164">
        <f>SUM(I72:I77)</f>
        <v>0</v>
      </c>
      <c r="J71" s="164"/>
      <c r="K71" s="164">
        <f>SUM(K72:K77)</f>
        <v>0</v>
      </c>
      <c r="L71" s="164"/>
      <c r="M71" s="165">
        <f>SUM(M72:M77)</f>
        <v>0</v>
      </c>
      <c r="N71" s="159"/>
      <c r="O71" s="159">
        <f>SUM(O72:O77)</f>
        <v>0.37</v>
      </c>
      <c r="P71" s="159"/>
      <c r="Q71" s="159">
        <f>SUM(Q72:Q77)</f>
        <v>0.51</v>
      </c>
      <c r="R71" s="159"/>
      <c r="S71" s="159"/>
      <c r="T71" s="159"/>
      <c r="U71" s="159"/>
      <c r="V71" s="159">
        <f>SUM(V72:V77)</f>
        <v>62.81</v>
      </c>
      <c r="W71" s="159"/>
      <c r="X71" s="159"/>
      <c r="AG71" t="s">
        <v>110</v>
      </c>
    </row>
    <row r="72" spans="1:60" outlineLevel="1" x14ac:dyDescent="0.25">
      <c r="A72" s="173">
        <v>36</v>
      </c>
      <c r="B72" s="174" t="s">
        <v>201</v>
      </c>
      <c r="C72" s="185" t="s">
        <v>202</v>
      </c>
      <c r="D72" s="175" t="s">
        <v>203</v>
      </c>
      <c r="E72" s="176">
        <v>26</v>
      </c>
      <c r="F72" s="177"/>
      <c r="G72" s="178">
        <f>ROUND(E72*F72,2)</f>
        <v>0</v>
      </c>
      <c r="H72" s="177"/>
      <c r="I72" s="178">
        <f>ROUND(E72*H72,2)</f>
        <v>0</v>
      </c>
      <c r="J72" s="177"/>
      <c r="K72" s="178">
        <f>ROUND(E72*J72,2)</f>
        <v>0</v>
      </c>
      <c r="L72" s="178">
        <v>21</v>
      </c>
      <c r="M72" s="179">
        <f>G72*(1+L72/100)</f>
        <v>0</v>
      </c>
      <c r="N72" s="156">
        <v>0</v>
      </c>
      <c r="O72" s="156">
        <f>ROUND(E72*N72,2)</f>
        <v>0</v>
      </c>
      <c r="P72" s="156">
        <v>1.9460000000000002E-2</v>
      </c>
      <c r="Q72" s="156">
        <f>ROUND(E72*P72,2)</f>
        <v>0.51</v>
      </c>
      <c r="R72" s="156"/>
      <c r="S72" s="156" t="s">
        <v>114</v>
      </c>
      <c r="T72" s="156" t="s">
        <v>115</v>
      </c>
      <c r="U72" s="156">
        <v>0.38200000000000001</v>
      </c>
      <c r="V72" s="156">
        <f>ROUND(E72*U72,2)</f>
        <v>9.93</v>
      </c>
      <c r="W72" s="156"/>
      <c r="X72" s="156" t="s">
        <v>116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117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5">
      <c r="A73" s="166">
        <v>37</v>
      </c>
      <c r="B73" s="167" t="s">
        <v>204</v>
      </c>
      <c r="C73" s="183" t="s">
        <v>205</v>
      </c>
      <c r="D73" s="168" t="s">
        <v>203</v>
      </c>
      <c r="E73" s="169">
        <v>26</v>
      </c>
      <c r="F73" s="170"/>
      <c r="G73" s="171">
        <f>ROUND(E73*F73,2)</f>
        <v>0</v>
      </c>
      <c r="H73" s="170"/>
      <c r="I73" s="171">
        <f>ROUND(E73*H73,2)</f>
        <v>0</v>
      </c>
      <c r="J73" s="170"/>
      <c r="K73" s="171">
        <f>ROUND(E73*J73,2)</f>
        <v>0</v>
      </c>
      <c r="L73" s="171">
        <v>21</v>
      </c>
      <c r="M73" s="172">
        <f>G73*(1+L73/100)</f>
        <v>0</v>
      </c>
      <c r="N73" s="156">
        <v>1.41E-3</v>
      </c>
      <c r="O73" s="156">
        <f>ROUND(E73*N73,2)</f>
        <v>0.04</v>
      </c>
      <c r="P73" s="156">
        <v>0</v>
      </c>
      <c r="Q73" s="156">
        <f>ROUND(E73*P73,2)</f>
        <v>0</v>
      </c>
      <c r="R73" s="156"/>
      <c r="S73" s="156" t="s">
        <v>114</v>
      </c>
      <c r="T73" s="156" t="s">
        <v>115</v>
      </c>
      <c r="U73" s="156">
        <v>1.575</v>
      </c>
      <c r="V73" s="156">
        <f>ROUND(E73*U73,2)</f>
        <v>40.950000000000003</v>
      </c>
      <c r="W73" s="156"/>
      <c r="X73" s="156" t="s">
        <v>116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117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5">
      <c r="A74" s="154"/>
      <c r="B74" s="155"/>
      <c r="C74" s="247" t="s">
        <v>206</v>
      </c>
      <c r="D74" s="248"/>
      <c r="E74" s="248"/>
      <c r="F74" s="248"/>
      <c r="G74" s="248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47"/>
      <c r="Z74" s="147"/>
      <c r="AA74" s="147"/>
      <c r="AB74" s="147"/>
      <c r="AC74" s="147"/>
      <c r="AD74" s="147"/>
      <c r="AE74" s="147"/>
      <c r="AF74" s="147"/>
      <c r="AG74" s="147" t="s">
        <v>147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ht="20.399999999999999" outlineLevel="1" x14ac:dyDescent="0.25">
      <c r="A75" s="173">
        <v>38</v>
      </c>
      <c r="B75" s="174" t="s">
        <v>207</v>
      </c>
      <c r="C75" s="185" t="s">
        <v>208</v>
      </c>
      <c r="D75" s="175" t="s">
        <v>135</v>
      </c>
      <c r="E75" s="176">
        <v>17</v>
      </c>
      <c r="F75" s="177"/>
      <c r="G75" s="178">
        <f>ROUND(E75*F75,2)</f>
        <v>0</v>
      </c>
      <c r="H75" s="177"/>
      <c r="I75" s="178">
        <f>ROUND(E75*H75,2)</f>
        <v>0</v>
      </c>
      <c r="J75" s="177"/>
      <c r="K75" s="178">
        <f>ROUND(E75*J75,2)</f>
        <v>0</v>
      </c>
      <c r="L75" s="178">
        <v>21</v>
      </c>
      <c r="M75" s="179">
        <f>G75*(1+L75/100)</f>
        <v>0</v>
      </c>
      <c r="N75" s="156">
        <v>1.72E-3</v>
      </c>
      <c r="O75" s="156">
        <f>ROUND(E75*N75,2)</f>
        <v>0.03</v>
      </c>
      <c r="P75" s="156">
        <v>0</v>
      </c>
      <c r="Q75" s="156">
        <f>ROUND(E75*P75,2)</f>
        <v>0</v>
      </c>
      <c r="R75" s="156"/>
      <c r="S75" s="156" t="s">
        <v>132</v>
      </c>
      <c r="T75" s="156" t="s">
        <v>115</v>
      </c>
      <c r="U75" s="156">
        <v>0.47599999999999998</v>
      </c>
      <c r="V75" s="156">
        <f>ROUND(E75*U75,2)</f>
        <v>8.09</v>
      </c>
      <c r="W75" s="156"/>
      <c r="X75" s="156" t="s">
        <v>116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117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ht="20.399999999999999" outlineLevel="1" x14ac:dyDescent="0.25">
      <c r="A76" s="173">
        <v>39</v>
      </c>
      <c r="B76" s="174" t="s">
        <v>209</v>
      </c>
      <c r="C76" s="185" t="s">
        <v>210</v>
      </c>
      <c r="D76" s="175" t="s">
        <v>135</v>
      </c>
      <c r="E76" s="176">
        <v>8</v>
      </c>
      <c r="F76" s="177"/>
      <c r="G76" s="178">
        <f>ROUND(E76*F76,2)</f>
        <v>0</v>
      </c>
      <c r="H76" s="177"/>
      <c r="I76" s="178">
        <f>ROUND(E76*H76,2)</f>
        <v>0</v>
      </c>
      <c r="J76" s="177"/>
      <c r="K76" s="178">
        <f>ROUND(E76*J76,2)</f>
        <v>0</v>
      </c>
      <c r="L76" s="178">
        <v>21</v>
      </c>
      <c r="M76" s="179">
        <f>G76*(1+L76/100)</f>
        <v>0</v>
      </c>
      <c r="N76" s="156">
        <v>1.72E-3</v>
      </c>
      <c r="O76" s="156">
        <f>ROUND(E76*N76,2)</f>
        <v>0.01</v>
      </c>
      <c r="P76" s="156">
        <v>0</v>
      </c>
      <c r="Q76" s="156">
        <f>ROUND(E76*P76,2)</f>
        <v>0</v>
      </c>
      <c r="R76" s="156"/>
      <c r="S76" s="156" t="s">
        <v>132</v>
      </c>
      <c r="T76" s="156" t="s">
        <v>115</v>
      </c>
      <c r="U76" s="156">
        <v>0.48</v>
      </c>
      <c r="V76" s="156">
        <f>ROUND(E76*U76,2)</f>
        <v>3.84</v>
      </c>
      <c r="W76" s="156"/>
      <c r="X76" s="156" t="s">
        <v>116</v>
      </c>
      <c r="Y76" s="147"/>
      <c r="Z76" s="147"/>
      <c r="AA76" s="147"/>
      <c r="AB76" s="147"/>
      <c r="AC76" s="147"/>
      <c r="AD76" s="147"/>
      <c r="AE76" s="147"/>
      <c r="AF76" s="147"/>
      <c r="AG76" s="147" t="s">
        <v>117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20.399999999999999" outlineLevel="1" x14ac:dyDescent="0.25">
      <c r="A77" s="173">
        <v>40</v>
      </c>
      <c r="B77" s="174" t="s">
        <v>211</v>
      </c>
      <c r="C77" s="185" t="s">
        <v>212</v>
      </c>
      <c r="D77" s="175" t="s">
        <v>135</v>
      </c>
      <c r="E77" s="176">
        <v>24</v>
      </c>
      <c r="F77" s="177"/>
      <c r="G77" s="178">
        <f>ROUND(E77*F77,2)</f>
        <v>0</v>
      </c>
      <c r="H77" s="177"/>
      <c r="I77" s="178">
        <f>ROUND(E77*H77,2)</f>
        <v>0</v>
      </c>
      <c r="J77" s="177"/>
      <c r="K77" s="178">
        <f>ROUND(E77*J77,2)</f>
        <v>0</v>
      </c>
      <c r="L77" s="178">
        <v>21</v>
      </c>
      <c r="M77" s="179">
        <f>G77*(1+L77/100)</f>
        <v>0</v>
      </c>
      <c r="N77" s="156">
        <v>1.2E-2</v>
      </c>
      <c r="O77" s="156">
        <f>ROUND(E77*N77,2)</f>
        <v>0.28999999999999998</v>
      </c>
      <c r="P77" s="156">
        <v>0</v>
      </c>
      <c r="Q77" s="156">
        <f>ROUND(E77*P77,2)</f>
        <v>0</v>
      </c>
      <c r="R77" s="156" t="s">
        <v>213</v>
      </c>
      <c r="S77" s="156" t="s">
        <v>114</v>
      </c>
      <c r="T77" s="156" t="s">
        <v>115</v>
      </c>
      <c r="U77" s="156">
        <v>0</v>
      </c>
      <c r="V77" s="156">
        <f>ROUND(E77*U77,2)</f>
        <v>0</v>
      </c>
      <c r="W77" s="156"/>
      <c r="X77" s="156" t="s">
        <v>214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215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x14ac:dyDescent="0.25">
      <c r="A78" s="160" t="s">
        <v>109</v>
      </c>
      <c r="B78" s="161" t="s">
        <v>75</v>
      </c>
      <c r="C78" s="182" t="s">
        <v>76</v>
      </c>
      <c r="D78" s="162"/>
      <c r="E78" s="163"/>
      <c r="F78" s="164"/>
      <c r="G78" s="164">
        <f>SUMIF(AG79:AG82,"&lt;&gt;NOR",G79:G82)</f>
        <v>0</v>
      </c>
      <c r="H78" s="164"/>
      <c r="I78" s="164">
        <f>SUM(I79:I82)</f>
        <v>0</v>
      </c>
      <c r="J78" s="164"/>
      <c r="K78" s="164">
        <f>SUM(K79:K82)</f>
        <v>0</v>
      </c>
      <c r="L78" s="164"/>
      <c r="M78" s="165">
        <f>SUM(M79:M82)</f>
        <v>0</v>
      </c>
      <c r="N78" s="159"/>
      <c r="O78" s="159">
        <f>SUM(O79:O82)</f>
        <v>0.79</v>
      </c>
      <c r="P78" s="159"/>
      <c r="Q78" s="159">
        <f>SUM(Q79:Q82)</f>
        <v>0</v>
      </c>
      <c r="R78" s="159"/>
      <c r="S78" s="159"/>
      <c r="T78" s="159"/>
      <c r="U78" s="159"/>
      <c r="V78" s="159">
        <f>SUM(V79:V82)</f>
        <v>186.76</v>
      </c>
      <c r="W78" s="159"/>
      <c r="X78" s="159"/>
      <c r="AG78" t="s">
        <v>110</v>
      </c>
    </row>
    <row r="79" spans="1:60" outlineLevel="1" x14ac:dyDescent="0.25">
      <c r="A79" s="173">
        <v>41</v>
      </c>
      <c r="B79" s="174" t="s">
        <v>216</v>
      </c>
      <c r="C79" s="185" t="s">
        <v>217</v>
      </c>
      <c r="D79" s="175" t="s">
        <v>113</v>
      </c>
      <c r="E79" s="176">
        <v>65</v>
      </c>
      <c r="F79" s="177"/>
      <c r="G79" s="178">
        <f>ROUND(E79*F79,2)</f>
        <v>0</v>
      </c>
      <c r="H79" s="177"/>
      <c r="I79" s="178">
        <f>ROUND(E79*H79,2)</f>
        <v>0</v>
      </c>
      <c r="J79" s="177"/>
      <c r="K79" s="178">
        <f>ROUND(E79*J79,2)</f>
        <v>0</v>
      </c>
      <c r="L79" s="178">
        <v>21</v>
      </c>
      <c r="M79" s="179">
        <f>G79*(1+L79/100)</f>
        <v>0</v>
      </c>
      <c r="N79" s="156">
        <v>0</v>
      </c>
      <c r="O79" s="156">
        <f>ROUND(E79*N79,2)</f>
        <v>0</v>
      </c>
      <c r="P79" s="156">
        <v>0</v>
      </c>
      <c r="Q79" s="156">
        <f>ROUND(E79*P79,2)</f>
        <v>0</v>
      </c>
      <c r="R79" s="156"/>
      <c r="S79" s="156" t="s">
        <v>114</v>
      </c>
      <c r="T79" s="156" t="s">
        <v>115</v>
      </c>
      <c r="U79" s="156">
        <v>0.33</v>
      </c>
      <c r="V79" s="156">
        <f>ROUND(E79*U79,2)</f>
        <v>21.45</v>
      </c>
      <c r="W79" s="156"/>
      <c r="X79" s="156" t="s">
        <v>116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117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ht="20.399999999999999" outlineLevel="1" x14ac:dyDescent="0.25">
      <c r="A80" s="173">
        <v>42</v>
      </c>
      <c r="B80" s="174" t="s">
        <v>218</v>
      </c>
      <c r="C80" s="185" t="s">
        <v>219</v>
      </c>
      <c r="D80" s="175" t="s">
        <v>113</v>
      </c>
      <c r="E80" s="176">
        <v>81</v>
      </c>
      <c r="F80" s="177"/>
      <c r="G80" s="178">
        <f>ROUND(E80*F80,2)</f>
        <v>0</v>
      </c>
      <c r="H80" s="177"/>
      <c r="I80" s="178">
        <f>ROUND(E80*H80,2)</f>
        <v>0</v>
      </c>
      <c r="J80" s="177"/>
      <c r="K80" s="178">
        <f>ROUND(E80*J80,2)</f>
        <v>0</v>
      </c>
      <c r="L80" s="178">
        <v>21</v>
      </c>
      <c r="M80" s="179">
        <f>G80*(1+L80/100)</f>
        <v>0</v>
      </c>
      <c r="N80" s="156">
        <v>5.0299999999999997E-3</v>
      </c>
      <c r="O80" s="156">
        <f>ROUND(E80*N80,2)</f>
        <v>0.41</v>
      </c>
      <c r="P80" s="156">
        <v>0</v>
      </c>
      <c r="Q80" s="156">
        <f>ROUND(E80*P80,2)</f>
        <v>0</v>
      </c>
      <c r="R80" s="156"/>
      <c r="S80" s="156" t="s">
        <v>114</v>
      </c>
      <c r="T80" s="156" t="s">
        <v>115</v>
      </c>
      <c r="U80" s="156">
        <v>1.0746</v>
      </c>
      <c r="V80" s="156">
        <f>ROUND(E80*U80,2)</f>
        <v>87.04</v>
      </c>
      <c r="W80" s="156"/>
      <c r="X80" s="156" t="s">
        <v>116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117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20.399999999999999" outlineLevel="1" x14ac:dyDescent="0.25">
      <c r="A81" s="173">
        <v>43</v>
      </c>
      <c r="B81" s="174" t="s">
        <v>220</v>
      </c>
      <c r="C81" s="185" t="s">
        <v>221</v>
      </c>
      <c r="D81" s="175" t="s">
        <v>113</v>
      </c>
      <c r="E81" s="176">
        <v>77</v>
      </c>
      <c r="F81" s="177"/>
      <c r="G81" s="178">
        <f>ROUND(E81*F81,2)</f>
        <v>0</v>
      </c>
      <c r="H81" s="177"/>
      <c r="I81" s="178">
        <f>ROUND(E81*H81,2)</f>
        <v>0</v>
      </c>
      <c r="J81" s="177"/>
      <c r="K81" s="178">
        <f>ROUND(E81*J81,2)</f>
        <v>0</v>
      </c>
      <c r="L81" s="178">
        <v>21</v>
      </c>
      <c r="M81" s="179">
        <f>G81*(1+L81/100)</f>
        <v>0</v>
      </c>
      <c r="N81" s="156">
        <v>4.9100000000000003E-3</v>
      </c>
      <c r="O81" s="156">
        <f>ROUND(E81*N81,2)</f>
        <v>0.38</v>
      </c>
      <c r="P81" s="156">
        <v>0</v>
      </c>
      <c r="Q81" s="156">
        <f>ROUND(E81*P81,2)</f>
        <v>0</v>
      </c>
      <c r="R81" s="156"/>
      <c r="S81" s="156" t="s">
        <v>114</v>
      </c>
      <c r="T81" s="156" t="s">
        <v>115</v>
      </c>
      <c r="U81" s="156">
        <v>1.0165</v>
      </c>
      <c r="V81" s="156">
        <f>ROUND(E81*U81,2)</f>
        <v>78.27</v>
      </c>
      <c r="W81" s="156"/>
      <c r="X81" s="156" t="s">
        <v>116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117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ht="20.399999999999999" outlineLevel="1" x14ac:dyDescent="0.25">
      <c r="A82" s="173">
        <v>44</v>
      </c>
      <c r="B82" s="174" t="s">
        <v>222</v>
      </c>
      <c r="C82" s="185" t="s">
        <v>223</v>
      </c>
      <c r="D82" s="175" t="s">
        <v>113</v>
      </c>
      <c r="E82" s="176">
        <v>81</v>
      </c>
      <c r="F82" s="177"/>
      <c r="G82" s="178">
        <f>ROUND(E82*F82,2)</f>
        <v>0</v>
      </c>
      <c r="H82" s="177"/>
      <c r="I82" s="178">
        <f>ROUND(E82*H82,2)</f>
        <v>0</v>
      </c>
      <c r="J82" s="177"/>
      <c r="K82" s="178">
        <f>ROUND(E82*J82,2)</f>
        <v>0</v>
      </c>
      <c r="L82" s="178">
        <v>21</v>
      </c>
      <c r="M82" s="179">
        <f>G82*(1+L82/100)</f>
        <v>0</v>
      </c>
      <c r="N82" s="156">
        <v>0</v>
      </c>
      <c r="O82" s="156">
        <f>ROUND(E82*N82,2)</f>
        <v>0</v>
      </c>
      <c r="P82" s="156">
        <v>0</v>
      </c>
      <c r="Q82" s="156">
        <f>ROUND(E82*P82,2)</f>
        <v>0</v>
      </c>
      <c r="R82" s="156"/>
      <c r="S82" s="156" t="s">
        <v>132</v>
      </c>
      <c r="T82" s="156" t="s">
        <v>115</v>
      </c>
      <c r="U82" s="156">
        <v>0</v>
      </c>
      <c r="V82" s="156">
        <f>ROUND(E82*U82,2)</f>
        <v>0</v>
      </c>
      <c r="W82" s="156"/>
      <c r="X82" s="156" t="s">
        <v>116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117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x14ac:dyDescent="0.25">
      <c r="A83" s="160" t="s">
        <v>109</v>
      </c>
      <c r="B83" s="161" t="s">
        <v>77</v>
      </c>
      <c r="C83" s="182" t="s">
        <v>78</v>
      </c>
      <c r="D83" s="162"/>
      <c r="E83" s="163"/>
      <c r="F83" s="164"/>
      <c r="G83" s="164">
        <f>SUMIF(AG84:AG84,"&lt;&gt;NOR",G84:G84)</f>
        <v>0</v>
      </c>
      <c r="H83" s="164"/>
      <c r="I83" s="164">
        <f>SUM(I84:I84)</f>
        <v>0</v>
      </c>
      <c r="J83" s="164"/>
      <c r="K83" s="164">
        <f>SUM(K84:K84)</f>
        <v>0</v>
      </c>
      <c r="L83" s="164"/>
      <c r="M83" s="165">
        <f>SUM(M84:M84)</f>
        <v>0</v>
      </c>
      <c r="N83" s="159"/>
      <c r="O83" s="159">
        <f>SUM(O84:O84)</f>
        <v>0.01</v>
      </c>
      <c r="P83" s="159"/>
      <c r="Q83" s="159">
        <f>SUM(Q84:Q84)</f>
        <v>0</v>
      </c>
      <c r="R83" s="159"/>
      <c r="S83" s="159"/>
      <c r="T83" s="159"/>
      <c r="U83" s="159"/>
      <c r="V83" s="159">
        <f>SUM(V84:V84)</f>
        <v>9.17</v>
      </c>
      <c r="W83" s="159"/>
      <c r="X83" s="159"/>
      <c r="AG83" t="s">
        <v>110</v>
      </c>
    </row>
    <row r="84" spans="1:60" outlineLevel="1" x14ac:dyDescent="0.25">
      <c r="A84" s="173">
        <v>45</v>
      </c>
      <c r="B84" s="174" t="s">
        <v>224</v>
      </c>
      <c r="C84" s="185" t="s">
        <v>225</v>
      </c>
      <c r="D84" s="175" t="s">
        <v>113</v>
      </c>
      <c r="E84" s="176">
        <v>90</v>
      </c>
      <c r="F84" s="177"/>
      <c r="G84" s="178">
        <f>ROUND(E84*F84,2)</f>
        <v>0</v>
      </c>
      <c r="H84" s="177"/>
      <c r="I84" s="178">
        <f>ROUND(E84*H84,2)</f>
        <v>0</v>
      </c>
      <c r="J84" s="177"/>
      <c r="K84" s="178">
        <f>ROUND(E84*J84,2)</f>
        <v>0</v>
      </c>
      <c r="L84" s="178">
        <v>21</v>
      </c>
      <c r="M84" s="179">
        <f>G84*(1+L84/100)</f>
        <v>0</v>
      </c>
      <c r="N84" s="156">
        <v>1.3999999999999999E-4</v>
      </c>
      <c r="O84" s="156">
        <f>ROUND(E84*N84,2)</f>
        <v>0.01</v>
      </c>
      <c r="P84" s="156">
        <v>0</v>
      </c>
      <c r="Q84" s="156">
        <f>ROUND(E84*P84,2)</f>
        <v>0</v>
      </c>
      <c r="R84" s="156"/>
      <c r="S84" s="156" t="s">
        <v>114</v>
      </c>
      <c r="T84" s="156" t="s">
        <v>115</v>
      </c>
      <c r="U84" s="156">
        <v>0.10191</v>
      </c>
      <c r="V84" s="156">
        <f>ROUND(E84*U84,2)</f>
        <v>9.17</v>
      </c>
      <c r="W84" s="156"/>
      <c r="X84" s="156" t="s">
        <v>116</v>
      </c>
      <c r="Y84" s="147"/>
      <c r="Z84" s="147"/>
      <c r="AA84" s="147"/>
      <c r="AB84" s="147"/>
      <c r="AC84" s="147"/>
      <c r="AD84" s="147"/>
      <c r="AE84" s="147"/>
      <c r="AF84" s="147"/>
      <c r="AG84" s="147" t="s">
        <v>117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x14ac:dyDescent="0.25">
      <c r="A85" s="160" t="s">
        <v>109</v>
      </c>
      <c r="B85" s="161" t="s">
        <v>79</v>
      </c>
      <c r="C85" s="182" t="s">
        <v>80</v>
      </c>
      <c r="D85" s="162"/>
      <c r="E85" s="163"/>
      <c r="F85" s="164"/>
      <c r="G85" s="164">
        <f>SUMIF(AG86:AG96,"&lt;&gt;NOR",G86:G96)</f>
        <v>0</v>
      </c>
      <c r="H85" s="164"/>
      <c r="I85" s="164">
        <f>SUM(I86:I96)</f>
        <v>0</v>
      </c>
      <c r="J85" s="164"/>
      <c r="K85" s="164">
        <f>SUM(K86:K96)</f>
        <v>0</v>
      </c>
      <c r="L85" s="164"/>
      <c r="M85" s="165">
        <f>SUM(M86:M96)</f>
        <v>0</v>
      </c>
      <c r="N85" s="159"/>
      <c r="O85" s="159">
        <f>SUM(O86:O96)</f>
        <v>0</v>
      </c>
      <c r="P85" s="159"/>
      <c r="Q85" s="159">
        <f>SUM(Q86:Q96)</f>
        <v>0</v>
      </c>
      <c r="R85" s="159"/>
      <c r="S85" s="159"/>
      <c r="T85" s="159"/>
      <c r="U85" s="159"/>
      <c r="V85" s="159">
        <f>SUM(V86:V96)</f>
        <v>23.919999999999998</v>
      </c>
      <c r="W85" s="159"/>
      <c r="X85" s="159"/>
      <c r="AG85" t="s">
        <v>110</v>
      </c>
    </row>
    <row r="86" spans="1:60" outlineLevel="1" x14ac:dyDescent="0.25">
      <c r="A86" s="173">
        <v>46</v>
      </c>
      <c r="B86" s="174" t="s">
        <v>226</v>
      </c>
      <c r="C86" s="185" t="s">
        <v>227</v>
      </c>
      <c r="D86" s="175" t="s">
        <v>228</v>
      </c>
      <c r="E86" s="176">
        <v>8</v>
      </c>
      <c r="F86" s="177"/>
      <c r="G86" s="178">
        <f>ROUND(E86*F86,2)</f>
        <v>0</v>
      </c>
      <c r="H86" s="177"/>
      <c r="I86" s="178">
        <f>ROUND(E86*H86,2)</f>
        <v>0</v>
      </c>
      <c r="J86" s="177"/>
      <c r="K86" s="178">
        <f>ROUND(E86*J86,2)</f>
        <v>0</v>
      </c>
      <c r="L86" s="178">
        <v>21</v>
      </c>
      <c r="M86" s="179">
        <f>G86*(1+L86/100)</f>
        <v>0</v>
      </c>
      <c r="N86" s="156">
        <v>0</v>
      </c>
      <c r="O86" s="156">
        <f>ROUND(E86*N86,2)</f>
        <v>0</v>
      </c>
      <c r="P86" s="156">
        <v>0</v>
      </c>
      <c r="Q86" s="156">
        <f>ROUND(E86*P86,2)</f>
        <v>0</v>
      </c>
      <c r="R86" s="156"/>
      <c r="S86" s="156" t="s">
        <v>114</v>
      </c>
      <c r="T86" s="156" t="s">
        <v>115</v>
      </c>
      <c r="U86" s="156">
        <v>0.749</v>
      </c>
      <c r="V86" s="156">
        <f>ROUND(E86*U86,2)</f>
        <v>5.99</v>
      </c>
      <c r="W86" s="156"/>
      <c r="X86" s="156" t="s">
        <v>116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117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 x14ac:dyDescent="0.25">
      <c r="A87" s="166">
        <v>47</v>
      </c>
      <c r="B87" s="167" t="s">
        <v>229</v>
      </c>
      <c r="C87" s="183" t="s">
        <v>230</v>
      </c>
      <c r="D87" s="168" t="s">
        <v>228</v>
      </c>
      <c r="E87" s="169">
        <v>8</v>
      </c>
      <c r="F87" s="170"/>
      <c r="G87" s="171">
        <f>ROUND(E87*F87,2)</f>
        <v>0</v>
      </c>
      <c r="H87" s="170"/>
      <c r="I87" s="171">
        <f>ROUND(E87*H87,2)</f>
        <v>0</v>
      </c>
      <c r="J87" s="170"/>
      <c r="K87" s="171">
        <f>ROUND(E87*J87,2)</f>
        <v>0</v>
      </c>
      <c r="L87" s="171">
        <v>21</v>
      </c>
      <c r="M87" s="172">
        <f>G87*(1+L87/100)</f>
        <v>0</v>
      </c>
      <c r="N87" s="156">
        <v>0</v>
      </c>
      <c r="O87" s="156">
        <f>ROUND(E87*N87,2)</f>
        <v>0</v>
      </c>
      <c r="P87" s="156">
        <v>0</v>
      </c>
      <c r="Q87" s="156">
        <f>ROUND(E87*P87,2)</f>
        <v>0</v>
      </c>
      <c r="R87" s="156"/>
      <c r="S87" s="156" t="s">
        <v>114</v>
      </c>
      <c r="T87" s="156" t="s">
        <v>115</v>
      </c>
      <c r="U87" s="156">
        <v>0</v>
      </c>
      <c r="V87" s="156">
        <f>ROUND(E87*U87,2)</f>
        <v>0</v>
      </c>
      <c r="W87" s="156"/>
      <c r="X87" s="156" t="s">
        <v>116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117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x14ac:dyDescent="0.25">
      <c r="A88" s="154"/>
      <c r="B88" s="155"/>
      <c r="C88" s="247" t="s">
        <v>231</v>
      </c>
      <c r="D88" s="248"/>
      <c r="E88" s="248"/>
      <c r="F88" s="248"/>
      <c r="G88" s="248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47"/>
      <c r="Z88" s="147"/>
      <c r="AA88" s="147"/>
      <c r="AB88" s="147"/>
      <c r="AC88" s="147"/>
      <c r="AD88" s="147"/>
      <c r="AE88" s="147"/>
      <c r="AF88" s="147"/>
      <c r="AG88" s="147" t="s">
        <v>147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5">
      <c r="A89" s="154"/>
      <c r="B89" s="155"/>
      <c r="C89" s="245" t="s">
        <v>232</v>
      </c>
      <c r="D89" s="246"/>
      <c r="E89" s="246"/>
      <c r="F89" s="246"/>
      <c r="G89" s="24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47"/>
      <c r="Z89" s="147"/>
      <c r="AA89" s="147"/>
      <c r="AB89" s="147"/>
      <c r="AC89" s="147"/>
      <c r="AD89" s="147"/>
      <c r="AE89" s="147"/>
      <c r="AF89" s="147"/>
      <c r="AG89" s="147" t="s">
        <v>147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ht="21" outlineLevel="1" x14ac:dyDescent="0.25">
      <c r="A90" s="154"/>
      <c r="B90" s="155"/>
      <c r="C90" s="245" t="s">
        <v>233</v>
      </c>
      <c r="D90" s="246"/>
      <c r="E90" s="246"/>
      <c r="F90" s="246"/>
      <c r="G90" s="24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47"/>
      <c r="Z90" s="147"/>
      <c r="AA90" s="147"/>
      <c r="AB90" s="147"/>
      <c r="AC90" s="147"/>
      <c r="AD90" s="147"/>
      <c r="AE90" s="147"/>
      <c r="AF90" s="147"/>
      <c r="AG90" s="147" t="s">
        <v>147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80" t="str">
        <f>C90</f>
        <v>- při vodorovné dopravě po vodě : vyložení na hromady na suchu nebo na přeložení na dopravní prostředek na suchu do 15 m vodorovně a současně do 4 m svisle,</v>
      </c>
      <c r="BB90" s="147"/>
      <c r="BC90" s="147"/>
      <c r="BD90" s="147"/>
      <c r="BE90" s="147"/>
      <c r="BF90" s="147"/>
      <c r="BG90" s="147"/>
      <c r="BH90" s="147"/>
    </row>
    <row r="91" spans="1:60" outlineLevel="1" x14ac:dyDescent="0.25">
      <c r="A91" s="154"/>
      <c r="B91" s="155"/>
      <c r="C91" s="245" t="s">
        <v>234</v>
      </c>
      <c r="D91" s="246"/>
      <c r="E91" s="246"/>
      <c r="F91" s="246"/>
      <c r="G91" s="24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47"/>
      <c r="Z91" s="147"/>
      <c r="AA91" s="147"/>
      <c r="AB91" s="147"/>
      <c r="AC91" s="147"/>
      <c r="AD91" s="147"/>
      <c r="AE91" s="147"/>
      <c r="AF91" s="147"/>
      <c r="AG91" s="147" t="s">
        <v>147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5">
      <c r="A92" s="173">
        <v>48</v>
      </c>
      <c r="B92" s="174" t="s">
        <v>235</v>
      </c>
      <c r="C92" s="185" t="s">
        <v>236</v>
      </c>
      <c r="D92" s="175" t="s">
        <v>228</v>
      </c>
      <c r="E92" s="176">
        <v>16</v>
      </c>
      <c r="F92" s="177"/>
      <c r="G92" s="178">
        <f>ROUND(E92*F92,2)</f>
        <v>0</v>
      </c>
      <c r="H92" s="177"/>
      <c r="I92" s="178">
        <f>ROUND(E92*H92,2)</f>
        <v>0</v>
      </c>
      <c r="J92" s="177"/>
      <c r="K92" s="178">
        <f>ROUND(E92*J92,2)</f>
        <v>0</v>
      </c>
      <c r="L92" s="178">
        <v>21</v>
      </c>
      <c r="M92" s="179">
        <f>G92*(1+L92/100)</f>
        <v>0</v>
      </c>
      <c r="N92" s="156">
        <v>0</v>
      </c>
      <c r="O92" s="156">
        <f>ROUND(E92*N92,2)</f>
        <v>0</v>
      </c>
      <c r="P92" s="156">
        <v>0</v>
      </c>
      <c r="Q92" s="156">
        <f>ROUND(E92*P92,2)</f>
        <v>0</v>
      </c>
      <c r="R92" s="156"/>
      <c r="S92" s="156" t="s">
        <v>114</v>
      </c>
      <c r="T92" s="156" t="s">
        <v>115</v>
      </c>
      <c r="U92" s="156">
        <v>6.0000000000000001E-3</v>
      </c>
      <c r="V92" s="156">
        <f>ROUND(E92*U92,2)</f>
        <v>0.1</v>
      </c>
      <c r="W92" s="156"/>
      <c r="X92" s="156" t="s">
        <v>116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117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5">
      <c r="A93" s="173">
        <v>49</v>
      </c>
      <c r="B93" s="174" t="s">
        <v>237</v>
      </c>
      <c r="C93" s="185" t="s">
        <v>238</v>
      </c>
      <c r="D93" s="175" t="s">
        <v>228</v>
      </c>
      <c r="E93" s="176">
        <v>8</v>
      </c>
      <c r="F93" s="177"/>
      <c r="G93" s="178">
        <f>ROUND(E93*F93,2)</f>
        <v>0</v>
      </c>
      <c r="H93" s="177"/>
      <c r="I93" s="178">
        <f>ROUND(E93*H93,2)</f>
        <v>0</v>
      </c>
      <c r="J93" s="177"/>
      <c r="K93" s="178">
        <f>ROUND(E93*J93,2)</f>
        <v>0</v>
      </c>
      <c r="L93" s="178">
        <v>21</v>
      </c>
      <c r="M93" s="179">
        <f>G93*(1+L93/100)</f>
        <v>0</v>
      </c>
      <c r="N93" s="156">
        <v>0</v>
      </c>
      <c r="O93" s="156">
        <f>ROUND(E93*N93,2)</f>
        <v>0</v>
      </c>
      <c r="P93" s="156">
        <v>0</v>
      </c>
      <c r="Q93" s="156">
        <f>ROUND(E93*P93,2)</f>
        <v>0</v>
      </c>
      <c r="R93" s="156"/>
      <c r="S93" s="156" t="s">
        <v>114</v>
      </c>
      <c r="T93" s="156" t="s">
        <v>115</v>
      </c>
      <c r="U93" s="156">
        <v>0.94199999999999995</v>
      </c>
      <c r="V93" s="156">
        <f>ROUND(E93*U93,2)</f>
        <v>7.54</v>
      </c>
      <c r="W93" s="156"/>
      <c r="X93" s="156" t="s">
        <v>116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117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5">
      <c r="A94" s="173">
        <v>50</v>
      </c>
      <c r="B94" s="174" t="s">
        <v>239</v>
      </c>
      <c r="C94" s="185" t="s">
        <v>240</v>
      </c>
      <c r="D94" s="175" t="s">
        <v>228</v>
      </c>
      <c r="E94" s="176">
        <v>8</v>
      </c>
      <c r="F94" s="177"/>
      <c r="G94" s="178">
        <f>ROUND(E94*F94,2)</f>
        <v>0</v>
      </c>
      <c r="H94" s="177"/>
      <c r="I94" s="178">
        <f>ROUND(E94*H94,2)</f>
        <v>0</v>
      </c>
      <c r="J94" s="177"/>
      <c r="K94" s="178">
        <f>ROUND(E94*J94,2)</f>
        <v>0</v>
      </c>
      <c r="L94" s="178">
        <v>21</v>
      </c>
      <c r="M94" s="179">
        <f>G94*(1+L94/100)</f>
        <v>0</v>
      </c>
      <c r="N94" s="156">
        <v>0</v>
      </c>
      <c r="O94" s="156">
        <f>ROUND(E94*N94,2)</f>
        <v>0</v>
      </c>
      <c r="P94" s="156">
        <v>0</v>
      </c>
      <c r="Q94" s="156">
        <f>ROUND(E94*P94,2)</f>
        <v>0</v>
      </c>
      <c r="R94" s="156"/>
      <c r="S94" s="156" t="s">
        <v>114</v>
      </c>
      <c r="T94" s="156" t="s">
        <v>115</v>
      </c>
      <c r="U94" s="156">
        <v>0.105</v>
      </c>
      <c r="V94" s="156">
        <f>ROUND(E94*U94,2)</f>
        <v>0.84</v>
      </c>
      <c r="W94" s="156"/>
      <c r="X94" s="156" t="s">
        <v>116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117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5">
      <c r="A95" s="173">
        <v>51</v>
      </c>
      <c r="B95" s="174" t="s">
        <v>241</v>
      </c>
      <c r="C95" s="185" t="s">
        <v>242</v>
      </c>
      <c r="D95" s="175" t="s">
        <v>228</v>
      </c>
      <c r="E95" s="176">
        <v>8</v>
      </c>
      <c r="F95" s="177"/>
      <c r="G95" s="178">
        <f>ROUND(E95*F95,2)</f>
        <v>0</v>
      </c>
      <c r="H95" s="177"/>
      <c r="I95" s="178">
        <f>ROUND(E95*H95,2)</f>
        <v>0</v>
      </c>
      <c r="J95" s="177"/>
      <c r="K95" s="178">
        <f>ROUND(E95*J95,2)</f>
        <v>0</v>
      </c>
      <c r="L95" s="178">
        <v>21</v>
      </c>
      <c r="M95" s="179">
        <f>G95*(1+L95/100)</f>
        <v>0</v>
      </c>
      <c r="N95" s="156">
        <v>0</v>
      </c>
      <c r="O95" s="156">
        <f>ROUND(E95*N95,2)</f>
        <v>0</v>
      </c>
      <c r="P95" s="156">
        <v>0</v>
      </c>
      <c r="Q95" s="156">
        <f>ROUND(E95*P95,2)</f>
        <v>0</v>
      </c>
      <c r="R95" s="156"/>
      <c r="S95" s="156" t="s">
        <v>114</v>
      </c>
      <c r="T95" s="156" t="s">
        <v>115</v>
      </c>
      <c r="U95" s="156">
        <v>0</v>
      </c>
      <c r="V95" s="156">
        <f>ROUND(E95*U95,2)</f>
        <v>0</v>
      </c>
      <c r="W95" s="156"/>
      <c r="X95" s="156" t="s">
        <v>116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117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5">
      <c r="A96" s="173">
        <v>52</v>
      </c>
      <c r="B96" s="174" t="s">
        <v>239</v>
      </c>
      <c r="C96" s="185" t="s">
        <v>240</v>
      </c>
      <c r="D96" s="175" t="s">
        <v>228</v>
      </c>
      <c r="E96" s="176">
        <v>90</v>
      </c>
      <c r="F96" s="177"/>
      <c r="G96" s="178">
        <f>ROUND(E96*F96,2)</f>
        <v>0</v>
      </c>
      <c r="H96" s="177"/>
      <c r="I96" s="178">
        <f>ROUND(E96*H96,2)</f>
        <v>0</v>
      </c>
      <c r="J96" s="177"/>
      <c r="K96" s="178">
        <f>ROUND(E96*J96,2)</f>
        <v>0</v>
      </c>
      <c r="L96" s="178">
        <v>21</v>
      </c>
      <c r="M96" s="179">
        <f>G96*(1+L96/100)</f>
        <v>0</v>
      </c>
      <c r="N96" s="156">
        <v>0</v>
      </c>
      <c r="O96" s="156">
        <f>ROUND(E96*N96,2)</f>
        <v>0</v>
      </c>
      <c r="P96" s="156">
        <v>0</v>
      </c>
      <c r="Q96" s="156">
        <f>ROUND(E96*P96,2)</f>
        <v>0</v>
      </c>
      <c r="R96" s="156"/>
      <c r="S96" s="156" t="s">
        <v>114</v>
      </c>
      <c r="T96" s="156" t="s">
        <v>115</v>
      </c>
      <c r="U96" s="156">
        <v>0.105</v>
      </c>
      <c r="V96" s="156">
        <f>ROUND(E96*U96,2)</f>
        <v>9.4499999999999993</v>
      </c>
      <c r="W96" s="156"/>
      <c r="X96" s="156" t="s">
        <v>116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117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x14ac:dyDescent="0.25">
      <c r="A97" s="160" t="s">
        <v>109</v>
      </c>
      <c r="B97" s="161" t="s">
        <v>82</v>
      </c>
      <c r="C97" s="182" t="s">
        <v>29</v>
      </c>
      <c r="D97" s="162"/>
      <c r="E97" s="163"/>
      <c r="F97" s="164"/>
      <c r="G97" s="164">
        <f>SUMIF(AG98:AG98,"&lt;&gt;NOR",G98:G98)</f>
        <v>0</v>
      </c>
      <c r="H97" s="164"/>
      <c r="I97" s="164">
        <f>SUM(I98:I98)</f>
        <v>0</v>
      </c>
      <c r="J97" s="164"/>
      <c r="K97" s="164">
        <f>SUM(K98:K98)</f>
        <v>0</v>
      </c>
      <c r="L97" s="164"/>
      <c r="M97" s="165">
        <f>SUM(M98:M98)</f>
        <v>0</v>
      </c>
      <c r="N97" s="159"/>
      <c r="O97" s="159">
        <f>SUM(O98:O98)</f>
        <v>0</v>
      </c>
      <c r="P97" s="159"/>
      <c r="Q97" s="159">
        <f>SUM(Q98:Q98)</f>
        <v>0</v>
      </c>
      <c r="R97" s="159"/>
      <c r="S97" s="159"/>
      <c r="T97" s="159"/>
      <c r="U97" s="159"/>
      <c r="V97" s="159">
        <f>SUM(V98:V98)</f>
        <v>0</v>
      </c>
      <c r="W97" s="159"/>
      <c r="X97" s="159"/>
      <c r="AG97" t="s">
        <v>110</v>
      </c>
    </row>
    <row r="98" spans="1:60" outlineLevel="1" x14ac:dyDescent="0.25">
      <c r="A98" s="173">
        <v>53</v>
      </c>
      <c r="B98" s="174" t="s">
        <v>243</v>
      </c>
      <c r="C98" s="185" t="s">
        <v>244</v>
      </c>
      <c r="D98" s="175" t="s">
        <v>245</v>
      </c>
      <c r="E98" s="176">
        <v>60</v>
      </c>
      <c r="F98" s="177"/>
      <c r="G98" s="178">
        <f>ROUND(E98*F98,2)</f>
        <v>0</v>
      </c>
      <c r="H98" s="177"/>
      <c r="I98" s="178">
        <f>ROUND(E98*H98,2)</f>
        <v>0</v>
      </c>
      <c r="J98" s="177"/>
      <c r="K98" s="178">
        <f>ROUND(E98*J98,2)</f>
        <v>0</v>
      </c>
      <c r="L98" s="178">
        <v>21</v>
      </c>
      <c r="M98" s="179">
        <f>G98*(1+L98/100)</f>
        <v>0</v>
      </c>
      <c r="N98" s="156">
        <v>0</v>
      </c>
      <c r="O98" s="156">
        <f>ROUND(E98*N98,2)</f>
        <v>0</v>
      </c>
      <c r="P98" s="156">
        <v>0</v>
      </c>
      <c r="Q98" s="156">
        <f>ROUND(E98*P98,2)</f>
        <v>0</v>
      </c>
      <c r="R98" s="156"/>
      <c r="S98" s="156" t="s">
        <v>132</v>
      </c>
      <c r="T98" s="156" t="s">
        <v>115</v>
      </c>
      <c r="U98" s="156">
        <v>0</v>
      </c>
      <c r="V98" s="156">
        <f>ROUND(E98*U98,2)</f>
        <v>0</v>
      </c>
      <c r="W98" s="156"/>
      <c r="X98" s="156" t="s">
        <v>116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117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x14ac:dyDescent="0.25">
      <c r="A99" s="160" t="s">
        <v>109</v>
      </c>
      <c r="B99" s="161" t="s">
        <v>71</v>
      </c>
      <c r="C99" s="182" t="s">
        <v>72</v>
      </c>
      <c r="D99" s="162"/>
      <c r="E99" s="163"/>
      <c r="F99" s="164"/>
      <c r="G99" s="164">
        <f>SUMIF(AG100:AG101,"&lt;&gt;NOR",G100:G101)</f>
        <v>0</v>
      </c>
      <c r="H99" s="164"/>
      <c r="I99" s="164">
        <f>SUM(I100:I101)</f>
        <v>0</v>
      </c>
      <c r="J99" s="164"/>
      <c r="K99" s="164">
        <f>SUM(K100:K101)</f>
        <v>0</v>
      </c>
      <c r="L99" s="164"/>
      <c r="M99" s="165">
        <f>SUM(M100:M101)</f>
        <v>0</v>
      </c>
      <c r="N99" s="159"/>
      <c r="O99" s="159">
        <f>SUM(O100:O101)</f>
        <v>0.01</v>
      </c>
      <c r="P99" s="159"/>
      <c r="Q99" s="159">
        <f>SUM(Q100:Q101)</f>
        <v>0</v>
      </c>
      <c r="R99" s="159"/>
      <c r="S99" s="159"/>
      <c r="T99" s="159"/>
      <c r="U99" s="159"/>
      <c r="V99" s="159">
        <f>SUM(V100:V101)</f>
        <v>6.8500000000000005</v>
      </c>
      <c r="W99" s="159"/>
      <c r="X99" s="159"/>
      <c r="AG99" t="s">
        <v>110</v>
      </c>
    </row>
    <row r="100" spans="1:60" ht="20.399999999999999" outlineLevel="1" x14ac:dyDescent="0.25">
      <c r="A100" s="173">
        <v>54</v>
      </c>
      <c r="B100" s="174" t="s">
        <v>246</v>
      </c>
      <c r="C100" s="185" t="s">
        <v>247</v>
      </c>
      <c r="D100" s="175" t="s">
        <v>135</v>
      </c>
      <c r="E100" s="176">
        <v>1</v>
      </c>
      <c r="F100" s="177"/>
      <c r="G100" s="178">
        <f>ROUND(E100*F100,2)</f>
        <v>0</v>
      </c>
      <c r="H100" s="177"/>
      <c r="I100" s="178">
        <f>ROUND(E100*H100,2)</f>
        <v>0</v>
      </c>
      <c r="J100" s="177"/>
      <c r="K100" s="178">
        <f>ROUND(E100*J100,2)</f>
        <v>0</v>
      </c>
      <c r="L100" s="178">
        <v>21</v>
      </c>
      <c r="M100" s="179">
        <f>G100*(1+L100/100)</f>
        <v>0</v>
      </c>
      <c r="N100" s="156">
        <v>8.4999999999999995E-4</v>
      </c>
      <c r="O100" s="156">
        <f>ROUND(E100*N100,2)</f>
        <v>0</v>
      </c>
      <c r="P100" s="156">
        <v>0</v>
      </c>
      <c r="Q100" s="156">
        <f>ROUND(E100*P100,2)</f>
        <v>0</v>
      </c>
      <c r="R100" s="156"/>
      <c r="S100" s="156" t="s">
        <v>114</v>
      </c>
      <c r="T100" s="156" t="s">
        <v>115</v>
      </c>
      <c r="U100" s="156">
        <v>0.44500000000000001</v>
      </c>
      <c r="V100" s="156">
        <f>ROUND(E100*U100,2)</f>
        <v>0.45</v>
      </c>
      <c r="W100" s="156"/>
      <c r="X100" s="156" t="s">
        <v>116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117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5">
      <c r="A101" s="173">
        <v>55</v>
      </c>
      <c r="B101" s="174" t="s">
        <v>248</v>
      </c>
      <c r="C101" s="185" t="s">
        <v>249</v>
      </c>
      <c r="D101" s="175" t="s">
        <v>135</v>
      </c>
      <c r="E101" s="176">
        <v>26</v>
      </c>
      <c r="F101" s="177"/>
      <c r="G101" s="178">
        <f>ROUND(E101*F101,2)</f>
        <v>0</v>
      </c>
      <c r="H101" s="177"/>
      <c r="I101" s="178">
        <f>ROUND(E101*H101,2)</f>
        <v>0</v>
      </c>
      <c r="J101" s="177"/>
      <c r="K101" s="178">
        <f>ROUND(E101*J101,2)</f>
        <v>0</v>
      </c>
      <c r="L101" s="178">
        <v>21</v>
      </c>
      <c r="M101" s="179">
        <f>G101*(1+L101/100)</f>
        <v>0</v>
      </c>
      <c r="N101" s="156">
        <v>2.0000000000000001E-4</v>
      </c>
      <c r="O101" s="156">
        <f>ROUND(E101*N101,2)</f>
        <v>0.01</v>
      </c>
      <c r="P101" s="156">
        <v>0</v>
      </c>
      <c r="Q101" s="156">
        <f>ROUND(E101*P101,2)</f>
        <v>0</v>
      </c>
      <c r="R101" s="156"/>
      <c r="S101" s="156" t="s">
        <v>114</v>
      </c>
      <c r="T101" s="156" t="s">
        <v>115</v>
      </c>
      <c r="U101" s="156">
        <v>0.246</v>
      </c>
      <c r="V101" s="156">
        <f>ROUND(E101*U101,2)</f>
        <v>6.4</v>
      </c>
      <c r="W101" s="156"/>
      <c r="X101" s="156" t="s">
        <v>116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117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x14ac:dyDescent="0.25">
      <c r="A102" s="160" t="s">
        <v>109</v>
      </c>
      <c r="B102" s="161" t="s">
        <v>69</v>
      </c>
      <c r="C102" s="182" t="s">
        <v>70</v>
      </c>
      <c r="D102" s="162"/>
      <c r="E102" s="163"/>
      <c r="F102" s="164"/>
      <c r="G102" s="164">
        <f>SUMIF(AG103:AG104,"&lt;&gt;NOR",G103:G104)</f>
        <v>0</v>
      </c>
      <c r="H102" s="164"/>
      <c r="I102" s="164">
        <f>SUM(I103:I104)</f>
        <v>0</v>
      </c>
      <c r="J102" s="164"/>
      <c r="K102" s="164">
        <f>SUM(K103:K104)</f>
        <v>0</v>
      </c>
      <c r="L102" s="164"/>
      <c r="M102" s="165">
        <f>SUM(M103:M104)</f>
        <v>0</v>
      </c>
      <c r="N102" s="159"/>
      <c r="O102" s="159">
        <f>SUM(O103:O104)</f>
        <v>0</v>
      </c>
      <c r="P102" s="159"/>
      <c r="Q102" s="159">
        <f>SUM(Q103:Q104)</f>
        <v>0</v>
      </c>
      <c r="R102" s="159"/>
      <c r="S102" s="159"/>
      <c r="T102" s="159"/>
      <c r="U102" s="159"/>
      <c r="V102" s="159">
        <f>SUM(V103:V104)</f>
        <v>5.95</v>
      </c>
      <c r="W102" s="159"/>
      <c r="X102" s="159"/>
      <c r="AG102" t="s">
        <v>110</v>
      </c>
    </row>
    <row r="103" spans="1:60" outlineLevel="1" x14ac:dyDescent="0.25">
      <c r="A103" s="166">
        <v>56</v>
      </c>
      <c r="B103" s="167" t="s">
        <v>250</v>
      </c>
      <c r="C103" s="183" t="s">
        <v>251</v>
      </c>
      <c r="D103" s="168" t="s">
        <v>122</v>
      </c>
      <c r="E103" s="169">
        <v>205</v>
      </c>
      <c r="F103" s="170"/>
      <c r="G103" s="171">
        <f>ROUND(E103*F103,2)</f>
        <v>0</v>
      </c>
      <c r="H103" s="170"/>
      <c r="I103" s="171">
        <f>ROUND(E103*H103,2)</f>
        <v>0</v>
      </c>
      <c r="J103" s="170"/>
      <c r="K103" s="171">
        <f>ROUND(E103*J103,2)</f>
        <v>0</v>
      </c>
      <c r="L103" s="171">
        <v>21</v>
      </c>
      <c r="M103" s="172">
        <f>G103*(1+L103/100)</f>
        <v>0</v>
      </c>
      <c r="N103" s="156">
        <v>0</v>
      </c>
      <c r="O103" s="156">
        <f>ROUND(E103*N103,2)</f>
        <v>0</v>
      </c>
      <c r="P103" s="156">
        <v>0</v>
      </c>
      <c r="Q103" s="156">
        <f>ROUND(E103*P103,2)</f>
        <v>0</v>
      </c>
      <c r="R103" s="156"/>
      <c r="S103" s="156" t="s">
        <v>114</v>
      </c>
      <c r="T103" s="156" t="s">
        <v>115</v>
      </c>
      <c r="U103" s="156">
        <v>2.9000000000000001E-2</v>
      </c>
      <c r="V103" s="156">
        <f>ROUND(E103*U103,2)</f>
        <v>5.95</v>
      </c>
      <c r="W103" s="156"/>
      <c r="X103" s="156" t="s">
        <v>116</v>
      </c>
      <c r="Y103" s="147"/>
      <c r="Z103" s="147"/>
      <c r="AA103" s="147"/>
      <c r="AB103" s="147"/>
      <c r="AC103" s="147"/>
      <c r="AD103" s="147"/>
      <c r="AE103" s="147"/>
      <c r="AF103" s="147"/>
      <c r="AG103" s="147" t="s">
        <v>117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 x14ac:dyDescent="0.25">
      <c r="A104" s="154"/>
      <c r="B104" s="155"/>
      <c r="C104" s="247" t="s">
        <v>252</v>
      </c>
      <c r="D104" s="248"/>
      <c r="E104" s="248"/>
      <c r="F104" s="248"/>
      <c r="G104" s="248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47"/>
      <c r="Z104" s="147"/>
      <c r="AA104" s="147"/>
      <c r="AB104" s="147"/>
      <c r="AC104" s="147"/>
      <c r="AD104" s="147"/>
      <c r="AE104" s="147"/>
      <c r="AF104" s="147"/>
      <c r="AG104" s="147" t="s">
        <v>147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x14ac:dyDescent="0.25">
      <c r="A105" s="3"/>
      <c r="B105" s="4"/>
      <c r="C105" s="186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AE105">
        <v>15</v>
      </c>
      <c r="AF105">
        <v>21</v>
      </c>
      <c r="AG105" t="s">
        <v>96</v>
      </c>
    </row>
    <row r="106" spans="1:60" x14ac:dyDescent="0.25">
      <c r="A106" s="150"/>
      <c r="B106" s="151" t="s">
        <v>31</v>
      </c>
      <c r="C106" s="187"/>
      <c r="D106" s="152"/>
      <c r="E106" s="153"/>
      <c r="F106" s="153"/>
      <c r="G106" s="181">
        <f>G8+G17+G19+G21+G24+G30+G39+G71+G78+G83+G85+G97+G99+G102</f>
        <v>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AE106">
        <f>SUMIF(L7:L104,AE105,G7:G104)</f>
        <v>0</v>
      </c>
      <c r="AF106">
        <f>SUMIF(L7:L104,AF105,G7:G104)</f>
        <v>0</v>
      </c>
      <c r="AG106" t="s">
        <v>253</v>
      </c>
    </row>
    <row r="107" spans="1:60" x14ac:dyDescent="0.25">
      <c r="A107" s="3"/>
      <c r="B107" s="4"/>
      <c r="C107" s="186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60" x14ac:dyDescent="0.25">
      <c r="A108" s="3"/>
      <c r="B108" s="4"/>
      <c r="C108" s="186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60" x14ac:dyDescent="0.25">
      <c r="A109" s="256" t="s">
        <v>254</v>
      </c>
      <c r="B109" s="256"/>
      <c r="C109" s="257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60" x14ac:dyDescent="0.25">
      <c r="A110" s="258"/>
      <c r="B110" s="259"/>
      <c r="C110" s="260"/>
      <c r="D110" s="259"/>
      <c r="E110" s="259"/>
      <c r="F110" s="259"/>
      <c r="G110" s="26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AG110" t="s">
        <v>255</v>
      </c>
    </row>
    <row r="111" spans="1:60" x14ac:dyDescent="0.25">
      <c r="A111" s="262"/>
      <c r="B111" s="263"/>
      <c r="C111" s="264"/>
      <c r="D111" s="263"/>
      <c r="E111" s="263"/>
      <c r="F111" s="263"/>
      <c r="G111" s="26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60" x14ac:dyDescent="0.25">
      <c r="A112" s="262"/>
      <c r="B112" s="263"/>
      <c r="C112" s="264"/>
      <c r="D112" s="263"/>
      <c r="E112" s="263"/>
      <c r="F112" s="263"/>
      <c r="G112" s="26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33" x14ac:dyDescent="0.25">
      <c r="A113" s="262"/>
      <c r="B113" s="263"/>
      <c r="C113" s="264"/>
      <c r="D113" s="263"/>
      <c r="E113" s="263"/>
      <c r="F113" s="263"/>
      <c r="G113" s="26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 x14ac:dyDescent="0.25">
      <c r="A114" s="266"/>
      <c r="B114" s="267"/>
      <c r="C114" s="268"/>
      <c r="D114" s="267"/>
      <c r="E114" s="267"/>
      <c r="F114" s="267"/>
      <c r="G114" s="269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 x14ac:dyDescent="0.25">
      <c r="A115" s="3"/>
      <c r="B115" s="4"/>
      <c r="C115" s="186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33" x14ac:dyDescent="0.25">
      <c r="C116" s="188"/>
      <c r="D116" s="10"/>
      <c r="AG116" t="s">
        <v>256</v>
      </c>
    </row>
    <row r="117" spans="1:33" x14ac:dyDescent="0.25">
      <c r="D117" s="10"/>
    </row>
    <row r="118" spans="1:33" x14ac:dyDescent="0.25">
      <c r="D118" s="10"/>
    </row>
    <row r="119" spans="1:33" x14ac:dyDescent="0.25">
      <c r="D119" s="10"/>
    </row>
    <row r="120" spans="1:33" x14ac:dyDescent="0.25">
      <c r="D120" s="10"/>
    </row>
    <row r="121" spans="1:33" x14ac:dyDescent="0.25">
      <c r="D121" s="10"/>
    </row>
    <row r="122" spans="1:33" x14ac:dyDescent="0.25">
      <c r="D122" s="10"/>
    </row>
    <row r="123" spans="1:33" x14ac:dyDescent="0.25">
      <c r="D123" s="10"/>
    </row>
    <row r="124" spans="1:33" x14ac:dyDescent="0.25">
      <c r="D124" s="10"/>
    </row>
    <row r="125" spans="1:33" x14ac:dyDescent="0.25">
      <c r="D125" s="10"/>
    </row>
    <row r="126" spans="1:33" x14ac:dyDescent="0.25">
      <c r="D126" s="10"/>
    </row>
    <row r="127" spans="1:33" x14ac:dyDescent="0.25">
      <c r="D127" s="10"/>
    </row>
    <row r="128" spans="1:33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qx0dLxvzQtQPfcMSPrLn2Gh56Cur0V5SsFaQWwgav/qamh2m9Kq/7jPuvQkEj4euazA3M7bM3xI365xLYhIZvA==" saltValue="bdxuQAZPgadY5mUkG3Ru/w==" spinCount="100000" sheet="1"/>
  <mergeCells count="31">
    <mergeCell ref="A110:G114"/>
    <mergeCell ref="C27:G27"/>
    <mergeCell ref="C32:G32"/>
    <mergeCell ref="C35:G35"/>
    <mergeCell ref="C37:G37"/>
    <mergeCell ref="A1:G1"/>
    <mergeCell ref="C2:G2"/>
    <mergeCell ref="C3:G3"/>
    <mergeCell ref="C4:G4"/>
    <mergeCell ref="A109:C109"/>
    <mergeCell ref="C61:G61"/>
    <mergeCell ref="C44:G44"/>
    <mergeCell ref="C45:G45"/>
    <mergeCell ref="C47:G47"/>
    <mergeCell ref="C48:G48"/>
    <mergeCell ref="C50:G50"/>
    <mergeCell ref="C51:G51"/>
    <mergeCell ref="C53:G53"/>
    <mergeCell ref="C55:G55"/>
    <mergeCell ref="C56:G56"/>
    <mergeCell ref="C58:G58"/>
    <mergeCell ref="C59:G59"/>
    <mergeCell ref="C90:G90"/>
    <mergeCell ref="C91:G91"/>
    <mergeCell ref="C104:G104"/>
    <mergeCell ref="C63:G63"/>
    <mergeCell ref="C65:G65"/>
    <mergeCell ref="C67:G67"/>
    <mergeCell ref="C74:G74"/>
    <mergeCell ref="C88:G88"/>
    <mergeCell ref="C89:G8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1" customWidth="1"/>
    <col min="3" max="3" width="38.33203125" style="121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1" width="0" hidden="1" customWidth="1"/>
    <col min="14" max="24" width="0" hidden="1" customWidth="1"/>
    <col min="29" max="29" width="0" hidden="1" customWidth="1"/>
    <col min="31" max="41" width="0" hidden="1" customWidth="1"/>
    <col min="53" max="53" width="73.6640625" customWidth="1"/>
  </cols>
  <sheetData>
    <row r="1" spans="1:60" ht="15.75" customHeight="1" x14ac:dyDescent="0.3">
      <c r="A1" s="249" t="s">
        <v>7</v>
      </c>
      <c r="B1" s="249"/>
      <c r="C1" s="249"/>
      <c r="D1" s="249"/>
      <c r="E1" s="249"/>
      <c r="F1" s="249"/>
      <c r="G1" s="249"/>
      <c r="AG1" t="s">
        <v>84</v>
      </c>
    </row>
    <row r="2" spans="1:60" ht="25.05" customHeight="1" x14ac:dyDescent="0.25">
      <c r="A2" s="139" t="s">
        <v>8</v>
      </c>
      <c r="B2" s="49" t="s">
        <v>43</v>
      </c>
      <c r="C2" s="250" t="s">
        <v>44</v>
      </c>
      <c r="D2" s="251"/>
      <c r="E2" s="251"/>
      <c r="F2" s="251"/>
      <c r="G2" s="252"/>
      <c r="AG2" t="s">
        <v>85</v>
      </c>
    </row>
    <row r="3" spans="1:60" ht="25.05" customHeight="1" x14ac:dyDescent="0.25">
      <c r="A3" s="139" t="s">
        <v>9</v>
      </c>
      <c r="B3" s="49" t="s">
        <v>46</v>
      </c>
      <c r="C3" s="250" t="s">
        <v>47</v>
      </c>
      <c r="D3" s="251"/>
      <c r="E3" s="251"/>
      <c r="F3" s="251"/>
      <c r="G3" s="252"/>
      <c r="AC3" s="121" t="s">
        <v>85</v>
      </c>
      <c r="AG3" t="s">
        <v>86</v>
      </c>
    </row>
    <row r="4" spans="1:60" ht="25.05" customHeight="1" x14ac:dyDescent="0.25">
      <c r="A4" s="140" t="s">
        <v>10</v>
      </c>
      <c r="B4" s="141" t="s">
        <v>49</v>
      </c>
      <c r="C4" s="253" t="s">
        <v>50</v>
      </c>
      <c r="D4" s="254"/>
      <c r="E4" s="254"/>
      <c r="F4" s="254"/>
      <c r="G4" s="255"/>
      <c r="AG4" t="s">
        <v>87</v>
      </c>
    </row>
    <row r="5" spans="1:60" x14ac:dyDescent="0.25">
      <c r="D5" s="10"/>
    </row>
    <row r="6" spans="1:60" ht="39.6" x14ac:dyDescent="0.25">
      <c r="A6" s="143" t="s">
        <v>88</v>
      </c>
      <c r="B6" s="145" t="s">
        <v>89</v>
      </c>
      <c r="C6" s="145" t="s">
        <v>90</v>
      </c>
      <c r="D6" s="144" t="s">
        <v>91</v>
      </c>
      <c r="E6" s="143" t="s">
        <v>92</v>
      </c>
      <c r="F6" s="142" t="s">
        <v>93</v>
      </c>
      <c r="G6" s="143" t="s">
        <v>31</v>
      </c>
      <c r="H6" s="146" t="s">
        <v>32</v>
      </c>
      <c r="I6" s="146" t="s">
        <v>94</v>
      </c>
      <c r="J6" s="146" t="s">
        <v>33</v>
      </c>
      <c r="K6" s="146" t="s">
        <v>95</v>
      </c>
      <c r="L6" s="146" t="s">
        <v>96</v>
      </c>
      <c r="M6" s="146" t="s">
        <v>97</v>
      </c>
      <c r="N6" s="146" t="s">
        <v>98</v>
      </c>
      <c r="O6" s="146" t="s">
        <v>99</v>
      </c>
      <c r="P6" s="146" t="s">
        <v>100</v>
      </c>
      <c r="Q6" s="146" t="s">
        <v>101</v>
      </c>
      <c r="R6" s="146" t="s">
        <v>102</v>
      </c>
      <c r="S6" s="146" t="s">
        <v>103</v>
      </c>
      <c r="T6" s="146" t="s">
        <v>104</v>
      </c>
      <c r="U6" s="146" t="s">
        <v>105</v>
      </c>
      <c r="V6" s="146" t="s">
        <v>106</v>
      </c>
      <c r="W6" s="146" t="s">
        <v>107</v>
      </c>
      <c r="X6" s="146" t="s">
        <v>108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5">
      <c r="A8" s="160" t="s">
        <v>109</v>
      </c>
      <c r="B8" s="161" t="s">
        <v>57</v>
      </c>
      <c r="C8" s="182" t="s">
        <v>58</v>
      </c>
      <c r="D8" s="162"/>
      <c r="E8" s="163"/>
      <c r="F8" s="164"/>
      <c r="G8" s="164">
        <f>SUMIF(AG9:AG14,"&lt;&gt;NOR",G9:G14)</f>
        <v>0</v>
      </c>
      <c r="H8" s="164"/>
      <c r="I8" s="164">
        <f>SUM(I9:I14)</f>
        <v>0</v>
      </c>
      <c r="J8" s="164"/>
      <c r="K8" s="164">
        <f>SUM(K9:K14)</f>
        <v>0</v>
      </c>
      <c r="L8" s="164"/>
      <c r="M8" s="165">
        <f>SUM(M9:M14)</f>
        <v>0</v>
      </c>
      <c r="N8" s="159"/>
      <c r="O8" s="159">
        <f>SUM(O9:O14)</f>
        <v>2.29</v>
      </c>
      <c r="P8" s="159"/>
      <c r="Q8" s="159">
        <f>SUM(Q9:Q14)</f>
        <v>0</v>
      </c>
      <c r="R8" s="159"/>
      <c r="S8" s="159"/>
      <c r="T8" s="159"/>
      <c r="U8" s="159"/>
      <c r="V8" s="159">
        <f>SUM(V9:V14)</f>
        <v>29.13</v>
      </c>
      <c r="W8" s="159"/>
      <c r="X8" s="159"/>
      <c r="AG8" t="s">
        <v>110</v>
      </c>
    </row>
    <row r="9" spans="1:60" ht="20.399999999999999" outlineLevel="1" x14ac:dyDescent="0.25">
      <c r="A9" s="173">
        <v>1</v>
      </c>
      <c r="B9" s="174" t="s">
        <v>111</v>
      </c>
      <c r="C9" s="185" t="s">
        <v>112</v>
      </c>
      <c r="D9" s="175" t="s">
        <v>113</v>
      </c>
      <c r="E9" s="176">
        <v>0.8</v>
      </c>
      <c r="F9" s="177"/>
      <c r="G9" s="178">
        <f t="shared" ref="G9:G14" si="0">ROUND(E9*F9,2)</f>
        <v>0</v>
      </c>
      <c r="H9" s="177"/>
      <c r="I9" s="178">
        <f t="shared" ref="I9:I14" si="1">ROUND(E9*H9,2)</f>
        <v>0</v>
      </c>
      <c r="J9" s="177"/>
      <c r="K9" s="178">
        <f t="shared" ref="K9:K14" si="2">ROUND(E9*J9,2)</f>
        <v>0</v>
      </c>
      <c r="L9" s="178">
        <v>21</v>
      </c>
      <c r="M9" s="179">
        <f t="shared" ref="M9:M14" si="3">G9*(1+L9/100)</f>
        <v>0</v>
      </c>
      <c r="N9" s="156">
        <v>6.8000000000000005E-2</v>
      </c>
      <c r="O9" s="156">
        <f t="shared" ref="O9:O14" si="4">ROUND(E9*N9,2)</f>
        <v>0.05</v>
      </c>
      <c r="P9" s="156">
        <v>0</v>
      </c>
      <c r="Q9" s="156">
        <f t="shared" ref="Q9:Q14" si="5">ROUND(E9*P9,2)</f>
        <v>0</v>
      </c>
      <c r="R9" s="156"/>
      <c r="S9" s="156" t="s">
        <v>114</v>
      </c>
      <c r="T9" s="156" t="s">
        <v>115</v>
      </c>
      <c r="U9" s="156">
        <v>0.81945000000000001</v>
      </c>
      <c r="V9" s="156">
        <f t="shared" ref="V9:V14" si="6">ROUND(E9*U9,2)</f>
        <v>0.66</v>
      </c>
      <c r="W9" s="156"/>
      <c r="X9" s="156" t="s">
        <v>116</v>
      </c>
      <c r="Y9" s="147"/>
      <c r="Z9" s="147"/>
      <c r="AA9" s="147"/>
      <c r="AB9" s="147"/>
      <c r="AC9" s="147"/>
      <c r="AD9" s="147"/>
      <c r="AE9" s="147"/>
      <c r="AF9" s="147"/>
      <c r="AG9" s="147" t="s">
        <v>117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5">
      <c r="A10" s="173">
        <v>2</v>
      </c>
      <c r="B10" s="174" t="s">
        <v>120</v>
      </c>
      <c r="C10" s="185" t="s">
        <v>121</v>
      </c>
      <c r="D10" s="175" t="s">
        <v>122</v>
      </c>
      <c r="E10" s="176">
        <v>9</v>
      </c>
      <c r="F10" s="177"/>
      <c r="G10" s="178">
        <f t="shared" si="0"/>
        <v>0</v>
      </c>
      <c r="H10" s="177"/>
      <c r="I10" s="178">
        <f t="shared" si="1"/>
        <v>0</v>
      </c>
      <c r="J10" s="177"/>
      <c r="K10" s="178">
        <f t="shared" si="2"/>
        <v>0</v>
      </c>
      <c r="L10" s="178">
        <v>21</v>
      </c>
      <c r="M10" s="179">
        <f t="shared" si="3"/>
        <v>0</v>
      </c>
      <c r="N10" s="156">
        <v>3.465E-2</v>
      </c>
      <c r="O10" s="156">
        <f t="shared" si="4"/>
        <v>0.31</v>
      </c>
      <c r="P10" s="156">
        <v>0</v>
      </c>
      <c r="Q10" s="156">
        <f t="shared" si="5"/>
        <v>0</v>
      </c>
      <c r="R10" s="156"/>
      <c r="S10" s="156" t="s">
        <v>114</v>
      </c>
      <c r="T10" s="156" t="s">
        <v>115</v>
      </c>
      <c r="U10" s="156">
        <v>0.29799999999999999</v>
      </c>
      <c r="V10" s="156">
        <f t="shared" si="6"/>
        <v>2.68</v>
      </c>
      <c r="W10" s="156"/>
      <c r="X10" s="156" t="s">
        <v>116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117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ht="20.399999999999999" outlineLevel="1" x14ac:dyDescent="0.25">
      <c r="A11" s="173">
        <v>3</v>
      </c>
      <c r="B11" s="174" t="s">
        <v>123</v>
      </c>
      <c r="C11" s="185" t="s">
        <v>124</v>
      </c>
      <c r="D11" s="175" t="s">
        <v>113</v>
      </c>
      <c r="E11" s="176">
        <v>10</v>
      </c>
      <c r="F11" s="177"/>
      <c r="G11" s="178">
        <f t="shared" si="0"/>
        <v>0</v>
      </c>
      <c r="H11" s="177"/>
      <c r="I11" s="178">
        <f t="shared" si="1"/>
        <v>0</v>
      </c>
      <c r="J11" s="177"/>
      <c r="K11" s="178">
        <f t="shared" si="2"/>
        <v>0</v>
      </c>
      <c r="L11" s="178">
        <v>21</v>
      </c>
      <c r="M11" s="179">
        <f t="shared" si="3"/>
        <v>0</v>
      </c>
      <c r="N11" s="156">
        <v>6.8000000000000005E-2</v>
      </c>
      <c r="O11" s="156">
        <f t="shared" si="4"/>
        <v>0.68</v>
      </c>
      <c r="P11" s="156">
        <v>0</v>
      </c>
      <c r="Q11" s="156">
        <f t="shared" si="5"/>
        <v>0</v>
      </c>
      <c r="R11" s="156"/>
      <c r="S11" s="156" t="s">
        <v>114</v>
      </c>
      <c r="T11" s="156" t="s">
        <v>115</v>
      </c>
      <c r="U11" s="156">
        <v>0.71397999999999995</v>
      </c>
      <c r="V11" s="156">
        <f t="shared" si="6"/>
        <v>7.14</v>
      </c>
      <c r="W11" s="156"/>
      <c r="X11" s="156" t="s">
        <v>116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117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5">
      <c r="A12" s="173">
        <v>4</v>
      </c>
      <c r="B12" s="174" t="s">
        <v>126</v>
      </c>
      <c r="C12" s="185" t="s">
        <v>127</v>
      </c>
      <c r="D12" s="175" t="s">
        <v>113</v>
      </c>
      <c r="E12" s="176">
        <v>9</v>
      </c>
      <c r="F12" s="177"/>
      <c r="G12" s="178">
        <f t="shared" si="0"/>
        <v>0</v>
      </c>
      <c r="H12" s="177"/>
      <c r="I12" s="178">
        <f t="shared" si="1"/>
        <v>0</v>
      </c>
      <c r="J12" s="177"/>
      <c r="K12" s="178">
        <f t="shared" si="2"/>
        <v>0</v>
      </c>
      <c r="L12" s="178">
        <v>21</v>
      </c>
      <c r="M12" s="179">
        <f t="shared" si="3"/>
        <v>0</v>
      </c>
      <c r="N12" s="156">
        <v>5.543E-2</v>
      </c>
      <c r="O12" s="156">
        <f t="shared" si="4"/>
        <v>0.5</v>
      </c>
      <c r="P12" s="156">
        <v>0</v>
      </c>
      <c r="Q12" s="156">
        <f t="shared" si="5"/>
        <v>0</v>
      </c>
      <c r="R12" s="156"/>
      <c r="S12" s="156" t="s">
        <v>114</v>
      </c>
      <c r="T12" s="156" t="s">
        <v>115</v>
      </c>
      <c r="U12" s="156">
        <v>1.2612099999999999</v>
      </c>
      <c r="V12" s="156">
        <f t="shared" si="6"/>
        <v>11.35</v>
      </c>
      <c r="W12" s="156"/>
      <c r="X12" s="156" t="s">
        <v>116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117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5">
      <c r="A13" s="173">
        <v>5</v>
      </c>
      <c r="B13" s="174" t="s">
        <v>128</v>
      </c>
      <c r="C13" s="185" t="s">
        <v>129</v>
      </c>
      <c r="D13" s="175" t="s">
        <v>113</v>
      </c>
      <c r="E13" s="176">
        <v>12</v>
      </c>
      <c r="F13" s="177"/>
      <c r="G13" s="178">
        <f t="shared" si="0"/>
        <v>0</v>
      </c>
      <c r="H13" s="177"/>
      <c r="I13" s="178">
        <f t="shared" si="1"/>
        <v>0</v>
      </c>
      <c r="J13" s="177"/>
      <c r="K13" s="178">
        <f t="shared" si="2"/>
        <v>0</v>
      </c>
      <c r="L13" s="178">
        <v>21</v>
      </c>
      <c r="M13" s="179">
        <f t="shared" si="3"/>
        <v>0</v>
      </c>
      <c r="N13" s="156">
        <v>4.5580000000000002E-2</v>
      </c>
      <c r="O13" s="156">
        <f t="shared" si="4"/>
        <v>0.55000000000000004</v>
      </c>
      <c r="P13" s="156">
        <v>0</v>
      </c>
      <c r="Q13" s="156">
        <f t="shared" si="5"/>
        <v>0</v>
      </c>
      <c r="R13" s="156"/>
      <c r="S13" s="156" t="s">
        <v>114</v>
      </c>
      <c r="T13" s="156" t="s">
        <v>115</v>
      </c>
      <c r="U13" s="156">
        <v>0.60799999999999998</v>
      </c>
      <c r="V13" s="156">
        <f t="shared" si="6"/>
        <v>7.3</v>
      </c>
      <c r="W13" s="156"/>
      <c r="X13" s="156" t="s">
        <v>116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117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t="20.399999999999999" outlineLevel="1" x14ac:dyDescent="0.25">
      <c r="A14" s="173">
        <v>6</v>
      </c>
      <c r="B14" s="174" t="s">
        <v>130</v>
      </c>
      <c r="C14" s="185" t="s">
        <v>131</v>
      </c>
      <c r="D14" s="175" t="s">
        <v>113</v>
      </c>
      <c r="E14" s="176">
        <v>12</v>
      </c>
      <c r="F14" s="177"/>
      <c r="G14" s="178">
        <f t="shared" si="0"/>
        <v>0</v>
      </c>
      <c r="H14" s="177"/>
      <c r="I14" s="178">
        <f t="shared" si="1"/>
        <v>0</v>
      </c>
      <c r="J14" s="177"/>
      <c r="K14" s="178">
        <f t="shared" si="2"/>
        <v>0</v>
      </c>
      <c r="L14" s="178">
        <v>21</v>
      </c>
      <c r="M14" s="179">
        <f t="shared" si="3"/>
        <v>0</v>
      </c>
      <c r="N14" s="156">
        <v>1.7000000000000001E-2</v>
      </c>
      <c r="O14" s="156">
        <f t="shared" si="4"/>
        <v>0.2</v>
      </c>
      <c r="P14" s="156">
        <v>0</v>
      </c>
      <c r="Q14" s="156">
        <f t="shared" si="5"/>
        <v>0</v>
      </c>
      <c r="R14" s="156"/>
      <c r="S14" s="156" t="s">
        <v>132</v>
      </c>
      <c r="T14" s="156" t="s">
        <v>115</v>
      </c>
      <c r="U14" s="156">
        <v>0</v>
      </c>
      <c r="V14" s="156">
        <f t="shared" si="6"/>
        <v>0</v>
      </c>
      <c r="W14" s="156"/>
      <c r="X14" s="156" t="s">
        <v>116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117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x14ac:dyDescent="0.25">
      <c r="A15" s="160" t="s">
        <v>109</v>
      </c>
      <c r="B15" s="161" t="s">
        <v>59</v>
      </c>
      <c r="C15" s="182" t="s">
        <v>60</v>
      </c>
      <c r="D15" s="162"/>
      <c r="E15" s="163"/>
      <c r="F15" s="164"/>
      <c r="G15" s="164">
        <f>SUMIF(AG16:AG16,"&lt;&gt;NOR",G16:G16)</f>
        <v>0</v>
      </c>
      <c r="H15" s="164"/>
      <c r="I15" s="164">
        <f>SUM(I16:I16)</f>
        <v>0</v>
      </c>
      <c r="J15" s="164"/>
      <c r="K15" s="164">
        <f>SUM(K16:K16)</f>
        <v>0</v>
      </c>
      <c r="L15" s="164"/>
      <c r="M15" s="165">
        <f>SUM(M16:M16)</f>
        <v>0</v>
      </c>
      <c r="N15" s="159"/>
      <c r="O15" s="159">
        <f>SUM(O16:O16)</f>
        <v>0.04</v>
      </c>
      <c r="P15" s="159"/>
      <c r="Q15" s="159">
        <f>SUM(Q16:Q16)</f>
        <v>0</v>
      </c>
      <c r="R15" s="159"/>
      <c r="S15" s="159"/>
      <c r="T15" s="159"/>
      <c r="U15" s="159"/>
      <c r="V15" s="159">
        <f>SUM(V16:V16)</f>
        <v>0.98</v>
      </c>
      <c r="W15" s="159"/>
      <c r="X15" s="159"/>
      <c r="AG15" t="s">
        <v>110</v>
      </c>
    </row>
    <row r="16" spans="1:60" ht="20.399999999999999" outlineLevel="1" x14ac:dyDescent="0.25">
      <c r="A16" s="173">
        <v>7</v>
      </c>
      <c r="B16" s="174" t="s">
        <v>133</v>
      </c>
      <c r="C16" s="185" t="s">
        <v>134</v>
      </c>
      <c r="D16" s="175" t="s">
        <v>135</v>
      </c>
      <c r="E16" s="176">
        <v>3</v>
      </c>
      <c r="F16" s="177"/>
      <c r="G16" s="178">
        <f>ROUND(E16*F16,2)</f>
        <v>0</v>
      </c>
      <c r="H16" s="177"/>
      <c r="I16" s="178">
        <f>ROUND(E16*H16,2)</f>
        <v>0</v>
      </c>
      <c r="J16" s="177"/>
      <c r="K16" s="178">
        <f>ROUND(E16*J16,2)</f>
        <v>0</v>
      </c>
      <c r="L16" s="178">
        <v>21</v>
      </c>
      <c r="M16" s="179">
        <f>G16*(1+L16/100)</f>
        <v>0</v>
      </c>
      <c r="N16" s="156">
        <v>1.32E-2</v>
      </c>
      <c r="O16" s="156">
        <f>ROUND(E16*N16,2)</f>
        <v>0.04</v>
      </c>
      <c r="P16" s="156">
        <v>0</v>
      </c>
      <c r="Q16" s="156">
        <f>ROUND(E16*P16,2)</f>
        <v>0</v>
      </c>
      <c r="R16" s="156"/>
      <c r="S16" s="156" t="s">
        <v>114</v>
      </c>
      <c r="T16" s="156" t="s">
        <v>115</v>
      </c>
      <c r="U16" s="156">
        <v>0.32800000000000001</v>
      </c>
      <c r="V16" s="156">
        <f>ROUND(E16*U16,2)</f>
        <v>0.98</v>
      </c>
      <c r="W16" s="156"/>
      <c r="X16" s="156" t="s">
        <v>116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117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x14ac:dyDescent="0.25">
      <c r="A17" s="160" t="s">
        <v>109</v>
      </c>
      <c r="B17" s="161" t="s">
        <v>61</v>
      </c>
      <c r="C17" s="182" t="s">
        <v>62</v>
      </c>
      <c r="D17" s="162"/>
      <c r="E17" s="163"/>
      <c r="F17" s="164"/>
      <c r="G17" s="164">
        <f>SUMIF(AG18:AG18,"&lt;&gt;NOR",G18:G18)</f>
        <v>0</v>
      </c>
      <c r="H17" s="164"/>
      <c r="I17" s="164">
        <f>SUM(I18:I18)</f>
        <v>0</v>
      </c>
      <c r="J17" s="164"/>
      <c r="K17" s="164">
        <f>SUM(K18:K18)</f>
        <v>0</v>
      </c>
      <c r="L17" s="164"/>
      <c r="M17" s="165">
        <f>SUM(M18:M18)</f>
        <v>0</v>
      </c>
      <c r="N17" s="159"/>
      <c r="O17" s="159">
        <f>SUM(O18:O18)</f>
        <v>0.02</v>
      </c>
      <c r="P17" s="159"/>
      <c r="Q17" s="159">
        <f>SUM(Q18:Q18)</f>
        <v>0</v>
      </c>
      <c r="R17" s="159"/>
      <c r="S17" s="159"/>
      <c r="T17" s="159"/>
      <c r="U17" s="159"/>
      <c r="V17" s="159">
        <f>SUM(V18:V18)</f>
        <v>2.57</v>
      </c>
      <c r="W17" s="159"/>
      <c r="X17" s="159"/>
      <c r="AG17" t="s">
        <v>110</v>
      </c>
    </row>
    <row r="18" spans="1:60" outlineLevel="1" x14ac:dyDescent="0.25">
      <c r="A18" s="173">
        <v>8</v>
      </c>
      <c r="B18" s="174" t="s">
        <v>136</v>
      </c>
      <c r="C18" s="185" t="s">
        <v>137</v>
      </c>
      <c r="D18" s="175" t="s">
        <v>113</v>
      </c>
      <c r="E18" s="176">
        <v>12</v>
      </c>
      <c r="F18" s="177"/>
      <c r="G18" s="178">
        <f>ROUND(E18*F18,2)</f>
        <v>0</v>
      </c>
      <c r="H18" s="177"/>
      <c r="I18" s="178">
        <f>ROUND(E18*H18,2)</f>
        <v>0</v>
      </c>
      <c r="J18" s="177"/>
      <c r="K18" s="178">
        <f>ROUND(E18*J18,2)</f>
        <v>0</v>
      </c>
      <c r="L18" s="178">
        <v>21</v>
      </c>
      <c r="M18" s="179">
        <f>G18*(1+L18/100)</f>
        <v>0</v>
      </c>
      <c r="N18" s="156">
        <v>1.58E-3</v>
      </c>
      <c r="O18" s="156">
        <f>ROUND(E18*N18,2)</f>
        <v>0.02</v>
      </c>
      <c r="P18" s="156">
        <v>0</v>
      </c>
      <c r="Q18" s="156">
        <f>ROUND(E18*P18,2)</f>
        <v>0</v>
      </c>
      <c r="R18" s="156"/>
      <c r="S18" s="156" t="s">
        <v>114</v>
      </c>
      <c r="T18" s="156" t="s">
        <v>115</v>
      </c>
      <c r="U18" s="156">
        <v>0.214</v>
      </c>
      <c r="V18" s="156">
        <f>ROUND(E18*U18,2)</f>
        <v>2.57</v>
      </c>
      <c r="W18" s="156"/>
      <c r="X18" s="156" t="s">
        <v>116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117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ht="26.4" x14ac:dyDescent="0.25">
      <c r="A19" s="160" t="s">
        <v>109</v>
      </c>
      <c r="B19" s="161" t="s">
        <v>63</v>
      </c>
      <c r="C19" s="182" t="s">
        <v>64</v>
      </c>
      <c r="D19" s="162"/>
      <c r="E19" s="163"/>
      <c r="F19" s="164"/>
      <c r="G19" s="164">
        <f>SUMIF(AG20:AG21,"&lt;&gt;NOR",G20:G21)</f>
        <v>0</v>
      </c>
      <c r="H19" s="164"/>
      <c r="I19" s="164">
        <f>SUM(I20:I21)</f>
        <v>0</v>
      </c>
      <c r="J19" s="164"/>
      <c r="K19" s="164">
        <f>SUM(K20:K21)</f>
        <v>0</v>
      </c>
      <c r="L19" s="164"/>
      <c r="M19" s="165">
        <f>SUM(M20:M21)</f>
        <v>0</v>
      </c>
      <c r="N19" s="159"/>
      <c r="O19" s="159">
        <f>SUM(O20:O21)</f>
        <v>0</v>
      </c>
      <c r="P19" s="159"/>
      <c r="Q19" s="159">
        <f>SUM(Q20:Q21)</f>
        <v>0</v>
      </c>
      <c r="R19" s="159"/>
      <c r="S19" s="159"/>
      <c r="T19" s="159"/>
      <c r="U19" s="159"/>
      <c r="V19" s="159">
        <f>SUM(V20:V21)</f>
        <v>8.3000000000000007</v>
      </c>
      <c r="W19" s="159"/>
      <c r="X19" s="159"/>
      <c r="AG19" t="s">
        <v>110</v>
      </c>
    </row>
    <row r="20" spans="1:60" outlineLevel="1" x14ac:dyDescent="0.25">
      <c r="A20" s="173">
        <v>9</v>
      </c>
      <c r="B20" s="174" t="s">
        <v>138</v>
      </c>
      <c r="C20" s="185" t="s">
        <v>139</v>
      </c>
      <c r="D20" s="175" t="s">
        <v>113</v>
      </c>
      <c r="E20" s="176">
        <v>25</v>
      </c>
      <c r="F20" s="177"/>
      <c r="G20" s="178">
        <f>ROUND(E20*F20,2)</f>
        <v>0</v>
      </c>
      <c r="H20" s="177"/>
      <c r="I20" s="178">
        <f>ROUND(E20*H20,2)</f>
        <v>0</v>
      </c>
      <c r="J20" s="177"/>
      <c r="K20" s="178">
        <f>ROUND(E20*J20,2)</f>
        <v>0</v>
      </c>
      <c r="L20" s="178">
        <v>21</v>
      </c>
      <c r="M20" s="179">
        <f>G20*(1+L20/100)</f>
        <v>0</v>
      </c>
      <c r="N20" s="156">
        <v>4.0000000000000003E-5</v>
      </c>
      <c r="O20" s="156">
        <f>ROUND(E20*N20,2)</f>
        <v>0</v>
      </c>
      <c r="P20" s="156">
        <v>0</v>
      </c>
      <c r="Q20" s="156">
        <f>ROUND(E20*P20,2)</f>
        <v>0</v>
      </c>
      <c r="R20" s="156"/>
      <c r="S20" s="156" t="s">
        <v>114</v>
      </c>
      <c r="T20" s="156" t="s">
        <v>115</v>
      </c>
      <c r="U20" s="156">
        <v>0.308</v>
      </c>
      <c r="V20" s="156">
        <f>ROUND(E20*U20,2)</f>
        <v>7.7</v>
      </c>
      <c r="W20" s="156"/>
      <c r="X20" s="156" t="s">
        <v>116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117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5">
      <c r="A21" s="173">
        <v>10</v>
      </c>
      <c r="B21" s="174" t="s">
        <v>140</v>
      </c>
      <c r="C21" s="185" t="s">
        <v>141</v>
      </c>
      <c r="D21" s="175" t="s">
        <v>113</v>
      </c>
      <c r="E21" s="176">
        <v>40</v>
      </c>
      <c r="F21" s="177"/>
      <c r="G21" s="178">
        <f>ROUND(E21*F21,2)</f>
        <v>0</v>
      </c>
      <c r="H21" s="177"/>
      <c r="I21" s="178">
        <f>ROUND(E21*H21,2)</f>
        <v>0</v>
      </c>
      <c r="J21" s="177"/>
      <c r="K21" s="178">
        <f>ROUND(E21*J21,2)</f>
        <v>0</v>
      </c>
      <c r="L21" s="178">
        <v>21</v>
      </c>
      <c r="M21" s="179">
        <f>G21*(1+L21/100)</f>
        <v>0</v>
      </c>
      <c r="N21" s="156">
        <v>0</v>
      </c>
      <c r="O21" s="156">
        <f>ROUND(E21*N21,2)</f>
        <v>0</v>
      </c>
      <c r="P21" s="156">
        <v>0</v>
      </c>
      <c r="Q21" s="156">
        <f>ROUND(E21*P21,2)</f>
        <v>0</v>
      </c>
      <c r="R21" s="156"/>
      <c r="S21" s="156" t="s">
        <v>114</v>
      </c>
      <c r="T21" s="156" t="s">
        <v>115</v>
      </c>
      <c r="U21" s="156">
        <v>1.4999999999999999E-2</v>
      </c>
      <c r="V21" s="156">
        <f>ROUND(E21*U21,2)</f>
        <v>0.6</v>
      </c>
      <c r="W21" s="156"/>
      <c r="X21" s="156" t="s">
        <v>116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117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x14ac:dyDescent="0.25">
      <c r="A22" s="160" t="s">
        <v>109</v>
      </c>
      <c r="B22" s="161" t="s">
        <v>65</v>
      </c>
      <c r="C22" s="182" t="s">
        <v>66</v>
      </c>
      <c r="D22" s="162"/>
      <c r="E22" s="163"/>
      <c r="F22" s="164"/>
      <c r="G22" s="164">
        <f>SUMIF(AG23:AG28,"&lt;&gt;NOR",G23:G28)</f>
        <v>0</v>
      </c>
      <c r="H22" s="164"/>
      <c r="I22" s="164">
        <f>SUM(I23:I28)</f>
        <v>0</v>
      </c>
      <c r="J22" s="164"/>
      <c r="K22" s="164">
        <f>SUM(K23:K28)</f>
        <v>0</v>
      </c>
      <c r="L22" s="164"/>
      <c r="M22" s="165">
        <f>SUM(M23:M28)</f>
        <v>0</v>
      </c>
      <c r="N22" s="159"/>
      <c r="O22" s="159">
        <f>SUM(O23:O28)</f>
        <v>0.01</v>
      </c>
      <c r="P22" s="159"/>
      <c r="Q22" s="159">
        <f>SUM(Q23:Q28)</f>
        <v>4.03</v>
      </c>
      <c r="R22" s="159"/>
      <c r="S22" s="159"/>
      <c r="T22" s="159"/>
      <c r="U22" s="159"/>
      <c r="V22" s="159">
        <f>SUM(V23:V28)</f>
        <v>38.099999999999994</v>
      </c>
      <c r="W22" s="159"/>
      <c r="X22" s="159"/>
      <c r="AG22" t="s">
        <v>110</v>
      </c>
    </row>
    <row r="23" spans="1:60" outlineLevel="1" x14ac:dyDescent="0.25">
      <c r="A23" s="173">
        <v>11</v>
      </c>
      <c r="B23" s="174" t="s">
        <v>142</v>
      </c>
      <c r="C23" s="185" t="s">
        <v>143</v>
      </c>
      <c r="D23" s="175" t="s">
        <v>135</v>
      </c>
      <c r="E23" s="176">
        <v>3</v>
      </c>
      <c r="F23" s="177"/>
      <c r="G23" s="178">
        <f>ROUND(E23*F23,2)</f>
        <v>0</v>
      </c>
      <c r="H23" s="177"/>
      <c r="I23" s="178">
        <f>ROUND(E23*H23,2)</f>
        <v>0</v>
      </c>
      <c r="J23" s="177"/>
      <c r="K23" s="178">
        <f>ROUND(E23*J23,2)</f>
        <v>0</v>
      </c>
      <c r="L23" s="178">
        <v>21</v>
      </c>
      <c r="M23" s="179">
        <f>G23*(1+L23/100)</f>
        <v>0</v>
      </c>
      <c r="N23" s="156">
        <v>0</v>
      </c>
      <c r="O23" s="156">
        <f>ROUND(E23*N23,2)</f>
        <v>0</v>
      </c>
      <c r="P23" s="156">
        <v>7.4999999999999997E-2</v>
      </c>
      <c r="Q23" s="156">
        <f>ROUND(E23*P23,2)</f>
        <v>0.23</v>
      </c>
      <c r="R23" s="156"/>
      <c r="S23" s="156" t="s">
        <v>114</v>
      </c>
      <c r="T23" s="156" t="s">
        <v>115</v>
      </c>
      <c r="U23" s="156">
        <v>0.58599999999999997</v>
      </c>
      <c r="V23" s="156">
        <f>ROUND(E23*U23,2)</f>
        <v>1.76</v>
      </c>
      <c r="W23" s="156"/>
      <c r="X23" s="156" t="s">
        <v>116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117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5">
      <c r="A24" s="166">
        <v>12</v>
      </c>
      <c r="B24" s="167" t="s">
        <v>144</v>
      </c>
      <c r="C24" s="183" t="s">
        <v>145</v>
      </c>
      <c r="D24" s="168" t="s">
        <v>122</v>
      </c>
      <c r="E24" s="169">
        <v>12</v>
      </c>
      <c r="F24" s="170"/>
      <c r="G24" s="171">
        <f>ROUND(E24*F24,2)</f>
        <v>0</v>
      </c>
      <c r="H24" s="170"/>
      <c r="I24" s="171">
        <f>ROUND(E24*H24,2)</f>
        <v>0</v>
      </c>
      <c r="J24" s="170"/>
      <c r="K24" s="171">
        <f>ROUND(E24*J24,2)</f>
        <v>0</v>
      </c>
      <c r="L24" s="171">
        <v>21</v>
      </c>
      <c r="M24" s="172">
        <f>G24*(1+L24/100)</f>
        <v>0</v>
      </c>
      <c r="N24" s="156">
        <v>4.8999999999999998E-4</v>
      </c>
      <c r="O24" s="156">
        <f>ROUND(E24*N24,2)</f>
        <v>0.01</v>
      </c>
      <c r="P24" s="156">
        <v>3.7999999999999999E-2</v>
      </c>
      <c r="Q24" s="156">
        <f>ROUND(E24*P24,2)</f>
        <v>0.46</v>
      </c>
      <c r="R24" s="156"/>
      <c r="S24" s="156" t="s">
        <v>114</v>
      </c>
      <c r="T24" s="156" t="s">
        <v>115</v>
      </c>
      <c r="U24" s="156">
        <v>0.59499999999999997</v>
      </c>
      <c r="V24" s="156">
        <f>ROUND(E24*U24,2)</f>
        <v>7.14</v>
      </c>
      <c r="W24" s="156"/>
      <c r="X24" s="156" t="s">
        <v>116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117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5">
      <c r="A25" s="154"/>
      <c r="B25" s="155"/>
      <c r="C25" s="247" t="s">
        <v>146</v>
      </c>
      <c r="D25" s="248"/>
      <c r="E25" s="248"/>
      <c r="F25" s="248"/>
      <c r="G25" s="24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47"/>
      <c r="Z25" s="147"/>
      <c r="AA25" s="147"/>
      <c r="AB25" s="147"/>
      <c r="AC25" s="147"/>
      <c r="AD25" s="147"/>
      <c r="AE25" s="147"/>
      <c r="AF25" s="147"/>
      <c r="AG25" s="147" t="s">
        <v>147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5">
      <c r="A26" s="173">
        <v>13</v>
      </c>
      <c r="B26" s="174" t="s">
        <v>257</v>
      </c>
      <c r="C26" s="185" t="s">
        <v>258</v>
      </c>
      <c r="D26" s="175" t="s">
        <v>122</v>
      </c>
      <c r="E26" s="176">
        <v>9</v>
      </c>
      <c r="F26" s="177"/>
      <c r="G26" s="178">
        <f>ROUND(E26*F26,2)</f>
        <v>0</v>
      </c>
      <c r="H26" s="177"/>
      <c r="I26" s="178">
        <f>ROUND(E26*H26,2)</f>
        <v>0</v>
      </c>
      <c r="J26" s="177"/>
      <c r="K26" s="178">
        <f>ROUND(E26*J26,2)</f>
        <v>0</v>
      </c>
      <c r="L26" s="178">
        <v>21</v>
      </c>
      <c r="M26" s="179">
        <f>G26*(1+L26/100)</f>
        <v>0</v>
      </c>
      <c r="N26" s="156">
        <v>0</v>
      </c>
      <c r="O26" s="156">
        <f>ROUND(E26*N26,2)</f>
        <v>0</v>
      </c>
      <c r="P26" s="156">
        <v>3.3000000000000002E-2</v>
      </c>
      <c r="Q26" s="156">
        <f>ROUND(E26*P26,2)</f>
        <v>0.3</v>
      </c>
      <c r="R26" s="156"/>
      <c r="S26" s="156" t="s">
        <v>114</v>
      </c>
      <c r="T26" s="156" t="s">
        <v>115</v>
      </c>
      <c r="U26" s="156">
        <v>0.92900000000000005</v>
      </c>
      <c r="V26" s="156">
        <f>ROUND(E26*U26,2)</f>
        <v>8.36</v>
      </c>
      <c r="W26" s="156"/>
      <c r="X26" s="156" t="s">
        <v>116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117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5">
      <c r="A27" s="173">
        <v>14</v>
      </c>
      <c r="B27" s="174" t="s">
        <v>148</v>
      </c>
      <c r="C27" s="185" t="s">
        <v>149</v>
      </c>
      <c r="D27" s="175" t="s">
        <v>113</v>
      </c>
      <c r="E27" s="176">
        <v>10</v>
      </c>
      <c r="F27" s="177"/>
      <c r="G27" s="178">
        <f>ROUND(E27*F27,2)</f>
        <v>0</v>
      </c>
      <c r="H27" s="177"/>
      <c r="I27" s="178">
        <f>ROUND(E27*H27,2)</f>
        <v>0</v>
      </c>
      <c r="J27" s="177"/>
      <c r="K27" s="178">
        <f>ROUND(E27*J27,2)</f>
        <v>0</v>
      </c>
      <c r="L27" s="178">
        <v>21</v>
      </c>
      <c r="M27" s="179">
        <f>G27*(1+L27/100)</f>
        <v>0</v>
      </c>
      <c r="N27" s="156">
        <v>0</v>
      </c>
      <c r="O27" s="156">
        <f>ROUND(E27*N27,2)</f>
        <v>0</v>
      </c>
      <c r="P27" s="156">
        <v>4.5999999999999999E-2</v>
      </c>
      <c r="Q27" s="156">
        <f>ROUND(E27*P27,2)</f>
        <v>0.46</v>
      </c>
      <c r="R27" s="156"/>
      <c r="S27" s="156" t="s">
        <v>114</v>
      </c>
      <c r="T27" s="156" t="s">
        <v>115</v>
      </c>
      <c r="U27" s="156">
        <v>0.26</v>
      </c>
      <c r="V27" s="156">
        <f>ROUND(E27*U27,2)</f>
        <v>2.6</v>
      </c>
      <c r="W27" s="156"/>
      <c r="X27" s="156" t="s">
        <v>116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117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5">
      <c r="A28" s="173">
        <v>15</v>
      </c>
      <c r="B28" s="174" t="s">
        <v>150</v>
      </c>
      <c r="C28" s="185" t="s">
        <v>151</v>
      </c>
      <c r="D28" s="175" t="s">
        <v>113</v>
      </c>
      <c r="E28" s="176">
        <v>38</v>
      </c>
      <c r="F28" s="177"/>
      <c r="G28" s="178">
        <f>ROUND(E28*F28,2)</f>
        <v>0</v>
      </c>
      <c r="H28" s="177"/>
      <c r="I28" s="178">
        <f>ROUND(E28*H28,2)</f>
        <v>0</v>
      </c>
      <c r="J28" s="177"/>
      <c r="K28" s="178">
        <f>ROUND(E28*J28,2)</f>
        <v>0</v>
      </c>
      <c r="L28" s="178">
        <v>21</v>
      </c>
      <c r="M28" s="179">
        <f>G28*(1+L28/100)</f>
        <v>0</v>
      </c>
      <c r="N28" s="156">
        <v>0</v>
      </c>
      <c r="O28" s="156">
        <f>ROUND(E28*N28,2)</f>
        <v>0</v>
      </c>
      <c r="P28" s="156">
        <v>6.8000000000000005E-2</v>
      </c>
      <c r="Q28" s="156">
        <f>ROUND(E28*P28,2)</f>
        <v>2.58</v>
      </c>
      <c r="R28" s="156"/>
      <c r="S28" s="156" t="s">
        <v>114</v>
      </c>
      <c r="T28" s="156" t="s">
        <v>115</v>
      </c>
      <c r="U28" s="156">
        <v>0.48</v>
      </c>
      <c r="V28" s="156">
        <f>ROUND(E28*U28,2)</f>
        <v>18.239999999999998</v>
      </c>
      <c r="W28" s="156"/>
      <c r="X28" s="156" t="s">
        <v>116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117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x14ac:dyDescent="0.25">
      <c r="A29" s="160" t="s">
        <v>109</v>
      </c>
      <c r="B29" s="161" t="s">
        <v>67</v>
      </c>
      <c r="C29" s="182" t="s">
        <v>68</v>
      </c>
      <c r="D29" s="162"/>
      <c r="E29" s="163"/>
      <c r="F29" s="164"/>
      <c r="G29" s="164">
        <f>SUMIF(AG30:AG37,"&lt;&gt;NOR",G30:G37)</f>
        <v>0</v>
      </c>
      <c r="H29" s="164"/>
      <c r="I29" s="164">
        <f>SUM(I30:I37)</f>
        <v>0</v>
      </c>
      <c r="J29" s="164"/>
      <c r="K29" s="164">
        <f>SUM(K30:K37)</f>
        <v>0</v>
      </c>
      <c r="L29" s="164"/>
      <c r="M29" s="165">
        <f>SUM(M30:M37)</f>
        <v>0</v>
      </c>
      <c r="N29" s="159"/>
      <c r="O29" s="159">
        <f>SUM(O30:O37)</f>
        <v>0.08</v>
      </c>
      <c r="P29" s="159"/>
      <c r="Q29" s="159">
        <f>SUM(Q30:Q37)</f>
        <v>0</v>
      </c>
      <c r="R29" s="159"/>
      <c r="S29" s="159"/>
      <c r="T29" s="159"/>
      <c r="U29" s="159"/>
      <c r="V29" s="159">
        <f>SUM(V30:V37)</f>
        <v>5.7600000000000007</v>
      </c>
      <c r="W29" s="159"/>
      <c r="X29" s="159"/>
      <c r="AG29" t="s">
        <v>110</v>
      </c>
    </row>
    <row r="30" spans="1:60" outlineLevel="1" x14ac:dyDescent="0.25">
      <c r="A30" s="166">
        <v>16</v>
      </c>
      <c r="B30" s="167" t="s">
        <v>152</v>
      </c>
      <c r="C30" s="183" t="s">
        <v>153</v>
      </c>
      <c r="D30" s="168" t="s">
        <v>135</v>
      </c>
      <c r="E30" s="169">
        <v>6</v>
      </c>
      <c r="F30" s="170"/>
      <c r="G30" s="171">
        <f>ROUND(E30*F30,2)</f>
        <v>0</v>
      </c>
      <c r="H30" s="170"/>
      <c r="I30" s="171">
        <f>ROUND(E30*H30,2)</f>
        <v>0</v>
      </c>
      <c r="J30" s="170"/>
      <c r="K30" s="171">
        <f>ROUND(E30*J30,2)</f>
        <v>0</v>
      </c>
      <c r="L30" s="171">
        <v>21</v>
      </c>
      <c r="M30" s="172">
        <f>G30*(1+L30/100)</f>
        <v>0</v>
      </c>
      <c r="N30" s="156">
        <v>1.265E-2</v>
      </c>
      <c r="O30" s="156">
        <f>ROUND(E30*N30,2)</f>
        <v>0.08</v>
      </c>
      <c r="P30" s="156">
        <v>0</v>
      </c>
      <c r="Q30" s="156">
        <f>ROUND(E30*P30,2)</f>
        <v>0</v>
      </c>
      <c r="R30" s="156"/>
      <c r="S30" s="156" t="s">
        <v>114</v>
      </c>
      <c r="T30" s="156" t="s">
        <v>115</v>
      </c>
      <c r="U30" s="156">
        <v>0.50600000000000001</v>
      </c>
      <c r="V30" s="156">
        <f>ROUND(E30*U30,2)</f>
        <v>3.04</v>
      </c>
      <c r="W30" s="156"/>
      <c r="X30" s="156" t="s">
        <v>116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117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5">
      <c r="A31" s="154"/>
      <c r="B31" s="155"/>
      <c r="C31" s="247" t="s">
        <v>154</v>
      </c>
      <c r="D31" s="248"/>
      <c r="E31" s="248"/>
      <c r="F31" s="248"/>
      <c r="G31" s="248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47"/>
      <c r="Z31" s="147"/>
      <c r="AA31" s="147"/>
      <c r="AB31" s="147"/>
      <c r="AC31" s="147"/>
      <c r="AD31" s="147"/>
      <c r="AE31" s="147"/>
      <c r="AF31" s="147"/>
      <c r="AG31" s="147" t="s">
        <v>147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5">
      <c r="A32" s="173">
        <v>17</v>
      </c>
      <c r="B32" s="174" t="s">
        <v>155</v>
      </c>
      <c r="C32" s="185" t="s">
        <v>156</v>
      </c>
      <c r="D32" s="175" t="s">
        <v>122</v>
      </c>
      <c r="E32" s="176">
        <v>2</v>
      </c>
      <c r="F32" s="177"/>
      <c r="G32" s="178">
        <f>ROUND(E32*F32,2)</f>
        <v>0</v>
      </c>
      <c r="H32" s="177"/>
      <c r="I32" s="178">
        <f>ROUND(E32*H32,2)</f>
        <v>0</v>
      </c>
      <c r="J32" s="177"/>
      <c r="K32" s="178">
        <f>ROUND(E32*J32,2)</f>
        <v>0</v>
      </c>
      <c r="L32" s="178">
        <v>21</v>
      </c>
      <c r="M32" s="179">
        <f>G32*(1+L32/100)</f>
        <v>0</v>
      </c>
      <c r="N32" s="156">
        <v>0</v>
      </c>
      <c r="O32" s="156">
        <f>ROUND(E32*N32,2)</f>
        <v>0</v>
      </c>
      <c r="P32" s="156">
        <v>2.0999999999999999E-3</v>
      </c>
      <c r="Q32" s="156">
        <f>ROUND(E32*P32,2)</f>
        <v>0</v>
      </c>
      <c r="R32" s="156"/>
      <c r="S32" s="156" t="s">
        <v>114</v>
      </c>
      <c r="T32" s="156" t="s">
        <v>115</v>
      </c>
      <c r="U32" s="156">
        <v>3.1E-2</v>
      </c>
      <c r="V32" s="156">
        <f>ROUND(E32*U32,2)</f>
        <v>0.06</v>
      </c>
      <c r="W32" s="156"/>
      <c r="X32" s="156" t="s">
        <v>116</v>
      </c>
      <c r="Y32" s="147"/>
      <c r="Z32" s="147"/>
      <c r="AA32" s="147"/>
      <c r="AB32" s="147"/>
      <c r="AC32" s="147"/>
      <c r="AD32" s="147"/>
      <c r="AE32" s="147"/>
      <c r="AF32" s="147"/>
      <c r="AG32" s="147" t="s">
        <v>117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5">
      <c r="A33" s="166">
        <v>18</v>
      </c>
      <c r="B33" s="167" t="s">
        <v>157</v>
      </c>
      <c r="C33" s="183" t="s">
        <v>158</v>
      </c>
      <c r="D33" s="168" t="s">
        <v>122</v>
      </c>
      <c r="E33" s="169">
        <v>2</v>
      </c>
      <c r="F33" s="170"/>
      <c r="G33" s="171">
        <f>ROUND(E33*F33,2)</f>
        <v>0</v>
      </c>
      <c r="H33" s="170"/>
      <c r="I33" s="171">
        <f>ROUND(E33*H33,2)</f>
        <v>0</v>
      </c>
      <c r="J33" s="170"/>
      <c r="K33" s="171">
        <f>ROUND(E33*J33,2)</f>
        <v>0</v>
      </c>
      <c r="L33" s="171">
        <v>21</v>
      </c>
      <c r="M33" s="172">
        <f>G33*(1+L33/100)</f>
        <v>0</v>
      </c>
      <c r="N33" s="156">
        <v>4.6999999999999999E-4</v>
      </c>
      <c r="O33" s="156">
        <f>ROUND(E33*N33,2)</f>
        <v>0</v>
      </c>
      <c r="P33" s="156">
        <v>0</v>
      </c>
      <c r="Q33" s="156">
        <f>ROUND(E33*P33,2)</f>
        <v>0</v>
      </c>
      <c r="R33" s="156"/>
      <c r="S33" s="156" t="s">
        <v>114</v>
      </c>
      <c r="T33" s="156" t="s">
        <v>115</v>
      </c>
      <c r="U33" s="156">
        <v>0.35899999999999999</v>
      </c>
      <c r="V33" s="156">
        <f>ROUND(E33*U33,2)</f>
        <v>0.72</v>
      </c>
      <c r="W33" s="156"/>
      <c r="X33" s="156" t="s">
        <v>116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117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5">
      <c r="A34" s="154"/>
      <c r="B34" s="155"/>
      <c r="C34" s="247" t="s">
        <v>159</v>
      </c>
      <c r="D34" s="248"/>
      <c r="E34" s="248"/>
      <c r="F34" s="248"/>
      <c r="G34" s="248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47"/>
      <c r="Z34" s="147"/>
      <c r="AA34" s="147"/>
      <c r="AB34" s="147"/>
      <c r="AC34" s="147"/>
      <c r="AD34" s="147"/>
      <c r="AE34" s="147"/>
      <c r="AF34" s="147"/>
      <c r="AG34" s="147" t="s">
        <v>147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5">
      <c r="A35" s="166">
        <v>19</v>
      </c>
      <c r="B35" s="167" t="s">
        <v>160</v>
      </c>
      <c r="C35" s="183" t="s">
        <v>161</v>
      </c>
      <c r="D35" s="168" t="s">
        <v>122</v>
      </c>
      <c r="E35" s="169">
        <v>2</v>
      </c>
      <c r="F35" s="170"/>
      <c r="G35" s="171">
        <f>ROUND(E35*F35,2)</f>
        <v>0</v>
      </c>
      <c r="H35" s="170"/>
      <c r="I35" s="171">
        <f>ROUND(E35*H35,2)</f>
        <v>0</v>
      </c>
      <c r="J35" s="170"/>
      <c r="K35" s="171">
        <f>ROUND(E35*J35,2)</f>
        <v>0</v>
      </c>
      <c r="L35" s="171">
        <v>21</v>
      </c>
      <c r="M35" s="172">
        <f>G35*(1+L35/100)</f>
        <v>0</v>
      </c>
      <c r="N35" s="156">
        <v>6.9999999999999999E-4</v>
      </c>
      <c r="O35" s="156">
        <f>ROUND(E35*N35,2)</f>
        <v>0</v>
      </c>
      <c r="P35" s="156">
        <v>0</v>
      </c>
      <c r="Q35" s="156">
        <f>ROUND(E35*P35,2)</f>
        <v>0</v>
      </c>
      <c r="R35" s="156"/>
      <c r="S35" s="156" t="s">
        <v>114</v>
      </c>
      <c r="T35" s="156" t="s">
        <v>115</v>
      </c>
      <c r="U35" s="156">
        <v>0.45200000000000001</v>
      </c>
      <c r="V35" s="156">
        <f>ROUND(E35*U35,2)</f>
        <v>0.9</v>
      </c>
      <c r="W35" s="156"/>
      <c r="X35" s="156" t="s">
        <v>116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117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5">
      <c r="A36" s="154"/>
      <c r="B36" s="155"/>
      <c r="C36" s="247" t="s">
        <v>159</v>
      </c>
      <c r="D36" s="248"/>
      <c r="E36" s="248"/>
      <c r="F36" s="248"/>
      <c r="G36" s="248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47"/>
      <c r="Z36" s="147"/>
      <c r="AA36" s="147"/>
      <c r="AB36" s="147"/>
      <c r="AC36" s="147"/>
      <c r="AD36" s="147"/>
      <c r="AE36" s="147"/>
      <c r="AF36" s="147"/>
      <c r="AG36" s="147" t="s">
        <v>147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5">
      <c r="A37" s="173">
        <v>20</v>
      </c>
      <c r="B37" s="174" t="s">
        <v>162</v>
      </c>
      <c r="C37" s="185" t="s">
        <v>163</v>
      </c>
      <c r="D37" s="175" t="s">
        <v>135</v>
      </c>
      <c r="E37" s="176">
        <v>6</v>
      </c>
      <c r="F37" s="177"/>
      <c r="G37" s="178">
        <f>ROUND(E37*F37,2)</f>
        <v>0</v>
      </c>
      <c r="H37" s="177"/>
      <c r="I37" s="178">
        <f>ROUND(E37*H37,2)</f>
        <v>0</v>
      </c>
      <c r="J37" s="177"/>
      <c r="K37" s="178">
        <f>ROUND(E37*J37,2)</f>
        <v>0</v>
      </c>
      <c r="L37" s="178">
        <v>21</v>
      </c>
      <c r="M37" s="179">
        <f>G37*(1+L37/100)</f>
        <v>0</v>
      </c>
      <c r="N37" s="156">
        <v>0</v>
      </c>
      <c r="O37" s="156">
        <f>ROUND(E37*N37,2)</f>
        <v>0</v>
      </c>
      <c r="P37" s="156">
        <v>0</v>
      </c>
      <c r="Q37" s="156">
        <f>ROUND(E37*P37,2)</f>
        <v>0</v>
      </c>
      <c r="R37" s="156"/>
      <c r="S37" s="156" t="s">
        <v>114</v>
      </c>
      <c r="T37" s="156" t="s">
        <v>115</v>
      </c>
      <c r="U37" s="156">
        <v>0.17399999999999999</v>
      </c>
      <c r="V37" s="156">
        <f>ROUND(E37*U37,2)</f>
        <v>1.04</v>
      </c>
      <c r="W37" s="156"/>
      <c r="X37" s="156" t="s">
        <v>116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117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x14ac:dyDescent="0.25">
      <c r="A38" s="160" t="s">
        <v>109</v>
      </c>
      <c r="B38" s="161" t="s">
        <v>69</v>
      </c>
      <c r="C38" s="182" t="s">
        <v>70</v>
      </c>
      <c r="D38" s="162"/>
      <c r="E38" s="163"/>
      <c r="F38" s="164"/>
      <c r="G38" s="164">
        <f>SUMIF(AG39:AG62,"&lt;&gt;NOR",G39:G62)</f>
        <v>0</v>
      </c>
      <c r="H38" s="164"/>
      <c r="I38" s="164">
        <f>SUM(I39:I62)</f>
        <v>0</v>
      </c>
      <c r="J38" s="164"/>
      <c r="K38" s="164">
        <f>SUM(K39:K62)</f>
        <v>0</v>
      </c>
      <c r="L38" s="164"/>
      <c r="M38" s="165">
        <f>SUM(M39:M62)</f>
        <v>0</v>
      </c>
      <c r="N38" s="159"/>
      <c r="O38" s="159">
        <f>SUM(O39:O62)</f>
        <v>0.04</v>
      </c>
      <c r="P38" s="159"/>
      <c r="Q38" s="159">
        <f>SUM(Q39:Q62)</f>
        <v>0.16000000000000003</v>
      </c>
      <c r="R38" s="159"/>
      <c r="S38" s="159"/>
      <c r="T38" s="159"/>
      <c r="U38" s="159"/>
      <c r="V38" s="159">
        <f>SUM(V39:V62)</f>
        <v>55.38</v>
      </c>
      <c r="W38" s="159"/>
      <c r="X38" s="159"/>
      <c r="AG38" t="s">
        <v>110</v>
      </c>
    </row>
    <row r="39" spans="1:60" outlineLevel="1" x14ac:dyDescent="0.25">
      <c r="A39" s="173">
        <v>21</v>
      </c>
      <c r="B39" s="174" t="s">
        <v>164</v>
      </c>
      <c r="C39" s="185" t="s">
        <v>165</v>
      </c>
      <c r="D39" s="175" t="s">
        <v>122</v>
      </c>
      <c r="E39" s="176">
        <v>36</v>
      </c>
      <c r="F39" s="177"/>
      <c r="G39" s="178">
        <f>ROUND(E39*F39,2)</f>
        <v>0</v>
      </c>
      <c r="H39" s="177"/>
      <c r="I39" s="178">
        <f>ROUND(E39*H39,2)</f>
        <v>0</v>
      </c>
      <c r="J39" s="177"/>
      <c r="K39" s="178">
        <f>ROUND(E39*J39,2)</f>
        <v>0</v>
      </c>
      <c r="L39" s="178">
        <v>21</v>
      </c>
      <c r="M39" s="179">
        <f>G39*(1+L39/100)</f>
        <v>0</v>
      </c>
      <c r="N39" s="156">
        <v>0</v>
      </c>
      <c r="O39" s="156">
        <f>ROUND(E39*N39,2)</f>
        <v>0</v>
      </c>
      <c r="P39" s="156">
        <v>2.1299999999999999E-3</v>
      </c>
      <c r="Q39" s="156">
        <f>ROUND(E39*P39,2)</f>
        <v>0.08</v>
      </c>
      <c r="R39" s="156"/>
      <c r="S39" s="156" t="s">
        <v>114</v>
      </c>
      <c r="T39" s="156" t="s">
        <v>115</v>
      </c>
      <c r="U39" s="156">
        <v>0.17299999999999999</v>
      </c>
      <c r="V39" s="156">
        <f>ROUND(E39*U39,2)</f>
        <v>6.23</v>
      </c>
      <c r="W39" s="156"/>
      <c r="X39" s="156" t="s">
        <v>116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117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5">
      <c r="A40" s="173">
        <v>22</v>
      </c>
      <c r="B40" s="174" t="s">
        <v>166</v>
      </c>
      <c r="C40" s="185" t="s">
        <v>167</v>
      </c>
      <c r="D40" s="175" t="s">
        <v>122</v>
      </c>
      <c r="E40" s="176">
        <v>14</v>
      </c>
      <c r="F40" s="177"/>
      <c r="G40" s="178">
        <f>ROUND(E40*F40,2)</f>
        <v>0</v>
      </c>
      <c r="H40" s="177"/>
      <c r="I40" s="178">
        <f>ROUND(E40*H40,2)</f>
        <v>0</v>
      </c>
      <c r="J40" s="177"/>
      <c r="K40" s="178">
        <f>ROUND(E40*J40,2)</f>
        <v>0</v>
      </c>
      <c r="L40" s="178">
        <v>21</v>
      </c>
      <c r="M40" s="179">
        <f>G40*(1+L40/100)</f>
        <v>0</v>
      </c>
      <c r="N40" s="156">
        <v>0</v>
      </c>
      <c r="O40" s="156">
        <f>ROUND(E40*N40,2)</f>
        <v>0</v>
      </c>
      <c r="P40" s="156">
        <v>4.9699999999999996E-3</v>
      </c>
      <c r="Q40" s="156">
        <f>ROUND(E40*P40,2)</f>
        <v>7.0000000000000007E-2</v>
      </c>
      <c r="R40" s="156"/>
      <c r="S40" s="156" t="s">
        <v>114</v>
      </c>
      <c r="T40" s="156" t="s">
        <v>115</v>
      </c>
      <c r="U40" s="156">
        <v>0.20399999999999999</v>
      </c>
      <c r="V40" s="156">
        <f>ROUND(E40*U40,2)</f>
        <v>2.86</v>
      </c>
      <c r="W40" s="156"/>
      <c r="X40" s="156" t="s">
        <v>116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117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5">
      <c r="A41" s="173">
        <v>23</v>
      </c>
      <c r="B41" s="174" t="s">
        <v>259</v>
      </c>
      <c r="C41" s="185" t="s">
        <v>260</v>
      </c>
      <c r="D41" s="175" t="s">
        <v>135</v>
      </c>
      <c r="E41" s="176">
        <v>8</v>
      </c>
      <c r="F41" s="177"/>
      <c r="G41" s="178">
        <f>ROUND(E41*F41,2)</f>
        <v>0</v>
      </c>
      <c r="H41" s="177"/>
      <c r="I41" s="178">
        <f>ROUND(E41*H41,2)</f>
        <v>0</v>
      </c>
      <c r="J41" s="177"/>
      <c r="K41" s="178">
        <f>ROUND(E41*J41,2)</f>
        <v>0</v>
      </c>
      <c r="L41" s="178">
        <v>21</v>
      </c>
      <c r="M41" s="179">
        <f>G41*(1+L41/100)</f>
        <v>0</v>
      </c>
      <c r="N41" s="156">
        <v>0</v>
      </c>
      <c r="O41" s="156">
        <f>ROUND(E41*N41,2)</f>
        <v>0</v>
      </c>
      <c r="P41" s="156">
        <v>8.7000000000000001E-4</v>
      </c>
      <c r="Q41" s="156">
        <f>ROUND(E41*P41,2)</f>
        <v>0.01</v>
      </c>
      <c r="R41" s="156"/>
      <c r="S41" s="156" t="s">
        <v>114</v>
      </c>
      <c r="T41" s="156" t="s">
        <v>115</v>
      </c>
      <c r="U41" s="156">
        <v>0.3</v>
      </c>
      <c r="V41" s="156">
        <f>ROUND(E41*U41,2)</f>
        <v>2.4</v>
      </c>
      <c r="W41" s="156"/>
      <c r="X41" s="156" t="s">
        <v>116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117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5">
      <c r="A42" s="166">
        <v>24</v>
      </c>
      <c r="B42" s="167" t="s">
        <v>170</v>
      </c>
      <c r="C42" s="183" t="s">
        <v>171</v>
      </c>
      <c r="D42" s="168" t="s">
        <v>122</v>
      </c>
      <c r="E42" s="169">
        <v>14</v>
      </c>
      <c r="F42" s="170"/>
      <c r="G42" s="171">
        <f>ROUND(E42*F42,2)</f>
        <v>0</v>
      </c>
      <c r="H42" s="170"/>
      <c r="I42" s="171">
        <f>ROUND(E42*H42,2)</f>
        <v>0</v>
      </c>
      <c r="J42" s="170"/>
      <c r="K42" s="171">
        <f>ROUND(E42*J42,2)</f>
        <v>0</v>
      </c>
      <c r="L42" s="171">
        <v>21</v>
      </c>
      <c r="M42" s="172">
        <f>G42*(1+L42/100)</f>
        <v>0</v>
      </c>
      <c r="N42" s="156">
        <v>2.7999999999999998E-4</v>
      </c>
      <c r="O42" s="156">
        <f>ROUND(E42*N42,2)</f>
        <v>0</v>
      </c>
      <c r="P42" s="156">
        <v>0</v>
      </c>
      <c r="Q42" s="156">
        <f>ROUND(E42*P42,2)</f>
        <v>0</v>
      </c>
      <c r="R42" s="156"/>
      <c r="S42" s="156" t="s">
        <v>114</v>
      </c>
      <c r="T42" s="156" t="s">
        <v>115</v>
      </c>
      <c r="U42" s="156">
        <v>0.36516999999999999</v>
      </c>
      <c r="V42" s="156">
        <f>ROUND(E42*U42,2)</f>
        <v>5.1100000000000003</v>
      </c>
      <c r="W42" s="156"/>
      <c r="X42" s="156" t="s">
        <v>116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117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21" outlineLevel="1" x14ac:dyDescent="0.25">
      <c r="A43" s="154"/>
      <c r="B43" s="155"/>
      <c r="C43" s="247" t="s">
        <v>172</v>
      </c>
      <c r="D43" s="248"/>
      <c r="E43" s="248"/>
      <c r="F43" s="248"/>
      <c r="G43" s="248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47"/>
      <c r="Z43" s="147"/>
      <c r="AA43" s="147"/>
      <c r="AB43" s="147"/>
      <c r="AC43" s="147"/>
      <c r="AD43" s="147"/>
      <c r="AE43" s="147"/>
      <c r="AF43" s="147"/>
      <c r="AG43" s="147" t="s">
        <v>147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80" t="str">
        <f>C43</f>
        <v>V položkách jsou započteny 3 svary na 1m délky rozvodu, náklady na montáž tvarovek, bez dodávky potrubí, tvarovek a závěsů. Včetně zednických výpomocí.</v>
      </c>
      <c r="BB43" s="147"/>
      <c r="BC43" s="147"/>
      <c r="BD43" s="147"/>
      <c r="BE43" s="147"/>
      <c r="BF43" s="147"/>
      <c r="BG43" s="147"/>
      <c r="BH43" s="147"/>
    </row>
    <row r="44" spans="1:60" outlineLevel="1" x14ac:dyDescent="0.25">
      <c r="A44" s="154"/>
      <c r="B44" s="155"/>
      <c r="C44" s="245" t="s">
        <v>154</v>
      </c>
      <c r="D44" s="246"/>
      <c r="E44" s="246"/>
      <c r="F44" s="246"/>
      <c r="G44" s="24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47"/>
      <c r="Z44" s="147"/>
      <c r="AA44" s="147"/>
      <c r="AB44" s="147"/>
      <c r="AC44" s="147"/>
      <c r="AD44" s="147"/>
      <c r="AE44" s="147"/>
      <c r="AF44" s="147"/>
      <c r="AG44" s="147" t="s">
        <v>147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 x14ac:dyDescent="0.25">
      <c r="A45" s="166">
        <v>25</v>
      </c>
      <c r="B45" s="167" t="s">
        <v>173</v>
      </c>
      <c r="C45" s="183" t="s">
        <v>174</v>
      </c>
      <c r="D45" s="168" t="s">
        <v>122</v>
      </c>
      <c r="E45" s="169">
        <v>34</v>
      </c>
      <c r="F45" s="170"/>
      <c r="G45" s="171">
        <f>ROUND(E45*F45,2)</f>
        <v>0</v>
      </c>
      <c r="H45" s="170"/>
      <c r="I45" s="171">
        <f>ROUND(E45*H45,2)</f>
        <v>0</v>
      </c>
      <c r="J45" s="170"/>
      <c r="K45" s="171">
        <f>ROUND(E45*J45,2)</f>
        <v>0</v>
      </c>
      <c r="L45" s="171">
        <v>21</v>
      </c>
      <c r="M45" s="172">
        <f>G45*(1+L45/100)</f>
        <v>0</v>
      </c>
      <c r="N45" s="156">
        <v>2.7999999999999998E-4</v>
      </c>
      <c r="O45" s="156">
        <f>ROUND(E45*N45,2)</f>
        <v>0.01</v>
      </c>
      <c r="P45" s="156">
        <v>0</v>
      </c>
      <c r="Q45" s="156">
        <f>ROUND(E45*P45,2)</f>
        <v>0</v>
      </c>
      <c r="R45" s="156"/>
      <c r="S45" s="156" t="s">
        <v>114</v>
      </c>
      <c r="T45" s="156" t="s">
        <v>115</v>
      </c>
      <c r="U45" s="156">
        <v>0.40018999999999999</v>
      </c>
      <c r="V45" s="156">
        <f>ROUND(E45*U45,2)</f>
        <v>13.61</v>
      </c>
      <c r="W45" s="156"/>
      <c r="X45" s="156" t="s">
        <v>116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117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t="21" outlineLevel="1" x14ac:dyDescent="0.25">
      <c r="A46" s="154"/>
      <c r="B46" s="155"/>
      <c r="C46" s="247" t="s">
        <v>172</v>
      </c>
      <c r="D46" s="248"/>
      <c r="E46" s="248"/>
      <c r="F46" s="248"/>
      <c r="G46" s="248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47"/>
      <c r="Z46" s="147"/>
      <c r="AA46" s="147"/>
      <c r="AB46" s="147"/>
      <c r="AC46" s="147"/>
      <c r="AD46" s="147"/>
      <c r="AE46" s="147"/>
      <c r="AF46" s="147"/>
      <c r="AG46" s="147" t="s">
        <v>147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80" t="str">
        <f>C46</f>
        <v>V položkách jsou započteny 3 svary na 1m délky rozvodu, náklady na montáž tvarovek, bez dodávky potrubí, tvarovek a závěsů. Včetně zednických výpomocí.</v>
      </c>
      <c r="BB46" s="147"/>
      <c r="BC46" s="147"/>
      <c r="BD46" s="147"/>
      <c r="BE46" s="147"/>
      <c r="BF46" s="147"/>
      <c r="BG46" s="147"/>
      <c r="BH46" s="147"/>
    </row>
    <row r="47" spans="1:60" outlineLevel="1" x14ac:dyDescent="0.25">
      <c r="A47" s="154"/>
      <c r="B47" s="155"/>
      <c r="C47" s="245" t="s">
        <v>154</v>
      </c>
      <c r="D47" s="246"/>
      <c r="E47" s="246"/>
      <c r="F47" s="246"/>
      <c r="G47" s="24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47"/>
      <c r="Z47" s="147"/>
      <c r="AA47" s="147"/>
      <c r="AB47" s="147"/>
      <c r="AC47" s="147"/>
      <c r="AD47" s="147"/>
      <c r="AE47" s="147"/>
      <c r="AF47" s="147"/>
      <c r="AG47" s="147" t="s">
        <v>147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5">
      <c r="A48" s="166">
        <v>26</v>
      </c>
      <c r="B48" s="167" t="s">
        <v>177</v>
      </c>
      <c r="C48" s="183" t="s">
        <v>178</v>
      </c>
      <c r="D48" s="168" t="s">
        <v>122</v>
      </c>
      <c r="E48" s="169">
        <v>14</v>
      </c>
      <c r="F48" s="170"/>
      <c r="G48" s="171">
        <f>ROUND(E48*F48,2)</f>
        <v>0</v>
      </c>
      <c r="H48" s="170"/>
      <c r="I48" s="171">
        <f>ROUND(E48*H48,2)</f>
        <v>0</v>
      </c>
      <c r="J48" s="170"/>
      <c r="K48" s="171">
        <f>ROUND(E48*J48,2)</f>
        <v>0</v>
      </c>
      <c r="L48" s="171">
        <v>21</v>
      </c>
      <c r="M48" s="172">
        <f>G48*(1+L48/100)</f>
        <v>0</v>
      </c>
      <c r="N48" s="156">
        <v>4.2999999999999999E-4</v>
      </c>
      <c r="O48" s="156">
        <f>ROUND(E48*N48,2)</f>
        <v>0.01</v>
      </c>
      <c r="P48" s="156">
        <v>0</v>
      </c>
      <c r="Q48" s="156">
        <f>ROUND(E48*P48,2)</f>
        <v>0</v>
      </c>
      <c r="R48" s="156"/>
      <c r="S48" s="156" t="s">
        <v>114</v>
      </c>
      <c r="T48" s="156" t="s">
        <v>115</v>
      </c>
      <c r="U48" s="156">
        <v>0.27889999999999998</v>
      </c>
      <c r="V48" s="156">
        <f>ROUND(E48*U48,2)</f>
        <v>3.9</v>
      </c>
      <c r="W48" s="156"/>
      <c r="X48" s="156" t="s">
        <v>116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117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5">
      <c r="A49" s="154"/>
      <c r="B49" s="155"/>
      <c r="C49" s="247" t="s">
        <v>154</v>
      </c>
      <c r="D49" s="248"/>
      <c r="E49" s="248"/>
      <c r="F49" s="248"/>
      <c r="G49" s="248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47"/>
      <c r="Z49" s="147"/>
      <c r="AA49" s="147"/>
      <c r="AB49" s="147"/>
      <c r="AC49" s="147"/>
      <c r="AD49" s="147"/>
      <c r="AE49" s="147"/>
      <c r="AF49" s="147"/>
      <c r="AG49" s="147" t="s">
        <v>147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5">
      <c r="A50" s="166">
        <v>27</v>
      </c>
      <c r="B50" s="167" t="s">
        <v>179</v>
      </c>
      <c r="C50" s="183" t="s">
        <v>180</v>
      </c>
      <c r="D50" s="168" t="s">
        <v>122</v>
      </c>
      <c r="E50" s="169">
        <v>36</v>
      </c>
      <c r="F50" s="170"/>
      <c r="G50" s="171">
        <f>ROUND(E50*F50,2)</f>
        <v>0</v>
      </c>
      <c r="H50" s="170"/>
      <c r="I50" s="171">
        <f>ROUND(E50*H50,2)</f>
        <v>0</v>
      </c>
      <c r="J50" s="170"/>
      <c r="K50" s="171">
        <f>ROUND(E50*J50,2)</f>
        <v>0</v>
      </c>
      <c r="L50" s="171">
        <v>21</v>
      </c>
      <c r="M50" s="172">
        <f>G50*(1+L50/100)</f>
        <v>0</v>
      </c>
      <c r="N50" s="156">
        <v>5.2999999999999998E-4</v>
      </c>
      <c r="O50" s="156">
        <f>ROUND(E50*N50,2)</f>
        <v>0.02</v>
      </c>
      <c r="P50" s="156">
        <v>0</v>
      </c>
      <c r="Q50" s="156">
        <f>ROUND(E50*P50,2)</f>
        <v>0</v>
      </c>
      <c r="R50" s="156"/>
      <c r="S50" s="156" t="s">
        <v>114</v>
      </c>
      <c r="T50" s="156" t="s">
        <v>115</v>
      </c>
      <c r="U50" s="156">
        <v>0.29730000000000001</v>
      </c>
      <c r="V50" s="156">
        <f>ROUND(E50*U50,2)</f>
        <v>10.7</v>
      </c>
      <c r="W50" s="156"/>
      <c r="X50" s="156" t="s">
        <v>116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117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5">
      <c r="A51" s="154"/>
      <c r="B51" s="155"/>
      <c r="C51" s="247" t="s">
        <v>181</v>
      </c>
      <c r="D51" s="248"/>
      <c r="E51" s="248"/>
      <c r="F51" s="248"/>
      <c r="G51" s="248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47"/>
      <c r="Z51" s="147"/>
      <c r="AA51" s="147"/>
      <c r="AB51" s="147"/>
      <c r="AC51" s="147"/>
      <c r="AD51" s="147"/>
      <c r="AE51" s="147"/>
      <c r="AF51" s="147"/>
      <c r="AG51" s="147" t="s">
        <v>147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5">
      <c r="A52" s="154"/>
      <c r="B52" s="155"/>
      <c r="C52" s="245" t="s">
        <v>154</v>
      </c>
      <c r="D52" s="246"/>
      <c r="E52" s="246"/>
      <c r="F52" s="246"/>
      <c r="G52" s="24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47"/>
      <c r="Z52" s="147"/>
      <c r="AA52" s="147"/>
      <c r="AB52" s="147"/>
      <c r="AC52" s="147"/>
      <c r="AD52" s="147"/>
      <c r="AE52" s="147"/>
      <c r="AF52" s="147"/>
      <c r="AG52" s="147" t="s">
        <v>147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20.399999999999999" outlineLevel="1" x14ac:dyDescent="0.25">
      <c r="A53" s="166">
        <v>28</v>
      </c>
      <c r="B53" s="167" t="s">
        <v>184</v>
      </c>
      <c r="C53" s="183" t="s">
        <v>185</v>
      </c>
      <c r="D53" s="168" t="s">
        <v>122</v>
      </c>
      <c r="E53" s="169">
        <v>14</v>
      </c>
      <c r="F53" s="170"/>
      <c r="G53" s="171">
        <f>ROUND(E53*F53,2)</f>
        <v>0</v>
      </c>
      <c r="H53" s="170"/>
      <c r="I53" s="171">
        <f>ROUND(E53*H53,2)</f>
        <v>0</v>
      </c>
      <c r="J53" s="170"/>
      <c r="K53" s="171">
        <f>ROUND(E53*J53,2)</f>
        <v>0</v>
      </c>
      <c r="L53" s="171">
        <v>21</v>
      </c>
      <c r="M53" s="172">
        <f>G53*(1+L53/100)</f>
        <v>0</v>
      </c>
      <c r="N53" s="156">
        <v>4.0000000000000003E-5</v>
      </c>
      <c r="O53" s="156">
        <f>ROUND(E53*N53,2)</f>
        <v>0</v>
      </c>
      <c r="P53" s="156">
        <v>0</v>
      </c>
      <c r="Q53" s="156">
        <f>ROUND(E53*P53,2)</f>
        <v>0</v>
      </c>
      <c r="R53" s="156"/>
      <c r="S53" s="156" t="s">
        <v>114</v>
      </c>
      <c r="T53" s="156" t="s">
        <v>115</v>
      </c>
      <c r="U53" s="156">
        <v>0.129</v>
      </c>
      <c r="V53" s="156">
        <f>ROUND(E53*U53,2)</f>
        <v>1.81</v>
      </c>
      <c r="W53" s="156"/>
      <c r="X53" s="156" t="s">
        <v>116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117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5">
      <c r="A54" s="154"/>
      <c r="B54" s="155"/>
      <c r="C54" s="247" t="s">
        <v>186</v>
      </c>
      <c r="D54" s="248"/>
      <c r="E54" s="248"/>
      <c r="F54" s="248"/>
      <c r="G54" s="248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47"/>
      <c r="Z54" s="147"/>
      <c r="AA54" s="147"/>
      <c r="AB54" s="147"/>
      <c r="AC54" s="147"/>
      <c r="AD54" s="147"/>
      <c r="AE54" s="147"/>
      <c r="AF54" s="147"/>
      <c r="AG54" s="147" t="s">
        <v>147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20.399999999999999" outlineLevel="1" x14ac:dyDescent="0.25">
      <c r="A55" s="166">
        <v>29</v>
      </c>
      <c r="B55" s="167" t="s">
        <v>187</v>
      </c>
      <c r="C55" s="183" t="s">
        <v>188</v>
      </c>
      <c r="D55" s="168" t="s">
        <v>122</v>
      </c>
      <c r="E55" s="169">
        <v>34</v>
      </c>
      <c r="F55" s="170"/>
      <c r="G55" s="171">
        <f>ROUND(E55*F55,2)</f>
        <v>0</v>
      </c>
      <c r="H55" s="170"/>
      <c r="I55" s="171">
        <f>ROUND(E55*H55,2)</f>
        <v>0</v>
      </c>
      <c r="J55" s="170"/>
      <c r="K55" s="171">
        <f>ROUND(E55*J55,2)</f>
        <v>0</v>
      </c>
      <c r="L55" s="171">
        <v>21</v>
      </c>
      <c r="M55" s="172">
        <f>G55*(1+L55/100)</f>
        <v>0</v>
      </c>
      <c r="N55" s="156">
        <v>6.0000000000000002E-5</v>
      </c>
      <c r="O55" s="156">
        <f>ROUND(E55*N55,2)</f>
        <v>0</v>
      </c>
      <c r="P55" s="156">
        <v>0</v>
      </c>
      <c r="Q55" s="156">
        <f>ROUND(E55*P55,2)</f>
        <v>0</v>
      </c>
      <c r="R55" s="156"/>
      <c r="S55" s="156" t="s">
        <v>114</v>
      </c>
      <c r="T55" s="156" t="s">
        <v>115</v>
      </c>
      <c r="U55" s="156">
        <v>0.129</v>
      </c>
      <c r="V55" s="156">
        <f>ROUND(E55*U55,2)</f>
        <v>4.3899999999999997</v>
      </c>
      <c r="W55" s="156"/>
      <c r="X55" s="156" t="s">
        <v>116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117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5">
      <c r="A56" s="154"/>
      <c r="B56" s="155"/>
      <c r="C56" s="247" t="s">
        <v>186</v>
      </c>
      <c r="D56" s="248"/>
      <c r="E56" s="248"/>
      <c r="F56" s="248"/>
      <c r="G56" s="248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47"/>
      <c r="Z56" s="147"/>
      <c r="AA56" s="147"/>
      <c r="AB56" s="147"/>
      <c r="AC56" s="147"/>
      <c r="AD56" s="147"/>
      <c r="AE56" s="147"/>
      <c r="AF56" s="147"/>
      <c r="AG56" s="147" t="s">
        <v>147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5">
      <c r="A57" s="166">
        <v>30</v>
      </c>
      <c r="B57" s="167" t="s">
        <v>250</v>
      </c>
      <c r="C57" s="183" t="s">
        <v>251</v>
      </c>
      <c r="D57" s="168" t="s">
        <v>122</v>
      </c>
      <c r="E57" s="169">
        <v>48</v>
      </c>
      <c r="F57" s="170"/>
      <c r="G57" s="171">
        <f>ROUND(E57*F57,2)</f>
        <v>0</v>
      </c>
      <c r="H57" s="170"/>
      <c r="I57" s="171">
        <f>ROUND(E57*H57,2)</f>
        <v>0</v>
      </c>
      <c r="J57" s="170"/>
      <c r="K57" s="171">
        <f>ROUND(E57*J57,2)</f>
        <v>0</v>
      </c>
      <c r="L57" s="171">
        <v>21</v>
      </c>
      <c r="M57" s="172">
        <f>G57*(1+L57/100)</f>
        <v>0</v>
      </c>
      <c r="N57" s="156">
        <v>0</v>
      </c>
      <c r="O57" s="156">
        <f>ROUND(E57*N57,2)</f>
        <v>0</v>
      </c>
      <c r="P57" s="156">
        <v>0</v>
      </c>
      <c r="Q57" s="156">
        <f>ROUND(E57*P57,2)</f>
        <v>0</v>
      </c>
      <c r="R57" s="156"/>
      <c r="S57" s="156" t="s">
        <v>114</v>
      </c>
      <c r="T57" s="156" t="s">
        <v>115</v>
      </c>
      <c r="U57" s="156">
        <v>2.9000000000000001E-2</v>
      </c>
      <c r="V57" s="156">
        <f>ROUND(E57*U57,2)</f>
        <v>1.39</v>
      </c>
      <c r="W57" s="156"/>
      <c r="X57" s="156" t="s">
        <v>116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117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5">
      <c r="A58" s="154"/>
      <c r="B58" s="155"/>
      <c r="C58" s="247" t="s">
        <v>252</v>
      </c>
      <c r="D58" s="248"/>
      <c r="E58" s="248"/>
      <c r="F58" s="248"/>
      <c r="G58" s="248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47"/>
      <c r="Z58" s="147"/>
      <c r="AA58" s="147"/>
      <c r="AB58" s="147"/>
      <c r="AC58" s="147"/>
      <c r="AD58" s="147"/>
      <c r="AE58" s="147"/>
      <c r="AF58" s="147"/>
      <c r="AG58" s="147" t="s">
        <v>147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5">
      <c r="A59" s="166">
        <v>31</v>
      </c>
      <c r="B59" s="167" t="s">
        <v>191</v>
      </c>
      <c r="C59" s="183" t="s">
        <v>192</v>
      </c>
      <c r="D59" s="168" t="s">
        <v>122</v>
      </c>
      <c r="E59" s="169">
        <v>48</v>
      </c>
      <c r="F59" s="170"/>
      <c r="G59" s="171">
        <f>ROUND(E59*F59,2)</f>
        <v>0</v>
      </c>
      <c r="H59" s="170"/>
      <c r="I59" s="171">
        <f>ROUND(E59*H59,2)</f>
        <v>0</v>
      </c>
      <c r="J59" s="170"/>
      <c r="K59" s="171">
        <f>ROUND(E59*J59,2)</f>
        <v>0</v>
      </c>
      <c r="L59" s="171">
        <v>21</v>
      </c>
      <c r="M59" s="172">
        <f>G59*(1+L59/100)</f>
        <v>0</v>
      </c>
      <c r="N59" s="156">
        <v>1.0000000000000001E-5</v>
      </c>
      <c r="O59" s="156">
        <f>ROUND(E59*N59,2)</f>
        <v>0</v>
      </c>
      <c r="P59" s="156">
        <v>0</v>
      </c>
      <c r="Q59" s="156">
        <f>ROUND(E59*P59,2)</f>
        <v>0</v>
      </c>
      <c r="R59" s="156"/>
      <c r="S59" s="156" t="s">
        <v>114</v>
      </c>
      <c r="T59" s="156" t="s">
        <v>115</v>
      </c>
      <c r="U59" s="156">
        <v>6.2E-2</v>
      </c>
      <c r="V59" s="156">
        <f>ROUND(E59*U59,2)</f>
        <v>2.98</v>
      </c>
      <c r="W59" s="156"/>
      <c r="X59" s="156" t="s">
        <v>116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117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5">
      <c r="A60" s="154"/>
      <c r="B60" s="155"/>
      <c r="C60" s="247" t="s">
        <v>193</v>
      </c>
      <c r="D60" s="248"/>
      <c r="E60" s="248"/>
      <c r="F60" s="248"/>
      <c r="G60" s="248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47"/>
      <c r="Z60" s="147"/>
      <c r="AA60" s="147"/>
      <c r="AB60" s="147"/>
      <c r="AC60" s="147"/>
      <c r="AD60" s="147"/>
      <c r="AE60" s="147"/>
      <c r="AF60" s="147"/>
      <c r="AG60" s="147" t="s">
        <v>147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5">
      <c r="A61" s="173">
        <v>32</v>
      </c>
      <c r="B61" s="174" t="s">
        <v>194</v>
      </c>
      <c r="C61" s="185" t="s">
        <v>195</v>
      </c>
      <c r="D61" s="175" t="s">
        <v>196</v>
      </c>
      <c r="E61" s="176">
        <v>2</v>
      </c>
      <c r="F61" s="177"/>
      <c r="G61" s="178">
        <f>ROUND(E61*F61,2)</f>
        <v>0</v>
      </c>
      <c r="H61" s="177"/>
      <c r="I61" s="178">
        <f>ROUND(E61*H61,2)</f>
        <v>0</v>
      </c>
      <c r="J61" s="177"/>
      <c r="K61" s="178">
        <f>ROUND(E61*J61,2)</f>
        <v>0</v>
      </c>
      <c r="L61" s="178">
        <v>21</v>
      </c>
      <c r="M61" s="179">
        <f>G61*(1+L61/100)</f>
        <v>0</v>
      </c>
      <c r="N61" s="156">
        <v>0</v>
      </c>
      <c r="O61" s="156">
        <f>ROUND(E61*N61,2)</f>
        <v>0</v>
      </c>
      <c r="P61" s="156">
        <v>0</v>
      </c>
      <c r="Q61" s="156">
        <f>ROUND(E61*P61,2)</f>
        <v>0</v>
      </c>
      <c r="R61" s="156"/>
      <c r="S61" s="156" t="s">
        <v>132</v>
      </c>
      <c r="T61" s="156" t="s">
        <v>115</v>
      </c>
      <c r="U61" s="156">
        <v>0</v>
      </c>
      <c r="V61" s="156">
        <f>ROUND(E61*U61,2)</f>
        <v>0</v>
      </c>
      <c r="W61" s="156"/>
      <c r="X61" s="156" t="s">
        <v>116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117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ht="20.399999999999999" outlineLevel="1" x14ac:dyDescent="0.25">
      <c r="A62" s="173">
        <v>33</v>
      </c>
      <c r="B62" s="174" t="s">
        <v>197</v>
      </c>
      <c r="C62" s="185" t="s">
        <v>198</v>
      </c>
      <c r="D62" s="175" t="s">
        <v>196</v>
      </c>
      <c r="E62" s="176">
        <v>1</v>
      </c>
      <c r="F62" s="177"/>
      <c r="G62" s="178">
        <f>ROUND(E62*F62,2)</f>
        <v>0</v>
      </c>
      <c r="H62" s="177"/>
      <c r="I62" s="178">
        <f>ROUND(E62*H62,2)</f>
        <v>0</v>
      </c>
      <c r="J62" s="177"/>
      <c r="K62" s="178">
        <f>ROUND(E62*J62,2)</f>
        <v>0</v>
      </c>
      <c r="L62" s="178">
        <v>21</v>
      </c>
      <c r="M62" s="179">
        <f>G62*(1+L62/100)</f>
        <v>0</v>
      </c>
      <c r="N62" s="156">
        <v>0</v>
      </c>
      <c r="O62" s="156">
        <f>ROUND(E62*N62,2)</f>
        <v>0</v>
      </c>
      <c r="P62" s="156">
        <v>0</v>
      </c>
      <c r="Q62" s="156">
        <f>ROUND(E62*P62,2)</f>
        <v>0</v>
      </c>
      <c r="R62" s="156"/>
      <c r="S62" s="156" t="s">
        <v>132</v>
      </c>
      <c r="T62" s="156" t="s">
        <v>115</v>
      </c>
      <c r="U62" s="156">
        <v>0</v>
      </c>
      <c r="V62" s="156">
        <f>ROUND(E62*U62,2)</f>
        <v>0</v>
      </c>
      <c r="W62" s="156"/>
      <c r="X62" s="156" t="s">
        <v>116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117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x14ac:dyDescent="0.25">
      <c r="A63" s="160" t="s">
        <v>109</v>
      </c>
      <c r="B63" s="161" t="s">
        <v>71</v>
      </c>
      <c r="C63" s="182" t="s">
        <v>72</v>
      </c>
      <c r="D63" s="162"/>
      <c r="E63" s="163"/>
      <c r="F63" s="164"/>
      <c r="G63" s="164">
        <f>SUMIF(AG64:AG75,"&lt;&gt;NOR",G64:G75)</f>
        <v>0</v>
      </c>
      <c r="H63" s="164"/>
      <c r="I63" s="164">
        <f>SUM(I64:I75)</f>
        <v>0</v>
      </c>
      <c r="J63" s="164"/>
      <c r="K63" s="164">
        <f>SUM(K64:K75)</f>
        <v>0</v>
      </c>
      <c r="L63" s="164"/>
      <c r="M63" s="165">
        <f>SUM(M64:M75)</f>
        <v>0</v>
      </c>
      <c r="N63" s="159"/>
      <c r="O63" s="159">
        <f>SUM(O64:O75)</f>
        <v>0.05</v>
      </c>
      <c r="P63" s="159"/>
      <c r="Q63" s="159">
        <f>SUM(Q64:Q75)</f>
        <v>7.0000000000000007E-2</v>
      </c>
      <c r="R63" s="159"/>
      <c r="S63" s="159"/>
      <c r="T63" s="159"/>
      <c r="U63" s="159"/>
      <c r="V63" s="159">
        <f>SUM(V64:V75)</f>
        <v>12.31</v>
      </c>
      <c r="W63" s="159"/>
      <c r="X63" s="159"/>
      <c r="AG63" t="s">
        <v>110</v>
      </c>
    </row>
    <row r="64" spans="1:60" outlineLevel="1" x14ac:dyDescent="0.25">
      <c r="A64" s="173">
        <v>34</v>
      </c>
      <c r="B64" s="174" t="s">
        <v>261</v>
      </c>
      <c r="C64" s="185" t="s">
        <v>262</v>
      </c>
      <c r="D64" s="175" t="s">
        <v>135</v>
      </c>
      <c r="E64" s="176">
        <v>1</v>
      </c>
      <c r="F64" s="177"/>
      <c r="G64" s="178">
        <f>ROUND(E64*F64,2)</f>
        <v>0</v>
      </c>
      <c r="H64" s="177"/>
      <c r="I64" s="178">
        <f>ROUND(E64*H64,2)</f>
        <v>0</v>
      </c>
      <c r="J64" s="177"/>
      <c r="K64" s="178">
        <f>ROUND(E64*J64,2)</f>
        <v>0</v>
      </c>
      <c r="L64" s="178">
        <v>21</v>
      </c>
      <c r="M64" s="179">
        <f>G64*(1+L64/100)</f>
        <v>0</v>
      </c>
      <c r="N64" s="156">
        <v>8.7000000000000001E-4</v>
      </c>
      <c r="O64" s="156">
        <f>ROUND(E64*N64,2)</f>
        <v>0</v>
      </c>
      <c r="P64" s="156">
        <v>6.8000000000000005E-4</v>
      </c>
      <c r="Q64" s="156">
        <f>ROUND(E64*P64,2)</f>
        <v>0</v>
      </c>
      <c r="R64" s="156"/>
      <c r="S64" s="156" t="s">
        <v>114</v>
      </c>
      <c r="T64" s="156" t="s">
        <v>115</v>
      </c>
      <c r="U64" s="156">
        <v>5.0999999999999997E-2</v>
      </c>
      <c r="V64" s="156">
        <f>ROUND(E64*U64,2)</f>
        <v>0.05</v>
      </c>
      <c r="W64" s="156"/>
      <c r="X64" s="156" t="s">
        <v>116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117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5">
      <c r="A65" s="173">
        <v>35</v>
      </c>
      <c r="B65" s="174" t="s">
        <v>263</v>
      </c>
      <c r="C65" s="185" t="s">
        <v>264</v>
      </c>
      <c r="D65" s="175" t="s">
        <v>135</v>
      </c>
      <c r="E65" s="176">
        <v>1</v>
      </c>
      <c r="F65" s="177"/>
      <c r="G65" s="178">
        <f>ROUND(E65*F65,2)</f>
        <v>0</v>
      </c>
      <c r="H65" s="177"/>
      <c r="I65" s="178">
        <f>ROUND(E65*H65,2)</f>
        <v>0</v>
      </c>
      <c r="J65" s="177"/>
      <c r="K65" s="178">
        <f>ROUND(E65*J65,2)</f>
        <v>0</v>
      </c>
      <c r="L65" s="178">
        <v>21</v>
      </c>
      <c r="M65" s="179">
        <f>G65*(1+L65/100)</f>
        <v>0</v>
      </c>
      <c r="N65" s="156">
        <v>8.8000000000000003E-4</v>
      </c>
      <c r="O65" s="156">
        <f>ROUND(E65*N65,2)</f>
        <v>0</v>
      </c>
      <c r="P65" s="156">
        <v>0</v>
      </c>
      <c r="Q65" s="156">
        <f>ROUND(E65*P65,2)</f>
        <v>0</v>
      </c>
      <c r="R65" s="156"/>
      <c r="S65" s="156" t="s">
        <v>114</v>
      </c>
      <c r="T65" s="156" t="s">
        <v>115</v>
      </c>
      <c r="U65" s="156">
        <v>1.091</v>
      </c>
      <c r="V65" s="156">
        <f>ROUND(E65*U65,2)</f>
        <v>1.0900000000000001</v>
      </c>
      <c r="W65" s="156"/>
      <c r="X65" s="156" t="s">
        <v>116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117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5">
      <c r="A66" s="173">
        <v>36</v>
      </c>
      <c r="B66" s="174" t="s">
        <v>201</v>
      </c>
      <c r="C66" s="185" t="s">
        <v>202</v>
      </c>
      <c r="D66" s="175" t="s">
        <v>203</v>
      </c>
      <c r="E66" s="176">
        <v>2</v>
      </c>
      <c r="F66" s="177"/>
      <c r="G66" s="178">
        <f>ROUND(E66*F66,2)</f>
        <v>0</v>
      </c>
      <c r="H66" s="177"/>
      <c r="I66" s="178">
        <f>ROUND(E66*H66,2)</f>
        <v>0</v>
      </c>
      <c r="J66" s="177"/>
      <c r="K66" s="178">
        <f>ROUND(E66*J66,2)</f>
        <v>0</v>
      </c>
      <c r="L66" s="178">
        <v>21</v>
      </c>
      <c r="M66" s="179">
        <f>G66*(1+L66/100)</f>
        <v>0</v>
      </c>
      <c r="N66" s="156">
        <v>0</v>
      </c>
      <c r="O66" s="156">
        <f>ROUND(E66*N66,2)</f>
        <v>0</v>
      </c>
      <c r="P66" s="156">
        <v>1.9460000000000002E-2</v>
      </c>
      <c r="Q66" s="156">
        <f>ROUND(E66*P66,2)</f>
        <v>0.04</v>
      </c>
      <c r="R66" s="156"/>
      <c r="S66" s="156" t="s">
        <v>114</v>
      </c>
      <c r="T66" s="156" t="s">
        <v>115</v>
      </c>
      <c r="U66" s="156">
        <v>0.38200000000000001</v>
      </c>
      <c r="V66" s="156">
        <f>ROUND(E66*U66,2)</f>
        <v>0.76</v>
      </c>
      <c r="W66" s="156"/>
      <c r="X66" s="156" t="s">
        <v>116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117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5">
      <c r="A67" s="166">
        <v>37</v>
      </c>
      <c r="B67" s="167" t="s">
        <v>204</v>
      </c>
      <c r="C67" s="183" t="s">
        <v>205</v>
      </c>
      <c r="D67" s="168" t="s">
        <v>203</v>
      </c>
      <c r="E67" s="169">
        <v>2</v>
      </c>
      <c r="F67" s="170"/>
      <c r="G67" s="171">
        <f>ROUND(E67*F67,2)</f>
        <v>0</v>
      </c>
      <c r="H67" s="170"/>
      <c r="I67" s="171">
        <f>ROUND(E67*H67,2)</f>
        <v>0</v>
      </c>
      <c r="J67" s="170"/>
      <c r="K67" s="171">
        <f>ROUND(E67*J67,2)</f>
        <v>0</v>
      </c>
      <c r="L67" s="171">
        <v>21</v>
      </c>
      <c r="M67" s="172">
        <f>G67*(1+L67/100)</f>
        <v>0</v>
      </c>
      <c r="N67" s="156">
        <v>1.41E-3</v>
      </c>
      <c r="O67" s="156">
        <f>ROUND(E67*N67,2)</f>
        <v>0</v>
      </c>
      <c r="P67" s="156">
        <v>0</v>
      </c>
      <c r="Q67" s="156">
        <f>ROUND(E67*P67,2)</f>
        <v>0</v>
      </c>
      <c r="R67" s="156"/>
      <c r="S67" s="156" t="s">
        <v>114</v>
      </c>
      <c r="T67" s="156" t="s">
        <v>115</v>
      </c>
      <c r="U67" s="156">
        <v>1.575</v>
      </c>
      <c r="V67" s="156">
        <f>ROUND(E67*U67,2)</f>
        <v>3.15</v>
      </c>
      <c r="W67" s="156"/>
      <c r="X67" s="156" t="s">
        <v>116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117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5">
      <c r="A68" s="154"/>
      <c r="B68" s="155"/>
      <c r="C68" s="247" t="s">
        <v>206</v>
      </c>
      <c r="D68" s="248"/>
      <c r="E68" s="248"/>
      <c r="F68" s="248"/>
      <c r="G68" s="248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47"/>
      <c r="Z68" s="147"/>
      <c r="AA68" s="147"/>
      <c r="AB68" s="147"/>
      <c r="AC68" s="147"/>
      <c r="AD68" s="147"/>
      <c r="AE68" s="147"/>
      <c r="AF68" s="147"/>
      <c r="AG68" s="147" t="s">
        <v>147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5">
      <c r="A69" s="173">
        <v>38</v>
      </c>
      <c r="B69" s="174" t="s">
        <v>265</v>
      </c>
      <c r="C69" s="185" t="s">
        <v>266</v>
      </c>
      <c r="D69" s="175" t="s">
        <v>203</v>
      </c>
      <c r="E69" s="176">
        <v>1</v>
      </c>
      <c r="F69" s="177"/>
      <c r="G69" s="178">
        <f t="shared" ref="G69:G75" si="7">ROUND(E69*F69,2)</f>
        <v>0</v>
      </c>
      <c r="H69" s="177"/>
      <c r="I69" s="178">
        <f t="shared" ref="I69:I75" si="8">ROUND(E69*H69,2)</f>
        <v>0</v>
      </c>
      <c r="J69" s="177"/>
      <c r="K69" s="178">
        <f t="shared" ref="K69:K75" si="9">ROUND(E69*J69,2)</f>
        <v>0</v>
      </c>
      <c r="L69" s="178">
        <v>21</v>
      </c>
      <c r="M69" s="179">
        <f t="shared" ref="M69:M75" si="10">G69*(1+L69/100)</f>
        <v>0</v>
      </c>
      <c r="N69" s="156">
        <v>1.444E-2</v>
      </c>
      <c r="O69" s="156">
        <f t="shared" ref="O69:O75" si="11">ROUND(E69*N69,2)</f>
        <v>0.01</v>
      </c>
      <c r="P69" s="156">
        <v>0</v>
      </c>
      <c r="Q69" s="156">
        <f t="shared" ref="Q69:Q75" si="12">ROUND(E69*P69,2)</f>
        <v>0</v>
      </c>
      <c r="R69" s="156"/>
      <c r="S69" s="156" t="s">
        <v>114</v>
      </c>
      <c r="T69" s="156" t="s">
        <v>115</v>
      </c>
      <c r="U69" s="156">
        <v>1.25</v>
      </c>
      <c r="V69" s="156">
        <f t="shared" ref="V69:V75" si="13">ROUND(E69*U69,2)</f>
        <v>1.25</v>
      </c>
      <c r="W69" s="156"/>
      <c r="X69" s="156" t="s">
        <v>116</v>
      </c>
      <c r="Y69" s="147"/>
      <c r="Z69" s="147"/>
      <c r="AA69" s="147"/>
      <c r="AB69" s="147"/>
      <c r="AC69" s="147"/>
      <c r="AD69" s="147"/>
      <c r="AE69" s="147"/>
      <c r="AF69" s="147"/>
      <c r="AG69" s="147" t="s">
        <v>117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5">
      <c r="A70" s="173">
        <v>39</v>
      </c>
      <c r="B70" s="174" t="s">
        <v>267</v>
      </c>
      <c r="C70" s="185" t="s">
        <v>268</v>
      </c>
      <c r="D70" s="175" t="s">
        <v>203</v>
      </c>
      <c r="E70" s="176">
        <v>1</v>
      </c>
      <c r="F70" s="177"/>
      <c r="G70" s="178">
        <f t="shared" si="7"/>
        <v>0</v>
      </c>
      <c r="H70" s="177"/>
      <c r="I70" s="178">
        <f t="shared" si="8"/>
        <v>0</v>
      </c>
      <c r="J70" s="177"/>
      <c r="K70" s="178">
        <f t="shared" si="9"/>
        <v>0</v>
      </c>
      <c r="L70" s="178">
        <v>21</v>
      </c>
      <c r="M70" s="179">
        <f t="shared" si="10"/>
        <v>0</v>
      </c>
      <c r="N70" s="156">
        <v>0</v>
      </c>
      <c r="O70" s="156">
        <f t="shared" si="11"/>
        <v>0</v>
      </c>
      <c r="P70" s="156">
        <v>3.4700000000000002E-2</v>
      </c>
      <c r="Q70" s="156">
        <f t="shared" si="12"/>
        <v>0.03</v>
      </c>
      <c r="R70" s="156"/>
      <c r="S70" s="156" t="s">
        <v>114</v>
      </c>
      <c r="T70" s="156" t="s">
        <v>115</v>
      </c>
      <c r="U70" s="156">
        <v>0.56899999999999995</v>
      </c>
      <c r="V70" s="156">
        <f t="shared" si="13"/>
        <v>0.56999999999999995</v>
      </c>
      <c r="W70" s="156"/>
      <c r="X70" s="156" t="s">
        <v>116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117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ht="20.399999999999999" outlineLevel="1" x14ac:dyDescent="0.25">
      <c r="A71" s="173">
        <v>40</v>
      </c>
      <c r="B71" s="174" t="s">
        <v>246</v>
      </c>
      <c r="C71" s="185" t="s">
        <v>247</v>
      </c>
      <c r="D71" s="175" t="s">
        <v>135</v>
      </c>
      <c r="E71" s="176">
        <v>3</v>
      </c>
      <c r="F71" s="177"/>
      <c r="G71" s="178">
        <f t="shared" si="7"/>
        <v>0</v>
      </c>
      <c r="H71" s="177"/>
      <c r="I71" s="178">
        <f t="shared" si="8"/>
        <v>0</v>
      </c>
      <c r="J71" s="177"/>
      <c r="K71" s="178">
        <f t="shared" si="9"/>
        <v>0</v>
      </c>
      <c r="L71" s="178">
        <v>21</v>
      </c>
      <c r="M71" s="179">
        <f t="shared" si="10"/>
        <v>0</v>
      </c>
      <c r="N71" s="156">
        <v>8.4999999999999995E-4</v>
      </c>
      <c r="O71" s="156">
        <f t="shared" si="11"/>
        <v>0</v>
      </c>
      <c r="P71" s="156">
        <v>0</v>
      </c>
      <c r="Q71" s="156">
        <f t="shared" si="12"/>
        <v>0</v>
      </c>
      <c r="R71" s="156"/>
      <c r="S71" s="156" t="s">
        <v>114</v>
      </c>
      <c r="T71" s="156" t="s">
        <v>115</v>
      </c>
      <c r="U71" s="156">
        <v>0.44500000000000001</v>
      </c>
      <c r="V71" s="156">
        <f t="shared" si="13"/>
        <v>1.34</v>
      </c>
      <c r="W71" s="156"/>
      <c r="X71" s="156" t="s">
        <v>116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117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5">
      <c r="A72" s="173">
        <v>41</v>
      </c>
      <c r="B72" s="174" t="s">
        <v>248</v>
      </c>
      <c r="C72" s="185" t="s">
        <v>249</v>
      </c>
      <c r="D72" s="175" t="s">
        <v>135</v>
      </c>
      <c r="E72" s="176">
        <v>5</v>
      </c>
      <c r="F72" s="177"/>
      <c r="G72" s="178">
        <f t="shared" si="7"/>
        <v>0</v>
      </c>
      <c r="H72" s="177"/>
      <c r="I72" s="178">
        <f t="shared" si="8"/>
        <v>0</v>
      </c>
      <c r="J72" s="177"/>
      <c r="K72" s="178">
        <f t="shared" si="9"/>
        <v>0</v>
      </c>
      <c r="L72" s="178">
        <v>21</v>
      </c>
      <c r="M72" s="179">
        <f t="shared" si="10"/>
        <v>0</v>
      </c>
      <c r="N72" s="156">
        <v>2.0000000000000001E-4</v>
      </c>
      <c r="O72" s="156">
        <f t="shared" si="11"/>
        <v>0</v>
      </c>
      <c r="P72" s="156">
        <v>0</v>
      </c>
      <c r="Q72" s="156">
        <f t="shared" si="12"/>
        <v>0</v>
      </c>
      <c r="R72" s="156"/>
      <c r="S72" s="156" t="s">
        <v>114</v>
      </c>
      <c r="T72" s="156" t="s">
        <v>115</v>
      </c>
      <c r="U72" s="156">
        <v>0.246</v>
      </c>
      <c r="V72" s="156">
        <f t="shared" si="13"/>
        <v>1.23</v>
      </c>
      <c r="W72" s="156"/>
      <c r="X72" s="156" t="s">
        <v>116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117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ht="20.399999999999999" outlineLevel="1" x14ac:dyDescent="0.25">
      <c r="A73" s="173">
        <v>42</v>
      </c>
      <c r="B73" s="174" t="s">
        <v>207</v>
      </c>
      <c r="C73" s="185" t="s">
        <v>208</v>
      </c>
      <c r="D73" s="175" t="s">
        <v>135</v>
      </c>
      <c r="E73" s="176">
        <v>3</v>
      </c>
      <c r="F73" s="177"/>
      <c r="G73" s="178">
        <f t="shared" si="7"/>
        <v>0</v>
      </c>
      <c r="H73" s="177"/>
      <c r="I73" s="178">
        <f t="shared" si="8"/>
        <v>0</v>
      </c>
      <c r="J73" s="177"/>
      <c r="K73" s="178">
        <f t="shared" si="9"/>
        <v>0</v>
      </c>
      <c r="L73" s="178">
        <v>21</v>
      </c>
      <c r="M73" s="179">
        <f t="shared" si="10"/>
        <v>0</v>
      </c>
      <c r="N73" s="156">
        <v>1.72E-3</v>
      </c>
      <c r="O73" s="156">
        <f t="shared" si="11"/>
        <v>0.01</v>
      </c>
      <c r="P73" s="156">
        <v>0</v>
      </c>
      <c r="Q73" s="156">
        <f t="shared" si="12"/>
        <v>0</v>
      </c>
      <c r="R73" s="156"/>
      <c r="S73" s="156" t="s">
        <v>132</v>
      </c>
      <c r="T73" s="156" t="s">
        <v>115</v>
      </c>
      <c r="U73" s="156">
        <v>0.47599999999999998</v>
      </c>
      <c r="V73" s="156">
        <f t="shared" si="13"/>
        <v>1.43</v>
      </c>
      <c r="W73" s="156"/>
      <c r="X73" s="156" t="s">
        <v>116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117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ht="20.399999999999999" outlineLevel="1" x14ac:dyDescent="0.25">
      <c r="A74" s="173">
        <v>43</v>
      </c>
      <c r="B74" s="174" t="s">
        <v>209</v>
      </c>
      <c r="C74" s="185" t="s">
        <v>210</v>
      </c>
      <c r="D74" s="175" t="s">
        <v>135</v>
      </c>
      <c r="E74" s="176">
        <v>3</v>
      </c>
      <c r="F74" s="177"/>
      <c r="G74" s="178">
        <f t="shared" si="7"/>
        <v>0</v>
      </c>
      <c r="H74" s="177"/>
      <c r="I74" s="178">
        <f t="shared" si="8"/>
        <v>0</v>
      </c>
      <c r="J74" s="177"/>
      <c r="K74" s="178">
        <f t="shared" si="9"/>
        <v>0</v>
      </c>
      <c r="L74" s="178">
        <v>21</v>
      </c>
      <c r="M74" s="179">
        <f t="shared" si="10"/>
        <v>0</v>
      </c>
      <c r="N74" s="156">
        <v>1.72E-3</v>
      </c>
      <c r="O74" s="156">
        <f t="shared" si="11"/>
        <v>0.01</v>
      </c>
      <c r="P74" s="156">
        <v>0</v>
      </c>
      <c r="Q74" s="156">
        <f t="shared" si="12"/>
        <v>0</v>
      </c>
      <c r="R74" s="156"/>
      <c r="S74" s="156" t="s">
        <v>132</v>
      </c>
      <c r="T74" s="156" t="s">
        <v>115</v>
      </c>
      <c r="U74" s="156">
        <v>0.48</v>
      </c>
      <c r="V74" s="156">
        <f t="shared" si="13"/>
        <v>1.44</v>
      </c>
      <c r="W74" s="156"/>
      <c r="X74" s="156" t="s">
        <v>116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117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ht="20.399999999999999" outlineLevel="1" x14ac:dyDescent="0.25">
      <c r="A75" s="173">
        <v>44</v>
      </c>
      <c r="B75" s="174" t="s">
        <v>211</v>
      </c>
      <c r="C75" s="185" t="s">
        <v>212</v>
      </c>
      <c r="D75" s="175" t="s">
        <v>135</v>
      </c>
      <c r="E75" s="176">
        <v>2</v>
      </c>
      <c r="F75" s="177"/>
      <c r="G75" s="178">
        <f t="shared" si="7"/>
        <v>0</v>
      </c>
      <c r="H75" s="177"/>
      <c r="I75" s="178">
        <f t="shared" si="8"/>
        <v>0</v>
      </c>
      <c r="J75" s="177"/>
      <c r="K75" s="178">
        <f t="shared" si="9"/>
        <v>0</v>
      </c>
      <c r="L75" s="178">
        <v>21</v>
      </c>
      <c r="M75" s="179">
        <f t="shared" si="10"/>
        <v>0</v>
      </c>
      <c r="N75" s="156">
        <v>1.2E-2</v>
      </c>
      <c r="O75" s="156">
        <f t="shared" si="11"/>
        <v>0.02</v>
      </c>
      <c r="P75" s="156">
        <v>0</v>
      </c>
      <c r="Q75" s="156">
        <f t="shared" si="12"/>
        <v>0</v>
      </c>
      <c r="R75" s="156" t="s">
        <v>213</v>
      </c>
      <c r="S75" s="156" t="s">
        <v>114</v>
      </c>
      <c r="T75" s="156" t="s">
        <v>115</v>
      </c>
      <c r="U75" s="156">
        <v>0</v>
      </c>
      <c r="V75" s="156">
        <f t="shared" si="13"/>
        <v>0</v>
      </c>
      <c r="W75" s="156"/>
      <c r="X75" s="156" t="s">
        <v>214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215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x14ac:dyDescent="0.25">
      <c r="A76" s="160" t="s">
        <v>109</v>
      </c>
      <c r="B76" s="161" t="s">
        <v>75</v>
      </c>
      <c r="C76" s="182" t="s">
        <v>76</v>
      </c>
      <c r="D76" s="162"/>
      <c r="E76" s="163"/>
      <c r="F76" s="164"/>
      <c r="G76" s="164">
        <f>SUMIF(AG77:AG80,"&lt;&gt;NOR",G77:G80)</f>
        <v>0</v>
      </c>
      <c r="H76" s="164"/>
      <c r="I76" s="164">
        <f>SUM(I77:I80)</f>
        <v>0</v>
      </c>
      <c r="J76" s="164"/>
      <c r="K76" s="164">
        <f>SUM(K77:K80)</f>
        <v>0</v>
      </c>
      <c r="L76" s="164"/>
      <c r="M76" s="165">
        <f>SUM(M77:M80)</f>
        <v>0</v>
      </c>
      <c r="N76" s="159"/>
      <c r="O76" s="159">
        <f>SUM(O77:O80)</f>
        <v>0.38</v>
      </c>
      <c r="P76" s="159"/>
      <c r="Q76" s="159">
        <f>SUM(Q77:Q80)</f>
        <v>0</v>
      </c>
      <c r="R76" s="159"/>
      <c r="S76" s="159"/>
      <c r="T76" s="159"/>
      <c r="U76" s="159"/>
      <c r="V76" s="159">
        <f>SUM(V77:V80)</f>
        <v>83.42</v>
      </c>
      <c r="W76" s="159"/>
      <c r="X76" s="159"/>
      <c r="AG76" t="s">
        <v>110</v>
      </c>
    </row>
    <row r="77" spans="1:60" outlineLevel="1" x14ac:dyDescent="0.25">
      <c r="A77" s="173">
        <v>45</v>
      </c>
      <c r="B77" s="174" t="s">
        <v>216</v>
      </c>
      <c r="C77" s="185" t="s">
        <v>217</v>
      </c>
      <c r="D77" s="175" t="s">
        <v>113</v>
      </c>
      <c r="E77" s="176">
        <v>12</v>
      </c>
      <c r="F77" s="177"/>
      <c r="G77" s="178">
        <f>ROUND(E77*F77,2)</f>
        <v>0</v>
      </c>
      <c r="H77" s="177"/>
      <c r="I77" s="178">
        <f>ROUND(E77*H77,2)</f>
        <v>0</v>
      </c>
      <c r="J77" s="177"/>
      <c r="K77" s="178">
        <f>ROUND(E77*J77,2)</f>
        <v>0</v>
      </c>
      <c r="L77" s="178">
        <v>21</v>
      </c>
      <c r="M77" s="179">
        <f>G77*(1+L77/100)</f>
        <v>0</v>
      </c>
      <c r="N77" s="156">
        <v>0</v>
      </c>
      <c r="O77" s="156">
        <f>ROUND(E77*N77,2)</f>
        <v>0</v>
      </c>
      <c r="P77" s="156">
        <v>0</v>
      </c>
      <c r="Q77" s="156">
        <f>ROUND(E77*P77,2)</f>
        <v>0</v>
      </c>
      <c r="R77" s="156"/>
      <c r="S77" s="156" t="s">
        <v>114</v>
      </c>
      <c r="T77" s="156" t="s">
        <v>115</v>
      </c>
      <c r="U77" s="156">
        <v>0.33</v>
      </c>
      <c r="V77" s="156">
        <f>ROUND(E77*U77,2)</f>
        <v>3.96</v>
      </c>
      <c r="W77" s="156"/>
      <c r="X77" s="156" t="s">
        <v>116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117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ht="20.399999999999999" outlineLevel="1" x14ac:dyDescent="0.25">
      <c r="A78" s="173">
        <v>46</v>
      </c>
      <c r="B78" s="174" t="s">
        <v>218</v>
      </c>
      <c r="C78" s="185" t="s">
        <v>219</v>
      </c>
      <c r="D78" s="175" t="s">
        <v>113</v>
      </c>
      <c r="E78" s="176">
        <v>38</v>
      </c>
      <c r="F78" s="177"/>
      <c r="G78" s="178">
        <f>ROUND(E78*F78,2)</f>
        <v>0</v>
      </c>
      <c r="H78" s="177"/>
      <c r="I78" s="178">
        <f>ROUND(E78*H78,2)</f>
        <v>0</v>
      </c>
      <c r="J78" s="177"/>
      <c r="K78" s="178">
        <f>ROUND(E78*J78,2)</f>
        <v>0</v>
      </c>
      <c r="L78" s="178">
        <v>21</v>
      </c>
      <c r="M78" s="179">
        <f>G78*(1+L78/100)</f>
        <v>0</v>
      </c>
      <c r="N78" s="156">
        <v>5.0299999999999997E-3</v>
      </c>
      <c r="O78" s="156">
        <f>ROUND(E78*N78,2)</f>
        <v>0.19</v>
      </c>
      <c r="P78" s="156">
        <v>0</v>
      </c>
      <c r="Q78" s="156">
        <f>ROUND(E78*P78,2)</f>
        <v>0</v>
      </c>
      <c r="R78" s="156"/>
      <c r="S78" s="156" t="s">
        <v>114</v>
      </c>
      <c r="T78" s="156" t="s">
        <v>115</v>
      </c>
      <c r="U78" s="156">
        <v>1.0746</v>
      </c>
      <c r="V78" s="156">
        <f>ROUND(E78*U78,2)</f>
        <v>40.83</v>
      </c>
      <c r="W78" s="156"/>
      <c r="X78" s="156" t="s">
        <v>116</v>
      </c>
      <c r="Y78" s="147"/>
      <c r="Z78" s="147"/>
      <c r="AA78" s="147"/>
      <c r="AB78" s="147"/>
      <c r="AC78" s="147"/>
      <c r="AD78" s="147"/>
      <c r="AE78" s="147"/>
      <c r="AF78" s="147"/>
      <c r="AG78" s="147" t="s">
        <v>117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ht="20.399999999999999" outlineLevel="1" x14ac:dyDescent="0.25">
      <c r="A79" s="173">
        <v>47</v>
      </c>
      <c r="B79" s="174" t="s">
        <v>220</v>
      </c>
      <c r="C79" s="185" t="s">
        <v>221</v>
      </c>
      <c r="D79" s="175" t="s">
        <v>113</v>
      </c>
      <c r="E79" s="176">
        <v>38</v>
      </c>
      <c r="F79" s="177"/>
      <c r="G79" s="178">
        <f>ROUND(E79*F79,2)</f>
        <v>0</v>
      </c>
      <c r="H79" s="177"/>
      <c r="I79" s="178">
        <f>ROUND(E79*H79,2)</f>
        <v>0</v>
      </c>
      <c r="J79" s="177"/>
      <c r="K79" s="178">
        <f>ROUND(E79*J79,2)</f>
        <v>0</v>
      </c>
      <c r="L79" s="178">
        <v>21</v>
      </c>
      <c r="M79" s="179">
        <f>G79*(1+L79/100)</f>
        <v>0</v>
      </c>
      <c r="N79" s="156">
        <v>4.9100000000000003E-3</v>
      </c>
      <c r="O79" s="156">
        <f>ROUND(E79*N79,2)</f>
        <v>0.19</v>
      </c>
      <c r="P79" s="156">
        <v>0</v>
      </c>
      <c r="Q79" s="156">
        <f>ROUND(E79*P79,2)</f>
        <v>0</v>
      </c>
      <c r="R79" s="156"/>
      <c r="S79" s="156" t="s">
        <v>114</v>
      </c>
      <c r="T79" s="156" t="s">
        <v>115</v>
      </c>
      <c r="U79" s="156">
        <v>1.0165</v>
      </c>
      <c r="V79" s="156">
        <f>ROUND(E79*U79,2)</f>
        <v>38.630000000000003</v>
      </c>
      <c r="W79" s="156"/>
      <c r="X79" s="156" t="s">
        <v>116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117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ht="20.399999999999999" outlineLevel="1" x14ac:dyDescent="0.25">
      <c r="A80" s="173">
        <v>48</v>
      </c>
      <c r="B80" s="174" t="s">
        <v>222</v>
      </c>
      <c r="C80" s="185" t="s">
        <v>223</v>
      </c>
      <c r="D80" s="175" t="s">
        <v>113</v>
      </c>
      <c r="E80" s="176">
        <v>38</v>
      </c>
      <c r="F80" s="177"/>
      <c r="G80" s="178">
        <f>ROUND(E80*F80,2)</f>
        <v>0</v>
      </c>
      <c r="H80" s="177"/>
      <c r="I80" s="178">
        <f>ROUND(E80*H80,2)</f>
        <v>0</v>
      </c>
      <c r="J80" s="177"/>
      <c r="K80" s="178">
        <f>ROUND(E80*J80,2)</f>
        <v>0</v>
      </c>
      <c r="L80" s="178">
        <v>21</v>
      </c>
      <c r="M80" s="179">
        <f>G80*(1+L80/100)</f>
        <v>0</v>
      </c>
      <c r="N80" s="156">
        <v>0</v>
      </c>
      <c r="O80" s="156">
        <f>ROUND(E80*N80,2)</f>
        <v>0</v>
      </c>
      <c r="P80" s="156">
        <v>0</v>
      </c>
      <c r="Q80" s="156">
        <f>ROUND(E80*P80,2)</f>
        <v>0</v>
      </c>
      <c r="R80" s="156"/>
      <c r="S80" s="156" t="s">
        <v>132</v>
      </c>
      <c r="T80" s="156" t="s">
        <v>115</v>
      </c>
      <c r="U80" s="156">
        <v>0</v>
      </c>
      <c r="V80" s="156">
        <f>ROUND(E80*U80,2)</f>
        <v>0</v>
      </c>
      <c r="W80" s="156"/>
      <c r="X80" s="156" t="s">
        <v>116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117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x14ac:dyDescent="0.25">
      <c r="A81" s="160" t="s">
        <v>109</v>
      </c>
      <c r="B81" s="161" t="s">
        <v>77</v>
      </c>
      <c r="C81" s="182" t="s">
        <v>78</v>
      </c>
      <c r="D81" s="162"/>
      <c r="E81" s="163"/>
      <c r="F81" s="164"/>
      <c r="G81" s="164">
        <f>SUMIF(AG82:AG82,"&lt;&gt;NOR",G82:G82)</f>
        <v>0</v>
      </c>
      <c r="H81" s="164"/>
      <c r="I81" s="164">
        <f>SUM(I82:I82)</f>
        <v>0</v>
      </c>
      <c r="J81" s="164"/>
      <c r="K81" s="164">
        <f>SUM(K82:K82)</f>
        <v>0</v>
      </c>
      <c r="L81" s="164"/>
      <c r="M81" s="165">
        <f>SUM(M82:M82)</f>
        <v>0</v>
      </c>
      <c r="N81" s="159"/>
      <c r="O81" s="159">
        <f>SUM(O82:O82)</f>
        <v>0</v>
      </c>
      <c r="P81" s="159"/>
      <c r="Q81" s="159">
        <f>SUM(Q82:Q82)</f>
        <v>0</v>
      </c>
      <c r="R81" s="159"/>
      <c r="S81" s="159"/>
      <c r="T81" s="159"/>
      <c r="U81" s="159"/>
      <c r="V81" s="159">
        <f>SUM(V82:V82)</f>
        <v>2.04</v>
      </c>
      <c r="W81" s="159"/>
      <c r="X81" s="159"/>
      <c r="AG81" t="s">
        <v>110</v>
      </c>
    </row>
    <row r="82" spans="1:60" outlineLevel="1" x14ac:dyDescent="0.25">
      <c r="A82" s="173">
        <v>49</v>
      </c>
      <c r="B82" s="174" t="s">
        <v>224</v>
      </c>
      <c r="C82" s="185" t="s">
        <v>225</v>
      </c>
      <c r="D82" s="175" t="s">
        <v>113</v>
      </c>
      <c r="E82" s="176">
        <v>20</v>
      </c>
      <c r="F82" s="177"/>
      <c r="G82" s="178">
        <f>ROUND(E82*F82,2)</f>
        <v>0</v>
      </c>
      <c r="H82" s="177"/>
      <c r="I82" s="178">
        <f>ROUND(E82*H82,2)</f>
        <v>0</v>
      </c>
      <c r="J82" s="177"/>
      <c r="K82" s="178">
        <f>ROUND(E82*J82,2)</f>
        <v>0</v>
      </c>
      <c r="L82" s="178">
        <v>21</v>
      </c>
      <c r="M82" s="179">
        <f>G82*(1+L82/100)</f>
        <v>0</v>
      </c>
      <c r="N82" s="156">
        <v>1.3999999999999999E-4</v>
      </c>
      <c r="O82" s="156">
        <f>ROUND(E82*N82,2)</f>
        <v>0</v>
      </c>
      <c r="P82" s="156">
        <v>0</v>
      </c>
      <c r="Q82" s="156">
        <f>ROUND(E82*P82,2)</f>
        <v>0</v>
      </c>
      <c r="R82" s="156"/>
      <c r="S82" s="156" t="s">
        <v>114</v>
      </c>
      <c r="T82" s="156" t="s">
        <v>115</v>
      </c>
      <c r="U82" s="156">
        <v>0.10191</v>
      </c>
      <c r="V82" s="156">
        <f>ROUND(E82*U82,2)</f>
        <v>2.04</v>
      </c>
      <c r="W82" s="156"/>
      <c r="X82" s="156" t="s">
        <v>116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117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x14ac:dyDescent="0.25">
      <c r="A83" s="160" t="s">
        <v>109</v>
      </c>
      <c r="B83" s="161" t="s">
        <v>79</v>
      </c>
      <c r="C83" s="182" t="s">
        <v>80</v>
      </c>
      <c r="D83" s="162"/>
      <c r="E83" s="163"/>
      <c r="F83" s="164"/>
      <c r="G83" s="164">
        <f>SUMIF(AG84:AG93,"&lt;&gt;NOR",G84:G93)</f>
        <v>0</v>
      </c>
      <c r="H83" s="164"/>
      <c r="I83" s="164">
        <f>SUM(I84:I93)</f>
        <v>0</v>
      </c>
      <c r="J83" s="164"/>
      <c r="K83" s="164">
        <f>SUM(K84:K93)</f>
        <v>0</v>
      </c>
      <c r="L83" s="164"/>
      <c r="M83" s="165">
        <f>SUM(M84:M93)</f>
        <v>0</v>
      </c>
      <c r="N83" s="159"/>
      <c r="O83" s="159">
        <f>SUM(O84:O93)</f>
        <v>0</v>
      </c>
      <c r="P83" s="159"/>
      <c r="Q83" s="159">
        <f>SUM(Q84:Q93)</f>
        <v>0</v>
      </c>
      <c r="R83" s="159"/>
      <c r="S83" s="159"/>
      <c r="T83" s="159"/>
      <c r="U83" s="159"/>
      <c r="V83" s="159">
        <f>SUM(V84:V93)</f>
        <v>8.1100000000000012</v>
      </c>
      <c r="W83" s="159"/>
      <c r="X83" s="159"/>
      <c r="AG83" t="s">
        <v>110</v>
      </c>
    </row>
    <row r="84" spans="1:60" outlineLevel="1" x14ac:dyDescent="0.25">
      <c r="A84" s="173">
        <v>50</v>
      </c>
      <c r="B84" s="174" t="s">
        <v>226</v>
      </c>
      <c r="C84" s="185" t="s">
        <v>227</v>
      </c>
      <c r="D84" s="175" t="s">
        <v>228</v>
      </c>
      <c r="E84" s="176">
        <v>4.5</v>
      </c>
      <c r="F84" s="177"/>
      <c r="G84" s="178">
        <f>ROUND(E84*F84,2)</f>
        <v>0</v>
      </c>
      <c r="H84" s="177"/>
      <c r="I84" s="178">
        <f>ROUND(E84*H84,2)</f>
        <v>0</v>
      </c>
      <c r="J84" s="177"/>
      <c r="K84" s="178">
        <f>ROUND(E84*J84,2)</f>
        <v>0</v>
      </c>
      <c r="L84" s="178">
        <v>21</v>
      </c>
      <c r="M84" s="179">
        <f>G84*(1+L84/100)</f>
        <v>0</v>
      </c>
      <c r="N84" s="156">
        <v>0</v>
      </c>
      <c r="O84" s="156">
        <f>ROUND(E84*N84,2)</f>
        <v>0</v>
      </c>
      <c r="P84" s="156">
        <v>0</v>
      </c>
      <c r="Q84" s="156">
        <f>ROUND(E84*P84,2)</f>
        <v>0</v>
      </c>
      <c r="R84" s="156"/>
      <c r="S84" s="156" t="s">
        <v>114</v>
      </c>
      <c r="T84" s="156" t="s">
        <v>115</v>
      </c>
      <c r="U84" s="156">
        <v>0.749</v>
      </c>
      <c r="V84" s="156">
        <f>ROUND(E84*U84,2)</f>
        <v>3.37</v>
      </c>
      <c r="W84" s="156"/>
      <c r="X84" s="156" t="s">
        <v>116</v>
      </c>
      <c r="Y84" s="147"/>
      <c r="Z84" s="147"/>
      <c r="AA84" s="147"/>
      <c r="AB84" s="147"/>
      <c r="AC84" s="147"/>
      <c r="AD84" s="147"/>
      <c r="AE84" s="147"/>
      <c r="AF84" s="147"/>
      <c r="AG84" s="147" t="s">
        <v>117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5">
      <c r="A85" s="166">
        <v>51</v>
      </c>
      <c r="B85" s="167" t="s">
        <v>229</v>
      </c>
      <c r="C85" s="183" t="s">
        <v>230</v>
      </c>
      <c r="D85" s="168" t="s">
        <v>228</v>
      </c>
      <c r="E85" s="169">
        <v>4.5</v>
      </c>
      <c r="F85" s="170"/>
      <c r="G85" s="171">
        <f>ROUND(E85*F85,2)</f>
        <v>0</v>
      </c>
      <c r="H85" s="170"/>
      <c r="I85" s="171">
        <f>ROUND(E85*H85,2)</f>
        <v>0</v>
      </c>
      <c r="J85" s="170"/>
      <c r="K85" s="171">
        <f>ROUND(E85*J85,2)</f>
        <v>0</v>
      </c>
      <c r="L85" s="171">
        <v>21</v>
      </c>
      <c r="M85" s="172">
        <f>G85*(1+L85/100)</f>
        <v>0</v>
      </c>
      <c r="N85" s="156">
        <v>0</v>
      </c>
      <c r="O85" s="156">
        <f>ROUND(E85*N85,2)</f>
        <v>0</v>
      </c>
      <c r="P85" s="156">
        <v>0</v>
      </c>
      <c r="Q85" s="156">
        <f>ROUND(E85*P85,2)</f>
        <v>0</v>
      </c>
      <c r="R85" s="156"/>
      <c r="S85" s="156" t="s">
        <v>114</v>
      </c>
      <c r="T85" s="156" t="s">
        <v>115</v>
      </c>
      <c r="U85" s="156">
        <v>0</v>
      </c>
      <c r="V85" s="156">
        <f>ROUND(E85*U85,2)</f>
        <v>0</v>
      </c>
      <c r="W85" s="156"/>
      <c r="X85" s="156" t="s">
        <v>116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117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5">
      <c r="A86" s="154"/>
      <c r="B86" s="155"/>
      <c r="C86" s="247" t="s">
        <v>231</v>
      </c>
      <c r="D86" s="248"/>
      <c r="E86" s="248"/>
      <c r="F86" s="248"/>
      <c r="G86" s="248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47"/>
      <c r="Z86" s="147"/>
      <c r="AA86" s="147"/>
      <c r="AB86" s="147"/>
      <c r="AC86" s="147"/>
      <c r="AD86" s="147"/>
      <c r="AE86" s="147"/>
      <c r="AF86" s="147"/>
      <c r="AG86" s="147" t="s">
        <v>147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 x14ac:dyDescent="0.25">
      <c r="A87" s="154"/>
      <c r="B87" s="155"/>
      <c r="C87" s="245" t="s">
        <v>232</v>
      </c>
      <c r="D87" s="246"/>
      <c r="E87" s="246"/>
      <c r="F87" s="246"/>
      <c r="G87" s="24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47"/>
      <c r="Z87" s="147"/>
      <c r="AA87" s="147"/>
      <c r="AB87" s="147"/>
      <c r="AC87" s="147"/>
      <c r="AD87" s="147"/>
      <c r="AE87" s="147"/>
      <c r="AF87" s="147"/>
      <c r="AG87" s="147" t="s">
        <v>147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ht="21" outlineLevel="1" x14ac:dyDescent="0.25">
      <c r="A88" s="154"/>
      <c r="B88" s="155"/>
      <c r="C88" s="245" t="s">
        <v>233</v>
      </c>
      <c r="D88" s="246"/>
      <c r="E88" s="246"/>
      <c r="F88" s="246"/>
      <c r="G88" s="24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47"/>
      <c r="Z88" s="147"/>
      <c r="AA88" s="147"/>
      <c r="AB88" s="147"/>
      <c r="AC88" s="147"/>
      <c r="AD88" s="147"/>
      <c r="AE88" s="147"/>
      <c r="AF88" s="147"/>
      <c r="AG88" s="147" t="s">
        <v>147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80" t="str">
        <f>C88</f>
        <v>- při vodorovné dopravě po vodě : vyložení na hromady na suchu nebo na přeložení na dopravní prostředek na suchu do 15 m vodorovně a současně do 4 m svisle,</v>
      </c>
      <c r="BB88" s="147"/>
      <c r="BC88" s="147"/>
      <c r="BD88" s="147"/>
      <c r="BE88" s="147"/>
      <c r="BF88" s="147"/>
      <c r="BG88" s="147"/>
      <c r="BH88" s="147"/>
    </row>
    <row r="89" spans="1:60" outlineLevel="1" x14ac:dyDescent="0.25">
      <c r="A89" s="154"/>
      <c r="B89" s="155"/>
      <c r="C89" s="245" t="s">
        <v>234</v>
      </c>
      <c r="D89" s="246"/>
      <c r="E89" s="246"/>
      <c r="F89" s="246"/>
      <c r="G89" s="24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47"/>
      <c r="Z89" s="147"/>
      <c r="AA89" s="147"/>
      <c r="AB89" s="147"/>
      <c r="AC89" s="147"/>
      <c r="AD89" s="147"/>
      <c r="AE89" s="147"/>
      <c r="AF89" s="147"/>
      <c r="AG89" s="147" t="s">
        <v>147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5">
      <c r="A90" s="173">
        <v>52</v>
      </c>
      <c r="B90" s="174" t="s">
        <v>235</v>
      </c>
      <c r="C90" s="185" t="s">
        <v>236</v>
      </c>
      <c r="D90" s="175" t="s">
        <v>228</v>
      </c>
      <c r="E90" s="176">
        <v>4.5</v>
      </c>
      <c r="F90" s="177"/>
      <c r="G90" s="178">
        <f>ROUND(E90*F90,2)</f>
        <v>0</v>
      </c>
      <c r="H90" s="177"/>
      <c r="I90" s="178">
        <f>ROUND(E90*H90,2)</f>
        <v>0</v>
      </c>
      <c r="J90" s="177"/>
      <c r="K90" s="178">
        <f>ROUND(E90*J90,2)</f>
        <v>0</v>
      </c>
      <c r="L90" s="178">
        <v>21</v>
      </c>
      <c r="M90" s="179">
        <f>G90*(1+L90/100)</f>
        <v>0</v>
      </c>
      <c r="N90" s="156">
        <v>0</v>
      </c>
      <c r="O90" s="156">
        <f>ROUND(E90*N90,2)</f>
        <v>0</v>
      </c>
      <c r="P90" s="156">
        <v>0</v>
      </c>
      <c r="Q90" s="156">
        <f>ROUND(E90*P90,2)</f>
        <v>0</v>
      </c>
      <c r="R90" s="156"/>
      <c r="S90" s="156" t="s">
        <v>114</v>
      </c>
      <c r="T90" s="156" t="s">
        <v>115</v>
      </c>
      <c r="U90" s="156">
        <v>6.0000000000000001E-3</v>
      </c>
      <c r="V90" s="156">
        <f>ROUND(E90*U90,2)</f>
        <v>0.03</v>
      </c>
      <c r="W90" s="156"/>
      <c r="X90" s="156" t="s">
        <v>116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117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5">
      <c r="A91" s="173">
        <v>53</v>
      </c>
      <c r="B91" s="174" t="s">
        <v>237</v>
      </c>
      <c r="C91" s="185" t="s">
        <v>238</v>
      </c>
      <c r="D91" s="175" t="s">
        <v>228</v>
      </c>
      <c r="E91" s="176">
        <v>4.5</v>
      </c>
      <c r="F91" s="177"/>
      <c r="G91" s="178">
        <f>ROUND(E91*F91,2)</f>
        <v>0</v>
      </c>
      <c r="H91" s="177"/>
      <c r="I91" s="178">
        <f>ROUND(E91*H91,2)</f>
        <v>0</v>
      </c>
      <c r="J91" s="177"/>
      <c r="K91" s="178">
        <f>ROUND(E91*J91,2)</f>
        <v>0</v>
      </c>
      <c r="L91" s="178">
        <v>21</v>
      </c>
      <c r="M91" s="179">
        <f>G91*(1+L91/100)</f>
        <v>0</v>
      </c>
      <c r="N91" s="156">
        <v>0</v>
      </c>
      <c r="O91" s="156">
        <f>ROUND(E91*N91,2)</f>
        <v>0</v>
      </c>
      <c r="P91" s="156">
        <v>0</v>
      </c>
      <c r="Q91" s="156">
        <f>ROUND(E91*P91,2)</f>
        <v>0</v>
      </c>
      <c r="R91" s="156"/>
      <c r="S91" s="156" t="s">
        <v>114</v>
      </c>
      <c r="T91" s="156" t="s">
        <v>115</v>
      </c>
      <c r="U91" s="156">
        <v>0.94199999999999995</v>
      </c>
      <c r="V91" s="156">
        <f>ROUND(E91*U91,2)</f>
        <v>4.24</v>
      </c>
      <c r="W91" s="156"/>
      <c r="X91" s="156" t="s">
        <v>116</v>
      </c>
      <c r="Y91" s="147"/>
      <c r="Z91" s="147"/>
      <c r="AA91" s="147"/>
      <c r="AB91" s="147"/>
      <c r="AC91" s="147"/>
      <c r="AD91" s="147"/>
      <c r="AE91" s="147"/>
      <c r="AF91" s="147"/>
      <c r="AG91" s="147" t="s">
        <v>117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5">
      <c r="A92" s="173">
        <v>54</v>
      </c>
      <c r="B92" s="174" t="s">
        <v>239</v>
      </c>
      <c r="C92" s="185" t="s">
        <v>240</v>
      </c>
      <c r="D92" s="175" t="s">
        <v>228</v>
      </c>
      <c r="E92" s="176">
        <v>4.5</v>
      </c>
      <c r="F92" s="177"/>
      <c r="G92" s="178">
        <f>ROUND(E92*F92,2)</f>
        <v>0</v>
      </c>
      <c r="H92" s="177"/>
      <c r="I92" s="178">
        <f>ROUND(E92*H92,2)</f>
        <v>0</v>
      </c>
      <c r="J92" s="177"/>
      <c r="K92" s="178">
        <f>ROUND(E92*J92,2)</f>
        <v>0</v>
      </c>
      <c r="L92" s="178">
        <v>21</v>
      </c>
      <c r="M92" s="179">
        <f>G92*(1+L92/100)</f>
        <v>0</v>
      </c>
      <c r="N92" s="156">
        <v>0</v>
      </c>
      <c r="O92" s="156">
        <f>ROUND(E92*N92,2)</f>
        <v>0</v>
      </c>
      <c r="P92" s="156">
        <v>0</v>
      </c>
      <c r="Q92" s="156">
        <f>ROUND(E92*P92,2)</f>
        <v>0</v>
      </c>
      <c r="R92" s="156"/>
      <c r="S92" s="156" t="s">
        <v>114</v>
      </c>
      <c r="T92" s="156" t="s">
        <v>115</v>
      </c>
      <c r="U92" s="156">
        <v>0.105</v>
      </c>
      <c r="V92" s="156">
        <f>ROUND(E92*U92,2)</f>
        <v>0.47</v>
      </c>
      <c r="W92" s="156"/>
      <c r="X92" s="156" t="s">
        <v>116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117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5">
      <c r="A93" s="173">
        <v>55</v>
      </c>
      <c r="B93" s="174" t="s">
        <v>241</v>
      </c>
      <c r="C93" s="185" t="s">
        <v>242</v>
      </c>
      <c r="D93" s="175" t="s">
        <v>228</v>
      </c>
      <c r="E93" s="176">
        <v>4.5</v>
      </c>
      <c r="F93" s="177"/>
      <c r="G93" s="178">
        <f>ROUND(E93*F93,2)</f>
        <v>0</v>
      </c>
      <c r="H93" s="177"/>
      <c r="I93" s="178">
        <f>ROUND(E93*H93,2)</f>
        <v>0</v>
      </c>
      <c r="J93" s="177"/>
      <c r="K93" s="178">
        <f>ROUND(E93*J93,2)</f>
        <v>0</v>
      </c>
      <c r="L93" s="178">
        <v>21</v>
      </c>
      <c r="M93" s="179">
        <f>G93*(1+L93/100)</f>
        <v>0</v>
      </c>
      <c r="N93" s="156">
        <v>0</v>
      </c>
      <c r="O93" s="156">
        <f>ROUND(E93*N93,2)</f>
        <v>0</v>
      </c>
      <c r="P93" s="156">
        <v>0</v>
      </c>
      <c r="Q93" s="156">
        <f>ROUND(E93*P93,2)</f>
        <v>0</v>
      </c>
      <c r="R93" s="156"/>
      <c r="S93" s="156" t="s">
        <v>114</v>
      </c>
      <c r="T93" s="156" t="s">
        <v>115</v>
      </c>
      <c r="U93" s="156">
        <v>0</v>
      </c>
      <c r="V93" s="156">
        <f>ROUND(E93*U93,2)</f>
        <v>0</v>
      </c>
      <c r="W93" s="156"/>
      <c r="X93" s="156" t="s">
        <v>116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117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x14ac:dyDescent="0.25">
      <c r="A94" s="160" t="s">
        <v>109</v>
      </c>
      <c r="B94" s="161" t="s">
        <v>82</v>
      </c>
      <c r="C94" s="182" t="s">
        <v>29</v>
      </c>
      <c r="D94" s="162"/>
      <c r="E94" s="163"/>
      <c r="F94" s="164"/>
      <c r="G94" s="164">
        <f>SUMIF(AG95:AG95,"&lt;&gt;NOR",G95:G95)</f>
        <v>0</v>
      </c>
      <c r="H94" s="164"/>
      <c r="I94" s="164">
        <f>SUM(I95:I95)</f>
        <v>0</v>
      </c>
      <c r="J94" s="164"/>
      <c r="K94" s="164">
        <f>SUM(K95:K95)</f>
        <v>0</v>
      </c>
      <c r="L94" s="164"/>
      <c r="M94" s="165">
        <f>SUM(M95:M95)</f>
        <v>0</v>
      </c>
      <c r="N94" s="159"/>
      <c r="O94" s="159">
        <f>SUM(O95:O95)</f>
        <v>0</v>
      </c>
      <c r="P94" s="159"/>
      <c r="Q94" s="159">
        <f>SUM(Q95:Q95)</f>
        <v>0</v>
      </c>
      <c r="R94" s="159"/>
      <c r="S94" s="159"/>
      <c r="T94" s="159"/>
      <c r="U94" s="159"/>
      <c r="V94" s="159">
        <f>SUM(V95:V95)</f>
        <v>0</v>
      </c>
      <c r="W94" s="159"/>
      <c r="X94" s="159"/>
      <c r="AG94" t="s">
        <v>110</v>
      </c>
    </row>
    <row r="95" spans="1:60" outlineLevel="1" x14ac:dyDescent="0.25">
      <c r="A95" s="166">
        <v>56</v>
      </c>
      <c r="B95" s="167" t="s">
        <v>243</v>
      </c>
      <c r="C95" s="183" t="s">
        <v>244</v>
      </c>
      <c r="D95" s="168" t="s">
        <v>245</v>
      </c>
      <c r="E95" s="169">
        <v>30</v>
      </c>
      <c r="F95" s="170"/>
      <c r="G95" s="171">
        <f>ROUND(E95*F95,2)</f>
        <v>0</v>
      </c>
      <c r="H95" s="170"/>
      <c r="I95" s="171">
        <f>ROUND(E95*H95,2)</f>
        <v>0</v>
      </c>
      <c r="J95" s="170"/>
      <c r="K95" s="171">
        <f>ROUND(E95*J95,2)</f>
        <v>0</v>
      </c>
      <c r="L95" s="171">
        <v>21</v>
      </c>
      <c r="M95" s="172">
        <f>G95*(1+L95/100)</f>
        <v>0</v>
      </c>
      <c r="N95" s="156">
        <v>0</v>
      </c>
      <c r="O95" s="156">
        <f>ROUND(E95*N95,2)</f>
        <v>0</v>
      </c>
      <c r="P95" s="156">
        <v>0</v>
      </c>
      <c r="Q95" s="156">
        <f>ROUND(E95*P95,2)</f>
        <v>0</v>
      </c>
      <c r="R95" s="156"/>
      <c r="S95" s="156" t="s">
        <v>132</v>
      </c>
      <c r="T95" s="156" t="s">
        <v>115</v>
      </c>
      <c r="U95" s="156">
        <v>0</v>
      </c>
      <c r="V95" s="156">
        <f>ROUND(E95*U95,2)</f>
        <v>0</v>
      </c>
      <c r="W95" s="156"/>
      <c r="X95" s="156" t="s">
        <v>116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117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x14ac:dyDescent="0.25">
      <c r="A96" s="3"/>
      <c r="B96" s="4"/>
      <c r="C96" s="186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AE96">
        <v>15</v>
      </c>
      <c r="AF96">
        <v>21</v>
      </c>
      <c r="AG96" t="s">
        <v>96</v>
      </c>
    </row>
    <row r="97" spans="1:33" x14ac:dyDescent="0.25">
      <c r="A97" s="150"/>
      <c r="B97" s="151" t="s">
        <v>31</v>
      </c>
      <c r="C97" s="187"/>
      <c r="D97" s="152"/>
      <c r="E97" s="153"/>
      <c r="F97" s="153"/>
      <c r="G97" s="181">
        <f>G8+G15+G17+G19+G22+G29+G38+G63+G76+G81+G83+G94</f>
        <v>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AE97">
        <f>SUMIF(L7:L95,AE96,G7:G95)</f>
        <v>0</v>
      </c>
      <c r="AF97">
        <f>SUMIF(L7:L95,AF96,G7:G95)</f>
        <v>0</v>
      </c>
      <c r="AG97" t="s">
        <v>253</v>
      </c>
    </row>
    <row r="98" spans="1:33" x14ac:dyDescent="0.25">
      <c r="A98" s="3"/>
      <c r="B98" s="4"/>
      <c r="C98" s="186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33" x14ac:dyDescent="0.25">
      <c r="A99" s="3"/>
      <c r="B99" s="4"/>
      <c r="C99" s="186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33" x14ac:dyDescent="0.25">
      <c r="A100" s="256" t="s">
        <v>254</v>
      </c>
      <c r="B100" s="256"/>
      <c r="C100" s="257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33" x14ac:dyDescent="0.25">
      <c r="A101" s="258"/>
      <c r="B101" s="259"/>
      <c r="C101" s="260"/>
      <c r="D101" s="259"/>
      <c r="E101" s="259"/>
      <c r="F101" s="259"/>
      <c r="G101" s="26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G101" t="s">
        <v>255</v>
      </c>
    </row>
    <row r="102" spans="1:33" x14ac:dyDescent="0.25">
      <c r="A102" s="262"/>
      <c r="B102" s="263"/>
      <c r="C102" s="264"/>
      <c r="D102" s="263"/>
      <c r="E102" s="263"/>
      <c r="F102" s="263"/>
      <c r="G102" s="26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33" x14ac:dyDescent="0.25">
      <c r="A103" s="262"/>
      <c r="B103" s="263"/>
      <c r="C103" s="264"/>
      <c r="D103" s="263"/>
      <c r="E103" s="263"/>
      <c r="F103" s="263"/>
      <c r="G103" s="26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33" x14ac:dyDescent="0.25">
      <c r="A104" s="262"/>
      <c r="B104" s="263"/>
      <c r="C104" s="264"/>
      <c r="D104" s="263"/>
      <c r="E104" s="263"/>
      <c r="F104" s="263"/>
      <c r="G104" s="26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33" x14ac:dyDescent="0.25">
      <c r="A105" s="266"/>
      <c r="B105" s="267"/>
      <c r="C105" s="268"/>
      <c r="D105" s="267"/>
      <c r="E105" s="267"/>
      <c r="F105" s="267"/>
      <c r="G105" s="269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33" x14ac:dyDescent="0.25">
      <c r="A106" s="3"/>
      <c r="B106" s="4"/>
      <c r="C106" s="186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33" x14ac:dyDescent="0.25">
      <c r="C107" s="188"/>
      <c r="D107" s="10"/>
      <c r="AG107" t="s">
        <v>256</v>
      </c>
    </row>
    <row r="108" spans="1:33" x14ac:dyDescent="0.25">
      <c r="D108" s="10"/>
    </row>
    <row r="109" spans="1:33" x14ac:dyDescent="0.25">
      <c r="D109" s="10"/>
    </row>
    <row r="110" spans="1:33" x14ac:dyDescent="0.25">
      <c r="D110" s="10"/>
    </row>
    <row r="111" spans="1:33" x14ac:dyDescent="0.25">
      <c r="D111" s="10"/>
    </row>
    <row r="112" spans="1:33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21PR6bxiXONz6KIWDIPr8SuSZXKAXpm9cWKkDh7JSdP6PhbFk8OWkO8FbQMhE1kREpJJe9nP6djwEv/r9dKggA==" saltValue="yFltJ+c9edTv+iLLdqdaog==" spinCount="100000" sheet="1"/>
  <mergeCells count="26">
    <mergeCell ref="A100:C100"/>
    <mergeCell ref="A101:G105"/>
    <mergeCell ref="C25:G25"/>
    <mergeCell ref="C31:G31"/>
    <mergeCell ref="C34:G34"/>
    <mergeCell ref="C36:G36"/>
    <mergeCell ref="C51:G51"/>
    <mergeCell ref="A1:G1"/>
    <mergeCell ref="C2:G2"/>
    <mergeCell ref="C3:G3"/>
    <mergeCell ref="C4:G4"/>
    <mergeCell ref="C43:G43"/>
    <mergeCell ref="C44:G44"/>
    <mergeCell ref="C46:G46"/>
    <mergeCell ref="C47:G47"/>
    <mergeCell ref="C49:G49"/>
    <mergeCell ref="C86:G86"/>
    <mergeCell ref="C87:G87"/>
    <mergeCell ref="C88:G88"/>
    <mergeCell ref="C89:G89"/>
    <mergeCell ref="C52:G52"/>
    <mergeCell ref="C54:G54"/>
    <mergeCell ref="C56:G56"/>
    <mergeCell ref="C58:G58"/>
    <mergeCell ref="C60:G60"/>
    <mergeCell ref="C68:G6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1" customWidth="1"/>
    <col min="3" max="3" width="38.33203125" style="121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1" width="0" hidden="1" customWidth="1"/>
    <col min="14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9" t="s">
        <v>7</v>
      </c>
      <c r="B1" s="249"/>
      <c r="C1" s="249"/>
      <c r="D1" s="249"/>
      <c r="E1" s="249"/>
      <c r="F1" s="249"/>
      <c r="G1" s="249"/>
      <c r="AG1" t="s">
        <v>84</v>
      </c>
    </row>
    <row r="2" spans="1:60" ht="25.05" customHeight="1" x14ac:dyDescent="0.25">
      <c r="A2" s="139" t="s">
        <v>8</v>
      </c>
      <c r="B2" s="49" t="s">
        <v>43</v>
      </c>
      <c r="C2" s="250" t="s">
        <v>44</v>
      </c>
      <c r="D2" s="251"/>
      <c r="E2" s="251"/>
      <c r="F2" s="251"/>
      <c r="G2" s="252"/>
      <c r="AG2" t="s">
        <v>85</v>
      </c>
    </row>
    <row r="3" spans="1:60" ht="25.05" customHeight="1" x14ac:dyDescent="0.25">
      <c r="A3" s="139" t="s">
        <v>9</v>
      </c>
      <c r="B3" s="49" t="s">
        <v>49</v>
      </c>
      <c r="C3" s="250" t="s">
        <v>51</v>
      </c>
      <c r="D3" s="251"/>
      <c r="E3" s="251"/>
      <c r="F3" s="251"/>
      <c r="G3" s="252"/>
      <c r="AC3" s="121" t="s">
        <v>85</v>
      </c>
      <c r="AG3" t="s">
        <v>86</v>
      </c>
    </row>
    <row r="4" spans="1:60" ht="25.05" customHeight="1" x14ac:dyDescent="0.25">
      <c r="A4" s="140" t="s">
        <v>10</v>
      </c>
      <c r="B4" s="141" t="s">
        <v>46</v>
      </c>
      <c r="C4" s="253" t="s">
        <v>52</v>
      </c>
      <c r="D4" s="254"/>
      <c r="E4" s="254"/>
      <c r="F4" s="254"/>
      <c r="G4" s="255"/>
      <c r="AG4" t="s">
        <v>87</v>
      </c>
    </row>
    <row r="5" spans="1:60" x14ac:dyDescent="0.25">
      <c r="D5" s="10"/>
    </row>
    <row r="6" spans="1:60" ht="39.6" x14ac:dyDescent="0.25">
      <c r="A6" s="143" t="s">
        <v>88</v>
      </c>
      <c r="B6" s="145" t="s">
        <v>89</v>
      </c>
      <c r="C6" s="145" t="s">
        <v>90</v>
      </c>
      <c r="D6" s="144" t="s">
        <v>91</v>
      </c>
      <c r="E6" s="143" t="s">
        <v>92</v>
      </c>
      <c r="F6" s="142" t="s">
        <v>93</v>
      </c>
      <c r="G6" s="143" t="s">
        <v>31</v>
      </c>
      <c r="H6" s="146" t="s">
        <v>32</v>
      </c>
      <c r="I6" s="146" t="s">
        <v>94</v>
      </c>
      <c r="J6" s="146" t="s">
        <v>33</v>
      </c>
      <c r="K6" s="146" t="s">
        <v>95</v>
      </c>
      <c r="L6" s="146" t="s">
        <v>96</v>
      </c>
      <c r="M6" s="146" t="s">
        <v>97</v>
      </c>
      <c r="N6" s="146" t="s">
        <v>98</v>
      </c>
      <c r="O6" s="146" t="s">
        <v>99</v>
      </c>
      <c r="P6" s="146" t="s">
        <v>100</v>
      </c>
      <c r="Q6" s="146" t="s">
        <v>101</v>
      </c>
      <c r="R6" s="146" t="s">
        <v>102</v>
      </c>
      <c r="S6" s="146" t="s">
        <v>103</v>
      </c>
      <c r="T6" s="146" t="s">
        <v>104</v>
      </c>
      <c r="U6" s="146" t="s">
        <v>105</v>
      </c>
      <c r="V6" s="146" t="s">
        <v>106</v>
      </c>
      <c r="W6" s="146" t="s">
        <v>107</v>
      </c>
      <c r="X6" s="146" t="s">
        <v>108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5">
      <c r="A8" s="160" t="s">
        <v>109</v>
      </c>
      <c r="B8" s="161" t="s">
        <v>69</v>
      </c>
      <c r="C8" s="182" t="s">
        <v>70</v>
      </c>
      <c r="D8" s="162"/>
      <c r="E8" s="163"/>
      <c r="F8" s="164"/>
      <c r="G8" s="164">
        <f>SUMIF(AG9:AG17,"&lt;&gt;NOR",G9:G17)</f>
        <v>0</v>
      </c>
      <c r="H8" s="164"/>
      <c r="I8" s="164">
        <f>SUM(I9:I17)</f>
        <v>0</v>
      </c>
      <c r="J8" s="164"/>
      <c r="K8" s="164">
        <f>SUM(K9:K17)</f>
        <v>0</v>
      </c>
      <c r="L8" s="164"/>
      <c r="M8" s="165">
        <f>SUM(M9:M17)</f>
        <v>0</v>
      </c>
      <c r="N8" s="159"/>
      <c r="O8" s="159">
        <f>SUM(O9:O17)</f>
        <v>0.29000000000000004</v>
      </c>
      <c r="P8" s="159"/>
      <c r="Q8" s="159">
        <f>SUM(Q9:Q17)</f>
        <v>0</v>
      </c>
      <c r="R8" s="159"/>
      <c r="S8" s="159"/>
      <c r="T8" s="159"/>
      <c r="U8" s="159"/>
      <c r="V8" s="159">
        <f>SUM(V9:V17)</f>
        <v>59.68</v>
      </c>
      <c r="W8" s="159"/>
      <c r="X8" s="159"/>
      <c r="AG8" t="s">
        <v>110</v>
      </c>
    </row>
    <row r="9" spans="1:60" outlineLevel="1" x14ac:dyDescent="0.25">
      <c r="A9" s="166">
        <v>1</v>
      </c>
      <c r="B9" s="167" t="s">
        <v>269</v>
      </c>
      <c r="C9" s="183" t="s">
        <v>270</v>
      </c>
      <c r="D9" s="168" t="s">
        <v>122</v>
      </c>
      <c r="E9" s="169">
        <v>50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2">
        <f>G9*(1+L9/100)</f>
        <v>0</v>
      </c>
      <c r="N9" s="156">
        <v>5.62E-3</v>
      </c>
      <c r="O9" s="156">
        <f>ROUND(E9*N9,2)</f>
        <v>0.28000000000000003</v>
      </c>
      <c r="P9" s="156">
        <v>0</v>
      </c>
      <c r="Q9" s="156">
        <f>ROUND(E9*P9,2)</f>
        <v>0</v>
      </c>
      <c r="R9" s="156"/>
      <c r="S9" s="156" t="s">
        <v>114</v>
      </c>
      <c r="T9" s="156" t="s">
        <v>115</v>
      </c>
      <c r="U9" s="156">
        <v>0.96850000000000003</v>
      </c>
      <c r="V9" s="156">
        <f>ROUND(E9*U9,2)</f>
        <v>48.43</v>
      </c>
      <c r="W9" s="156"/>
      <c r="X9" s="156" t="s">
        <v>116</v>
      </c>
      <c r="Y9" s="147"/>
      <c r="Z9" s="147"/>
      <c r="AA9" s="147"/>
      <c r="AB9" s="147"/>
      <c r="AC9" s="147"/>
      <c r="AD9" s="147"/>
      <c r="AE9" s="147"/>
      <c r="AF9" s="147"/>
      <c r="AG9" s="147" t="s">
        <v>117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5">
      <c r="A10" s="154"/>
      <c r="B10" s="155"/>
      <c r="C10" s="247" t="s">
        <v>181</v>
      </c>
      <c r="D10" s="248"/>
      <c r="E10" s="248"/>
      <c r="F10" s="248"/>
      <c r="G10" s="248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47"/>
      <c r="Z10" s="147"/>
      <c r="AA10" s="147"/>
      <c r="AB10" s="147"/>
      <c r="AC10" s="147"/>
      <c r="AD10" s="147"/>
      <c r="AE10" s="147"/>
      <c r="AF10" s="147"/>
      <c r="AG10" s="147" t="s">
        <v>147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5">
      <c r="A11" s="154"/>
      <c r="B11" s="155"/>
      <c r="C11" s="245" t="s">
        <v>154</v>
      </c>
      <c r="D11" s="246"/>
      <c r="E11" s="246"/>
      <c r="F11" s="246"/>
      <c r="G11" s="24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47"/>
      <c r="Z11" s="147"/>
      <c r="AA11" s="147"/>
      <c r="AB11" s="147"/>
      <c r="AC11" s="147"/>
      <c r="AD11" s="147"/>
      <c r="AE11" s="147"/>
      <c r="AF11" s="147"/>
      <c r="AG11" s="147" t="s">
        <v>147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20.399999999999999" outlineLevel="1" x14ac:dyDescent="0.25">
      <c r="A12" s="166">
        <v>2</v>
      </c>
      <c r="B12" s="167" t="s">
        <v>271</v>
      </c>
      <c r="C12" s="183" t="s">
        <v>272</v>
      </c>
      <c r="D12" s="168" t="s">
        <v>122</v>
      </c>
      <c r="E12" s="169">
        <v>50</v>
      </c>
      <c r="F12" s="170"/>
      <c r="G12" s="171">
        <f>ROUND(E12*F12,2)</f>
        <v>0</v>
      </c>
      <c r="H12" s="170"/>
      <c r="I12" s="171">
        <f>ROUND(E12*H12,2)</f>
        <v>0</v>
      </c>
      <c r="J12" s="170"/>
      <c r="K12" s="171">
        <f>ROUND(E12*J12,2)</f>
        <v>0</v>
      </c>
      <c r="L12" s="171">
        <v>21</v>
      </c>
      <c r="M12" s="172">
        <f>G12*(1+L12/100)</f>
        <v>0</v>
      </c>
      <c r="N12" s="156">
        <v>2.5000000000000001E-4</v>
      </c>
      <c r="O12" s="156">
        <f>ROUND(E12*N12,2)</f>
        <v>0.01</v>
      </c>
      <c r="P12" s="156">
        <v>0</v>
      </c>
      <c r="Q12" s="156">
        <f>ROUND(E12*P12,2)</f>
        <v>0</v>
      </c>
      <c r="R12" s="156"/>
      <c r="S12" s="156" t="s">
        <v>114</v>
      </c>
      <c r="T12" s="156" t="s">
        <v>115</v>
      </c>
      <c r="U12" s="156">
        <v>0.22500000000000001</v>
      </c>
      <c r="V12" s="156">
        <f>ROUND(E12*U12,2)</f>
        <v>11.25</v>
      </c>
      <c r="W12" s="156"/>
      <c r="X12" s="156" t="s">
        <v>116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117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5">
      <c r="A13" s="154"/>
      <c r="B13" s="155"/>
      <c r="C13" s="247" t="s">
        <v>186</v>
      </c>
      <c r="D13" s="248"/>
      <c r="E13" s="248"/>
      <c r="F13" s="248"/>
      <c r="G13" s="248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47"/>
      <c r="Z13" s="147"/>
      <c r="AA13" s="147"/>
      <c r="AB13" s="147"/>
      <c r="AC13" s="147"/>
      <c r="AD13" s="147"/>
      <c r="AE13" s="147"/>
      <c r="AF13" s="147"/>
      <c r="AG13" s="147" t="s">
        <v>147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t="20.399999999999999" outlineLevel="1" x14ac:dyDescent="0.25">
      <c r="A14" s="173">
        <v>3</v>
      </c>
      <c r="B14" s="174" t="s">
        <v>194</v>
      </c>
      <c r="C14" s="185" t="s">
        <v>273</v>
      </c>
      <c r="D14" s="175" t="s">
        <v>196</v>
      </c>
      <c r="E14" s="176">
        <v>10</v>
      </c>
      <c r="F14" s="177"/>
      <c r="G14" s="178">
        <f>ROUND(E14*F14,2)</f>
        <v>0</v>
      </c>
      <c r="H14" s="177"/>
      <c r="I14" s="178">
        <f>ROUND(E14*H14,2)</f>
        <v>0</v>
      </c>
      <c r="J14" s="177"/>
      <c r="K14" s="178">
        <f>ROUND(E14*J14,2)</f>
        <v>0</v>
      </c>
      <c r="L14" s="178">
        <v>21</v>
      </c>
      <c r="M14" s="179">
        <f>G14*(1+L14/100)</f>
        <v>0</v>
      </c>
      <c r="N14" s="156">
        <v>0</v>
      </c>
      <c r="O14" s="156">
        <f>ROUND(E14*N14,2)</f>
        <v>0</v>
      </c>
      <c r="P14" s="156">
        <v>0</v>
      </c>
      <c r="Q14" s="156">
        <f>ROUND(E14*P14,2)</f>
        <v>0</v>
      </c>
      <c r="R14" s="156"/>
      <c r="S14" s="156" t="s">
        <v>132</v>
      </c>
      <c r="T14" s="156" t="s">
        <v>115</v>
      </c>
      <c r="U14" s="156">
        <v>0</v>
      </c>
      <c r="V14" s="156">
        <f>ROUND(E14*U14,2)</f>
        <v>0</v>
      </c>
      <c r="W14" s="156"/>
      <c r="X14" s="156" t="s">
        <v>116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117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20.399999999999999" outlineLevel="1" x14ac:dyDescent="0.25">
      <c r="A15" s="173">
        <v>4</v>
      </c>
      <c r="B15" s="174" t="s">
        <v>197</v>
      </c>
      <c r="C15" s="185" t="s">
        <v>198</v>
      </c>
      <c r="D15" s="175" t="s">
        <v>196</v>
      </c>
      <c r="E15" s="176">
        <v>10</v>
      </c>
      <c r="F15" s="177"/>
      <c r="G15" s="178">
        <f>ROUND(E15*F15,2)</f>
        <v>0</v>
      </c>
      <c r="H15" s="177"/>
      <c r="I15" s="178">
        <f>ROUND(E15*H15,2)</f>
        <v>0</v>
      </c>
      <c r="J15" s="177"/>
      <c r="K15" s="178">
        <f>ROUND(E15*J15,2)</f>
        <v>0</v>
      </c>
      <c r="L15" s="178">
        <v>21</v>
      </c>
      <c r="M15" s="179">
        <f>G15*(1+L15/100)</f>
        <v>0</v>
      </c>
      <c r="N15" s="156">
        <v>0</v>
      </c>
      <c r="O15" s="156">
        <f>ROUND(E15*N15,2)</f>
        <v>0</v>
      </c>
      <c r="P15" s="156">
        <v>0</v>
      </c>
      <c r="Q15" s="156">
        <f>ROUND(E15*P15,2)</f>
        <v>0</v>
      </c>
      <c r="R15" s="156"/>
      <c r="S15" s="156" t="s">
        <v>132</v>
      </c>
      <c r="T15" s="156" t="s">
        <v>115</v>
      </c>
      <c r="U15" s="156">
        <v>0</v>
      </c>
      <c r="V15" s="156">
        <f>ROUND(E15*U15,2)</f>
        <v>0</v>
      </c>
      <c r="W15" s="156"/>
      <c r="X15" s="156" t="s">
        <v>116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117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5">
      <c r="A16" s="173">
        <v>5</v>
      </c>
      <c r="B16" s="174" t="s">
        <v>199</v>
      </c>
      <c r="C16" s="185" t="s">
        <v>200</v>
      </c>
      <c r="D16" s="175" t="s">
        <v>113</v>
      </c>
      <c r="E16" s="176">
        <v>100</v>
      </c>
      <c r="F16" s="177"/>
      <c r="G16" s="178">
        <f>ROUND(E16*F16,2)</f>
        <v>0</v>
      </c>
      <c r="H16" s="177"/>
      <c r="I16" s="178">
        <f>ROUND(E16*H16,2)</f>
        <v>0</v>
      </c>
      <c r="J16" s="177"/>
      <c r="K16" s="178">
        <f>ROUND(E16*J16,2)</f>
        <v>0</v>
      </c>
      <c r="L16" s="178">
        <v>21</v>
      </c>
      <c r="M16" s="179">
        <f>G16*(1+L16/100)</f>
        <v>0</v>
      </c>
      <c r="N16" s="156">
        <v>0</v>
      </c>
      <c r="O16" s="156">
        <f>ROUND(E16*N16,2)</f>
        <v>0</v>
      </c>
      <c r="P16" s="156">
        <v>0</v>
      </c>
      <c r="Q16" s="156">
        <f>ROUND(E16*P16,2)</f>
        <v>0</v>
      </c>
      <c r="R16" s="156"/>
      <c r="S16" s="156" t="s">
        <v>132</v>
      </c>
      <c r="T16" s="156" t="s">
        <v>115</v>
      </c>
      <c r="U16" s="156">
        <v>0</v>
      </c>
      <c r="V16" s="156">
        <f>ROUND(E16*U16,2)</f>
        <v>0</v>
      </c>
      <c r="W16" s="156"/>
      <c r="X16" s="156" t="s">
        <v>116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117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5">
      <c r="A17" s="173">
        <v>6</v>
      </c>
      <c r="B17" s="174" t="s">
        <v>274</v>
      </c>
      <c r="C17" s="185" t="s">
        <v>275</v>
      </c>
      <c r="D17" s="175" t="s">
        <v>276</v>
      </c>
      <c r="E17" s="176">
        <v>1</v>
      </c>
      <c r="F17" s="177"/>
      <c r="G17" s="178">
        <f>ROUND(E17*F17,2)</f>
        <v>0</v>
      </c>
      <c r="H17" s="177"/>
      <c r="I17" s="178">
        <f>ROUND(E17*H17,2)</f>
        <v>0</v>
      </c>
      <c r="J17" s="177"/>
      <c r="K17" s="178">
        <f>ROUND(E17*J17,2)</f>
        <v>0</v>
      </c>
      <c r="L17" s="178">
        <v>21</v>
      </c>
      <c r="M17" s="179">
        <f>G17*(1+L17/100)</f>
        <v>0</v>
      </c>
      <c r="N17" s="156">
        <v>0</v>
      </c>
      <c r="O17" s="156">
        <f>ROUND(E17*N17,2)</f>
        <v>0</v>
      </c>
      <c r="P17" s="156">
        <v>0</v>
      </c>
      <c r="Q17" s="156">
        <f>ROUND(E17*P17,2)</f>
        <v>0</v>
      </c>
      <c r="R17" s="156"/>
      <c r="S17" s="156" t="s">
        <v>132</v>
      </c>
      <c r="T17" s="156" t="s">
        <v>115</v>
      </c>
      <c r="U17" s="156">
        <v>0</v>
      </c>
      <c r="V17" s="156">
        <f>ROUND(E17*U17,2)</f>
        <v>0</v>
      </c>
      <c r="W17" s="156"/>
      <c r="X17" s="156" t="s">
        <v>116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117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x14ac:dyDescent="0.25">
      <c r="A18" s="160" t="s">
        <v>109</v>
      </c>
      <c r="B18" s="161" t="s">
        <v>73</v>
      </c>
      <c r="C18" s="182" t="s">
        <v>74</v>
      </c>
      <c r="D18" s="162"/>
      <c r="E18" s="163"/>
      <c r="F18" s="164"/>
      <c r="G18" s="164">
        <f>SUMIF(AG19:AG19,"&lt;&gt;NOR",G19:G19)</f>
        <v>0</v>
      </c>
      <c r="H18" s="164"/>
      <c r="I18" s="164">
        <f>SUM(I19:I19)</f>
        <v>0</v>
      </c>
      <c r="J18" s="164"/>
      <c r="K18" s="164">
        <f>SUM(K19:K19)</f>
        <v>0</v>
      </c>
      <c r="L18" s="164"/>
      <c r="M18" s="165">
        <f>SUM(M19:M19)</f>
        <v>0</v>
      </c>
      <c r="N18" s="159"/>
      <c r="O18" s="159">
        <f>SUM(O19:O19)</f>
        <v>0</v>
      </c>
      <c r="P18" s="159"/>
      <c r="Q18" s="159">
        <f>SUM(Q19:Q19)</f>
        <v>0.42</v>
      </c>
      <c r="R18" s="159"/>
      <c r="S18" s="159"/>
      <c r="T18" s="159"/>
      <c r="U18" s="159"/>
      <c r="V18" s="159">
        <f>SUM(V19:V19)</f>
        <v>9.35</v>
      </c>
      <c r="W18" s="159"/>
      <c r="X18" s="159"/>
      <c r="AG18" t="s">
        <v>110</v>
      </c>
    </row>
    <row r="19" spans="1:60" outlineLevel="1" x14ac:dyDescent="0.25">
      <c r="A19" s="166">
        <v>7</v>
      </c>
      <c r="B19" s="167" t="s">
        <v>277</v>
      </c>
      <c r="C19" s="183" t="s">
        <v>278</v>
      </c>
      <c r="D19" s="168" t="s">
        <v>122</v>
      </c>
      <c r="E19" s="169">
        <v>50</v>
      </c>
      <c r="F19" s="170"/>
      <c r="G19" s="171">
        <f>ROUND(E19*F19,2)</f>
        <v>0</v>
      </c>
      <c r="H19" s="170"/>
      <c r="I19" s="171">
        <f>ROUND(E19*H19,2)</f>
        <v>0</v>
      </c>
      <c r="J19" s="170"/>
      <c r="K19" s="171">
        <f>ROUND(E19*J19,2)</f>
        <v>0</v>
      </c>
      <c r="L19" s="171">
        <v>21</v>
      </c>
      <c r="M19" s="172">
        <f>G19*(1+L19/100)</f>
        <v>0</v>
      </c>
      <c r="N19" s="156">
        <v>6.0000000000000002E-5</v>
      </c>
      <c r="O19" s="156">
        <f>ROUND(E19*N19,2)</f>
        <v>0</v>
      </c>
      <c r="P19" s="156">
        <v>8.4100000000000008E-3</v>
      </c>
      <c r="Q19" s="156">
        <f>ROUND(E19*P19,2)</f>
        <v>0.42</v>
      </c>
      <c r="R19" s="156"/>
      <c r="S19" s="156" t="s">
        <v>114</v>
      </c>
      <c r="T19" s="156" t="s">
        <v>115</v>
      </c>
      <c r="U19" s="156">
        <v>0.187</v>
      </c>
      <c r="V19" s="156">
        <f>ROUND(E19*U19,2)</f>
        <v>9.35</v>
      </c>
      <c r="W19" s="156"/>
      <c r="X19" s="156" t="s">
        <v>116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117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x14ac:dyDescent="0.25">
      <c r="A20" s="3"/>
      <c r="B20" s="4"/>
      <c r="C20" s="186"/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AE20">
        <v>15</v>
      </c>
      <c r="AF20">
        <v>21</v>
      </c>
      <c r="AG20" t="s">
        <v>96</v>
      </c>
    </row>
    <row r="21" spans="1:60" x14ac:dyDescent="0.25">
      <c r="A21" s="150"/>
      <c r="B21" s="151" t="s">
        <v>31</v>
      </c>
      <c r="C21" s="187"/>
      <c r="D21" s="152"/>
      <c r="E21" s="153"/>
      <c r="F21" s="153"/>
      <c r="G21" s="181">
        <f>G8+G18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AE21">
        <f>SUMIF(L7:L19,AE20,G7:G19)</f>
        <v>0</v>
      </c>
      <c r="AF21">
        <f>SUMIF(L7:L19,AF20,G7:G19)</f>
        <v>0</v>
      </c>
      <c r="AG21" t="s">
        <v>253</v>
      </c>
    </row>
    <row r="22" spans="1:60" x14ac:dyDescent="0.25">
      <c r="A22" s="3"/>
      <c r="B22" s="4"/>
      <c r="C22" s="186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60" x14ac:dyDescent="0.25">
      <c r="A23" s="3"/>
      <c r="B23" s="4"/>
      <c r="C23" s="186"/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60" x14ac:dyDescent="0.25">
      <c r="A24" s="256" t="s">
        <v>254</v>
      </c>
      <c r="B24" s="256"/>
      <c r="C24" s="257"/>
      <c r="D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60" x14ac:dyDescent="0.25">
      <c r="A25" s="258"/>
      <c r="B25" s="259"/>
      <c r="C25" s="260"/>
      <c r="D25" s="259"/>
      <c r="E25" s="259"/>
      <c r="F25" s="259"/>
      <c r="G25" s="26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AG25" t="s">
        <v>255</v>
      </c>
    </row>
    <row r="26" spans="1:60" x14ac:dyDescent="0.25">
      <c r="A26" s="262"/>
      <c r="B26" s="263"/>
      <c r="C26" s="264"/>
      <c r="D26" s="263"/>
      <c r="E26" s="263"/>
      <c r="F26" s="263"/>
      <c r="G26" s="26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60" x14ac:dyDescent="0.25">
      <c r="A27" s="262"/>
      <c r="B27" s="263"/>
      <c r="C27" s="264"/>
      <c r="D27" s="263"/>
      <c r="E27" s="263"/>
      <c r="F27" s="263"/>
      <c r="G27" s="26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60" x14ac:dyDescent="0.25">
      <c r="A28" s="262"/>
      <c r="B28" s="263"/>
      <c r="C28" s="264"/>
      <c r="D28" s="263"/>
      <c r="E28" s="263"/>
      <c r="F28" s="263"/>
      <c r="G28" s="26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60" x14ac:dyDescent="0.25">
      <c r="A29" s="266"/>
      <c r="B29" s="267"/>
      <c r="C29" s="268"/>
      <c r="D29" s="267"/>
      <c r="E29" s="267"/>
      <c r="F29" s="267"/>
      <c r="G29" s="26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60" x14ac:dyDescent="0.25">
      <c r="A30" s="3"/>
      <c r="B30" s="4"/>
      <c r="C30" s="186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60" x14ac:dyDescent="0.25">
      <c r="C31" s="188"/>
      <c r="D31" s="10"/>
      <c r="AG31" t="s">
        <v>256</v>
      </c>
    </row>
    <row r="32" spans="1:60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HCaOYlK4s+HCkEuxnmlXMs7TssxdfkhVk6us0LtLfZvWPUBkAtZpVSw+YNMcwGcWJ/r48easKFvfxEZPbozAEg==" saltValue="UJeDDRxOBSVnTiIn833OpQ==" spinCount="100000" sheet="1"/>
  <mergeCells count="9">
    <mergeCell ref="A25:G29"/>
    <mergeCell ref="C10:G10"/>
    <mergeCell ref="C11:G11"/>
    <mergeCell ref="C13:G13"/>
    <mergeCell ref="A1:G1"/>
    <mergeCell ref="C2:G2"/>
    <mergeCell ref="C3:G3"/>
    <mergeCell ref="C4:G4"/>
    <mergeCell ref="A24:C2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2.stupeň-třídy</vt:lpstr>
      <vt:lpstr>2.stupeň-kuchyňky</vt:lpstr>
      <vt:lpstr>Hlavní přívod vody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'2.stupeň-kuchyňky'!Názvy_tisku</vt:lpstr>
      <vt:lpstr>'2.stupeň-třídy'!Názvy_tisku</vt:lpstr>
      <vt:lpstr>'Hlavní přívod vody'!Názvy_tisku</vt:lpstr>
      <vt:lpstr>oadresa</vt:lpstr>
      <vt:lpstr>Stavba!Objednatel</vt:lpstr>
      <vt:lpstr>Stavba!Objekt</vt:lpstr>
      <vt:lpstr>'2.stupeň-kuchyňky'!Oblast_tisku</vt:lpstr>
      <vt:lpstr>'2.stupeň-třídy'!Oblast_tisku</vt:lpstr>
      <vt:lpstr>'Hlavní přívod vody'!Oblast_tisku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Mrkal Petr</dc:creator>
  <cp:lastModifiedBy>Mrkal Petr</cp:lastModifiedBy>
  <cp:lastPrinted>2019-03-19T12:27:02Z</cp:lastPrinted>
  <dcterms:created xsi:type="dcterms:W3CDTF">2009-04-08T07:15:50Z</dcterms:created>
  <dcterms:modified xsi:type="dcterms:W3CDTF">2020-05-21T11:36:48Z</dcterms:modified>
</cp:coreProperties>
</file>