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ž 2026/reklamácie, opravy, údržba/opravy/Asfaltovanie chodníkov_Krem., Sláv.úd., St. Vrakuňa/podklady do VO/"/>
    </mc:Choice>
  </mc:AlternateContent>
  <xr:revisionPtr revIDLastSave="36" documentId="8_{089CAAB6-3A39-4D96-9CFF-8F166DF39859}" xr6:coauthVersionLast="47" xr6:coauthVersionMax="47" xr10:uidLastSave="{B1BF6A3B-3944-4871-93C7-F5E60C119798}"/>
  <bookViews>
    <workbookView xWindow="-108" yWindow="-108" windowWidth="23256" windowHeight="12456" xr2:uid="{00000000-000D-0000-FFFF-FFFF00000000}"/>
  </bookViews>
  <sheets>
    <sheet name="Rekapitulácia stavby" sheetId="1" r:id="rId1"/>
    <sheet name="1 - Krematórium" sheetId="2" r:id="rId2"/>
    <sheet name="2 - Slávičie údolie" sheetId="3" r:id="rId3"/>
    <sheet name="3 - Rusovce" sheetId="4" r:id="rId4"/>
    <sheet name="4 - Stará Vrakuňa" sheetId="5" r:id="rId5"/>
    <sheet name="5 - Kozia brána" sheetId="6" r:id="rId6"/>
  </sheets>
  <definedNames>
    <definedName name="_xlnm._FilterDatabase" localSheetId="1" hidden="1">'1 - Krematórium'!$C$121:$K$141</definedName>
    <definedName name="_xlnm._FilterDatabase" localSheetId="2" hidden="1">'2 - Slávičie údolie'!$C$120:$K$131</definedName>
    <definedName name="_xlnm._FilterDatabase" localSheetId="3" hidden="1">'3 - Rusovce'!$C$120:$K$131</definedName>
    <definedName name="_xlnm._FilterDatabase" localSheetId="4" hidden="1">'4 - Stará Vrakuňa'!$C$121:$K$139</definedName>
    <definedName name="_xlnm._FilterDatabase" localSheetId="5" hidden="1">'5 - Kozia brána'!$C$121:$K$139</definedName>
    <definedName name="_xlnm.Print_Titles" localSheetId="1">'1 - Krematórium'!$121:$121</definedName>
    <definedName name="_xlnm.Print_Titles" localSheetId="2">'2 - Slávičie údolie'!$120:$120</definedName>
    <definedName name="_xlnm.Print_Titles" localSheetId="3">'3 - Rusovce'!$120:$120</definedName>
    <definedName name="_xlnm.Print_Titles" localSheetId="4">'4 - Stará Vrakuňa'!$121:$121</definedName>
    <definedName name="_xlnm.Print_Titles" localSheetId="5">'5 - Kozia brána'!$121:$121</definedName>
    <definedName name="_xlnm.Print_Titles" localSheetId="0">'Rekapitulácia stavby'!$92:$92</definedName>
    <definedName name="_xlnm.Print_Area" localSheetId="1">'1 - Krematórium'!$C$3:$J$75,'1 - Krematórium'!$C$81:$J$103,'1 - Krematórium'!$C$109:$J$141</definedName>
    <definedName name="_xlnm.Print_Area" localSheetId="2">'2 - Slávičie údolie'!$C$4:$J$76,'2 - Slávičie údolie'!$C$82:$J$102,'2 - Slávičie údolie'!$C$108:$J$131</definedName>
    <definedName name="_xlnm.Print_Area" localSheetId="3">'3 - Rusovce'!$C$4:$J$76,'3 - Rusovce'!$C$82:$J$102,'3 - Rusovce'!$C$108:$J$131</definedName>
    <definedName name="_xlnm.Print_Area" localSheetId="4">'4 - Stará Vrakuňa'!$C$4:$J$76,'4 - Stará Vrakuňa'!$C$82:$J$103,'4 - Stará Vrakuňa'!$C$109:$J$139</definedName>
    <definedName name="_xlnm.Print_Area" localSheetId="5">'5 - Kozia brána'!$C$4:$J$76,'5 - Kozia brána'!$C$82:$J$103,'5 - Kozia brána'!$C$109:$J$139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39" i="6"/>
  <c r="BH139" i="6"/>
  <c r="BG139" i="6"/>
  <c r="BE139" i="6"/>
  <c r="T139" i="6"/>
  <c r="T138" i="6" s="1"/>
  <c r="R139" i="6"/>
  <c r="R138" i="6" s="1"/>
  <c r="P139" i="6"/>
  <c r="P138" i="6"/>
  <c r="BI137" i="6"/>
  <c r="BH137" i="6"/>
  <c r="BG137" i="6"/>
  <c r="BE137" i="6"/>
  <c r="T137" i="6"/>
  <c r="T136" i="6" s="1"/>
  <c r="R137" i="6"/>
  <c r="R136" i="6" s="1"/>
  <c r="P137" i="6"/>
  <c r="P136" i="6" s="1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5" i="6"/>
  <c r="BH125" i="6"/>
  <c r="BG125" i="6"/>
  <c r="BE125" i="6"/>
  <c r="T125" i="6"/>
  <c r="T124" i="6"/>
  <c r="R125" i="6"/>
  <c r="R124" i="6" s="1"/>
  <c r="P125" i="6"/>
  <c r="P124" i="6" s="1"/>
  <c r="J119" i="6"/>
  <c r="F119" i="6"/>
  <c r="F116" i="6"/>
  <c r="E114" i="6"/>
  <c r="J92" i="6"/>
  <c r="F92" i="6"/>
  <c r="F89" i="6"/>
  <c r="E87" i="6"/>
  <c r="E21" i="6"/>
  <c r="J91" i="6"/>
  <c r="E15" i="6"/>
  <c r="F118" i="6"/>
  <c r="J116" i="6"/>
  <c r="E7" i="6"/>
  <c r="E112" i="6"/>
  <c r="J37" i="5"/>
  <c r="J36" i="5"/>
  <c r="AY98" i="1"/>
  <c r="J35" i="5"/>
  <c r="AX98" i="1" s="1"/>
  <c r="BI139" i="5"/>
  <c r="BH139" i="5"/>
  <c r="BG139" i="5"/>
  <c r="BE139" i="5"/>
  <c r="T139" i="5"/>
  <c r="T138" i="5" s="1"/>
  <c r="R139" i="5"/>
  <c r="R138" i="5"/>
  <c r="P139" i="5"/>
  <c r="P138" i="5" s="1"/>
  <c r="BI137" i="5"/>
  <c r="BH137" i="5"/>
  <c r="BG137" i="5"/>
  <c r="BE137" i="5"/>
  <c r="T137" i="5"/>
  <c r="T136" i="5" s="1"/>
  <c r="R137" i="5"/>
  <c r="R136" i="5" s="1"/>
  <c r="P137" i="5"/>
  <c r="P136" i="5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T124" i="5"/>
  <c r="R125" i="5"/>
  <c r="R124" i="5" s="1"/>
  <c r="P125" i="5"/>
  <c r="P124" i="5"/>
  <c r="J119" i="5"/>
  <c r="F119" i="5"/>
  <c r="F116" i="5"/>
  <c r="E114" i="5"/>
  <c r="J92" i="5"/>
  <c r="F92" i="5"/>
  <c r="F89" i="5"/>
  <c r="E87" i="5"/>
  <c r="E21" i="5"/>
  <c r="J118" i="5"/>
  <c r="E15" i="5"/>
  <c r="F91" i="5" s="1"/>
  <c r="J116" i="5"/>
  <c r="E7" i="5"/>
  <c r="E85" i="5" s="1"/>
  <c r="J37" i="4"/>
  <c r="J36" i="4"/>
  <c r="AY97" i="1" s="1"/>
  <c r="J35" i="4"/>
  <c r="AX97" i="1" s="1"/>
  <c r="BI131" i="4"/>
  <c r="BH131" i="4"/>
  <c r="BG131" i="4"/>
  <c r="BE131" i="4"/>
  <c r="T131" i="4"/>
  <c r="T130" i="4" s="1"/>
  <c r="R131" i="4"/>
  <c r="R130" i="4"/>
  <c r="P131" i="4"/>
  <c r="P130" i="4"/>
  <c r="BI129" i="4"/>
  <c r="BH129" i="4"/>
  <c r="BG129" i="4"/>
  <c r="BE129" i="4"/>
  <c r="T129" i="4"/>
  <c r="T128" i="4"/>
  <c r="R129" i="4"/>
  <c r="R128" i="4"/>
  <c r="P129" i="4"/>
  <c r="P128" i="4" s="1"/>
  <c r="BI127" i="4"/>
  <c r="BH127" i="4"/>
  <c r="BG127" i="4"/>
  <c r="BE127" i="4"/>
  <c r="T127" i="4"/>
  <c r="T126" i="4"/>
  <c r="R127" i="4"/>
  <c r="R126" i="4" s="1"/>
  <c r="P127" i="4"/>
  <c r="P126" i="4" s="1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F118" i="4"/>
  <c r="F115" i="4"/>
  <c r="E113" i="4"/>
  <c r="J92" i="4"/>
  <c r="F92" i="4"/>
  <c r="F89" i="4"/>
  <c r="E87" i="4"/>
  <c r="E21" i="4"/>
  <c r="J117" i="4" s="1"/>
  <c r="E15" i="4"/>
  <c r="F91" i="4"/>
  <c r="J115" i="4"/>
  <c r="E7" i="4"/>
  <c r="E85" i="4" s="1"/>
  <c r="J37" i="3"/>
  <c r="J36" i="3"/>
  <c r="AY96" i="1"/>
  <c r="J35" i="3"/>
  <c r="AX96" i="1" s="1"/>
  <c r="BI131" i="3"/>
  <c r="BH131" i="3"/>
  <c r="BG131" i="3"/>
  <c r="BE131" i="3"/>
  <c r="T131" i="3"/>
  <c r="T130" i="3" s="1"/>
  <c r="R131" i="3"/>
  <c r="R130" i="3"/>
  <c r="P131" i="3"/>
  <c r="P130" i="3" s="1"/>
  <c r="BI129" i="3"/>
  <c r="BH129" i="3"/>
  <c r="BG129" i="3"/>
  <c r="BE129" i="3"/>
  <c r="T129" i="3"/>
  <c r="T128" i="3" s="1"/>
  <c r="R129" i="3"/>
  <c r="R128" i="3" s="1"/>
  <c r="P129" i="3"/>
  <c r="P128" i="3"/>
  <c r="BI127" i="3"/>
  <c r="BH127" i="3"/>
  <c r="BG127" i="3"/>
  <c r="BE127" i="3"/>
  <c r="T127" i="3"/>
  <c r="T126" i="3"/>
  <c r="R127" i="3"/>
  <c r="R126" i="3" s="1"/>
  <c r="P127" i="3"/>
  <c r="P126" i="3" s="1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8" i="3"/>
  <c r="F118" i="3"/>
  <c r="F115" i="3"/>
  <c r="E113" i="3"/>
  <c r="J92" i="3"/>
  <c r="F92" i="3"/>
  <c r="F89" i="3"/>
  <c r="E87" i="3"/>
  <c r="E21" i="3"/>
  <c r="J117" i="3"/>
  <c r="E15" i="3"/>
  <c r="F91" i="3"/>
  <c r="J115" i="3"/>
  <c r="E7" i="3"/>
  <c r="E85" i="3" s="1"/>
  <c r="J36" i="2"/>
  <c r="J35" i="2"/>
  <c r="AY95" i="1"/>
  <c r="J34" i="2"/>
  <c r="AX95" i="1"/>
  <c r="BI141" i="2"/>
  <c r="BH141" i="2"/>
  <c r="BG141" i="2"/>
  <c r="BE141" i="2"/>
  <c r="T141" i="2"/>
  <c r="T140" i="2" s="1"/>
  <c r="R141" i="2"/>
  <c r="R140" i="2" s="1"/>
  <c r="P141" i="2"/>
  <c r="P140" i="2" s="1"/>
  <c r="BI139" i="2"/>
  <c r="BH139" i="2"/>
  <c r="BG139" i="2"/>
  <c r="BE139" i="2"/>
  <c r="T139" i="2"/>
  <c r="T138" i="2" s="1"/>
  <c r="R139" i="2"/>
  <c r="R138" i="2" s="1"/>
  <c r="P139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T126" i="2"/>
  <c r="R127" i="2"/>
  <c r="R126" i="2"/>
  <c r="P127" i="2"/>
  <c r="P126" i="2" s="1"/>
  <c r="BI125" i="2"/>
  <c r="BH125" i="2"/>
  <c r="BG125" i="2"/>
  <c r="BE125" i="2"/>
  <c r="T125" i="2"/>
  <c r="T124" i="2" s="1"/>
  <c r="R125" i="2"/>
  <c r="R124" i="2" s="1"/>
  <c r="P125" i="2"/>
  <c r="P124" i="2" s="1"/>
  <c r="J119" i="2"/>
  <c r="F119" i="2"/>
  <c r="F116" i="2"/>
  <c r="E114" i="2"/>
  <c r="J91" i="2"/>
  <c r="F91" i="2"/>
  <c r="F88" i="2"/>
  <c r="E86" i="2"/>
  <c r="E20" i="2"/>
  <c r="J118" i="2"/>
  <c r="J14" i="2"/>
  <c r="E14" i="2"/>
  <c r="F118" i="2" s="1"/>
  <c r="J13" i="2"/>
  <c r="J116" i="2"/>
  <c r="E6" i="2"/>
  <c r="E112" i="2" s="1"/>
  <c r="AM89" i="1"/>
  <c r="L89" i="1"/>
  <c r="L87" i="1"/>
  <c r="L85" i="1"/>
  <c r="L84" i="1"/>
  <c r="BK135" i="2"/>
  <c r="BK125" i="2"/>
  <c r="BK129" i="2"/>
  <c r="BK133" i="6"/>
  <c r="BK134" i="6"/>
  <c r="BK127" i="3"/>
  <c r="BK139" i="5"/>
  <c r="BK125" i="6"/>
  <c r="BK135" i="6"/>
  <c r="BK131" i="3"/>
  <c r="BK125" i="4"/>
  <c r="BK137" i="5"/>
  <c r="BK128" i="5"/>
  <c r="BK127" i="6"/>
  <c r="BK127" i="4"/>
  <c r="BK137" i="6"/>
  <c r="BK134" i="2"/>
  <c r="BK139" i="2"/>
  <c r="BK125" i="3"/>
  <c r="BK124" i="4"/>
  <c r="BK131" i="5"/>
  <c r="BK125" i="5"/>
  <c r="BK132" i="6"/>
  <c r="BK128" i="6"/>
  <c r="BK127" i="2"/>
  <c r="BK133" i="2"/>
  <c r="BK129" i="3"/>
  <c r="BK139" i="6"/>
  <c r="BK132" i="2"/>
  <c r="AS94" i="1"/>
  <c r="BK136" i="2"/>
  <c r="BK129" i="4"/>
  <c r="BK130" i="6"/>
  <c r="BK141" i="2"/>
  <c r="BK137" i="2"/>
  <c r="BK124" i="3"/>
  <c r="BK131" i="4"/>
  <c r="BK133" i="5"/>
  <c r="BK131" i="6"/>
  <c r="BK132" i="5"/>
  <c r="BK134" i="5"/>
  <c r="BK130" i="2"/>
  <c r="BK130" i="5"/>
  <c r="BK135" i="5"/>
  <c r="BK127" i="5"/>
  <c r="F36" i="2" l="1"/>
  <c r="F34" i="2"/>
  <c r="J32" i="2"/>
  <c r="F35" i="2"/>
  <c r="F32" i="2"/>
  <c r="T129" i="5"/>
  <c r="P131" i="2"/>
  <c r="T126" i="5"/>
  <c r="T123" i="5"/>
  <c r="T122" i="5" s="1"/>
  <c r="BK128" i="2"/>
  <c r="P129" i="5"/>
  <c r="P123" i="4"/>
  <c r="P122" i="4" s="1"/>
  <c r="P121" i="4" s="1"/>
  <c r="AU97" i="1" s="1"/>
  <c r="BK129" i="5"/>
  <c r="T128" i="2"/>
  <c r="T123" i="3"/>
  <c r="T122" i="3" s="1"/>
  <c r="T121" i="3" s="1"/>
  <c r="T123" i="4"/>
  <c r="T122" i="4" s="1"/>
  <c r="T121" i="4" s="1"/>
  <c r="R126" i="5"/>
  <c r="R131" i="2"/>
  <c r="P123" i="3"/>
  <c r="P122" i="3"/>
  <c r="P121" i="3"/>
  <c r="AU96" i="1" s="1"/>
  <c r="BK123" i="4"/>
  <c r="BK126" i="5"/>
  <c r="BK131" i="2"/>
  <c r="BK123" i="3"/>
  <c r="R129" i="5"/>
  <c r="R123" i="5" s="1"/>
  <c r="R122" i="5" s="1"/>
  <c r="T126" i="6"/>
  <c r="R128" i="2"/>
  <c r="R123" i="2" s="1"/>
  <c r="R122" i="2" s="1"/>
  <c r="R123" i="3"/>
  <c r="R122" i="3"/>
  <c r="R121" i="3" s="1"/>
  <c r="R123" i="4"/>
  <c r="R122" i="4" s="1"/>
  <c r="R121" i="4" s="1"/>
  <c r="P126" i="5"/>
  <c r="P123" i="5"/>
  <c r="P122" i="5" s="1"/>
  <c r="AU98" i="1" s="1"/>
  <c r="BK129" i="6"/>
  <c r="P128" i="2"/>
  <c r="P126" i="6"/>
  <c r="P123" i="6" s="1"/>
  <c r="P122" i="6" s="1"/>
  <c r="AU99" i="1" s="1"/>
  <c r="T129" i="6"/>
  <c r="T131" i="2"/>
  <c r="T123" i="2" s="1"/>
  <c r="T122" i="2" s="1"/>
  <c r="R126" i="6"/>
  <c r="R129" i="6"/>
  <c r="BK126" i="6"/>
  <c r="P129" i="6"/>
  <c r="BK126" i="3"/>
  <c r="BK130" i="4"/>
  <c r="BK124" i="2"/>
  <c r="BK138" i="2"/>
  <c r="BK126" i="2"/>
  <c r="BK128" i="3"/>
  <c r="BK136" i="5"/>
  <c r="BK130" i="3"/>
  <c r="BK138" i="5"/>
  <c r="BK124" i="5"/>
  <c r="BK126" i="4"/>
  <c r="BK138" i="6"/>
  <c r="BK140" i="2"/>
  <c r="BK128" i="4"/>
  <c r="BK124" i="6"/>
  <c r="BK136" i="6"/>
  <c r="BF130" i="6"/>
  <c r="F91" i="6"/>
  <c r="BF125" i="6"/>
  <c r="BF137" i="6"/>
  <c r="E85" i="6"/>
  <c r="BF133" i="6"/>
  <c r="J89" i="6"/>
  <c r="BF135" i="6"/>
  <c r="J118" i="6"/>
  <c r="BF132" i="6"/>
  <c r="BF128" i="6"/>
  <c r="BF127" i="6"/>
  <c r="BF134" i="6"/>
  <c r="BF131" i="6"/>
  <c r="BF139" i="6"/>
  <c r="F118" i="5"/>
  <c r="BF128" i="5"/>
  <c r="J89" i="5"/>
  <c r="BF139" i="5"/>
  <c r="E112" i="5"/>
  <c r="BF125" i="5"/>
  <c r="BF133" i="5"/>
  <c r="BF132" i="5"/>
  <c r="BF130" i="5"/>
  <c r="BF131" i="5"/>
  <c r="BF134" i="5"/>
  <c r="J91" i="5"/>
  <c r="BF127" i="5"/>
  <c r="BF137" i="5"/>
  <c r="BF135" i="5"/>
  <c r="E111" i="4"/>
  <c r="BF129" i="4"/>
  <c r="F117" i="4"/>
  <c r="BF124" i="4"/>
  <c r="BF131" i="4"/>
  <c r="J89" i="4"/>
  <c r="BF127" i="4"/>
  <c r="J91" i="4"/>
  <c r="BF125" i="4"/>
  <c r="F117" i="3"/>
  <c r="J91" i="3"/>
  <c r="E111" i="3"/>
  <c r="BF131" i="3"/>
  <c r="BF125" i="3"/>
  <c r="BF129" i="3"/>
  <c r="J89" i="3"/>
  <c r="BF124" i="3"/>
  <c r="BF127" i="3"/>
  <c r="BC95" i="1"/>
  <c r="BF136" i="2"/>
  <c r="BF137" i="2"/>
  <c r="BF139" i="2"/>
  <c r="BF129" i="2"/>
  <c r="BF141" i="2"/>
  <c r="AZ95" i="1"/>
  <c r="E84" i="2"/>
  <c r="J88" i="2"/>
  <c r="F90" i="2"/>
  <c r="J90" i="2"/>
  <c r="BF125" i="2"/>
  <c r="BF127" i="2"/>
  <c r="BF130" i="2"/>
  <c r="BB95" i="1"/>
  <c r="AV95" i="1"/>
  <c r="BF132" i="2"/>
  <c r="BF133" i="2"/>
  <c r="BF134" i="2"/>
  <c r="BF135" i="2"/>
  <c r="BD95" i="1"/>
  <c r="F36" i="4"/>
  <c r="BC97" i="1" s="1"/>
  <c r="F36" i="3"/>
  <c r="BC96" i="1" s="1"/>
  <c r="F33" i="5"/>
  <c r="AZ98" i="1" s="1"/>
  <c r="F35" i="3"/>
  <c r="BB96" i="1" s="1"/>
  <c r="J33" i="5"/>
  <c r="AV98" i="1" s="1"/>
  <c r="F33" i="4"/>
  <c r="AZ97" i="1" s="1"/>
  <c r="F36" i="5"/>
  <c r="BC98" i="1" s="1"/>
  <c r="F33" i="3"/>
  <c r="AZ96" i="1" s="1"/>
  <c r="F37" i="4"/>
  <c r="BD97" i="1"/>
  <c r="F33" i="6"/>
  <c r="AZ99" i="1" s="1"/>
  <c r="F35" i="4"/>
  <c r="BB97" i="1"/>
  <c r="F36" i="6"/>
  <c r="BC99" i="1" s="1"/>
  <c r="F37" i="3"/>
  <c r="BD96" i="1" s="1"/>
  <c r="F37" i="5"/>
  <c r="BD98" i="1" s="1"/>
  <c r="J33" i="3"/>
  <c r="AV96" i="1" s="1"/>
  <c r="F35" i="5"/>
  <c r="BB98" i="1" s="1"/>
  <c r="J33" i="6"/>
  <c r="AV99" i="1" s="1"/>
  <c r="J33" i="4"/>
  <c r="AV97" i="1" s="1"/>
  <c r="F37" i="6"/>
  <c r="BD99" i="1" s="1"/>
  <c r="F35" i="6"/>
  <c r="BB99" i="1" s="1"/>
  <c r="P123" i="2" l="1"/>
  <c r="P122" i="2" s="1"/>
  <c r="AU95" i="1" s="1"/>
  <c r="T123" i="6"/>
  <c r="T122" i="6" s="1"/>
  <c r="R123" i="6"/>
  <c r="R122" i="6" s="1"/>
  <c r="BK122" i="4"/>
  <c r="BK121" i="4" s="1"/>
  <c r="J121" i="4" s="1"/>
  <c r="J30" i="4" s="1"/>
  <c r="BK123" i="6"/>
  <c r="BK122" i="6" s="1"/>
  <c r="J122" i="6" s="1"/>
  <c r="J96" i="6" s="1"/>
  <c r="BK122" i="3"/>
  <c r="BK121" i="3" s="1"/>
  <c r="J121" i="3" s="1"/>
  <c r="J30" i="3" s="1"/>
  <c r="BK123" i="5"/>
  <c r="BK123" i="2"/>
  <c r="J33" i="2"/>
  <c r="AW95" i="1" s="1"/>
  <c r="AT95" i="1" s="1"/>
  <c r="AU94" i="1"/>
  <c r="J34" i="5"/>
  <c r="AW98" i="1" s="1"/>
  <c r="AT98" i="1" s="1"/>
  <c r="F34" i="3"/>
  <c r="BA96" i="1" s="1"/>
  <c r="F34" i="6"/>
  <c r="BA99" i="1" s="1"/>
  <c r="J34" i="3"/>
  <c r="AW96" i="1" s="1"/>
  <c r="AT96" i="1" s="1"/>
  <c r="BC94" i="1"/>
  <c r="W32" i="1" s="1"/>
  <c r="F34" i="4"/>
  <c r="BA97" i="1" s="1"/>
  <c r="BD94" i="1"/>
  <c r="W33" i="1" s="1"/>
  <c r="F33" i="2"/>
  <c r="BA95" i="1" s="1"/>
  <c r="AZ94" i="1"/>
  <c r="W29" i="1" s="1"/>
  <c r="J34" i="4"/>
  <c r="AW97" i="1" s="1"/>
  <c r="AT97" i="1" s="1"/>
  <c r="F34" i="5"/>
  <c r="BA98" i="1" s="1"/>
  <c r="J34" i="6"/>
  <c r="AW99" i="1" s="1"/>
  <c r="AT99" i="1" s="1"/>
  <c r="BB94" i="1"/>
  <c r="W31" i="1" s="1"/>
  <c r="J96" i="4" l="1"/>
  <c r="BK122" i="2"/>
  <c r="J122" i="2"/>
  <c r="J95" i="2"/>
  <c r="BK122" i="5"/>
  <c r="J122" i="5" s="1"/>
  <c r="J30" i="5" s="1"/>
  <c r="J96" i="3"/>
  <c r="J39" i="4"/>
  <c r="J39" i="3"/>
  <c r="J30" i="6"/>
  <c r="AY94" i="1"/>
  <c r="AV94" i="1"/>
  <c r="AK29" i="1" s="1"/>
  <c r="BA94" i="1"/>
  <c r="W30" i="1" s="1"/>
  <c r="AX94" i="1"/>
  <c r="J39" i="6" l="1"/>
  <c r="J39" i="5"/>
  <c r="J96" i="5"/>
  <c r="J29" i="2"/>
  <c r="AW94" i="1"/>
  <c r="AK30" i="1" s="1"/>
  <c r="J38" i="2" l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<sst xmlns="http://schemas.openxmlformats.org/spreadsheetml/2006/main" count="1499" uniqueCount="212">
  <si>
    <t>Export Komplet</t>
  </si>
  <si>
    <t/>
  </si>
  <si>
    <t>2.0</t>
  </si>
  <si>
    <t>False</t>
  </si>
  <si>
    <t>{d734997a-8b59-4c8b-b097-97b728fddb9f}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</si>
  <si>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</si>
  <si>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</si>
  <si>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</si>
  <si>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</si>
  <si>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</si>
  <si>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</si>
  <si>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</si>
  <si>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1</t>
  </si>
  <si>
    <t>Stavba:</t>
  </si>
  <si>
    <t>Oprava asfaltových chodníkov</t>
  </si>
  <si>
    <t>JKSO:</t>
  </si>
  <si>
    <t>ČS: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</si>
  <si>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</si>
  <si>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</si>
  <si>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</si>
  <si>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</si>
  <si>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</si>
  <si>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</si>
  <si>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</si>
  <si>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</si>
  <si>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</si>
  <si>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</si>
  <si>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</si>
  <si>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</si>
  <si>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</si>
  <si>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</si>
  <si>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</si>
  <si>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</si>
  <si>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</si>
  <si>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</si>
  <si>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</si>
  <si>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</si>
  <si>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</si>
  <si>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</si>
  <si>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</si>
  <si>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</si>
  <si>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</si>
  <si>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</si>
  <si>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</si>
  <si>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</si>
  <si>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</si>
  <si>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</si>
  <si>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</si>
  <si>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</si>
  <si>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</si>
  <si>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</si>
  <si>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</si>
  <si>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</si>
  <si>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</si>
  <si>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</si>
  <si>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</si>
  <si>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</si>
  <si>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</si>
  <si>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</si>
  <si>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</si>
  <si>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</si>
  <si>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</si>
  <si>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</si>
  <si>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</si>
  <si>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</si>
  <si>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</si>
  <si>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</si>
  <si>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</si>
  <si>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</si>
  <si>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</si>
  <si>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</si>
  <si>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</si>
  <si>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</si>
  <si>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Krematórium</t>
  </si>
  <si>
    <t>STA</t>
  </si>
  <si>
    <t>{c197e171-2b9f-482d-a95f-f881ccbfdeac}</t>
  </si>
  <si>
    <t>2</t>
  </si>
  <si>
    <t>Slávičie údolie</t>
  </si>
  <si>
    <t>{51c5b9ce-245d-4f99-9a94-936284ff9730}</t>
  </si>
  <si>
    <t>3</t>
  </si>
  <si>
    <t>Rusovce</t>
  </si>
  <si>
    <t>{ce5b16a5-691e-4e7b-8d3f-8a94b4ad4fa1}</t>
  </si>
  <si>
    <t>4</t>
  </si>
  <si>
    <t>Stará Vrakuňa</t>
  </si>
  <si>
    <t>{a169f381-e534-4c27-bc1e-e05b59e57116}</t>
  </si>
  <si>
    <t>5</t>
  </si>
  <si>
    <t>Kozia brána</t>
  </si>
  <si>
    <t>{00967955-7fa2-43d3-b86d-3b6681d23033}</t>
  </si>
  <si>
    <t>KRYCÍ LIST ROZPOČTU</t>
  </si>
  <si>
    <t>Objekt:</t>
  </si>
  <si>
    <t>1 - Krematórium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</si>
  <si>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</si>
  <si>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</si>
  <si>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</si>
  <si>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</si>
  <si>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</si>
  <si>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</si>
  <si>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</si>
  <si>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</si>
  <si>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</si>
  <si>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</si>
  <si>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</si>
  <si>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</si>
  <si>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</si>
  <si>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</si>
  <si>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</si>
  <si>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</si>
  <si>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</si>
  <si>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</si>
  <si>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</si>
  <si>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</si>
  <si>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</si>
  <si>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</si>
  <si>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</si>
  <si>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</si>
  <si>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</si>
  <si>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</si>
  <si>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</si>
  <si>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</si>
  <si>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</si>
  <si>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113117142.S</t>
  </si>
  <si>
    <t>Odstránenie podkladu alebo krytu asfaltového ručne, hr. vrstvy nad 50 do 100 mm,  -0,22000t</t>
  </si>
  <si>
    <t>m2</t>
  </si>
  <si>
    <t>896198204</t>
  </si>
  <si>
    <t>Zakladanie</t>
  </si>
  <si>
    <t>273313612.S</t>
  </si>
  <si>
    <t>Betón základových dosiek, prostý tr. C 20/25</t>
  </si>
  <si>
    <t>m3</t>
  </si>
  <si>
    <t>1901580518</t>
  </si>
  <si>
    <t>Komunikácie</t>
  </si>
  <si>
    <t>573231105.S</t>
  </si>
  <si>
    <t>Čistenie podkladu + postrek asfaltový spojovací</t>
  </si>
  <si>
    <t>-1477021295</t>
  </si>
  <si>
    <t>565131111.RS</t>
  </si>
  <si>
    <t>Podklad z asfaltového betónu s rozprestretím a zhutnením po zhutnení hr. 50 mm</t>
  </si>
  <si>
    <t>-1104543967</t>
  </si>
  <si>
    <t>9</t>
  </si>
  <si>
    <t>Ostatné konštrukcie a práce-búranie</t>
  </si>
  <si>
    <t>919735112.S</t>
  </si>
  <si>
    <t>Rezanie existujúceho asfaltového krytu alebo podkladu hĺbky nad 50 do 100 mm</t>
  </si>
  <si>
    <t>m</t>
  </si>
  <si>
    <t>-989029099</t>
  </si>
  <si>
    <t>6</t>
  </si>
  <si>
    <t>979081111.S</t>
  </si>
  <si>
    <t>Odvoz sutiny a vybúraných hmôt na skládku do 1 km</t>
  </si>
  <si>
    <t>t</t>
  </si>
  <si>
    <t>-927449758</t>
  </si>
  <si>
    <t>7</t>
  </si>
  <si>
    <t>979081121.S</t>
  </si>
  <si>
    <t>Odvoz sutiny a vybúraných hmôt na skládku za každý ďalší 1 km</t>
  </si>
  <si>
    <t>5246458</t>
  </si>
  <si>
    <t>8</t>
  </si>
  <si>
    <t>979082111.S</t>
  </si>
  <si>
    <t>Vnútrostavenisková doprava sutiny a vybúraných hmôt do 10 m</t>
  </si>
  <si>
    <t>-1340084998</t>
  </si>
  <si>
    <t>979082121.S</t>
  </si>
  <si>
    <t>Vnútrostavenisková doprava sutiny a vybúraných hmôt za každých ďalších 5 m</t>
  </si>
  <si>
    <t>1932438825</t>
  </si>
  <si>
    <t>10</t>
  </si>
  <si>
    <t>979089612.S</t>
  </si>
  <si>
    <t>Poplatok za skládku - iné odpady zo stavieb a demolácií (17 09), ostatné</t>
  </si>
  <si>
    <t>916601089</t>
  </si>
  <si>
    <t>99</t>
  </si>
  <si>
    <t>Presun hmôt HSV</t>
  </si>
  <si>
    <t>11</t>
  </si>
  <si>
    <t>999281111.S</t>
  </si>
  <si>
    <t>Presun hmôt pre opravy a údržbu objektov vrátane vonkajších plášťov výšky do 25 m</t>
  </si>
  <si>
    <t>-678075192</t>
  </si>
  <si>
    <t>VRN</t>
  </si>
  <si>
    <t>Investičné náklady neobsiahnuté v cenách</t>
  </si>
  <si>
    <t>12</t>
  </si>
  <si>
    <t>001400011.S</t>
  </si>
  <si>
    <t>Ostatné náklady stavby - dočastné značenie stavby, dopravná obsluha, práce v obmedzeneom priestore a iné</t>
  </si>
  <si>
    <t>eur</t>
  </si>
  <si>
    <t>1024</t>
  </si>
  <si>
    <t>998225658</t>
  </si>
  <si>
    <t>2 - Slávičie údolie</t>
  </si>
  <si>
    <t>788937350</t>
  </si>
  <si>
    <t>-1215127627</t>
  </si>
  <si>
    <t>-1756413039</t>
  </si>
  <si>
    <t>-266732801</t>
  </si>
  <si>
    <t>-293862890</t>
  </si>
  <si>
    <t>3 - Rusovce</t>
  </si>
  <si>
    <t>-1123990186</t>
  </si>
  <si>
    <t>1525405751</t>
  </si>
  <si>
    <t>-1544870529</t>
  </si>
  <si>
    <t>-658292045</t>
  </si>
  <si>
    <t>-847162141</t>
  </si>
  <si>
    <t>4 - Stará Vrakuňa</t>
  </si>
  <si>
    <t>-776459176</t>
  </si>
  <si>
    <t>618889660</t>
  </si>
  <si>
    <t>-630731656</t>
  </si>
  <si>
    <t>157561644</t>
  </si>
  <si>
    <t>-878008648</t>
  </si>
  <si>
    <t>1860627528</t>
  </si>
  <si>
    <t>-135950107</t>
  </si>
  <si>
    <t>1495146651</t>
  </si>
  <si>
    <t>-1965840499</t>
  </si>
  <si>
    <t>-720888700</t>
  </si>
  <si>
    <t>-1407124899</t>
  </si>
  <si>
    <t>5 - Kozia brána</t>
  </si>
  <si>
    <t>-1411253819</t>
  </si>
  <si>
    <t>-2078086904</t>
  </si>
  <si>
    <t>-1999598073</t>
  </si>
  <si>
    <t>-1931893800</t>
  </si>
  <si>
    <t>-1042910904</t>
  </si>
  <si>
    <t>1533726118</t>
  </si>
  <si>
    <t>237492465</t>
  </si>
  <si>
    <t>-2138861480</t>
  </si>
  <si>
    <t>-1106230684</t>
  </si>
  <si>
    <t>-384711591</t>
  </si>
  <si>
    <t>450060703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</si>
</sst>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R4" sqref="AR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50" t="s">
        <v>5</v>
      </c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62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R5" s="16"/>
      <c r="BS5" s="13" t="s">
        <v>6</v>
      </c>
    </row>
    <row r="6" spans="1:74" ht="36.9" customHeight="1">
      <c r="B6" s="16"/>
      <c r="D6" s="21" t="s">
        <v>13</v>
      </c>
      <c r="K6" s="163" t="s">
        <v>14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49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/>
      <c r="AR10" s="16"/>
      <c r="BS10" s="13" t="s">
        <v>6</v>
      </c>
    </row>
    <row r="11" spans="1:74" ht="18.45" customHeight="1">
      <c r="B11" s="16"/>
      <c r="E11" s="20" t="s">
        <v>18</v>
      </c>
      <c r="AK11" s="22" t="s">
        <v>22</v>
      </c>
      <c r="AN11" s="20"/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/>
      <c r="AR13" s="16"/>
      <c r="BS13" s="13" t="s">
        <v>6</v>
      </c>
    </row>
    <row r="14" spans="1:74" ht="13.2">
      <c r="B14" s="16"/>
      <c r="E14" s="20"/>
      <c r="AK14" s="22" t="s">
        <v>22</v>
      </c>
      <c r="AN14" s="20"/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/>
      <c r="AR16" s="16"/>
      <c r="BS16" s="13" t="s">
        <v>3</v>
      </c>
    </row>
    <row r="17" spans="2:71" ht="18.45" customHeight="1">
      <c r="B17" s="16"/>
      <c r="E17" s="20" t="s">
        <v>18</v>
      </c>
      <c r="AK17" s="22" t="s">
        <v>22</v>
      </c>
      <c r="AN17" s="20"/>
      <c r="AR17" s="16"/>
      <c r="BS17" s="13" t="s">
        <v>25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21</v>
      </c>
      <c r="AN19" s="20"/>
      <c r="AR19" s="16"/>
      <c r="BS19" s="13" t="s">
        <v>6</v>
      </c>
    </row>
    <row r="20" spans="2:71" ht="18.45" customHeight="1">
      <c r="B20" s="16"/>
      <c r="E20" s="20"/>
      <c r="AK20" s="22" t="s">
        <v>22</v>
      </c>
      <c r="AN20" s="20"/>
      <c r="AR20" s="16"/>
      <c r="BS20" s="13" t="s">
        <v>25</v>
      </c>
    </row>
    <row r="21" spans="2:71" ht="6.9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64" t="s">
        <v>1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5">
        <f>ROUND(AG94,2)</f>
        <v>0</v>
      </c>
      <c r="AL26" s="166"/>
      <c r="AM26" s="166"/>
      <c r="AN26" s="166"/>
      <c r="AO26" s="166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7" t="s">
        <v>29</v>
      </c>
      <c r="M28" s="167"/>
      <c r="N28" s="167"/>
      <c r="O28" s="167"/>
      <c r="P28" s="167"/>
      <c r="W28" s="167" t="s">
        <v>30</v>
      </c>
      <c r="X28" s="167"/>
      <c r="Y28" s="167"/>
      <c r="Z28" s="167"/>
      <c r="AA28" s="167"/>
      <c r="AB28" s="167"/>
      <c r="AC28" s="167"/>
      <c r="AD28" s="167"/>
      <c r="AE28" s="167"/>
      <c r="AK28" s="167" t="s">
        <v>31</v>
      </c>
      <c r="AL28" s="167"/>
      <c r="AM28" s="167"/>
      <c r="AN28" s="167"/>
      <c r="AO28" s="167"/>
      <c r="AR28" s="25"/>
    </row>
    <row r="29" spans="2:71" s="2" customFormat="1" ht="14.4" customHeight="1">
      <c r="B29" s="29"/>
      <c r="D29" s="22" t="s">
        <v>32</v>
      </c>
      <c r="F29" s="30" t="s">
        <v>33</v>
      </c>
      <c r="L29" s="152">
        <v>0.23</v>
      </c>
      <c r="M29" s="153"/>
      <c r="N29" s="153"/>
      <c r="O29" s="153"/>
      <c r="P29" s="153"/>
      <c r="Q29" s="31"/>
      <c r="R29" s="31"/>
      <c r="S29" s="31"/>
      <c r="T29" s="31"/>
      <c r="U29" s="31"/>
      <c r="V29" s="31"/>
      <c r="W29" s="154">
        <f>ROUND(AZ94, 2)</f>
        <v>0</v>
      </c>
      <c r="X29" s="153"/>
      <c r="Y29" s="153"/>
      <c r="Z29" s="153"/>
      <c r="AA29" s="153"/>
      <c r="AB29" s="153"/>
      <c r="AC29" s="153"/>
      <c r="AD29" s="153"/>
      <c r="AE29" s="153"/>
      <c r="AF29" s="31"/>
      <c r="AG29" s="31"/>
      <c r="AH29" s="31"/>
      <c r="AI29" s="31"/>
      <c r="AJ29" s="31"/>
      <c r="AK29" s="154">
        <f>ROUND(AV94, 2)</f>
        <v>0</v>
      </c>
      <c r="AL29" s="153"/>
      <c r="AM29" s="153"/>
      <c r="AN29" s="153"/>
      <c r="AO29" s="15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34</v>
      </c>
      <c r="L30" s="161">
        <v>0.23</v>
      </c>
      <c r="M30" s="160"/>
      <c r="N30" s="160"/>
      <c r="O30" s="160"/>
      <c r="P30" s="160"/>
      <c r="W30" s="159">
        <f>ROUND(BA94, 2)</f>
        <v>0</v>
      </c>
      <c r="X30" s="160"/>
      <c r="Y30" s="160"/>
      <c r="Z30" s="160"/>
      <c r="AA30" s="160"/>
      <c r="AB30" s="160"/>
      <c r="AC30" s="160"/>
      <c r="AD30" s="160"/>
      <c r="AE30" s="160"/>
      <c r="AK30" s="159">
        <f>ROUND(AW94, 2)</f>
        <v>0</v>
      </c>
      <c r="AL30" s="160"/>
      <c r="AM30" s="160"/>
      <c r="AN30" s="160"/>
      <c r="AO30" s="160"/>
      <c r="AR30" s="29"/>
    </row>
    <row r="31" spans="2:71" s="2" customFormat="1" ht="14.4" hidden="1" customHeight="1">
      <c r="B31" s="29"/>
      <c r="F31" s="22" t="s">
        <v>35</v>
      </c>
      <c r="L31" s="161">
        <v>0.23</v>
      </c>
      <c r="M31" s="160"/>
      <c r="N31" s="160"/>
      <c r="O31" s="160"/>
      <c r="P31" s="160"/>
      <c r="W31" s="159">
        <f>ROUND(BB94, 2)</f>
        <v>0</v>
      </c>
      <c r="X31" s="160"/>
      <c r="Y31" s="160"/>
      <c r="Z31" s="160"/>
      <c r="AA31" s="160"/>
      <c r="AB31" s="160"/>
      <c r="AC31" s="160"/>
      <c r="AD31" s="160"/>
      <c r="AE31" s="160"/>
      <c r="AK31" s="159">
        <v>0</v>
      </c>
      <c r="AL31" s="160"/>
      <c r="AM31" s="160"/>
      <c r="AN31" s="160"/>
      <c r="AO31" s="160"/>
      <c r="AR31" s="29"/>
    </row>
    <row r="32" spans="2:71" s="2" customFormat="1" ht="14.4" hidden="1" customHeight="1">
      <c r="B32" s="29"/>
      <c r="F32" s="22" t="s">
        <v>36</v>
      </c>
      <c r="L32" s="161">
        <v>0.23</v>
      </c>
      <c r="M32" s="160"/>
      <c r="N32" s="160"/>
      <c r="O32" s="160"/>
      <c r="P32" s="160"/>
      <c r="W32" s="159">
        <f>ROUND(BC94, 2)</f>
        <v>0</v>
      </c>
      <c r="X32" s="160"/>
      <c r="Y32" s="160"/>
      <c r="Z32" s="160"/>
      <c r="AA32" s="160"/>
      <c r="AB32" s="160"/>
      <c r="AC32" s="160"/>
      <c r="AD32" s="160"/>
      <c r="AE32" s="160"/>
      <c r="AK32" s="159">
        <v>0</v>
      </c>
      <c r="AL32" s="160"/>
      <c r="AM32" s="160"/>
      <c r="AN32" s="160"/>
      <c r="AO32" s="160"/>
      <c r="AR32" s="29"/>
    </row>
    <row r="33" spans="2:52" s="2" customFormat="1" ht="14.4" hidden="1" customHeight="1">
      <c r="B33" s="29"/>
      <c r="F33" s="30" t="s">
        <v>37</v>
      </c>
      <c r="L33" s="152">
        <v>0</v>
      </c>
      <c r="M33" s="153"/>
      <c r="N33" s="153"/>
      <c r="O33" s="153"/>
      <c r="P33" s="153"/>
      <c r="Q33" s="31"/>
      <c r="R33" s="31"/>
      <c r="S33" s="31"/>
      <c r="T33" s="31"/>
      <c r="U33" s="31"/>
      <c r="V33" s="31"/>
      <c r="W33" s="154">
        <f>ROUND(BD94, 2)</f>
        <v>0</v>
      </c>
      <c r="X33" s="153"/>
      <c r="Y33" s="153"/>
      <c r="Z33" s="153"/>
      <c r="AA33" s="153"/>
      <c r="AB33" s="153"/>
      <c r="AC33" s="153"/>
      <c r="AD33" s="153"/>
      <c r="AE33" s="153"/>
      <c r="AF33" s="31"/>
      <c r="AG33" s="31"/>
      <c r="AH33" s="31"/>
      <c r="AI33" s="31"/>
      <c r="AJ33" s="31"/>
      <c r="AK33" s="154">
        <v>0</v>
      </c>
      <c r="AL33" s="153"/>
      <c r="AM33" s="153"/>
      <c r="AN33" s="153"/>
      <c r="AO33" s="15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58" t="s">
        <v>40</v>
      </c>
      <c r="Y35" s="156"/>
      <c r="Z35" s="156"/>
      <c r="AA35" s="156"/>
      <c r="AB35" s="156"/>
      <c r="AC35" s="35"/>
      <c r="AD35" s="35"/>
      <c r="AE35" s="35"/>
      <c r="AF35" s="35"/>
      <c r="AG35" s="35"/>
      <c r="AH35" s="35"/>
      <c r="AI35" s="35"/>
      <c r="AJ35" s="35"/>
      <c r="AK35" s="155">
        <f>SUM(AK26:AK33)</f>
        <v>0</v>
      </c>
      <c r="AL35" s="156"/>
      <c r="AM35" s="156"/>
      <c r="AN35" s="156"/>
      <c r="AO35" s="157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47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11</v>
      </c>
      <c r="L84" s="3">
        <f>K5</f>
        <v>0</v>
      </c>
      <c r="AR84" s="44"/>
    </row>
    <row r="85" spans="1:91" s="4" customFormat="1" ht="36.9" customHeight="1">
      <c r="B85" s="45"/>
      <c r="C85" s="46" t="s">
        <v>13</v>
      </c>
      <c r="L85" s="178" t="str">
        <f>K6</f>
        <v>Oprava asfaltových chodníkov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80"/>
      <c r="AN87" s="180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81" t="str">
        <f>IF(E17="","",E17)</f>
        <v xml:space="preserve"> </v>
      </c>
      <c r="AN89" s="182"/>
      <c r="AO89" s="182"/>
      <c r="AP89" s="182"/>
      <c r="AR89" s="25"/>
      <c r="AS89" s="183" t="s">
        <v>48</v>
      </c>
      <c r="AT89" s="18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25.65" customHeight="1">
      <c r="B90" s="25"/>
      <c r="C90" s="22" t="s">
        <v>23</v>
      </c>
      <c r="L90" s="3"/>
      <c r="AI90" s="22" t="s">
        <v>26</v>
      </c>
      <c r="AM90" s="181"/>
      <c r="AN90" s="182"/>
      <c r="AO90" s="182"/>
      <c r="AP90" s="182"/>
      <c r="AR90" s="25"/>
      <c r="AS90" s="185"/>
      <c r="AT90" s="186"/>
      <c r="BD90" s="52"/>
    </row>
    <row r="91" spans="1:91" s="1" customFormat="1" ht="10.95" customHeight="1">
      <c r="B91" s="25"/>
      <c r="AR91" s="25"/>
      <c r="AS91" s="185"/>
      <c r="AT91" s="186"/>
      <c r="BD91" s="52"/>
    </row>
    <row r="92" spans="1:91" s="1" customFormat="1" ht="29.25" customHeight="1">
      <c r="B92" s="25"/>
      <c r="C92" s="171" t="s">
        <v>49</v>
      </c>
      <c r="D92" s="172"/>
      <c r="E92" s="172"/>
      <c r="F92" s="172"/>
      <c r="G92" s="172"/>
      <c r="H92" s="53"/>
      <c r="I92" s="173" t="s">
        <v>50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5" t="s">
        <v>51</v>
      </c>
      <c r="AH92" s="172"/>
      <c r="AI92" s="172"/>
      <c r="AJ92" s="172"/>
      <c r="AK92" s="172"/>
      <c r="AL92" s="172"/>
      <c r="AM92" s="172"/>
      <c r="AN92" s="173" t="s">
        <v>52</v>
      </c>
      <c r="AO92" s="172"/>
      <c r="AP92" s="174"/>
      <c r="AQ92" s="54" t="s">
        <v>53</v>
      </c>
      <c r="AR92" s="25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0.95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6">
        <f>ROUND(SUM(AG95:AG99),2)</f>
        <v>0</v>
      </c>
      <c r="AH94" s="176"/>
      <c r="AI94" s="176"/>
      <c r="AJ94" s="176"/>
      <c r="AK94" s="176"/>
      <c r="AL94" s="176"/>
      <c r="AM94" s="176"/>
      <c r="AN94" s="177">
        <f t="shared" ref="AN94" si="0">SUM(AG94,AT94)</f>
        <v>0</v>
      </c>
      <c r="AO94" s="177"/>
      <c r="AP94" s="177"/>
      <c r="AQ94" s="63" t="s">
        <v>1</v>
      </c>
      <c r="AR94" s="59"/>
      <c r="AS94" s="64">
        <f>ROUND(SUM(AS95:AS99),2)</f>
        <v>0</v>
      </c>
      <c r="AT94" s="65">
        <f t="shared" ref="AT94:AT99" si="1">ROUND(SUM(AV94:AW94),2)</f>
        <v>0</v>
      </c>
      <c r="AU94" s="66">
        <f>ROUND(SUM(AU95:AU99),5)</f>
        <v>403.56842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ROUND(SUM(AZ95:AZ99),2)</f>
        <v>0</v>
      </c>
      <c r="BA94" s="65">
        <f>ROUND(SUM(BA95:BA99),2)</f>
        <v>0</v>
      </c>
      <c r="BB94" s="65">
        <f>ROUND(SUM(BB95:BB99),2)</f>
        <v>0</v>
      </c>
      <c r="BC94" s="65">
        <f>ROUND(SUM(BC95:BC99),2)</f>
        <v>0</v>
      </c>
      <c r="BD94" s="67">
        <f>ROUND(SUM(BD95:BD99),2)</f>
        <v>0</v>
      </c>
      <c r="BS94" s="68" t="s">
        <v>67</v>
      </c>
      <c r="BT94" s="68" t="s">
        <v>68</v>
      </c>
      <c r="BU94" s="69" t="s">
        <v>69</v>
      </c>
      <c r="BV94" s="68" t="s">
        <v>70</v>
      </c>
      <c r="BW94" s="68" t="s">
        <v>4</v>
      </c>
      <c r="BX94" s="68" t="s">
        <v>71</v>
      </c>
      <c r="CL94" s="68" t="s">
        <v>1</v>
      </c>
    </row>
    <row r="95" spans="1:91" s="6" customFormat="1" ht="16.5" customHeight="1">
      <c r="A95" s="70" t="s">
        <v>72</v>
      </c>
      <c r="B95" s="71"/>
      <c r="C95" s="72"/>
      <c r="D95" s="170" t="s">
        <v>12</v>
      </c>
      <c r="E95" s="170"/>
      <c r="F95" s="170"/>
      <c r="G95" s="170"/>
      <c r="H95" s="170"/>
      <c r="I95" s="73"/>
      <c r="J95" s="170" t="s">
        <v>73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/>
      <c r="AH95" s="169"/>
      <c r="AI95" s="169"/>
      <c r="AJ95" s="169"/>
      <c r="AK95" s="169"/>
      <c r="AL95" s="169"/>
      <c r="AM95" s="169"/>
      <c r="AN95" s="168"/>
      <c r="AO95" s="169"/>
      <c r="AP95" s="169"/>
      <c r="AQ95" s="74" t="s">
        <v>74</v>
      </c>
      <c r="AR95" s="71"/>
      <c r="AS95" s="75">
        <v>0</v>
      </c>
      <c r="AT95" s="76">
        <f t="shared" si="1"/>
        <v>0</v>
      </c>
      <c r="AU95" s="77">
        <f>'1 - Krematórium'!P122</f>
        <v>126.23641900000001</v>
      </c>
      <c r="AV95" s="76">
        <f>'1 - Krematórium'!J32</f>
        <v>0</v>
      </c>
      <c r="AW95" s="76">
        <f>'1 - Krematórium'!J33</f>
        <v>0</v>
      </c>
      <c r="AX95" s="76">
        <f>'1 - Krematórium'!J34</f>
        <v>0</v>
      </c>
      <c r="AY95" s="76">
        <f>'1 - Krematórium'!J35</f>
        <v>0</v>
      </c>
      <c r="AZ95" s="76">
        <f>'1 - Krematórium'!F32</f>
        <v>0</v>
      </c>
      <c r="BA95" s="76">
        <f>'1 - Krematórium'!F33</f>
        <v>0</v>
      </c>
      <c r="BB95" s="76">
        <f>'1 - Krematórium'!F34</f>
        <v>0</v>
      </c>
      <c r="BC95" s="76">
        <f>'1 - Krematórium'!F35</f>
        <v>0</v>
      </c>
      <c r="BD95" s="78">
        <f>'1 - Krematórium'!F36</f>
        <v>0</v>
      </c>
      <c r="BT95" s="79" t="s">
        <v>12</v>
      </c>
      <c r="BV95" s="79" t="s">
        <v>70</v>
      </c>
      <c r="BW95" s="79" t="s">
        <v>75</v>
      </c>
      <c r="BX95" s="79" t="s">
        <v>4</v>
      </c>
      <c r="CL95" s="79" t="s">
        <v>1</v>
      </c>
      <c r="CM95" s="79" t="s">
        <v>68</v>
      </c>
    </row>
    <row r="96" spans="1:91" s="6" customFormat="1" ht="16.5" customHeight="1">
      <c r="A96" s="70" t="s">
        <v>72</v>
      </c>
      <c r="B96" s="71"/>
      <c r="C96" s="72"/>
      <c r="D96" s="170" t="s">
        <v>76</v>
      </c>
      <c r="E96" s="170"/>
      <c r="F96" s="170"/>
      <c r="G96" s="170"/>
      <c r="H96" s="170"/>
      <c r="I96" s="73"/>
      <c r="J96" s="170" t="s">
        <v>77</v>
      </c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68"/>
      <c r="AH96" s="169"/>
      <c r="AI96" s="169"/>
      <c r="AJ96" s="169"/>
      <c r="AK96" s="169"/>
      <c r="AL96" s="169"/>
      <c r="AM96" s="169"/>
      <c r="AN96" s="168"/>
      <c r="AO96" s="169"/>
      <c r="AP96" s="169"/>
      <c r="AQ96" s="74" t="s">
        <v>74</v>
      </c>
      <c r="AR96" s="71"/>
      <c r="AS96" s="75">
        <v>0</v>
      </c>
      <c r="AT96" s="76">
        <f t="shared" si="1"/>
        <v>0</v>
      </c>
      <c r="AU96" s="77">
        <f>'2 - Slávičie údolie'!P121</f>
        <v>176.09431999999998</v>
      </c>
      <c r="AV96" s="76">
        <f>'2 - Slávičie údolie'!J33</f>
        <v>0</v>
      </c>
      <c r="AW96" s="76">
        <f>'2 - Slávičie údolie'!J34</f>
        <v>0</v>
      </c>
      <c r="AX96" s="76">
        <f>'2 - Slávičie údolie'!J35</f>
        <v>0</v>
      </c>
      <c r="AY96" s="76">
        <f>'2 - Slávičie údolie'!J36</f>
        <v>0</v>
      </c>
      <c r="AZ96" s="76">
        <f>'2 - Slávičie údolie'!F33</f>
        <v>0</v>
      </c>
      <c r="BA96" s="76">
        <f>'2 - Slávičie údolie'!F34</f>
        <v>0</v>
      </c>
      <c r="BB96" s="76">
        <f>'2 - Slávičie údolie'!F35</f>
        <v>0</v>
      </c>
      <c r="BC96" s="76">
        <f>'2 - Slávičie údolie'!F36</f>
        <v>0</v>
      </c>
      <c r="BD96" s="78">
        <f>'2 - Slávičie údolie'!F37</f>
        <v>0</v>
      </c>
      <c r="BT96" s="79" t="s">
        <v>12</v>
      </c>
      <c r="BV96" s="79" t="s">
        <v>70</v>
      </c>
      <c r="BW96" s="79" t="s">
        <v>78</v>
      </c>
      <c r="BX96" s="79" t="s">
        <v>4</v>
      </c>
      <c r="CL96" s="79" t="s">
        <v>1</v>
      </c>
      <c r="CM96" s="79" t="s">
        <v>68</v>
      </c>
    </row>
    <row r="97" spans="1:91" s="6" customFormat="1" ht="16.5" customHeight="1">
      <c r="A97" s="70" t="s">
        <v>72</v>
      </c>
      <c r="B97" s="71"/>
      <c r="C97" s="72"/>
      <c r="D97" s="170" t="s">
        <v>79</v>
      </c>
      <c r="E97" s="170"/>
      <c r="F97" s="170"/>
      <c r="G97" s="170"/>
      <c r="H97" s="170"/>
      <c r="I97" s="73"/>
      <c r="J97" s="170" t="s">
        <v>80</v>
      </c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68"/>
      <c r="AH97" s="169"/>
      <c r="AI97" s="169"/>
      <c r="AJ97" s="169"/>
      <c r="AK97" s="169"/>
      <c r="AL97" s="169"/>
      <c r="AM97" s="169"/>
      <c r="AN97" s="168"/>
      <c r="AO97" s="169"/>
      <c r="AP97" s="169"/>
      <c r="AQ97" s="74" t="s">
        <v>74</v>
      </c>
      <c r="AR97" s="71"/>
      <c r="AS97" s="75">
        <v>0</v>
      </c>
      <c r="AT97" s="76">
        <f t="shared" si="1"/>
        <v>0</v>
      </c>
      <c r="AU97" s="77">
        <f>'3 - Rusovce'!P121</f>
        <v>66.367728</v>
      </c>
      <c r="AV97" s="76">
        <f>'3 - Rusovce'!J33</f>
        <v>0</v>
      </c>
      <c r="AW97" s="76">
        <f>'3 - Rusovce'!J34</f>
        <v>0</v>
      </c>
      <c r="AX97" s="76">
        <f>'3 - Rusovce'!J35</f>
        <v>0</v>
      </c>
      <c r="AY97" s="76">
        <f>'3 - Rusovce'!J36</f>
        <v>0</v>
      </c>
      <c r="AZ97" s="76">
        <f>'3 - Rusovce'!F33</f>
        <v>0</v>
      </c>
      <c r="BA97" s="76">
        <f>'3 - Rusovce'!F34</f>
        <v>0</v>
      </c>
      <c r="BB97" s="76">
        <f>'3 - Rusovce'!F35</f>
        <v>0</v>
      </c>
      <c r="BC97" s="76">
        <f>'3 - Rusovce'!F36</f>
        <v>0</v>
      </c>
      <c r="BD97" s="78">
        <f>'3 - Rusovce'!F37</f>
        <v>0</v>
      </c>
      <c r="BT97" s="79" t="s">
        <v>12</v>
      </c>
      <c r="BV97" s="79" t="s">
        <v>70</v>
      </c>
      <c r="BW97" s="79" t="s">
        <v>81</v>
      </c>
      <c r="BX97" s="79" t="s">
        <v>4</v>
      </c>
      <c r="CL97" s="79" t="s">
        <v>1</v>
      </c>
      <c r="CM97" s="79" t="s">
        <v>68</v>
      </c>
    </row>
    <row r="98" spans="1:91" s="6" customFormat="1" ht="16.5" customHeight="1">
      <c r="A98" s="70" t="s">
        <v>72</v>
      </c>
      <c r="B98" s="71"/>
      <c r="C98" s="72"/>
      <c r="D98" s="170" t="s">
        <v>82</v>
      </c>
      <c r="E98" s="170"/>
      <c r="F98" s="170"/>
      <c r="G98" s="170"/>
      <c r="H98" s="170"/>
      <c r="I98" s="73"/>
      <c r="J98" s="170" t="s">
        <v>83</v>
      </c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68"/>
      <c r="AH98" s="169"/>
      <c r="AI98" s="169"/>
      <c r="AJ98" s="169"/>
      <c r="AK98" s="169"/>
      <c r="AL98" s="169"/>
      <c r="AM98" s="169"/>
      <c r="AN98" s="168"/>
      <c r="AO98" s="169"/>
      <c r="AP98" s="169"/>
      <c r="AQ98" s="74" t="s">
        <v>74</v>
      </c>
      <c r="AR98" s="71"/>
      <c r="AS98" s="75">
        <v>0</v>
      </c>
      <c r="AT98" s="76">
        <f t="shared" si="1"/>
        <v>0</v>
      </c>
      <c r="AU98" s="77">
        <f>'4 - Stará Vrakuňa'!P122</f>
        <v>10.738977</v>
      </c>
      <c r="AV98" s="76">
        <f>'4 - Stará Vrakuňa'!J33</f>
        <v>0</v>
      </c>
      <c r="AW98" s="76">
        <f>'4 - Stará Vrakuňa'!J34</f>
        <v>0</v>
      </c>
      <c r="AX98" s="76">
        <f>'4 - Stará Vrakuňa'!J35</f>
        <v>0</v>
      </c>
      <c r="AY98" s="76">
        <f>'4 - Stará Vrakuňa'!J36</f>
        <v>0</v>
      </c>
      <c r="AZ98" s="76">
        <f>'4 - Stará Vrakuňa'!F33</f>
        <v>0</v>
      </c>
      <c r="BA98" s="76">
        <f>'4 - Stará Vrakuňa'!F34</f>
        <v>0</v>
      </c>
      <c r="BB98" s="76">
        <f>'4 - Stará Vrakuňa'!F35</f>
        <v>0</v>
      </c>
      <c r="BC98" s="76">
        <f>'4 - Stará Vrakuňa'!F36</f>
        <v>0</v>
      </c>
      <c r="BD98" s="78">
        <f>'4 - Stará Vrakuňa'!F37</f>
        <v>0</v>
      </c>
      <c r="BT98" s="79" t="s">
        <v>12</v>
      </c>
      <c r="BV98" s="79" t="s">
        <v>70</v>
      </c>
      <c r="BW98" s="79" t="s">
        <v>84</v>
      </c>
      <c r="BX98" s="79" t="s">
        <v>4</v>
      </c>
      <c r="CL98" s="79" t="s">
        <v>1</v>
      </c>
      <c r="CM98" s="79" t="s">
        <v>68</v>
      </c>
    </row>
    <row r="99" spans="1:91" s="6" customFormat="1" ht="16.5" customHeight="1">
      <c r="A99" s="70" t="s">
        <v>72</v>
      </c>
      <c r="B99" s="71"/>
      <c r="C99" s="72"/>
      <c r="D99" s="170" t="s">
        <v>85</v>
      </c>
      <c r="E99" s="170"/>
      <c r="F99" s="170"/>
      <c r="G99" s="170"/>
      <c r="H99" s="170"/>
      <c r="I99" s="73"/>
      <c r="J99" s="170" t="s">
        <v>86</v>
      </c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68"/>
      <c r="AH99" s="169"/>
      <c r="AI99" s="169"/>
      <c r="AJ99" s="169"/>
      <c r="AK99" s="169"/>
      <c r="AL99" s="169"/>
      <c r="AM99" s="169"/>
      <c r="AN99" s="168"/>
      <c r="AO99" s="169"/>
      <c r="AP99" s="169"/>
      <c r="AQ99" s="74" t="s">
        <v>74</v>
      </c>
      <c r="AR99" s="71"/>
      <c r="AS99" s="80">
        <v>0</v>
      </c>
      <c r="AT99" s="81">
        <f t="shared" si="1"/>
        <v>0</v>
      </c>
      <c r="AU99" s="82">
        <f>'5 - Kozia brána'!P122</f>
        <v>24.130971000000002</v>
      </c>
      <c r="AV99" s="81">
        <f>'5 - Kozia brána'!J33</f>
        <v>0</v>
      </c>
      <c r="AW99" s="81">
        <f>'5 - Kozia brána'!J34</f>
        <v>0</v>
      </c>
      <c r="AX99" s="81">
        <f>'5 - Kozia brána'!J35</f>
        <v>0</v>
      </c>
      <c r="AY99" s="81">
        <f>'5 - Kozia brána'!J36</f>
        <v>0</v>
      </c>
      <c r="AZ99" s="81">
        <f>'5 - Kozia brána'!F33</f>
        <v>0</v>
      </c>
      <c r="BA99" s="81">
        <f>'5 - Kozia brána'!F34</f>
        <v>0</v>
      </c>
      <c r="BB99" s="81">
        <f>'5 - Kozia brána'!F35</f>
        <v>0</v>
      </c>
      <c r="BC99" s="81">
        <f>'5 - Kozia brána'!F36</f>
        <v>0</v>
      </c>
      <c r="BD99" s="83">
        <f>'5 - Kozia brána'!F37</f>
        <v>0</v>
      </c>
      <c r="BT99" s="79" t="s">
        <v>12</v>
      </c>
      <c r="BV99" s="79" t="s">
        <v>70</v>
      </c>
      <c r="BW99" s="79" t="s">
        <v>87</v>
      </c>
      <c r="BX99" s="79" t="s">
        <v>4</v>
      </c>
      <c r="CL99" s="79" t="s">
        <v>1</v>
      </c>
      <c r="CM99" s="79" t="s">
        <v>68</v>
      </c>
    </row>
    <row r="100" spans="1:91" s="1" customFormat="1" ht="30" customHeight="1">
      <c r="B100" s="25"/>
      <c r="AR100" s="25"/>
    </row>
    <row r="101" spans="1:91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5"/>
    </row>
  </sheetData>
  <mergeCells count="56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1 - Krematórium'!C2" display="/" xr:uid="{00000000-0004-0000-0000-000000000000}"/>
    <hyperlink ref="A96" location="'2 - Slávičie údolie'!C2" display="/" xr:uid="{00000000-0004-0000-0000-000001000000}"/>
    <hyperlink ref="A97" location="'3 - Rusovce'!C2" display="/" xr:uid="{00000000-0004-0000-0000-000002000000}"/>
    <hyperlink ref="A98" location="'4 - Stará Vrakuňa'!C2" display="/" xr:uid="{00000000-0004-0000-0000-000003000000}"/>
    <hyperlink ref="A99" location="'5 - Kozia brána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2"/>
  <sheetViews>
    <sheetView showGridLines="0" workbookViewId="0">
      <selection activeCell="L3" sqref="L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6.9" customHeight="1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  <c r="AT2" s="13" t="s">
        <v>68</v>
      </c>
    </row>
    <row r="3" spans="2:46" ht="24.9" customHeight="1">
      <c r="B3" s="16"/>
      <c r="D3" s="17" t="s">
        <v>88</v>
      </c>
      <c r="L3" s="16"/>
      <c r="M3" s="84" t="s">
        <v>9</v>
      </c>
      <c r="AT3" s="13" t="s">
        <v>3</v>
      </c>
    </row>
    <row r="4" spans="2:46" ht="6.9" customHeight="1">
      <c r="B4" s="16"/>
      <c r="L4" s="16"/>
    </row>
    <row r="5" spans="2:46" ht="12" customHeight="1">
      <c r="B5" s="16"/>
      <c r="D5" s="22" t="s">
        <v>13</v>
      </c>
      <c r="L5" s="16"/>
    </row>
    <row r="6" spans="2:46" ht="16.5" customHeight="1">
      <c r="B6" s="16"/>
      <c r="E6" s="187" t="str">
        <f>'Rekapitulácia stavby'!K6</f>
        <v>Oprava asfaltových chodníkov</v>
      </c>
      <c r="F6" s="188"/>
      <c r="G6" s="188"/>
      <c r="H6" s="188"/>
      <c r="L6" s="16"/>
    </row>
    <row r="7" spans="2:46" s="1" customFormat="1" ht="12" customHeight="1">
      <c r="B7" s="25"/>
      <c r="D7" s="22" t="s">
        <v>89</v>
      </c>
      <c r="L7" s="25"/>
    </row>
    <row r="8" spans="2:46" s="1" customFormat="1" ht="16.5" customHeight="1">
      <c r="B8" s="25"/>
      <c r="E8" s="178" t="s">
        <v>90</v>
      </c>
      <c r="F8" s="189"/>
      <c r="G8" s="189"/>
      <c r="H8" s="189"/>
      <c r="L8" s="25"/>
    </row>
    <row r="9" spans="2:46" s="1" customFormat="1">
      <c r="B9" s="25"/>
      <c r="L9" s="25"/>
    </row>
    <row r="10" spans="2:46" s="1" customFormat="1" ht="12" customHeight="1">
      <c r="B10" s="25"/>
      <c r="D10" s="22" t="s">
        <v>15</v>
      </c>
      <c r="F10" s="20" t="s">
        <v>1</v>
      </c>
      <c r="I10" s="22" t="s">
        <v>16</v>
      </c>
      <c r="J10" s="20" t="s">
        <v>1</v>
      </c>
      <c r="L10" s="25"/>
    </row>
    <row r="11" spans="2:46" s="1" customFormat="1" ht="12" customHeight="1">
      <c r="B11" s="25"/>
      <c r="D11" s="22" t="s">
        <v>17</v>
      </c>
      <c r="F11" s="20" t="s">
        <v>18</v>
      </c>
      <c r="I11" s="22" t="s">
        <v>19</v>
      </c>
      <c r="J11" s="48"/>
      <c r="L11" s="25"/>
    </row>
    <row r="12" spans="2:46" s="1" customFormat="1" ht="10.95" customHeight="1">
      <c r="B12" s="25"/>
      <c r="L12" s="25"/>
    </row>
    <row r="13" spans="2:46" s="1" customFormat="1" ht="12" customHeight="1">
      <c r="B13" s="25"/>
      <c r="D13" s="22" t="s">
        <v>20</v>
      </c>
      <c r="I13" s="22" t="s">
        <v>21</v>
      </c>
      <c r="J13" s="20" t="str">
        <f>IF('Rekapitulácia stavby'!AN10="","",'Rekapitulácia stavby'!AN10)</f>
        <v/>
      </c>
      <c r="L13" s="25"/>
    </row>
    <row r="14" spans="2:46" s="1" customFormat="1" ht="18" customHeight="1">
      <c r="B14" s="25"/>
      <c r="E14" s="20" t="str">
        <f>IF('Rekapitulácia stavby'!E11="","",'Rekapitulácia stavby'!E11)</f>
        <v xml:space="preserve"> </v>
      </c>
      <c r="I14" s="22" t="s">
        <v>22</v>
      </c>
      <c r="J14" s="20" t="str">
        <f>IF('Rekapitulácia stavby'!AN11="","",'Rekapitulácia stavby'!AN11)</f>
        <v/>
      </c>
      <c r="L14" s="25"/>
    </row>
    <row r="15" spans="2:46" s="1" customFormat="1" ht="6.9" customHeight="1">
      <c r="B15" s="25"/>
      <c r="L15" s="25"/>
    </row>
    <row r="16" spans="2:46" s="1" customFormat="1" ht="12" customHeight="1">
      <c r="B16" s="25"/>
      <c r="D16" s="22" t="s">
        <v>23</v>
      </c>
      <c r="I16" s="22" t="s">
        <v>21</v>
      </c>
      <c r="J16" s="20"/>
      <c r="L16" s="25"/>
    </row>
    <row r="17" spans="2:12" s="1" customFormat="1" ht="18" customHeight="1">
      <c r="B17" s="25"/>
      <c r="E17" s="20"/>
      <c r="I17" s="22" t="s">
        <v>22</v>
      </c>
      <c r="J17" s="20"/>
      <c r="L17" s="25"/>
    </row>
    <row r="18" spans="2:12" s="1" customFormat="1" ht="6.9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/>
      <c r="L19" s="25"/>
    </row>
    <row r="20" spans="2:12" s="1" customFormat="1" ht="18" customHeight="1">
      <c r="B20" s="25"/>
      <c r="E20" s="20" t="str">
        <f>IF('Rekapitulácia stavby'!E17="","",'Rekapitulácia stavby'!E17)</f>
        <v xml:space="preserve"> </v>
      </c>
      <c r="I20" s="22" t="s">
        <v>22</v>
      </c>
      <c r="J20" s="20"/>
      <c r="L20" s="25"/>
    </row>
    <row r="21" spans="2:12" s="1" customFormat="1" ht="6.9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/>
      <c r="L22" s="25"/>
    </row>
    <row r="23" spans="2:12" s="1" customFormat="1" ht="18" customHeight="1">
      <c r="B23" s="25"/>
      <c r="E23" s="20"/>
      <c r="I23" s="22" t="s">
        <v>22</v>
      </c>
      <c r="J23" s="20"/>
      <c r="L23" s="25"/>
    </row>
    <row r="24" spans="2:12" s="1" customFormat="1" ht="6.9" customHeight="1">
      <c r="B24" s="25"/>
      <c r="L24" s="25"/>
    </row>
    <row r="25" spans="2:12" s="1" customFormat="1" ht="12" customHeight="1">
      <c r="B25" s="25"/>
      <c r="D25" s="22" t="s">
        <v>27</v>
      </c>
      <c r="L25" s="25"/>
    </row>
    <row r="26" spans="2:12" s="7" customFormat="1" ht="16.5" customHeight="1">
      <c r="B26" s="85"/>
      <c r="E26" s="164" t="s">
        <v>1</v>
      </c>
      <c r="F26" s="164"/>
      <c r="G26" s="164"/>
      <c r="H26" s="164"/>
      <c r="L26" s="85"/>
    </row>
    <row r="27" spans="2:12" s="1" customFormat="1" ht="6.9" customHeight="1">
      <c r="B27" s="25"/>
      <c r="L27" s="25"/>
    </row>
    <row r="28" spans="2:12" s="1" customFormat="1" ht="6.9" customHeight="1">
      <c r="B28" s="25"/>
      <c r="D28" s="49"/>
      <c r="E28" s="49"/>
      <c r="F28" s="49"/>
      <c r="G28" s="49"/>
      <c r="H28" s="49"/>
      <c r="I28" s="49"/>
      <c r="J28" s="49"/>
      <c r="K28" s="49"/>
      <c r="L28" s="25"/>
    </row>
    <row r="29" spans="2:12" s="1" customFormat="1" ht="25.35" customHeight="1">
      <c r="B29" s="25"/>
      <c r="D29" s="86" t="s">
        <v>28</v>
      </c>
      <c r="J29" s="62">
        <f>ROUND(J122, 2)</f>
        <v>0</v>
      </c>
      <c r="L29" s="25"/>
    </row>
    <row r="30" spans="2:12" s="1" customFormat="1" ht="6.9" customHeight="1">
      <c r="B30" s="25"/>
      <c r="D30" s="49"/>
      <c r="E30" s="49"/>
      <c r="F30" s="49"/>
      <c r="G30" s="49"/>
      <c r="H30" s="49"/>
      <c r="I30" s="49"/>
      <c r="J30" s="49"/>
      <c r="K30" s="49"/>
      <c r="L30" s="25"/>
    </row>
    <row r="31" spans="2:12" s="1" customFormat="1" ht="14.4" customHeight="1">
      <c r="B31" s="25"/>
      <c r="F31" s="28" t="s">
        <v>30</v>
      </c>
      <c r="I31" s="28" t="s">
        <v>29</v>
      </c>
      <c r="J31" s="28" t="s">
        <v>31</v>
      </c>
      <c r="L31" s="25"/>
    </row>
    <row r="32" spans="2:12" s="1" customFormat="1" ht="14.4" customHeight="1">
      <c r="B32" s="25"/>
      <c r="D32" s="51" t="s">
        <v>32</v>
      </c>
      <c r="E32" s="30" t="s">
        <v>33</v>
      </c>
      <c r="F32" s="87">
        <f>ROUND((SUM(BE122:BE141)),  2)</f>
        <v>0</v>
      </c>
      <c r="G32" s="88"/>
      <c r="H32" s="88"/>
      <c r="I32" s="89">
        <v>0.23</v>
      </c>
      <c r="J32" s="87">
        <f>ROUND(((SUM(BE122:BE141))*I32),  2)</f>
        <v>0</v>
      </c>
      <c r="L32" s="25"/>
    </row>
    <row r="33" spans="2:12" s="1" customFormat="1" ht="14.4" customHeight="1">
      <c r="B33" s="25"/>
      <c r="E33" s="30" t="s">
        <v>34</v>
      </c>
      <c r="F33" s="90">
        <f>ROUND((SUM(BF122:BF141)),  2)</f>
        <v>0</v>
      </c>
      <c r="I33" s="91">
        <v>0.23</v>
      </c>
      <c r="J33" s="90">
        <f>ROUND(((SUM(BF122:BF141))*I33),  2)</f>
        <v>0</v>
      </c>
      <c r="L33" s="25"/>
    </row>
    <row r="34" spans="2:12" s="1" customFormat="1" ht="14.4" hidden="1" customHeight="1">
      <c r="B34" s="25"/>
      <c r="E34" s="22" t="s">
        <v>35</v>
      </c>
      <c r="F34" s="90">
        <f>ROUND((SUM(BG122:BG141)),  2)</f>
        <v>0</v>
      </c>
      <c r="I34" s="91">
        <v>0.23</v>
      </c>
      <c r="J34" s="90">
        <f>0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ROUND((SUM(BH122:BH141)),  2)</f>
        <v>0</v>
      </c>
      <c r="I35" s="91">
        <v>0.23</v>
      </c>
      <c r="J35" s="90">
        <f>0</f>
        <v>0</v>
      </c>
      <c r="L35" s="25"/>
    </row>
    <row r="36" spans="2:12" s="1" customFormat="1" ht="14.4" hidden="1" customHeight="1">
      <c r="B36" s="25"/>
      <c r="E36" s="30" t="s">
        <v>37</v>
      </c>
      <c r="F36" s="87">
        <f>ROUND((SUM(BI122:BI141)),  2)</f>
        <v>0</v>
      </c>
      <c r="G36" s="88"/>
      <c r="H36" s="88"/>
      <c r="I36" s="89">
        <v>0</v>
      </c>
      <c r="J36" s="87">
        <f>0</f>
        <v>0</v>
      </c>
      <c r="L36" s="25"/>
    </row>
    <row r="37" spans="2:12" s="1" customFormat="1" ht="6.9" customHeight="1">
      <c r="B37" s="25"/>
      <c r="L37" s="25"/>
    </row>
    <row r="38" spans="2:12" s="1" customFormat="1" ht="25.35" customHeight="1">
      <c r="B38" s="25"/>
      <c r="C38" s="92"/>
      <c r="D38" s="93" t="s">
        <v>38</v>
      </c>
      <c r="E38" s="53"/>
      <c r="F38" s="53"/>
      <c r="G38" s="94" t="s">
        <v>39</v>
      </c>
      <c r="H38" s="95" t="s">
        <v>40</v>
      </c>
      <c r="I38" s="53"/>
      <c r="J38" s="96">
        <f>SUM(J29:J36)</f>
        <v>0</v>
      </c>
      <c r="K38" s="97"/>
      <c r="L38" s="25"/>
    </row>
    <row r="39" spans="2:12" s="1" customFormat="1" ht="14.4" customHeight="1">
      <c r="B39" s="25"/>
      <c r="L39" s="25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s="1" customFormat="1" ht="14.4" customHeight="1">
      <c r="B49" s="25"/>
      <c r="D49" s="37" t="s">
        <v>41</v>
      </c>
      <c r="E49" s="38"/>
      <c r="F49" s="38"/>
      <c r="G49" s="37" t="s">
        <v>42</v>
      </c>
      <c r="H49" s="38"/>
      <c r="I49" s="38"/>
      <c r="J49" s="38"/>
      <c r="K49" s="38"/>
      <c r="L49" s="25"/>
    </row>
    <row r="50" spans="2:12">
      <c r="B50" s="16"/>
      <c r="L50" s="16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 s="1" customFormat="1" ht="13.2">
      <c r="B60" s="25"/>
      <c r="D60" s="39" t="s">
        <v>43</v>
      </c>
      <c r="E60" s="27"/>
      <c r="F60" s="98" t="s">
        <v>44</v>
      </c>
      <c r="G60" s="39" t="s">
        <v>43</v>
      </c>
      <c r="H60" s="27"/>
      <c r="I60" s="27"/>
      <c r="J60" s="99" t="s">
        <v>44</v>
      </c>
      <c r="K60" s="27"/>
      <c r="L60" s="25"/>
    </row>
    <row r="61" spans="2:12">
      <c r="B61" s="16"/>
      <c r="L61" s="16"/>
    </row>
    <row r="62" spans="2:12">
      <c r="B62" s="16"/>
      <c r="L62" s="16"/>
    </row>
    <row r="63" spans="2:12">
      <c r="B63" s="16"/>
      <c r="L63" s="16"/>
    </row>
    <row r="64" spans="2:12" s="1" customFormat="1" ht="13.2">
      <c r="B64" s="25"/>
      <c r="D64" s="37" t="s">
        <v>45</v>
      </c>
      <c r="E64" s="38"/>
      <c r="F64" s="38"/>
      <c r="G64" s="37" t="s">
        <v>46</v>
      </c>
      <c r="H64" s="38"/>
      <c r="I64" s="38"/>
      <c r="J64" s="38"/>
      <c r="K64" s="38"/>
      <c r="L64" s="25"/>
    </row>
    <row r="65" spans="2:12">
      <c r="B65" s="16"/>
      <c r="L65" s="16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 s="1" customFormat="1" ht="13.2">
      <c r="B75" s="25"/>
      <c r="D75" s="39" t="s">
        <v>43</v>
      </c>
      <c r="E75" s="27"/>
      <c r="F75" s="98" t="s">
        <v>44</v>
      </c>
      <c r="G75" s="39" t="s">
        <v>43</v>
      </c>
      <c r="H75" s="27"/>
      <c r="I75" s="27"/>
      <c r="J75" s="99" t="s">
        <v>44</v>
      </c>
      <c r="K75" s="27"/>
      <c r="L75" s="25"/>
    </row>
    <row r="76" spans="2:12" s="1" customFormat="1" ht="14.4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25"/>
    </row>
    <row r="80" spans="2:12" s="1" customFormat="1" ht="6.9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25"/>
    </row>
    <row r="81" spans="2:47" s="1" customFormat="1" ht="24.9" customHeight="1">
      <c r="B81" s="25"/>
      <c r="C81" s="17" t="s">
        <v>91</v>
      </c>
      <c r="L81" s="25"/>
    </row>
    <row r="82" spans="2:47" s="1" customFormat="1" ht="6.9" customHeight="1">
      <c r="B82" s="25"/>
      <c r="L82" s="25"/>
    </row>
    <row r="83" spans="2:47" s="1" customFormat="1" ht="12" customHeight="1">
      <c r="B83" s="25"/>
      <c r="C83" s="22" t="s">
        <v>13</v>
      </c>
      <c r="L83" s="25"/>
    </row>
    <row r="84" spans="2:47" s="1" customFormat="1" ht="16.5" customHeight="1">
      <c r="B84" s="25"/>
      <c r="E84" s="187" t="str">
        <f>E6</f>
        <v>Oprava asfaltových chodníkov</v>
      </c>
      <c r="F84" s="188"/>
      <c r="G84" s="188"/>
      <c r="H84" s="188"/>
      <c r="L84" s="25"/>
    </row>
    <row r="85" spans="2:47" s="1" customFormat="1" ht="12" customHeight="1">
      <c r="B85" s="25"/>
      <c r="C85" s="22" t="s">
        <v>89</v>
      </c>
      <c r="L85" s="25"/>
    </row>
    <row r="86" spans="2:47" s="1" customFormat="1" ht="16.5" customHeight="1">
      <c r="B86" s="25"/>
      <c r="E86" s="178" t="str">
        <f>E8</f>
        <v>1 - Krematórium</v>
      </c>
      <c r="F86" s="189"/>
      <c r="G86" s="189"/>
      <c r="H86" s="189"/>
      <c r="L86" s="25"/>
    </row>
    <row r="87" spans="2:47" s="1" customFormat="1" ht="6.9" customHeight="1">
      <c r="B87" s="25"/>
      <c r="L87" s="25"/>
    </row>
    <row r="88" spans="2:47" s="1" customFormat="1" ht="12" customHeight="1">
      <c r="B88" s="25"/>
      <c r="C88" s="22" t="s">
        <v>17</v>
      </c>
      <c r="F88" s="20" t="str">
        <f>F11</f>
        <v xml:space="preserve"> </v>
      </c>
      <c r="I88" s="22" t="s">
        <v>19</v>
      </c>
      <c r="J88" s="48" t="str">
        <f>IF(J11="","",J11)</f>
        <v/>
      </c>
      <c r="L88" s="25"/>
    </row>
    <row r="89" spans="2:47" s="1" customFormat="1" ht="6.9" customHeight="1">
      <c r="B89" s="25"/>
      <c r="L89" s="25"/>
    </row>
    <row r="90" spans="2:47" s="1" customFormat="1" ht="15.15" customHeight="1">
      <c r="B90" s="25"/>
      <c r="C90" s="22" t="s">
        <v>20</v>
      </c>
      <c r="F90" s="20" t="str">
        <f>E14</f>
        <v xml:space="preserve"> </v>
      </c>
      <c r="I90" s="22" t="s">
        <v>24</v>
      </c>
      <c r="J90" s="23" t="str">
        <f>E20</f>
        <v xml:space="preserve"> </v>
      </c>
      <c r="L90" s="25"/>
    </row>
    <row r="91" spans="2:47" s="1" customFormat="1" ht="25.65" customHeight="1">
      <c r="B91" s="25"/>
      <c r="C91" s="22" t="s">
        <v>23</v>
      </c>
      <c r="F91" s="20" t="str">
        <f>IF(E17="","",E17)</f>
        <v/>
      </c>
      <c r="I91" s="22" t="s">
        <v>26</v>
      </c>
      <c r="J91" s="23">
        <f>E23</f>
        <v>0</v>
      </c>
      <c r="L91" s="25"/>
    </row>
    <row r="92" spans="2:47" s="1" customFormat="1" ht="10.35" customHeight="1">
      <c r="B92" s="25"/>
      <c r="L92" s="25"/>
    </row>
    <row r="93" spans="2:47" s="1" customFormat="1" ht="29.25" customHeight="1">
      <c r="B93" s="25"/>
      <c r="C93" s="100" t="s">
        <v>92</v>
      </c>
      <c r="D93" s="92"/>
      <c r="E93" s="92"/>
      <c r="F93" s="92"/>
      <c r="G93" s="92"/>
      <c r="H93" s="92"/>
      <c r="I93" s="92"/>
      <c r="J93" s="101" t="s">
        <v>93</v>
      </c>
      <c r="K93" s="92"/>
      <c r="L93" s="25"/>
    </row>
    <row r="94" spans="2:47" s="1" customFormat="1" ht="10.35" customHeight="1">
      <c r="B94" s="25"/>
      <c r="L94" s="25"/>
    </row>
    <row r="95" spans="2:47" s="1" customFormat="1" ht="22.95" customHeight="1">
      <c r="B95" s="25"/>
      <c r="C95" s="102" t="s">
        <v>94</v>
      </c>
      <c r="J95" s="62">
        <f>J122</f>
        <v>0</v>
      </c>
      <c r="L95" s="25"/>
      <c r="AU95" s="13" t="s">
        <v>95</v>
      </c>
    </row>
    <row r="96" spans="2:47" s="8" customFormat="1" ht="24.9" customHeight="1">
      <c r="B96" s="103"/>
      <c r="D96" s="104" t="s">
        <v>96</v>
      </c>
      <c r="E96" s="105"/>
      <c r="F96" s="105"/>
      <c r="G96" s="105"/>
      <c r="H96" s="105"/>
      <c r="I96" s="105"/>
      <c r="J96" s="106"/>
      <c r="L96" s="103"/>
    </row>
    <row r="97" spans="2:12" s="9" customFormat="1" ht="19.95" customHeight="1">
      <c r="B97" s="107"/>
      <c r="D97" s="108" t="s">
        <v>97</v>
      </c>
      <c r="E97" s="109"/>
      <c r="F97" s="109"/>
      <c r="G97" s="109"/>
      <c r="H97" s="109"/>
      <c r="I97" s="109"/>
      <c r="J97" s="110"/>
      <c r="L97" s="107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/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/>
      <c r="L99" s="107"/>
    </row>
    <row r="100" spans="2:12" s="9" customFormat="1" ht="19.95" customHeight="1">
      <c r="B100" s="107"/>
      <c r="D100" s="108" t="s">
        <v>100</v>
      </c>
      <c r="E100" s="109"/>
      <c r="F100" s="109"/>
      <c r="G100" s="109"/>
      <c r="H100" s="109"/>
      <c r="I100" s="109"/>
      <c r="J100" s="110"/>
      <c r="L100" s="107"/>
    </row>
    <row r="101" spans="2:12" s="9" customFormat="1" ht="19.95" customHeight="1">
      <c r="B101" s="107"/>
      <c r="D101" s="108" t="s">
        <v>101</v>
      </c>
      <c r="E101" s="109"/>
      <c r="F101" s="109"/>
      <c r="G101" s="109"/>
      <c r="H101" s="109"/>
      <c r="I101" s="109"/>
      <c r="J101" s="110"/>
      <c r="L101" s="107"/>
    </row>
    <row r="102" spans="2:12" s="8" customFormat="1" ht="24.9" customHeight="1">
      <c r="B102" s="103"/>
      <c r="D102" s="104" t="s">
        <v>102</v>
      </c>
      <c r="E102" s="105"/>
      <c r="F102" s="105"/>
      <c r="G102" s="105"/>
      <c r="H102" s="105"/>
      <c r="I102" s="105"/>
      <c r="J102" s="106"/>
      <c r="L102" s="103"/>
    </row>
    <row r="103" spans="2:12" s="1" customFormat="1" ht="21.75" customHeight="1">
      <c r="B103" s="25"/>
      <c r="L103" s="25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" customHeight="1">
      <c r="B109" s="25"/>
      <c r="C109" s="17" t="s">
        <v>103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13</v>
      </c>
      <c r="L111" s="25"/>
    </row>
    <row r="112" spans="2:12" s="1" customFormat="1" ht="16.5" customHeight="1">
      <c r="B112" s="25"/>
      <c r="E112" s="187" t="str">
        <f>E6</f>
        <v>Oprava asfaltových chodníkov</v>
      </c>
      <c r="F112" s="188"/>
      <c r="G112" s="188"/>
      <c r="H112" s="188"/>
      <c r="L112" s="25"/>
    </row>
    <row r="113" spans="2:65" s="1" customFormat="1" ht="12" customHeight="1">
      <c r="B113" s="25"/>
      <c r="C113" s="22" t="s">
        <v>89</v>
      </c>
      <c r="L113" s="25"/>
    </row>
    <row r="114" spans="2:65" s="1" customFormat="1" ht="16.5" customHeight="1">
      <c r="B114" s="25"/>
      <c r="E114" s="178" t="str">
        <f>E8</f>
        <v>1 - Krematórium</v>
      </c>
      <c r="F114" s="189"/>
      <c r="G114" s="189"/>
      <c r="H114" s="189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F11</f>
        <v xml:space="preserve"> </v>
      </c>
      <c r="I116" s="22" t="s">
        <v>19</v>
      </c>
      <c r="J116" s="48" t="str">
        <f>IF(J11="","",J11)</f>
        <v/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20</v>
      </c>
      <c r="F118" s="20" t="str">
        <f>E14</f>
        <v xml:space="preserve"> </v>
      </c>
      <c r="I118" s="22" t="s">
        <v>24</v>
      </c>
      <c r="J118" s="23" t="str">
        <f>E20</f>
        <v xml:space="preserve"> </v>
      </c>
      <c r="L118" s="25"/>
    </row>
    <row r="119" spans="2:65" s="1" customFormat="1" ht="25.65" customHeight="1">
      <c r="B119" s="25"/>
      <c r="C119" s="22" t="s">
        <v>23</v>
      </c>
      <c r="F119" s="20" t="str">
        <f>IF(E17="","",E17)</f>
        <v/>
      </c>
      <c r="I119" s="22" t="s">
        <v>26</v>
      </c>
      <c r="J119" s="23">
        <f>E23</f>
        <v>0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104</v>
      </c>
      <c r="D121" s="113" t="s">
        <v>53</v>
      </c>
      <c r="E121" s="113" t="s">
        <v>49</v>
      </c>
      <c r="F121" s="113" t="s">
        <v>50</v>
      </c>
      <c r="G121" s="113" t="s">
        <v>105</v>
      </c>
      <c r="H121" s="113" t="s">
        <v>106</v>
      </c>
      <c r="I121" s="113" t="s">
        <v>107</v>
      </c>
      <c r="J121" s="114" t="s">
        <v>93</v>
      </c>
      <c r="K121" s="115" t="s">
        <v>108</v>
      </c>
      <c r="L121" s="111"/>
      <c r="M121" s="55" t="s">
        <v>1</v>
      </c>
      <c r="N121" s="56" t="s">
        <v>32</v>
      </c>
      <c r="O121" s="56" t="s">
        <v>109</v>
      </c>
      <c r="P121" s="56" t="s">
        <v>110</v>
      </c>
      <c r="Q121" s="56" t="s">
        <v>111</v>
      </c>
      <c r="R121" s="56" t="s">
        <v>112</v>
      </c>
      <c r="S121" s="56" t="s">
        <v>113</v>
      </c>
      <c r="T121" s="57" t="s">
        <v>114</v>
      </c>
    </row>
    <row r="122" spans="2:65" s="1" customFormat="1" ht="22.95" customHeight="1">
      <c r="B122" s="25"/>
      <c r="C122" s="60" t="s">
        <v>94</v>
      </c>
      <c r="J122" s="116">
        <f>BK122</f>
        <v>0</v>
      </c>
      <c r="L122" s="25"/>
      <c r="M122" s="58"/>
      <c r="N122" s="49"/>
      <c r="O122" s="49"/>
      <c r="P122" s="117">
        <f>P123+P140</f>
        <v>126.23641900000001</v>
      </c>
      <c r="Q122" s="49"/>
      <c r="R122" s="117">
        <f>R123+R140</f>
        <v>13.36297695</v>
      </c>
      <c r="S122" s="49"/>
      <c r="T122" s="118">
        <f>T123+T140</f>
        <v>18.48</v>
      </c>
      <c r="AT122" s="13" t="s">
        <v>67</v>
      </c>
      <c r="AU122" s="13" t="s">
        <v>95</v>
      </c>
      <c r="BK122" s="119">
        <f>BK123+BK140</f>
        <v>0</v>
      </c>
    </row>
    <row r="123" spans="2:65" s="11" customFormat="1" ht="25.95" customHeight="1">
      <c r="B123" s="120"/>
      <c r="D123" s="121" t="s">
        <v>67</v>
      </c>
      <c r="E123" s="122" t="s">
        <v>115</v>
      </c>
      <c r="F123" s="122" t="s">
        <v>116</v>
      </c>
      <c r="J123" s="123"/>
      <c r="L123" s="120"/>
      <c r="M123" s="124"/>
      <c r="P123" s="125">
        <f>P124+P126+P128+P131+P138</f>
        <v>126.23641900000001</v>
      </c>
      <c r="R123" s="125">
        <f>R124+R126+R128+R131+R138</f>
        <v>13.36297695</v>
      </c>
      <c r="T123" s="126">
        <f>T124+T126+T128+T131+T138</f>
        <v>18.48</v>
      </c>
      <c r="AR123" s="121" t="s">
        <v>12</v>
      </c>
      <c r="AT123" s="127" t="s">
        <v>67</v>
      </c>
      <c r="AU123" s="127" t="s">
        <v>68</v>
      </c>
      <c r="AY123" s="121" t="s">
        <v>117</v>
      </c>
      <c r="BK123" s="128">
        <f>BK124+BK126+BK128+BK131+BK138</f>
        <v>0</v>
      </c>
    </row>
    <row r="124" spans="2:65" s="11" customFormat="1" ht="22.95" customHeight="1">
      <c r="B124" s="120"/>
      <c r="D124" s="121" t="s">
        <v>67</v>
      </c>
      <c r="E124" s="129" t="s">
        <v>12</v>
      </c>
      <c r="F124" s="129" t="s">
        <v>118</v>
      </c>
      <c r="J124" s="130"/>
      <c r="L124" s="120"/>
      <c r="M124" s="124"/>
      <c r="P124" s="125">
        <f>P125</f>
        <v>34.355999999999995</v>
      </c>
      <c r="R124" s="125">
        <f>R125</f>
        <v>0</v>
      </c>
      <c r="T124" s="126">
        <f>T125</f>
        <v>18.48</v>
      </c>
      <c r="AR124" s="121" t="s">
        <v>12</v>
      </c>
      <c r="AT124" s="127" t="s">
        <v>67</v>
      </c>
      <c r="AU124" s="127" t="s">
        <v>12</v>
      </c>
      <c r="AY124" s="121" t="s">
        <v>117</v>
      </c>
      <c r="BK124" s="128">
        <f>BK125</f>
        <v>0</v>
      </c>
    </row>
    <row r="125" spans="2:65" s="1" customFormat="1" ht="33" customHeight="1">
      <c r="B125" s="131"/>
      <c r="C125" s="132" t="s">
        <v>12</v>
      </c>
      <c r="D125" s="132" t="s">
        <v>119</v>
      </c>
      <c r="E125" s="133" t="s">
        <v>120</v>
      </c>
      <c r="F125" s="134" t="s">
        <v>121</v>
      </c>
      <c r="G125" s="135" t="s">
        <v>122</v>
      </c>
      <c r="H125" s="136">
        <v>84</v>
      </c>
      <c r="I125" s="137"/>
      <c r="J125" s="137"/>
      <c r="K125" s="138"/>
      <c r="L125" s="25"/>
      <c r="M125" s="139" t="s">
        <v>1</v>
      </c>
      <c r="N125" s="140" t="s">
        <v>34</v>
      </c>
      <c r="O125" s="141">
        <v>0.40899999999999997</v>
      </c>
      <c r="P125" s="141">
        <f>O125*H125</f>
        <v>34.355999999999995</v>
      </c>
      <c r="Q125" s="141">
        <v>0</v>
      </c>
      <c r="R125" s="141">
        <f>Q125*H125</f>
        <v>0</v>
      </c>
      <c r="S125" s="141">
        <v>0.22</v>
      </c>
      <c r="T125" s="142">
        <f>S125*H125</f>
        <v>18.48</v>
      </c>
      <c r="AR125" s="143" t="s">
        <v>82</v>
      </c>
      <c r="AT125" s="143" t="s">
        <v>119</v>
      </c>
      <c r="AU125" s="143" t="s">
        <v>76</v>
      </c>
      <c r="AY125" s="13" t="s">
        <v>117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76</v>
      </c>
      <c r="BK125" s="144">
        <f>ROUND(I125*H125,2)</f>
        <v>0</v>
      </c>
      <c r="BL125" s="13" t="s">
        <v>82</v>
      </c>
      <c r="BM125" s="143" t="s">
        <v>123</v>
      </c>
    </row>
    <row r="126" spans="2:65" s="11" customFormat="1" ht="22.95" customHeight="1">
      <c r="B126" s="120"/>
      <c r="D126" s="121" t="s">
        <v>67</v>
      </c>
      <c r="E126" s="129" t="s">
        <v>76</v>
      </c>
      <c r="F126" s="129" t="s">
        <v>124</v>
      </c>
      <c r="J126" s="130"/>
      <c r="L126" s="120"/>
      <c r="M126" s="124"/>
      <c r="P126" s="125">
        <f>P127</f>
        <v>0.61770999999999998</v>
      </c>
      <c r="R126" s="125">
        <f>R127</f>
        <v>2.2589982000000002</v>
      </c>
      <c r="T126" s="126">
        <f>T127</f>
        <v>0</v>
      </c>
      <c r="AR126" s="121" t="s">
        <v>12</v>
      </c>
      <c r="AT126" s="127" t="s">
        <v>67</v>
      </c>
      <c r="AU126" s="127" t="s">
        <v>12</v>
      </c>
      <c r="AY126" s="121" t="s">
        <v>117</v>
      </c>
      <c r="BK126" s="128">
        <f>BK127</f>
        <v>0</v>
      </c>
    </row>
    <row r="127" spans="2:65" s="1" customFormat="1" ht="16.5" customHeight="1">
      <c r="B127" s="131"/>
      <c r="C127" s="132" t="s">
        <v>76</v>
      </c>
      <c r="D127" s="132" t="s">
        <v>119</v>
      </c>
      <c r="E127" s="133" t="s">
        <v>125</v>
      </c>
      <c r="F127" s="134" t="s">
        <v>126</v>
      </c>
      <c r="G127" s="135" t="s">
        <v>127</v>
      </c>
      <c r="H127" s="136">
        <v>1</v>
      </c>
      <c r="I127" s="137"/>
      <c r="J127" s="137"/>
      <c r="K127" s="138"/>
      <c r="L127" s="25"/>
      <c r="M127" s="139" t="s">
        <v>1</v>
      </c>
      <c r="N127" s="140" t="s">
        <v>34</v>
      </c>
      <c r="O127" s="141">
        <v>0.61770999999999998</v>
      </c>
      <c r="P127" s="141">
        <f>O127*H127</f>
        <v>0.61770999999999998</v>
      </c>
      <c r="Q127" s="141">
        <v>2.2589982000000002</v>
      </c>
      <c r="R127" s="141">
        <f>Q127*H127</f>
        <v>2.2589982000000002</v>
      </c>
      <c r="S127" s="141">
        <v>0</v>
      </c>
      <c r="T127" s="142">
        <f>S127*H127</f>
        <v>0</v>
      </c>
      <c r="AR127" s="143" t="s">
        <v>82</v>
      </c>
      <c r="AT127" s="143" t="s">
        <v>119</v>
      </c>
      <c r="AU127" s="143" t="s">
        <v>76</v>
      </c>
      <c r="AY127" s="13" t="s">
        <v>117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76</v>
      </c>
      <c r="BK127" s="144">
        <f>ROUND(I127*H127,2)</f>
        <v>0</v>
      </c>
      <c r="BL127" s="13" t="s">
        <v>82</v>
      </c>
      <c r="BM127" s="143" t="s">
        <v>128</v>
      </c>
    </row>
    <row r="128" spans="2:65" s="11" customFormat="1" ht="22.95" customHeight="1">
      <c r="B128" s="120"/>
      <c r="D128" s="121" t="s">
        <v>67</v>
      </c>
      <c r="E128" s="129" t="s">
        <v>85</v>
      </c>
      <c r="F128" s="129" t="s">
        <v>129</v>
      </c>
      <c r="J128" s="130"/>
      <c r="L128" s="120"/>
      <c r="M128" s="124"/>
      <c r="P128" s="125">
        <f>SUM(P129:P130)</f>
        <v>5.7960000000000003</v>
      </c>
      <c r="R128" s="125">
        <f>SUM(R129:R130)</f>
        <v>11.103959999999999</v>
      </c>
      <c r="T128" s="126">
        <f>SUM(T129:T130)</f>
        <v>0</v>
      </c>
      <c r="AR128" s="121" t="s">
        <v>12</v>
      </c>
      <c r="AT128" s="127" t="s">
        <v>67</v>
      </c>
      <c r="AU128" s="127" t="s">
        <v>12</v>
      </c>
      <c r="AY128" s="121" t="s">
        <v>117</v>
      </c>
      <c r="BK128" s="128">
        <f>SUM(BK129:BK130)</f>
        <v>0</v>
      </c>
    </row>
    <row r="129" spans="2:65" s="1" customFormat="1" ht="16.5" customHeight="1">
      <c r="B129" s="131"/>
      <c r="C129" s="132" t="s">
        <v>79</v>
      </c>
      <c r="D129" s="132" t="s">
        <v>119</v>
      </c>
      <c r="E129" s="133" t="s">
        <v>130</v>
      </c>
      <c r="F129" s="134" t="s">
        <v>131</v>
      </c>
      <c r="G129" s="135" t="s">
        <v>122</v>
      </c>
      <c r="H129" s="136">
        <v>84</v>
      </c>
      <c r="I129" s="137"/>
      <c r="J129" s="137"/>
      <c r="K129" s="138"/>
      <c r="L129" s="25"/>
      <c r="M129" s="139" t="s">
        <v>1</v>
      </c>
      <c r="N129" s="140" t="s">
        <v>34</v>
      </c>
      <c r="O129" s="141">
        <v>2E-3</v>
      </c>
      <c r="P129" s="141">
        <f>O129*H129</f>
        <v>0.16800000000000001</v>
      </c>
      <c r="Q129" s="141">
        <v>3.1E-4</v>
      </c>
      <c r="R129" s="141">
        <f>Q129*H129</f>
        <v>2.6040000000000001E-2</v>
      </c>
      <c r="S129" s="141">
        <v>0</v>
      </c>
      <c r="T129" s="142">
        <f>S129*H129</f>
        <v>0</v>
      </c>
      <c r="AR129" s="143" t="s">
        <v>82</v>
      </c>
      <c r="AT129" s="143" t="s">
        <v>119</v>
      </c>
      <c r="AU129" s="143" t="s">
        <v>76</v>
      </c>
      <c r="AY129" s="13" t="s">
        <v>117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76</v>
      </c>
      <c r="BK129" s="144">
        <f>ROUND(I129*H129,2)</f>
        <v>0</v>
      </c>
      <c r="BL129" s="13" t="s">
        <v>82</v>
      </c>
      <c r="BM129" s="143" t="s">
        <v>132</v>
      </c>
    </row>
    <row r="130" spans="2:65" s="1" customFormat="1" ht="24.15" customHeight="1">
      <c r="B130" s="131"/>
      <c r="C130" s="132" t="s">
        <v>82</v>
      </c>
      <c r="D130" s="132" t="s">
        <v>119</v>
      </c>
      <c r="E130" s="133" t="s">
        <v>133</v>
      </c>
      <c r="F130" s="134" t="s">
        <v>134</v>
      </c>
      <c r="G130" s="135" t="s">
        <v>122</v>
      </c>
      <c r="H130" s="136">
        <v>84</v>
      </c>
      <c r="I130" s="137"/>
      <c r="J130" s="137"/>
      <c r="K130" s="138"/>
      <c r="L130" s="25"/>
      <c r="M130" s="139" t="s">
        <v>1</v>
      </c>
      <c r="N130" s="140" t="s">
        <v>34</v>
      </c>
      <c r="O130" s="141">
        <v>6.7000000000000004E-2</v>
      </c>
      <c r="P130" s="141">
        <f>O130*H130</f>
        <v>5.6280000000000001</v>
      </c>
      <c r="Q130" s="141">
        <v>0.13188</v>
      </c>
      <c r="R130" s="141">
        <f>Q130*H130</f>
        <v>11.077919999999999</v>
      </c>
      <c r="S130" s="141">
        <v>0</v>
      </c>
      <c r="T130" s="142">
        <f>S130*H130</f>
        <v>0</v>
      </c>
      <c r="AR130" s="143" t="s">
        <v>82</v>
      </c>
      <c r="AT130" s="143" t="s">
        <v>119</v>
      </c>
      <c r="AU130" s="143" t="s">
        <v>76</v>
      </c>
      <c r="AY130" s="13" t="s">
        <v>117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3" t="s">
        <v>76</v>
      </c>
      <c r="BK130" s="144">
        <f>ROUND(I130*H130,2)</f>
        <v>0</v>
      </c>
      <c r="BL130" s="13" t="s">
        <v>82</v>
      </c>
      <c r="BM130" s="143" t="s">
        <v>135</v>
      </c>
    </row>
    <row r="131" spans="2:65" s="11" customFormat="1" ht="22.95" customHeight="1">
      <c r="B131" s="120"/>
      <c r="D131" s="121" t="s">
        <v>67</v>
      </c>
      <c r="E131" s="129" t="s">
        <v>136</v>
      </c>
      <c r="F131" s="129" t="s">
        <v>137</v>
      </c>
      <c r="J131" s="130"/>
      <c r="L131" s="120"/>
      <c r="M131" s="124"/>
      <c r="P131" s="125">
        <f>SUM(P132:P137)</f>
        <v>52.553640000000009</v>
      </c>
      <c r="R131" s="125">
        <f>SUM(R132:R137)</f>
        <v>1.8749999999999998E-5</v>
      </c>
      <c r="T131" s="126">
        <f>SUM(T132:T137)</f>
        <v>0</v>
      </c>
      <c r="AR131" s="121" t="s">
        <v>12</v>
      </c>
      <c r="AT131" s="127" t="s">
        <v>67</v>
      </c>
      <c r="AU131" s="127" t="s">
        <v>12</v>
      </c>
      <c r="AY131" s="121" t="s">
        <v>117</v>
      </c>
      <c r="BK131" s="128">
        <f>SUM(BK132:BK137)</f>
        <v>0</v>
      </c>
    </row>
    <row r="132" spans="2:65" s="1" customFormat="1" ht="24.15" customHeight="1">
      <c r="B132" s="131"/>
      <c r="C132" s="132" t="s">
        <v>85</v>
      </c>
      <c r="D132" s="132" t="s">
        <v>119</v>
      </c>
      <c r="E132" s="133" t="s">
        <v>138</v>
      </c>
      <c r="F132" s="134" t="s">
        <v>139</v>
      </c>
      <c r="G132" s="135" t="s">
        <v>140</v>
      </c>
      <c r="H132" s="136">
        <v>75</v>
      </c>
      <c r="I132" s="137"/>
      <c r="J132" s="137"/>
      <c r="K132" s="138"/>
      <c r="L132" s="25"/>
      <c r="M132" s="139" t="s">
        <v>1</v>
      </c>
      <c r="N132" s="140" t="s">
        <v>34</v>
      </c>
      <c r="O132" s="141">
        <v>0.185</v>
      </c>
      <c r="P132" s="141">
        <f t="shared" ref="P132:P137" si="0">O132*H132</f>
        <v>13.875</v>
      </c>
      <c r="Q132" s="141">
        <v>2.4999999999999999E-7</v>
      </c>
      <c r="R132" s="141">
        <f t="shared" ref="R132:R137" si="1">Q132*H132</f>
        <v>1.8749999999999998E-5</v>
      </c>
      <c r="S132" s="141">
        <v>0</v>
      </c>
      <c r="T132" s="142">
        <f t="shared" ref="T132:T137" si="2">S132*H132</f>
        <v>0</v>
      </c>
      <c r="AR132" s="143" t="s">
        <v>82</v>
      </c>
      <c r="AT132" s="143" t="s">
        <v>119</v>
      </c>
      <c r="AU132" s="143" t="s">
        <v>76</v>
      </c>
      <c r="AY132" s="13" t="s">
        <v>117</v>
      </c>
      <c r="BE132" s="144">
        <f t="shared" ref="BE132:BE137" si="3">IF(N132="základná",J132,0)</f>
        <v>0</v>
      </c>
      <c r="BF132" s="144">
        <f t="shared" ref="BF132:BF137" si="4">IF(N132="znížená",J132,0)</f>
        <v>0</v>
      </c>
      <c r="BG132" s="144">
        <f t="shared" ref="BG132:BG137" si="5">IF(N132="zákl. prenesená",J132,0)</f>
        <v>0</v>
      </c>
      <c r="BH132" s="144">
        <f t="shared" ref="BH132:BH137" si="6">IF(N132="zníž. prenesená",J132,0)</f>
        <v>0</v>
      </c>
      <c r="BI132" s="144">
        <f t="shared" ref="BI132:BI137" si="7">IF(N132="nulová",J132,0)</f>
        <v>0</v>
      </c>
      <c r="BJ132" s="13" t="s">
        <v>76</v>
      </c>
      <c r="BK132" s="144">
        <f t="shared" ref="BK132:BK137" si="8">ROUND(I132*H132,2)</f>
        <v>0</v>
      </c>
      <c r="BL132" s="13" t="s">
        <v>82</v>
      </c>
      <c r="BM132" s="143" t="s">
        <v>141</v>
      </c>
    </row>
    <row r="133" spans="2:65" s="1" customFormat="1" ht="21.75" customHeight="1">
      <c r="B133" s="131"/>
      <c r="C133" s="132" t="s">
        <v>142</v>
      </c>
      <c r="D133" s="132" t="s">
        <v>119</v>
      </c>
      <c r="E133" s="133" t="s">
        <v>143</v>
      </c>
      <c r="F133" s="134" t="s">
        <v>144</v>
      </c>
      <c r="G133" s="135" t="s">
        <v>145</v>
      </c>
      <c r="H133" s="136">
        <v>18.48</v>
      </c>
      <c r="I133" s="137"/>
      <c r="J133" s="137"/>
      <c r="K133" s="138"/>
      <c r="L133" s="25"/>
      <c r="M133" s="139" t="s">
        <v>1</v>
      </c>
      <c r="N133" s="140" t="s">
        <v>34</v>
      </c>
      <c r="O133" s="141">
        <v>0.59799999999999998</v>
      </c>
      <c r="P133" s="141">
        <f t="shared" si="0"/>
        <v>11.05104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82</v>
      </c>
      <c r="AT133" s="143" t="s">
        <v>119</v>
      </c>
      <c r="AU133" s="143" t="s">
        <v>76</v>
      </c>
      <c r="AY133" s="13" t="s">
        <v>117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76</v>
      </c>
      <c r="BK133" s="144">
        <f t="shared" si="8"/>
        <v>0</v>
      </c>
      <c r="BL133" s="13" t="s">
        <v>82</v>
      </c>
      <c r="BM133" s="143" t="s">
        <v>146</v>
      </c>
    </row>
    <row r="134" spans="2:65" s="1" customFormat="1" ht="24.15" customHeight="1">
      <c r="B134" s="131"/>
      <c r="C134" s="132" t="s">
        <v>147</v>
      </c>
      <c r="D134" s="132" t="s">
        <v>119</v>
      </c>
      <c r="E134" s="133" t="s">
        <v>148</v>
      </c>
      <c r="F134" s="134" t="s">
        <v>149</v>
      </c>
      <c r="G134" s="135" t="s">
        <v>145</v>
      </c>
      <c r="H134" s="136">
        <v>277.2</v>
      </c>
      <c r="I134" s="137"/>
      <c r="J134" s="137"/>
      <c r="K134" s="138"/>
      <c r="L134" s="25"/>
      <c r="M134" s="139" t="s">
        <v>1</v>
      </c>
      <c r="N134" s="140" t="s">
        <v>34</v>
      </c>
      <c r="O134" s="141">
        <v>7.0000000000000001E-3</v>
      </c>
      <c r="P134" s="141">
        <f t="shared" si="0"/>
        <v>1.9403999999999999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82</v>
      </c>
      <c r="AT134" s="143" t="s">
        <v>119</v>
      </c>
      <c r="AU134" s="143" t="s">
        <v>76</v>
      </c>
      <c r="AY134" s="13" t="s">
        <v>117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76</v>
      </c>
      <c r="BK134" s="144">
        <f t="shared" si="8"/>
        <v>0</v>
      </c>
      <c r="BL134" s="13" t="s">
        <v>82</v>
      </c>
      <c r="BM134" s="143" t="s">
        <v>150</v>
      </c>
    </row>
    <row r="135" spans="2:65" s="1" customFormat="1" ht="24.15" customHeight="1">
      <c r="B135" s="131"/>
      <c r="C135" s="132" t="s">
        <v>151</v>
      </c>
      <c r="D135" s="132" t="s">
        <v>119</v>
      </c>
      <c r="E135" s="133" t="s">
        <v>152</v>
      </c>
      <c r="F135" s="134" t="s">
        <v>153</v>
      </c>
      <c r="G135" s="135" t="s">
        <v>145</v>
      </c>
      <c r="H135" s="136">
        <v>18.48</v>
      </c>
      <c r="I135" s="137"/>
      <c r="J135" s="137"/>
      <c r="K135" s="138"/>
      <c r="L135" s="25"/>
      <c r="M135" s="139" t="s">
        <v>1</v>
      </c>
      <c r="N135" s="140" t="s">
        <v>34</v>
      </c>
      <c r="O135" s="141">
        <v>0.89</v>
      </c>
      <c r="P135" s="141">
        <f t="shared" si="0"/>
        <v>16.447200000000002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82</v>
      </c>
      <c r="AT135" s="143" t="s">
        <v>119</v>
      </c>
      <c r="AU135" s="143" t="s">
        <v>76</v>
      </c>
      <c r="AY135" s="13" t="s">
        <v>117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76</v>
      </c>
      <c r="BK135" s="144">
        <f t="shared" si="8"/>
        <v>0</v>
      </c>
      <c r="BL135" s="13" t="s">
        <v>82</v>
      </c>
      <c r="BM135" s="143" t="s">
        <v>154</v>
      </c>
    </row>
    <row r="136" spans="2:65" s="1" customFormat="1" ht="24.15" customHeight="1">
      <c r="B136" s="131"/>
      <c r="C136" s="132" t="s">
        <v>136</v>
      </c>
      <c r="D136" s="132" t="s">
        <v>119</v>
      </c>
      <c r="E136" s="133" t="s">
        <v>155</v>
      </c>
      <c r="F136" s="134" t="s">
        <v>156</v>
      </c>
      <c r="G136" s="135" t="s">
        <v>145</v>
      </c>
      <c r="H136" s="136">
        <v>92.4</v>
      </c>
      <c r="I136" s="137"/>
      <c r="J136" s="137"/>
      <c r="K136" s="138"/>
      <c r="L136" s="25"/>
      <c r="M136" s="139" t="s">
        <v>1</v>
      </c>
      <c r="N136" s="140" t="s">
        <v>34</v>
      </c>
      <c r="O136" s="141">
        <v>0.1</v>
      </c>
      <c r="P136" s="141">
        <f t="shared" si="0"/>
        <v>9.24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82</v>
      </c>
      <c r="AT136" s="143" t="s">
        <v>119</v>
      </c>
      <c r="AU136" s="143" t="s">
        <v>76</v>
      </c>
      <c r="AY136" s="13" t="s">
        <v>117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76</v>
      </c>
      <c r="BK136" s="144">
        <f t="shared" si="8"/>
        <v>0</v>
      </c>
      <c r="BL136" s="13" t="s">
        <v>82</v>
      </c>
      <c r="BM136" s="143" t="s">
        <v>157</v>
      </c>
    </row>
    <row r="137" spans="2:65" s="1" customFormat="1" ht="24.15" customHeight="1">
      <c r="B137" s="131"/>
      <c r="C137" s="132" t="s">
        <v>158</v>
      </c>
      <c r="D137" s="132" t="s">
        <v>119</v>
      </c>
      <c r="E137" s="133" t="s">
        <v>159</v>
      </c>
      <c r="F137" s="134" t="s">
        <v>160</v>
      </c>
      <c r="G137" s="135" t="s">
        <v>145</v>
      </c>
      <c r="H137" s="136">
        <v>18.48</v>
      </c>
      <c r="I137" s="137"/>
      <c r="J137" s="137"/>
      <c r="K137" s="138"/>
      <c r="L137" s="25"/>
      <c r="M137" s="139" t="s">
        <v>1</v>
      </c>
      <c r="N137" s="140" t="s">
        <v>34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82</v>
      </c>
      <c r="AT137" s="143" t="s">
        <v>119</v>
      </c>
      <c r="AU137" s="143" t="s">
        <v>76</v>
      </c>
      <c r="AY137" s="13" t="s">
        <v>117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76</v>
      </c>
      <c r="BK137" s="144">
        <f t="shared" si="8"/>
        <v>0</v>
      </c>
      <c r="BL137" s="13" t="s">
        <v>82</v>
      </c>
      <c r="BM137" s="143" t="s">
        <v>161</v>
      </c>
    </row>
    <row r="138" spans="2:65" s="11" customFormat="1" ht="22.95" customHeight="1">
      <c r="B138" s="120"/>
      <c r="D138" s="121" t="s">
        <v>67</v>
      </c>
      <c r="E138" s="129" t="s">
        <v>162</v>
      </c>
      <c r="F138" s="129" t="s">
        <v>163</v>
      </c>
      <c r="J138" s="130"/>
      <c r="L138" s="120"/>
      <c r="M138" s="124"/>
      <c r="P138" s="125">
        <f>P139</f>
        <v>32.913069</v>
      </c>
      <c r="R138" s="125">
        <f>R139</f>
        <v>0</v>
      </c>
      <c r="T138" s="126">
        <f>T139</f>
        <v>0</v>
      </c>
      <c r="AR138" s="121" t="s">
        <v>12</v>
      </c>
      <c r="AT138" s="127" t="s">
        <v>67</v>
      </c>
      <c r="AU138" s="127" t="s">
        <v>12</v>
      </c>
      <c r="AY138" s="121" t="s">
        <v>117</v>
      </c>
      <c r="BK138" s="128">
        <f>BK139</f>
        <v>0</v>
      </c>
    </row>
    <row r="139" spans="2:65" s="1" customFormat="1" ht="24.15" customHeight="1">
      <c r="B139" s="131"/>
      <c r="C139" s="132" t="s">
        <v>164</v>
      </c>
      <c r="D139" s="132" t="s">
        <v>119</v>
      </c>
      <c r="E139" s="133" t="s">
        <v>165</v>
      </c>
      <c r="F139" s="134" t="s">
        <v>166</v>
      </c>
      <c r="G139" s="135" t="s">
        <v>145</v>
      </c>
      <c r="H139" s="136">
        <v>13.363</v>
      </c>
      <c r="I139" s="137"/>
      <c r="J139" s="137"/>
      <c r="K139" s="138"/>
      <c r="L139" s="25"/>
      <c r="M139" s="139" t="s">
        <v>1</v>
      </c>
      <c r="N139" s="140" t="s">
        <v>34</v>
      </c>
      <c r="O139" s="141">
        <v>2.4630000000000001</v>
      </c>
      <c r="P139" s="141">
        <f>O139*H139</f>
        <v>32.913069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82</v>
      </c>
      <c r="AT139" s="143" t="s">
        <v>119</v>
      </c>
      <c r="AU139" s="143" t="s">
        <v>76</v>
      </c>
      <c r="AY139" s="13" t="s">
        <v>117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76</v>
      </c>
      <c r="BK139" s="144">
        <f>ROUND(I139*H139,2)</f>
        <v>0</v>
      </c>
      <c r="BL139" s="13" t="s">
        <v>82</v>
      </c>
      <c r="BM139" s="143" t="s">
        <v>167</v>
      </c>
    </row>
    <row r="140" spans="2:65" s="11" customFormat="1" ht="25.95" customHeight="1">
      <c r="B140" s="120"/>
      <c r="D140" s="121" t="s">
        <v>67</v>
      </c>
      <c r="E140" s="122" t="s">
        <v>168</v>
      </c>
      <c r="F140" s="122" t="s">
        <v>169</v>
      </c>
      <c r="J140" s="123"/>
      <c r="L140" s="120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1" t="s">
        <v>85</v>
      </c>
      <c r="AT140" s="127" t="s">
        <v>67</v>
      </c>
      <c r="AU140" s="127" t="s">
        <v>68</v>
      </c>
      <c r="AY140" s="121" t="s">
        <v>117</v>
      </c>
      <c r="BK140" s="128">
        <f>BK141</f>
        <v>0</v>
      </c>
    </row>
    <row r="141" spans="2:65" s="1" customFormat="1" ht="37.950000000000003" customHeight="1">
      <c r="B141" s="131"/>
      <c r="C141" s="132" t="s">
        <v>170</v>
      </c>
      <c r="D141" s="132" t="s">
        <v>119</v>
      </c>
      <c r="E141" s="133" t="s">
        <v>171</v>
      </c>
      <c r="F141" s="134" t="s">
        <v>172</v>
      </c>
      <c r="G141" s="135" t="s">
        <v>173</v>
      </c>
      <c r="H141" s="136">
        <v>1</v>
      </c>
      <c r="I141" s="137"/>
      <c r="J141" s="137"/>
      <c r="K141" s="138"/>
      <c r="L141" s="25"/>
      <c r="M141" s="145" t="s">
        <v>1</v>
      </c>
      <c r="N141" s="146" t="s">
        <v>34</v>
      </c>
      <c r="O141" s="147">
        <v>0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3" t="s">
        <v>174</v>
      </c>
      <c r="AT141" s="143" t="s">
        <v>119</v>
      </c>
      <c r="AU141" s="143" t="s">
        <v>12</v>
      </c>
      <c r="AY141" s="13" t="s">
        <v>117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76</v>
      </c>
      <c r="BK141" s="144">
        <f>ROUND(I141*H141,2)</f>
        <v>0</v>
      </c>
      <c r="BL141" s="13" t="s">
        <v>174</v>
      </c>
      <c r="BM141" s="143" t="s">
        <v>175</v>
      </c>
    </row>
    <row r="142" spans="2:65" s="1" customFormat="1" ht="6.9" customHeight="1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25"/>
    </row>
  </sheetData>
  <autoFilter ref="C121:K141" xr:uid="{00000000-0009-0000-0000-000001000000}"/>
  <mergeCells count="7">
    <mergeCell ref="E112:H112"/>
    <mergeCell ref="E114:H114"/>
    <mergeCell ref="E6:H6"/>
    <mergeCell ref="E8:H8"/>
    <mergeCell ref="E26:H26"/>
    <mergeCell ref="E84:H84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workbookViewId="0">
      <selection activeCell="L4" sqref="L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0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78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88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87" t="str">
        <f>'Rekapitulácia stavby'!K6</f>
        <v>Oprava asfaltových chodníkov</v>
      </c>
      <c r="F7" s="188"/>
      <c r="G7" s="188"/>
      <c r="H7" s="188"/>
      <c r="L7" s="16"/>
    </row>
    <row r="8" spans="2:46" s="1" customFormat="1" ht="12" customHeight="1">
      <c r="B8" s="25"/>
      <c r="D8" s="22" t="s">
        <v>89</v>
      </c>
      <c r="L8" s="25"/>
    </row>
    <row r="9" spans="2:46" s="1" customFormat="1" ht="16.5" customHeight="1">
      <c r="B9" s="25"/>
      <c r="E9" s="178" t="s">
        <v>176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/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/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/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/>
      <c r="L17" s="25"/>
    </row>
    <row r="18" spans="2:12" s="1" customFormat="1" ht="18" customHeight="1">
      <c r="B18" s="25"/>
      <c r="E18" s="20"/>
      <c r="I18" s="22" t="s">
        <v>22</v>
      </c>
      <c r="J18" s="20"/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/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/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/>
      <c r="L23" s="25"/>
    </row>
    <row r="24" spans="2:12" s="1" customFormat="1" ht="18" customHeight="1">
      <c r="B24" s="25"/>
      <c r="E24" s="20"/>
      <c r="I24" s="22" t="s">
        <v>22</v>
      </c>
      <c r="J24" s="20"/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5"/>
      <c r="E27" s="164" t="s">
        <v>1</v>
      </c>
      <c r="F27" s="164"/>
      <c r="G27" s="164"/>
      <c r="H27" s="164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28</v>
      </c>
      <c r="J30" s="62">
        <f>ROUND(J121,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51" t="s">
        <v>32</v>
      </c>
      <c r="E33" s="30" t="s">
        <v>33</v>
      </c>
      <c r="F33" s="87">
        <f>ROUND((SUM(BE121:BE131)),  2)</f>
        <v>0</v>
      </c>
      <c r="G33" s="88"/>
      <c r="H33" s="88"/>
      <c r="I33" s="89">
        <v>0.23</v>
      </c>
      <c r="J33" s="87">
        <f>ROUND(((SUM(BE121:BE131))*I33),  2)</f>
        <v>0</v>
      </c>
      <c r="L33" s="25"/>
    </row>
    <row r="34" spans="2:12" s="1" customFormat="1" ht="14.4" customHeight="1">
      <c r="B34" s="25"/>
      <c r="E34" s="30" t="s">
        <v>34</v>
      </c>
      <c r="F34" s="90">
        <f>ROUND((SUM(BF121:BF131)),  2)</f>
        <v>0</v>
      </c>
      <c r="I34" s="91">
        <v>0.23</v>
      </c>
      <c r="J34" s="90">
        <f>ROUND(((SUM(BF121:BF131))*I34),  2)</f>
        <v>0</v>
      </c>
      <c r="L34" s="25"/>
    </row>
    <row r="35" spans="2:12" s="1" customFormat="1" ht="14.4" hidden="1" customHeight="1">
      <c r="B35" s="25"/>
      <c r="E35" s="22" t="s">
        <v>35</v>
      </c>
      <c r="F35" s="90">
        <f>ROUND((SUM(BG121:BG131)),  2)</f>
        <v>0</v>
      </c>
      <c r="I35" s="91">
        <v>0.23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90">
        <f>ROUND((SUM(BH121:BH131)),  2)</f>
        <v>0</v>
      </c>
      <c r="I36" s="91">
        <v>0.23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7">
        <f>ROUND((SUM(BI121:BI131)),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38</v>
      </c>
      <c r="E39" s="53"/>
      <c r="F39" s="53"/>
      <c r="G39" s="94" t="s">
        <v>39</v>
      </c>
      <c r="H39" s="95" t="s">
        <v>40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43</v>
      </c>
      <c r="E61" s="27"/>
      <c r="F61" s="98" t="s">
        <v>44</v>
      </c>
      <c r="G61" s="39" t="s">
        <v>43</v>
      </c>
      <c r="H61" s="27"/>
      <c r="I61" s="27"/>
      <c r="J61" s="99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43</v>
      </c>
      <c r="E76" s="27"/>
      <c r="F76" s="98" t="s">
        <v>44</v>
      </c>
      <c r="G76" s="39" t="s">
        <v>43</v>
      </c>
      <c r="H76" s="27"/>
      <c r="I76" s="27"/>
      <c r="J76" s="99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87" t="str">
        <f>E7</f>
        <v>Oprava asfaltových chodníkov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89</v>
      </c>
      <c r="L86" s="25"/>
    </row>
    <row r="87" spans="2:47" s="1" customFormat="1" ht="16.5" customHeight="1">
      <c r="B87" s="25"/>
      <c r="E87" s="178" t="str">
        <f>E9</f>
        <v>2 - Slávičie údolie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/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25.65" customHeight="1">
      <c r="B92" s="25"/>
      <c r="C92" s="22" t="s">
        <v>23</v>
      </c>
      <c r="F92" s="20" t="str">
        <f>IF(E18="","",E18)</f>
        <v/>
      </c>
      <c r="I92" s="22" t="s">
        <v>26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92</v>
      </c>
      <c r="D94" s="92"/>
      <c r="E94" s="92"/>
      <c r="F94" s="92"/>
      <c r="G94" s="92"/>
      <c r="H94" s="92"/>
      <c r="I94" s="92"/>
      <c r="J94" s="101" t="s">
        <v>93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94</v>
      </c>
      <c r="J96" s="62">
        <f>J121</f>
        <v>0</v>
      </c>
      <c r="L96" s="25"/>
      <c r="AU96" s="13" t="s">
        <v>95</v>
      </c>
    </row>
    <row r="97" spans="2:12" s="8" customFormat="1" ht="24.9" customHeight="1">
      <c r="B97" s="103"/>
      <c r="D97" s="104" t="s">
        <v>96</v>
      </c>
      <c r="E97" s="105"/>
      <c r="F97" s="105"/>
      <c r="G97" s="105"/>
      <c r="H97" s="105"/>
      <c r="I97" s="105"/>
      <c r="J97" s="106"/>
      <c r="L97" s="103"/>
    </row>
    <row r="98" spans="2:12" s="9" customFormat="1" ht="19.95" customHeight="1">
      <c r="B98" s="107"/>
      <c r="D98" s="108" t="s">
        <v>99</v>
      </c>
      <c r="E98" s="109"/>
      <c r="F98" s="109"/>
      <c r="G98" s="109"/>
      <c r="H98" s="109"/>
      <c r="I98" s="109"/>
      <c r="J98" s="110"/>
      <c r="L98" s="107"/>
    </row>
    <row r="99" spans="2:12" s="9" customFormat="1" ht="19.95" customHeight="1">
      <c r="B99" s="107"/>
      <c r="D99" s="108" t="s">
        <v>100</v>
      </c>
      <c r="E99" s="109"/>
      <c r="F99" s="109"/>
      <c r="G99" s="109"/>
      <c r="H99" s="109"/>
      <c r="I99" s="109"/>
      <c r="J99" s="110"/>
      <c r="L99" s="107"/>
    </row>
    <row r="100" spans="2:12" s="9" customFormat="1" ht="19.95" customHeight="1">
      <c r="B100" s="107"/>
      <c r="D100" s="108" t="s">
        <v>101</v>
      </c>
      <c r="E100" s="109"/>
      <c r="F100" s="109"/>
      <c r="G100" s="109"/>
      <c r="H100" s="109"/>
      <c r="I100" s="109"/>
      <c r="J100" s="110"/>
      <c r="L100" s="107"/>
    </row>
    <row r="101" spans="2:12" s="8" customFormat="1" ht="24.9" customHeight="1">
      <c r="B101" s="103"/>
      <c r="D101" s="104" t="s">
        <v>102</v>
      </c>
      <c r="E101" s="105"/>
      <c r="F101" s="105"/>
      <c r="G101" s="105"/>
      <c r="H101" s="105"/>
      <c r="I101" s="105"/>
      <c r="J101" s="106"/>
      <c r="L101" s="103"/>
    </row>
    <row r="102" spans="2:12" s="1" customFormat="1" ht="21.75" customHeight="1">
      <c r="B102" s="25"/>
      <c r="L102" s="25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" customHeight="1">
      <c r="B108" s="25"/>
      <c r="C108" s="17" t="s">
        <v>103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13</v>
      </c>
      <c r="L110" s="25"/>
    </row>
    <row r="111" spans="2:12" s="1" customFormat="1" ht="16.5" customHeight="1">
      <c r="B111" s="25"/>
      <c r="E111" s="187" t="str">
        <f>E7</f>
        <v>Oprava asfaltových chodníkov</v>
      </c>
      <c r="F111" s="188"/>
      <c r="G111" s="188"/>
      <c r="H111" s="188"/>
      <c r="L111" s="25"/>
    </row>
    <row r="112" spans="2:12" s="1" customFormat="1" ht="12" customHeight="1">
      <c r="B112" s="25"/>
      <c r="C112" s="22" t="s">
        <v>89</v>
      </c>
      <c r="L112" s="25"/>
    </row>
    <row r="113" spans="2:65" s="1" customFormat="1" ht="16.5" customHeight="1">
      <c r="B113" s="25"/>
      <c r="E113" s="178" t="str">
        <f>E9</f>
        <v>2 - Slávičie údolie</v>
      </c>
      <c r="F113" s="189"/>
      <c r="G113" s="189"/>
      <c r="H113" s="189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17</v>
      </c>
      <c r="F115" s="20" t="str">
        <f>F12</f>
        <v xml:space="preserve"> </v>
      </c>
      <c r="I115" s="22" t="s">
        <v>19</v>
      </c>
      <c r="J115" s="48" t="str">
        <f>IF(J12="","",J12)</f>
        <v/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20</v>
      </c>
      <c r="F117" s="20" t="str">
        <f>E15</f>
        <v xml:space="preserve"> </v>
      </c>
      <c r="I117" s="22" t="s">
        <v>24</v>
      </c>
      <c r="J117" s="23" t="str">
        <f>E21</f>
        <v xml:space="preserve"> </v>
      </c>
      <c r="L117" s="25"/>
    </row>
    <row r="118" spans="2:65" s="1" customFormat="1" ht="25.65" customHeight="1">
      <c r="B118" s="25"/>
      <c r="C118" s="22" t="s">
        <v>23</v>
      </c>
      <c r="F118" s="20" t="str">
        <f>IF(E18="","",E18)</f>
        <v/>
      </c>
      <c r="I118" s="22" t="s">
        <v>26</v>
      </c>
      <c r="J118" s="23">
        <f>E24</f>
        <v>0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104</v>
      </c>
      <c r="D120" s="113" t="s">
        <v>53</v>
      </c>
      <c r="E120" s="113" t="s">
        <v>49</v>
      </c>
      <c r="F120" s="113" t="s">
        <v>50</v>
      </c>
      <c r="G120" s="113" t="s">
        <v>105</v>
      </c>
      <c r="H120" s="113" t="s">
        <v>106</v>
      </c>
      <c r="I120" s="113" t="s">
        <v>107</v>
      </c>
      <c r="J120" s="114" t="s">
        <v>93</v>
      </c>
      <c r="K120" s="115" t="s">
        <v>108</v>
      </c>
      <c r="L120" s="111"/>
      <c r="M120" s="55" t="s">
        <v>1</v>
      </c>
      <c r="N120" s="56" t="s">
        <v>32</v>
      </c>
      <c r="O120" s="56" t="s">
        <v>109</v>
      </c>
      <c r="P120" s="56" t="s">
        <v>110</v>
      </c>
      <c r="Q120" s="56" t="s">
        <v>111</v>
      </c>
      <c r="R120" s="56" t="s">
        <v>112</v>
      </c>
      <c r="S120" s="56" t="s">
        <v>113</v>
      </c>
      <c r="T120" s="57" t="s">
        <v>114</v>
      </c>
    </row>
    <row r="121" spans="2:65" s="1" customFormat="1" ht="22.95" customHeight="1">
      <c r="B121" s="25"/>
      <c r="C121" s="60" t="s">
        <v>94</v>
      </c>
      <c r="J121" s="116">
        <f>BK121</f>
        <v>0</v>
      </c>
      <c r="L121" s="25"/>
      <c r="M121" s="58"/>
      <c r="N121" s="49"/>
      <c r="O121" s="49"/>
      <c r="P121" s="117">
        <f>P122+P130</f>
        <v>176.09431999999998</v>
      </c>
      <c r="Q121" s="49"/>
      <c r="R121" s="117">
        <f>R122+R130</f>
        <v>41.639920000000004</v>
      </c>
      <c r="S121" s="49"/>
      <c r="T121" s="118">
        <f>T122+T130</f>
        <v>0</v>
      </c>
      <c r="AT121" s="13" t="s">
        <v>67</v>
      </c>
      <c r="AU121" s="13" t="s">
        <v>95</v>
      </c>
      <c r="BK121" s="119">
        <f>BK122+BK130</f>
        <v>0</v>
      </c>
    </row>
    <row r="122" spans="2:65" s="11" customFormat="1" ht="25.95" customHeight="1">
      <c r="B122" s="120"/>
      <c r="D122" s="121" t="s">
        <v>67</v>
      </c>
      <c r="E122" s="122" t="s">
        <v>115</v>
      </c>
      <c r="F122" s="122" t="s">
        <v>116</v>
      </c>
      <c r="J122" s="123"/>
      <c r="L122" s="120"/>
      <c r="M122" s="124"/>
      <c r="P122" s="125">
        <f>P123+P126+P128</f>
        <v>176.09431999999998</v>
      </c>
      <c r="R122" s="125">
        <f>R123+R126+R128</f>
        <v>41.639920000000004</v>
      </c>
      <c r="T122" s="126">
        <f>T123+T126+T128</f>
        <v>0</v>
      </c>
      <c r="AR122" s="121" t="s">
        <v>12</v>
      </c>
      <c r="AT122" s="127" t="s">
        <v>67</v>
      </c>
      <c r="AU122" s="127" t="s">
        <v>68</v>
      </c>
      <c r="AY122" s="121" t="s">
        <v>117</v>
      </c>
      <c r="BK122" s="128">
        <f>BK123+BK126+BK128</f>
        <v>0</v>
      </c>
    </row>
    <row r="123" spans="2:65" s="11" customFormat="1" ht="22.95" customHeight="1">
      <c r="B123" s="120"/>
      <c r="D123" s="121" t="s">
        <v>67</v>
      </c>
      <c r="E123" s="129" t="s">
        <v>85</v>
      </c>
      <c r="F123" s="129" t="s">
        <v>129</v>
      </c>
      <c r="J123" s="130"/>
      <c r="L123" s="120"/>
      <c r="M123" s="124"/>
      <c r="P123" s="125">
        <f>SUM(P124:P125)</f>
        <v>21.734999999999999</v>
      </c>
      <c r="R123" s="125">
        <f>SUM(R124:R125)</f>
        <v>41.639850000000003</v>
      </c>
      <c r="T123" s="126">
        <f>SUM(T124:T125)</f>
        <v>0</v>
      </c>
      <c r="AR123" s="121" t="s">
        <v>12</v>
      </c>
      <c r="AT123" s="127" t="s">
        <v>67</v>
      </c>
      <c r="AU123" s="127" t="s">
        <v>12</v>
      </c>
      <c r="AY123" s="121" t="s">
        <v>117</v>
      </c>
      <c r="BK123" s="128">
        <f>SUM(BK124:BK125)</f>
        <v>0</v>
      </c>
    </row>
    <row r="124" spans="2:65" s="1" customFormat="1" ht="16.5" customHeight="1">
      <c r="B124" s="131"/>
      <c r="C124" s="132" t="s">
        <v>12</v>
      </c>
      <c r="D124" s="132" t="s">
        <v>119</v>
      </c>
      <c r="E124" s="133" t="s">
        <v>130</v>
      </c>
      <c r="F124" s="134" t="s">
        <v>131</v>
      </c>
      <c r="G124" s="135" t="s">
        <v>122</v>
      </c>
      <c r="H124" s="136">
        <v>315</v>
      </c>
      <c r="I124" s="137"/>
      <c r="J124" s="137"/>
      <c r="K124" s="138"/>
      <c r="L124" s="25"/>
      <c r="M124" s="139" t="s">
        <v>1</v>
      </c>
      <c r="N124" s="140" t="s">
        <v>34</v>
      </c>
      <c r="O124" s="141">
        <v>2E-3</v>
      </c>
      <c r="P124" s="141">
        <f>O124*H124</f>
        <v>0.63</v>
      </c>
      <c r="Q124" s="141">
        <v>3.1E-4</v>
      </c>
      <c r="R124" s="141">
        <f>Q124*H124</f>
        <v>9.7650000000000001E-2</v>
      </c>
      <c r="S124" s="141">
        <v>0</v>
      </c>
      <c r="T124" s="142">
        <f>S124*H124</f>
        <v>0</v>
      </c>
      <c r="AR124" s="143" t="s">
        <v>82</v>
      </c>
      <c r="AT124" s="143" t="s">
        <v>119</v>
      </c>
      <c r="AU124" s="143" t="s">
        <v>76</v>
      </c>
      <c r="AY124" s="13" t="s">
        <v>117</v>
      </c>
      <c r="BE124" s="144">
        <f>IF(N124="základná",J124,0)</f>
        <v>0</v>
      </c>
      <c r="BF124" s="144">
        <f>IF(N124="znížená",J124,0)</f>
        <v>0</v>
      </c>
      <c r="BG124" s="144">
        <f>IF(N124="zákl. prenesená",J124,0)</f>
        <v>0</v>
      </c>
      <c r="BH124" s="144">
        <f>IF(N124="zníž. prenesená",J124,0)</f>
        <v>0</v>
      </c>
      <c r="BI124" s="144">
        <f>IF(N124="nulová",J124,0)</f>
        <v>0</v>
      </c>
      <c r="BJ124" s="13" t="s">
        <v>76</v>
      </c>
      <c r="BK124" s="144">
        <f>ROUND(I124*H124,2)</f>
        <v>0</v>
      </c>
      <c r="BL124" s="13" t="s">
        <v>82</v>
      </c>
      <c r="BM124" s="143" t="s">
        <v>177</v>
      </c>
    </row>
    <row r="125" spans="2:65" s="1" customFormat="1" ht="24.15" customHeight="1">
      <c r="B125" s="131"/>
      <c r="C125" s="132" t="s">
        <v>76</v>
      </c>
      <c r="D125" s="132" t="s">
        <v>119</v>
      </c>
      <c r="E125" s="133" t="s">
        <v>133</v>
      </c>
      <c r="F125" s="134" t="s">
        <v>134</v>
      </c>
      <c r="G125" s="135" t="s">
        <v>122</v>
      </c>
      <c r="H125" s="136">
        <v>315</v>
      </c>
      <c r="I125" s="137"/>
      <c r="J125" s="137"/>
      <c r="K125" s="138"/>
      <c r="L125" s="25"/>
      <c r="M125" s="139" t="s">
        <v>1</v>
      </c>
      <c r="N125" s="140" t="s">
        <v>34</v>
      </c>
      <c r="O125" s="141">
        <v>6.7000000000000004E-2</v>
      </c>
      <c r="P125" s="141">
        <f>O125*H125</f>
        <v>21.105</v>
      </c>
      <c r="Q125" s="141">
        <v>0.13188</v>
      </c>
      <c r="R125" s="141">
        <f>Q125*H125</f>
        <v>41.542200000000001</v>
      </c>
      <c r="S125" s="141">
        <v>0</v>
      </c>
      <c r="T125" s="142">
        <f>S125*H125</f>
        <v>0</v>
      </c>
      <c r="AR125" s="143" t="s">
        <v>82</v>
      </c>
      <c r="AT125" s="143" t="s">
        <v>119</v>
      </c>
      <c r="AU125" s="143" t="s">
        <v>76</v>
      </c>
      <c r="AY125" s="13" t="s">
        <v>117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76</v>
      </c>
      <c r="BK125" s="144">
        <f>ROUND(I125*H125,2)</f>
        <v>0</v>
      </c>
      <c r="BL125" s="13" t="s">
        <v>82</v>
      </c>
      <c r="BM125" s="143" t="s">
        <v>178</v>
      </c>
    </row>
    <row r="126" spans="2:65" s="11" customFormat="1" ht="22.95" customHeight="1">
      <c r="B126" s="120"/>
      <c r="D126" s="121" t="s">
        <v>67</v>
      </c>
      <c r="E126" s="129" t="s">
        <v>136</v>
      </c>
      <c r="F126" s="129" t="s">
        <v>137</v>
      </c>
      <c r="J126" s="130"/>
      <c r="L126" s="120"/>
      <c r="M126" s="124"/>
      <c r="P126" s="125">
        <f>P127</f>
        <v>51.8</v>
      </c>
      <c r="R126" s="125">
        <f>R127</f>
        <v>6.9999999999999994E-5</v>
      </c>
      <c r="T126" s="126">
        <f>T127</f>
        <v>0</v>
      </c>
      <c r="AR126" s="121" t="s">
        <v>12</v>
      </c>
      <c r="AT126" s="127" t="s">
        <v>67</v>
      </c>
      <c r="AU126" s="127" t="s">
        <v>12</v>
      </c>
      <c r="AY126" s="121" t="s">
        <v>117</v>
      </c>
      <c r="BK126" s="128">
        <f>BK127</f>
        <v>0</v>
      </c>
    </row>
    <row r="127" spans="2:65" s="1" customFormat="1" ht="24.15" customHeight="1">
      <c r="B127" s="131"/>
      <c r="C127" s="132" t="s">
        <v>85</v>
      </c>
      <c r="D127" s="132" t="s">
        <v>119</v>
      </c>
      <c r="E127" s="133" t="s">
        <v>138</v>
      </c>
      <c r="F127" s="134" t="s">
        <v>139</v>
      </c>
      <c r="G127" s="135" t="s">
        <v>140</v>
      </c>
      <c r="H127" s="136">
        <v>280</v>
      </c>
      <c r="I127" s="137"/>
      <c r="J127" s="137"/>
      <c r="K127" s="138"/>
      <c r="L127" s="25"/>
      <c r="M127" s="139" t="s">
        <v>1</v>
      </c>
      <c r="N127" s="140" t="s">
        <v>34</v>
      </c>
      <c r="O127" s="141">
        <v>0.185</v>
      </c>
      <c r="P127" s="141">
        <f>O127*H127</f>
        <v>51.8</v>
      </c>
      <c r="Q127" s="141">
        <v>2.4999999999999999E-7</v>
      </c>
      <c r="R127" s="141">
        <f>Q127*H127</f>
        <v>6.9999999999999994E-5</v>
      </c>
      <c r="S127" s="141">
        <v>0</v>
      </c>
      <c r="T127" s="142">
        <f>S127*H127</f>
        <v>0</v>
      </c>
      <c r="AR127" s="143" t="s">
        <v>82</v>
      </c>
      <c r="AT127" s="143" t="s">
        <v>119</v>
      </c>
      <c r="AU127" s="143" t="s">
        <v>76</v>
      </c>
      <c r="AY127" s="13" t="s">
        <v>117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76</v>
      </c>
      <c r="BK127" s="144">
        <f>ROUND(I127*H127,2)</f>
        <v>0</v>
      </c>
      <c r="BL127" s="13" t="s">
        <v>82</v>
      </c>
      <c r="BM127" s="143" t="s">
        <v>179</v>
      </c>
    </row>
    <row r="128" spans="2:65" s="11" customFormat="1" ht="22.95" customHeight="1">
      <c r="B128" s="120"/>
      <c r="D128" s="121" t="s">
        <v>67</v>
      </c>
      <c r="E128" s="129" t="s">
        <v>162</v>
      </c>
      <c r="F128" s="129" t="s">
        <v>163</v>
      </c>
      <c r="J128" s="130"/>
      <c r="L128" s="120"/>
      <c r="M128" s="124"/>
      <c r="P128" s="125">
        <f>P129</f>
        <v>102.55932</v>
      </c>
      <c r="R128" s="125">
        <f>R129</f>
        <v>0</v>
      </c>
      <c r="T128" s="126">
        <f>T129</f>
        <v>0</v>
      </c>
      <c r="AR128" s="121" t="s">
        <v>12</v>
      </c>
      <c r="AT128" s="127" t="s">
        <v>67</v>
      </c>
      <c r="AU128" s="127" t="s">
        <v>12</v>
      </c>
      <c r="AY128" s="121" t="s">
        <v>117</v>
      </c>
      <c r="BK128" s="128">
        <f>BK129</f>
        <v>0</v>
      </c>
    </row>
    <row r="129" spans="2:65" s="1" customFormat="1" ht="24.15" customHeight="1">
      <c r="B129" s="131"/>
      <c r="C129" s="132" t="s">
        <v>82</v>
      </c>
      <c r="D129" s="132" t="s">
        <v>119</v>
      </c>
      <c r="E129" s="133" t="s">
        <v>165</v>
      </c>
      <c r="F129" s="134" t="s">
        <v>166</v>
      </c>
      <c r="G129" s="135" t="s">
        <v>145</v>
      </c>
      <c r="H129" s="136">
        <v>41.64</v>
      </c>
      <c r="I129" s="137"/>
      <c r="J129" s="137"/>
      <c r="K129" s="138"/>
      <c r="L129" s="25"/>
      <c r="M129" s="139" t="s">
        <v>1</v>
      </c>
      <c r="N129" s="140" t="s">
        <v>34</v>
      </c>
      <c r="O129" s="141">
        <v>2.4630000000000001</v>
      </c>
      <c r="P129" s="141">
        <f>O129*H129</f>
        <v>102.55932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82</v>
      </c>
      <c r="AT129" s="143" t="s">
        <v>119</v>
      </c>
      <c r="AU129" s="143" t="s">
        <v>76</v>
      </c>
      <c r="AY129" s="13" t="s">
        <v>117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76</v>
      </c>
      <c r="BK129" s="144">
        <f>ROUND(I129*H129,2)</f>
        <v>0</v>
      </c>
      <c r="BL129" s="13" t="s">
        <v>82</v>
      </c>
      <c r="BM129" s="143" t="s">
        <v>180</v>
      </c>
    </row>
    <row r="130" spans="2:65" s="11" customFormat="1" ht="25.95" customHeight="1">
      <c r="B130" s="120"/>
      <c r="D130" s="121" t="s">
        <v>67</v>
      </c>
      <c r="E130" s="122" t="s">
        <v>168</v>
      </c>
      <c r="F130" s="122" t="s">
        <v>169</v>
      </c>
      <c r="J130" s="123"/>
      <c r="L130" s="120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1" t="s">
        <v>85</v>
      </c>
      <c r="AT130" s="127" t="s">
        <v>67</v>
      </c>
      <c r="AU130" s="127" t="s">
        <v>68</v>
      </c>
      <c r="AY130" s="121" t="s">
        <v>117</v>
      </c>
      <c r="BK130" s="128">
        <f>BK131</f>
        <v>0</v>
      </c>
    </row>
    <row r="131" spans="2:65" s="1" customFormat="1" ht="37.950000000000003" customHeight="1">
      <c r="B131" s="131"/>
      <c r="C131" s="132" t="s">
        <v>79</v>
      </c>
      <c r="D131" s="132" t="s">
        <v>119</v>
      </c>
      <c r="E131" s="133" t="s">
        <v>171</v>
      </c>
      <c r="F131" s="134" t="s">
        <v>172</v>
      </c>
      <c r="G131" s="135" t="s">
        <v>173</v>
      </c>
      <c r="H131" s="136">
        <v>1</v>
      </c>
      <c r="I131" s="137"/>
      <c r="J131" s="137"/>
      <c r="K131" s="138"/>
      <c r="L131" s="25"/>
      <c r="M131" s="145" t="s">
        <v>1</v>
      </c>
      <c r="N131" s="146" t="s">
        <v>34</v>
      </c>
      <c r="O131" s="147">
        <v>0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3" t="s">
        <v>174</v>
      </c>
      <c r="AT131" s="143" t="s">
        <v>119</v>
      </c>
      <c r="AU131" s="143" t="s">
        <v>12</v>
      </c>
      <c r="AY131" s="13" t="s">
        <v>117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76</v>
      </c>
      <c r="BK131" s="144">
        <f>ROUND(I131*H131,2)</f>
        <v>0</v>
      </c>
      <c r="BL131" s="13" t="s">
        <v>174</v>
      </c>
      <c r="BM131" s="143" t="s">
        <v>181</v>
      </c>
    </row>
    <row r="132" spans="2:65" s="1" customFormat="1" ht="6.9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5"/>
    </row>
  </sheetData>
  <autoFilter ref="C120:K131" xr:uid="{00000000-0009-0000-0000-000002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2"/>
  <sheetViews>
    <sheetView showGridLines="0" workbookViewId="0">
      <selection activeCell="V127" sqref="V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0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81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88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87" t="str">
        <f>'Rekapitulácia stavby'!K6</f>
        <v>Oprava asfaltových chodníkov</v>
      </c>
      <c r="F7" s="188"/>
      <c r="G7" s="188"/>
      <c r="H7" s="188"/>
      <c r="L7" s="16"/>
    </row>
    <row r="8" spans="2:46" s="1" customFormat="1" ht="12" customHeight="1">
      <c r="B8" s="25"/>
      <c r="D8" s="22" t="s">
        <v>89</v>
      </c>
      <c r="L8" s="25"/>
    </row>
    <row r="9" spans="2:46" s="1" customFormat="1" ht="16.5" customHeight="1">
      <c r="B9" s="25"/>
      <c r="E9" s="178" t="s">
        <v>182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/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/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/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/>
      <c r="L17" s="25"/>
    </row>
    <row r="18" spans="2:12" s="1" customFormat="1" ht="18" customHeight="1">
      <c r="B18" s="25"/>
      <c r="E18" s="20"/>
      <c r="I18" s="22" t="s">
        <v>22</v>
      </c>
      <c r="J18" s="20"/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/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/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/>
      <c r="L23" s="25"/>
    </row>
    <row r="24" spans="2:12" s="1" customFormat="1" ht="18" customHeight="1">
      <c r="B24" s="25"/>
      <c r="E24" s="20"/>
      <c r="I24" s="22" t="s">
        <v>22</v>
      </c>
      <c r="J24" s="20"/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5"/>
      <c r="E27" s="164" t="s">
        <v>1</v>
      </c>
      <c r="F27" s="164"/>
      <c r="G27" s="164"/>
      <c r="H27" s="164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28</v>
      </c>
      <c r="J30" s="62">
        <f>ROUND(J121,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51" t="s">
        <v>32</v>
      </c>
      <c r="E33" s="30" t="s">
        <v>33</v>
      </c>
      <c r="F33" s="87">
        <f>ROUND((SUM(BE121:BE131)),  2)</f>
        <v>0</v>
      </c>
      <c r="G33" s="88"/>
      <c r="H33" s="88"/>
      <c r="I33" s="89">
        <v>0.23</v>
      </c>
      <c r="J33" s="87">
        <f>ROUND(((SUM(BE121:BE131))*I33),  2)</f>
        <v>0</v>
      </c>
      <c r="L33" s="25"/>
    </row>
    <row r="34" spans="2:12" s="1" customFormat="1" ht="14.4" customHeight="1">
      <c r="B34" s="25"/>
      <c r="E34" s="30" t="s">
        <v>34</v>
      </c>
      <c r="F34" s="90">
        <f>ROUND((SUM(BF121:BF131)),  2)</f>
        <v>0</v>
      </c>
      <c r="I34" s="91">
        <v>0.23</v>
      </c>
      <c r="J34" s="90">
        <f>ROUND(((SUM(BF121:BF131))*I34),  2)</f>
        <v>0</v>
      </c>
      <c r="L34" s="25"/>
    </row>
    <row r="35" spans="2:12" s="1" customFormat="1" ht="14.4" hidden="1" customHeight="1">
      <c r="B35" s="25"/>
      <c r="E35" s="22" t="s">
        <v>35</v>
      </c>
      <c r="F35" s="90">
        <f>ROUND((SUM(BG121:BG131)),  2)</f>
        <v>0</v>
      </c>
      <c r="I35" s="91">
        <v>0.23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90">
        <f>ROUND((SUM(BH121:BH131)),  2)</f>
        <v>0</v>
      </c>
      <c r="I36" s="91">
        <v>0.23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7">
        <f>ROUND((SUM(BI121:BI131)),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38</v>
      </c>
      <c r="E39" s="53"/>
      <c r="F39" s="53"/>
      <c r="G39" s="94" t="s">
        <v>39</v>
      </c>
      <c r="H39" s="95" t="s">
        <v>40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43</v>
      </c>
      <c r="E61" s="27"/>
      <c r="F61" s="98" t="s">
        <v>44</v>
      </c>
      <c r="G61" s="39" t="s">
        <v>43</v>
      </c>
      <c r="H61" s="27"/>
      <c r="I61" s="27"/>
      <c r="J61" s="99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43</v>
      </c>
      <c r="E76" s="27"/>
      <c r="F76" s="98" t="s">
        <v>44</v>
      </c>
      <c r="G76" s="39" t="s">
        <v>43</v>
      </c>
      <c r="H76" s="27"/>
      <c r="I76" s="27"/>
      <c r="J76" s="99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87" t="str">
        <f>E7</f>
        <v>Oprava asfaltových chodníkov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89</v>
      </c>
      <c r="L86" s="25"/>
    </row>
    <row r="87" spans="2:47" s="1" customFormat="1" ht="16.5" customHeight="1">
      <c r="B87" s="25"/>
      <c r="E87" s="178" t="str">
        <f>E9</f>
        <v>3 - Rusovce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/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25.65" customHeight="1">
      <c r="B92" s="25"/>
      <c r="C92" s="22" t="s">
        <v>23</v>
      </c>
      <c r="F92" s="20" t="str">
        <f>IF(E18="","",E18)</f>
        <v/>
      </c>
      <c r="I92" s="22" t="s">
        <v>26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92</v>
      </c>
      <c r="D94" s="92"/>
      <c r="E94" s="92"/>
      <c r="F94" s="92"/>
      <c r="G94" s="92"/>
      <c r="H94" s="92"/>
      <c r="I94" s="92"/>
      <c r="J94" s="101" t="s">
        <v>93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94</v>
      </c>
      <c r="J96" s="62">
        <f>J121</f>
        <v>0</v>
      </c>
      <c r="L96" s="25"/>
      <c r="AU96" s="13" t="s">
        <v>95</v>
      </c>
    </row>
    <row r="97" spans="2:12" s="8" customFormat="1" ht="24.9" customHeight="1">
      <c r="B97" s="103"/>
      <c r="D97" s="104" t="s">
        <v>96</v>
      </c>
      <c r="E97" s="105"/>
      <c r="F97" s="105"/>
      <c r="G97" s="105"/>
      <c r="H97" s="105"/>
      <c r="I97" s="105"/>
      <c r="J97" s="106"/>
      <c r="L97" s="103"/>
    </row>
    <row r="98" spans="2:12" s="9" customFormat="1" ht="19.95" customHeight="1">
      <c r="B98" s="107"/>
      <c r="D98" s="108" t="s">
        <v>99</v>
      </c>
      <c r="E98" s="109"/>
      <c r="F98" s="109"/>
      <c r="G98" s="109"/>
      <c r="H98" s="109"/>
      <c r="I98" s="109"/>
      <c r="J98" s="110"/>
      <c r="L98" s="107"/>
    </row>
    <row r="99" spans="2:12" s="9" customFormat="1" ht="19.95" customHeight="1">
      <c r="B99" s="107"/>
      <c r="D99" s="108" t="s">
        <v>100</v>
      </c>
      <c r="E99" s="109"/>
      <c r="F99" s="109"/>
      <c r="G99" s="109"/>
      <c r="H99" s="109"/>
      <c r="I99" s="109"/>
      <c r="J99" s="110"/>
      <c r="L99" s="107"/>
    </row>
    <row r="100" spans="2:12" s="9" customFormat="1" ht="19.95" customHeight="1">
      <c r="B100" s="107"/>
      <c r="D100" s="108" t="s">
        <v>101</v>
      </c>
      <c r="E100" s="109"/>
      <c r="F100" s="109"/>
      <c r="G100" s="109"/>
      <c r="H100" s="109"/>
      <c r="I100" s="109"/>
      <c r="J100" s="110"/>
      <c r="L100" s="107"/>
    </row>
    <row r="101" spans="2:12" s="8" customFormat="1" ht="24.9" customHeight="1">
      <c r="B101" s="103"/>
      <c r="D101" s="104" t="s">
        <v>102</v>
      </c>
      <c r="E101" s="105"/>
      <c r="F101" s="105"/>
      <c r="G101" s="105"/>
      <c r="H101" s="105"/>
      <c r="I101" s="105"/>
      <c r="J101" s="106"/>
      <c r="L101" s="103"/>
    </row>
    <row r="102" spans="2:12" s="1" customFormat="1" ht="21.75" customHeight="1">
      <c r="B102" s="25"/>
      <c r="L102" s="25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" customHeight="1">
      <c r="B108" s="25"/>
      <c r="C108" s="17" t="s">
        <v>103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13</v>
      </c>
      <c r="L110" s="25"/>
    </row>
    <row r="111" spans="2:12" s="1" customFormat="1" ht="16.5" customHeight="1">
      <c r="B111" s="25"/>
      <c r="E111" s="187" t="str">
        <f>E7</f>
        <v>Oprava asfaltových chodníkov</v>
      </c>
      <c r="F111" s="188"/>
      <c r="G111" s="188"/>
      <c r="H111" s="188"/>
      <c r="L111" s="25"/>
    </row>
    <row r="112" spans="2:12" s="1" customFormat="1" ht="12" customHeight="1">
      <c r="B112" s="25"/>
      <c r="C112" s="22" t="s">
        <v>89</v>
      </c>
      <c r="L112" s="25"/>
    </row>
    <row r="113" spans="2:65" s="1" customFormat="1" ht="16.5" customHeight="1">
      <c r="B113" s="25"/>
      <c r="E113" s="178" t="str">
        <f>E9</f>
        <v>3 - Rusovce</v>
      </c>
      <c r="F113" s="189"/>
      <c r="G113" s="189"/>
      <c r="H113" s="189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17</v>
      </c>
      <c r="F115" s="20" t="str">
        <f>F12</f>
        <v xml:space="preserve"> </v>
      </c>
      <c r="I115" s="22" t="s">
        <v>19</v>
      </c>
      <c r="J115" s="48" t="str">
        <f>IF(J12="","",J12)</f>
        <v/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20</v>
      </c>
      <c r="F117" s="20" t="str">
        <f>E15</f>
        <v xml:space="preserve"> </v>
      </c>
      <c r="I117" s="22" t="s">
        <v>24</v>
      </c>
      <c r="J117" s="23" t="str">
        <f>E21</f>
        <v xml:space="preserve"> </v>
      </c>
      <c r="L117" s="25"/>
    </row>
    <row r="118" spans="2:65" s="1" customFormat="1" ht="25.65" customHeight="1">
      <c r="B118" s="25"/>
      <c r="C118" s="22" t="s">
        <v>23</v>
      </c>
      <c r="F118" s="20" t="str">
        <f>IF(E18="","",E18)</f>
        <v/>
      </c>
      <c r="I118" s="22" t="s">
        <v>26</v>
      </c>
      <c r="J118" s="23">
        <f>E24</f>
        <v>0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104</v>
      </c>
      <c r="D120" s="113" t="s">
        <v>53</v>
      </c>
      <c r="E120" s="113" t="s">
        <v>49</v>
      </c>
      <c r="F120" s="113" t="s">
        <v>50</v>
      </c>
      <c r="G120" s="113" t="s">
        <v>105</v>
      </c>
      <c r="H120" s="113" t="s">
        <v>106</v>
      </c>
      <c r="I120" s="113" t="s">
        <v>107</v>
      </c>
      <c r="J120" s="114" t="s">
        <v>93</v>
      </c>
      <c r="K120" s="115" t="s">
        <v>108</v>
      </c>
      <c r="L120" s="111"/>
      <c r="M120" s="55" t="s">
        <v>1</v>
      </c>
      <c r="N120" s="56" t="s">
        <v>32</v>
      </c>
      <c r="O120" s="56" t="s">
        <v>109</v>
      </c>
      <c r="P120" s="56" t="s">
        <v>110</v>
      </c>
      <c r="Q120" s="56" t="s">
        <v>111</v>
      </c>
      <c r="R120" s="56" t="s">
        <v>112</v>
      </c>
      <c r="S120" s="56" t="s">
        <v>113</v>
      </c>
      <c r="T120" s="57" t="s">
        <v>114</v>
      </c>
    </row>
    <row r="121" spans="2:65" s="1" customFormat="1" ht="22.95" customHeight="1">
      <c r="B121" s="25"/>
      <c r="C121" s="60" t="s">
        <v>94</v>
      </c>
      <c r="J121" s="116">
        <f>BK121</f>
        <v>0</v>
      </c>
      <c r="L121" s="25"/>
      <c r="M121" s="58"/>
      <c r="N121" s="49"/>
      <c r="O121" s="49"/>
      <c r="P121" s="117">
        <f>P122+P130</f>
        <v>66.367728</v>
      </c>
      <c r="Q121" s="49"/>
      <c r="R121" s="117">
        <f>R122+R130</f>
        <v>16.655962499999998</v>
      </c>
      <c r="S121" s="49"/>
      <c r="T121" s="118">
        <f>T122+T130</f>
        <v>0</v>
      </c>
      <c r="AT121" s="13" t="s">
        <v>67</v>
      </c>
      <c r="AU121" s="13" t="s">
        <v>95</v>
      </c>
      <c r="BK121" s="119">
        <f>BK122+BK130</f>
        <v>0</v>
      </c>
    </row>
    <row r="122" spans="2:65" s="11" customFormat="1" ht="25.95" customHeight="1">
      <c r="B122" s="120"/>
      <c r="D122" s="121" t="s">
        <v>67</v>
      </c>
      <c r="E122" s="122" t="s">
        <v>115</v>
      </c>
      <c r="F122" s="122" t="s">
        <v>116</v>
      </c>
      <c r="J122" s="123"/>
      <c r="L122" s="120"/>
      <c r="M122" s="124"/>
      <c r="P122" s="125">
        <f>P123+P126+P128</f>
        <v>66.367728</v>
      </c>
      <c r="R122" s="125">
        <f>R123+R126+R128</f>
        <v>16.655962499999998</v>
      </c>
      <c r="T122" s="126">
        <f>T123+T126+T128</f>
        <v>0</v>
      </c>
      <c r="AR122" s="121" t="s">
        <v>12</v>
      </c>
      <c r="AT122" s="127" t="s">
        <v>67</v>
      </c>
      <c r="AU122" s="127" t="s">
        <v>68</v>
      </c>
      <c r="AY122" s="121" t="s">
        <v>117</v>
      </c>
      <c r="BK122" s="128">
        <f>BK123+BK126+BK128</f>
        <v>0</v>
      </c>
    </row>
    <row r="123" spans="2:65" s="11" customFormat="1" ht="22.95" customHeight="1">
      <c r="B123" s="120"/>
      <c r="D123" s="121" t="s">
        <v>67</v>
      </c>
      <c r="E123" s="129" t="s">
        <v>85</v>
      </c>
      <c r="F123" s="129" t="s">
        <v>129</v>
      </c>
      <c r="J123" s="130"/>
      <c r="L123" s="120"/>
      <c r="M123" s="124"/>
      <c r="P123" s="125">
        <f>SUM(P124:P125)</f>
        <v>8.6940000000000008</v>
      </c>
      <c r="R123" s="125">
        <f>SUM(R124:R125)</f>
        <v>16.655939999999998</v>
      </c>
      <c r="T123" s="126">
        <f>SUM(T124:T125)</f>
        <v>0</v>
      </c>
      <c r="AR123" s="121" t="s">
        <v>12</v>
      </c>
      <c r="AT123" s="127" t="s">
        <v>67</v>
      </c>
      <c r="AU123" s="127" t="s">
        <v>12</v>
      </c>
      <c r="AY123" s="121" t="s">
        <v>117</v>
      </c>
      <c r="BK123" s="128">
        <f>SUM(BK124:BK125)</f>
        <v>0</v>
      </c>
    </row>
    <row r="124" spans="2:65" s="1" customFormat="1" ht="16.5" customHeight="1">
      <c r="B124" s="131"/>
      <c r="C124" s="132" t="s">
        <v>12</v>
      </c>
      <c r="D124" s="132" t="s">
        <v>119</v>
      </c>
      <c r="E124" s="133" t="s">
        <v>130</v>
      </c>
      <c r="F124" s="134" t="s">
        <v>131</v>
      </c>
      <c r="G124" s="135" t="s">
        <v>122</v>
      </c>
      <c r="H124" s="136">
        <v>126</v>
      </c>
      <c r="I124" s="137"/>
      <c r="J124" s="137"/>
      <c r="K124" s="138"/>
      <c r="L124" s="25"/>
      <c r="M124" s="139" t="s">
        <v>1</v>
      </c>
      <c r="N124" s="140" t="s">
        <v>34</v>
      </c>
      <c r="O124" s="141">
        <v>2E-3</v>
      </c>
      <c r="P124" s="141">
        <f>O124*H124</f>
        <v>0.252</v>
      </c>
      <c r="Q124" s="141">
        <v>3.1E-4</v>
      </c>
      <c r="R124" s="141">
        <f>Q124*H124</f>
        <v>3.9059999999999997E-2</v>
      </c>
      <c r="S124" s="141">
        <v>0</v>
      </c>
      <c r="T124" s="142">
        <f>S124*H124</f>
        <v>0</v>
      </c>
      <c r="AR124" s="143" t="s">
        <v>82</v>
      </c>
      <c r="AT124" s="143" t="s">
        <v>119</v>
      </c>
      <c r="AU124" s="143" t="s">
        <v>76</v>
      </c>
      <c r="AY124" s="13" t="s">
        <v>117</v>
      </c>
      <c r="BE124" s="144">
        <f>IF(N124="základná",J124,0)</f>
        <v>0</v>
      </c>
      <c r="BF124" s="144">
        <f>IF(N124="znížená",J124,0)</f>
        <v>0</v>
      </c>
      <c r="BG124" s="144">
        <f>IF(N124="zákl. prenesená",J124,0)</f>
        <v>0</v>
      </c>
      <c r="BH124" s="144">
        <f>IF(N124="zníž. prenesená",J124,0)</f>
        <v>0</v>
      </c>
      <c r="BI124" s="144">
        <f>IF(N124="nulová",J124,0)</f>
        <v>0</v>
      </c>
      <c r="BJ124" s="13" t="s">
        <v>76</v>
      </c>
      <c r="BK124" s="144">
        <f>ROUND(I124*H124,2)</f>
        <v>0</v>
      </c>
      <c r="BL124" s="13" t="s">
        <v>82</v>
      </c>
      <c r="BM124" s="143" t="s">
        <v>183</v>
      </c>
    </row>
    <row r="125" spans="2:65" s="1" customFormat="1" ht="24.15" customHeight="1">
      <c r="B125" s="131"/>
      <c r="C125" s="132" t="s">
        <v>76</v>
      </c>
      <c r="D125" s="132" t="s">
        <v>119</v>
      </c>
      <c r="E125" s="133" t="s">
        <v>133</v>
      </c>
      <c r="F125" s="134" t="s">
        <v>134</v>
      </c>
      <c r="G125" s="135" t="s">
        <v>122</v>
      </c>
      <c r="H125" s="136">
        <v>126</v>
      </c>
      <c r="I125" s="137"/>
      <c r="J125" s="137"/>
      <c r="K125" s="138"/>
      <c r="L125" s="25"/>
      <c r="M125" s="139" t="s">
        <v>1</v>
      </c>
      <c r="N125" s="140" t="s">
        <v>34</v>
      </c>
      <c r="O125" s="141">
        <v>6.7000000000000004E-2</v>
      </c>
      <c r="P125" s="141">
        <f>O125*H125</f>
        <v>8.4420000000000002</v>
      </c>
      <c r="Q125" s="141">
        <v>0.13188</v>
      </c>
      <c r="R125" s="141">
        <f>Q125*H125</f>
        <v>16.616879999999998</v>
      </c>
      <c r="S125" s="141">
        <v>0</v>
      </c>
      <c r="T125" s="142">
        <f>S125*H125</f>
        <v>0</v>
      </c>
      <c r="AR125" s="143" t="s">
        <v>82</v>
      </c>
      <c r="AT125" s="143" t="s">
        <v>119</v>
      </c>
      <c r="AU125" s="143" t="s">
        <v>76</v>
      </c>
      <c r="AY125" s="13" t="s">
        <v>117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76</v>
      </c>
      <c r="BK125" s="144">
        <f>ROUND(I125*H125,2)</f>
        <v>0</v>
      </c>
      <c r="BL125" s="13" t="s">
        <v>82</v>
      </c>
      <c r="BM125" s="143" t="s">
        <v>184</v>
      </c>
    </row>
    <row r="126" spans="2:65" s="11" customFormat="1" ht="22.95" customHeight="1">
      <c r="B126" s="120"/>
      <c r="D126" s="121" t="s">
        <v>67</v>
      </c>
      <c r="E126" s="129" t="s">
        <v>136</v>
      </c>
      <c r="F126" s="129" t="s">
        <v>137</v>
      </c>
      <c r="J126" s="130"/>
      <c r="L126" s="120"/>
      <c r="M126" s="124"/>
      <c r="P126" s="125">
        <f>P127</f>
        <v>16.649999999999999</v>
      </c>
      <c r="R126" s="125">
        <f>R127</f>
        <v>2.2499999999999998E-5</v>
      </c>
      <c r="T126" s="126">
        <f>T127</f>
        <v>0</v>
      </c>
      <c r="AR126" s="121" t="s">
        <v>12</v>
      </c>
      <c r="AT126" s="127" t="s">
        <v>67</v>
      </c>
      <c r="AU126" s="127" t="s">
        <v>12</v>
      </c>
      <c r="AY126" s="121" t="s">
        <v>117</v>
      </c>
      <c r="BK126" s="128">
        <f>BK127</f>
        <v>0</v>
      </c>
    </row>
    <row r="127" spans="2:65" s="1" customFormat="1" ht="24.15" customHeight="1">
      <c r="B127" s="131"/>
      <c r="C127" s="132" t="s">
        <v>85</v>
      </c>
      <c r="D127" s="132" t="s">
        <v>119</v>
      </c>
      <c r="E127" s="133" t="s">
        <v>138</v>
      </c>
      <c r="F127" s="134" t="s">
        <v>139</v>
      </c>
      <c r="G127" s="135" t="s">
        <v>140</v>
      </c>
      <c r="H127" s="136">
        <v>90</v>
      </c>
      <c r="I127" s="137"/>
      <c r="J127" s="137"/>
      <c r="K127" s="138"/>
      <c r="L127" s="25"/>
      <c r="M127" s="139" t="s">
        <v>1</v>
      </c>
      <c r="N127" s="140" t="s">
        <v>34</v>
      </c>
      <c r="O127" s="141">
        <v>0.185</v>
      </c>
      <c r="P127" s="141">
        <f>O127*H127</f>
        <v>16.649999999999999</v>
      </c>
      <c r="Q127" s="141">
        <v>2.4999999999999999E-7</v>
      </c>
      <c r="R127" s="141">
        <f>Q127*H127</f>
        <v>2.2499999999999998E-5</v>
      </c>
      <c r="S127" s="141">
        <v>0</v>
      </c>
      <c r="T127" s="142">
        <f>S127*H127</f>
        <v>0</v>
      </c>
      <c r="AR127" s="143" t="s">
        <v>82</v>
      </c>
      <c r="AT127" s="143" t="s">
        <v>119</v>
      </c>
      <c r="AU127" s="143" t="s">
        <v>76</v>
      </c>
      <c r="AY127" s="13" t="s">
        <v>117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76</v>
      </c>
      <c r="BK127" s="144">
        <f>ROUND(I127*H127,2)</f>
        <v>0</v>
      </c>
      <c r="BL127" s="13" t="s">
        <v>82</v>
      </c>
      <c r="BM127" s="143" t="s">
        <v>185</v>
      </c>
    </row>
    <row r="128" spans="2:65" s="11" customFormat="1" ht="22.95" customHeight="1">
      <c r="B128" s="120"/>
      <c r="D128" s="121" t="s">
        <v>67</v>
      </c>
      <c r="E128" s="129" t="s">
        <v>162</v>
      </c>
      <c r="F128" s="129" t="s">
        <v>163</v>
      </c>
      <c r="J128" s="130"/>
      <c r="L128" s="120"/>
      <c r="M128" s="124"/>
      <c r="P128" s="125">
        <f>P129</f>
        <v>41.023727999999998</v>
      </c>
      <c r="R128" s="125">
        <f>R129</f>
        <v>0</v>
      </c>
      <c r="T128" s="126">
        <f>T129</f>
        <v>0</v>
      </c>
      <c r="AR128" s="121" t="s">
        <v>12</v>
      </c>
      <c r="AT128" s="127" t="s">
        <v>67</v>
      </c>
      <c r="AU128" s="127" t="s">
        <v>12</v>
      </c>
      <c r="AY128" s="121" t="s">
        <v>117</v>
      </c>
      <c r="BK128" s="128">
        <f>BK129</f>
        <v>0</v>
      </c>
    </row>
    <row r="129" spans="2:65" s="1" customFormat="1" ht="24.15" customHeight="1">
      <c r="B129" s="131"/>
      <c r="C129" s="132" t="s">
        <v>82</v>
      </c>
      <c r="D129" s="132" t="s">
        <v>119</v>
      </c>
      <c r="E129" s="133" t="s">
        <v>165</v>
      </c>
      <c r="F129" s="134" t="s">
        <v>166</v>
      </c>
      <c r="G129" s="135" t="s">
        <v>145</v>
      </c>
      <c r="H129" s="136">
        <v>16.655999999999999</v>
      </c>
      <c r="I129" s="137"/>
      <c r="J129" s="137"/>
      <c r="K129" s="138"/>
      <c r="L129" s="25"/>
      <c r="M129" s="139" t="s">
        <v>1</v>
      </c>
      <c r="N129" s="140" t="s">
        <v>34</v>
      </c>
      <c r="O129" s="141">
        <v>2.4630000000000001</v>
      </c>
      <c r="P129" s="141">
        <f>O129*H129</f>
        <v>41.023727999999998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82</v>
      </c>
      <c r="AT129" s="143" t="s">
        <v>119</v>
      </c>
      <c r="AU129" s="143" t="s">
        <v>76</v>
      </c>
      <c r="AY129" s="13" t="s">
        <v>117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76</v>
      </c>
      <c r="BK129" s="144">
        <f>ROUND(I129*H129,2)</f>
        <v>0</v>
      </c>
      <c r="BL129" s="13" t="s">
        <v>82</v>
      </c>
      <c r="BM129" s="143" t="s">
        <v>186</v>
      </c>
    </row>
    <row r="130" spans="2:65" s="11" customFormat="1" ht="25.95" customHeight="1">
      <c r="B130" s="120"/>
      <c r="D130" s="121" t="s">
        <v>67</v>
      </c>
      <c r="E130" s="122" t="s">
        <v>168</v>
      </c>
      <c r="F130" s="122" t="s">
        <v>169</v>
      </c>
      <c r="J130" s="123"/>
      <c r="L130" s="120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1" t="s">
        <v>85</v>
      </c>
      <c r="AT130" s="127" t="s">
        <v>67</v>
      </c>
      <c r="AU130" s="127" t="s">
        <v>68</v>
      </c>
      <c r="AY130" s="121" t="s">
        <v>117</v>
      </c>
      <c r="BK130" s="128">
        <f>BK131</f>
        <v>0</v>
      </c>
    </row>
    <row r="131" spans="2:65" s="1" customFormat="1" ht="37.950000000000003" customHeight="1">
      <c r="B131" s="131"/>
      <c r="C131" s="132" t="s">
        <v>79</v>
      </c>
      <c r="D131" s="132" t="s">
        <v>119</v>
      </c>
      <c r="E131" s="133" t="s">
        <v>171</v>
      </c>
      <c r="F131" s="134" t="s">
        <v>172</v>
      </c>
      <c r="G131" s="135" t="s">
        <v>173</v>
      </c>
      <c r="H131" s="136">
        <v>1</v>
      </c>
      <c r="I131" s="137"/>
      <c r="J131" s="137"/>
      <c r="K131" s="138"/>
      <c r="L131" s="25"/>
      <c r="M131" s="145" t="s">
        <v>1</v>
      </c>
      <c r="N131" s="146" t="s">
        <v>34</v>
      </c>
      <c r="O131" s="147">
        <v>0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3" t="s">
        <v>174</v>
      </c>
      <c r="AT131" s="143" t="s">
        <v>119</v>
      </c>
      <c r="AU131" s="143" t="s">
        <v>12</v>
      </c>
      <c r="AY131" s="13" t="s">
        <v>117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76</v>
      </c>
      <c r="BK131" s="144">
        <f>ROUND(I131*H131,2)</f>
        <v>0</v>
      </c>
      <c r="BL131" s="13" t="s">
        <v>174</v>
      </c>
      <c r="BM131" s="143" t="s">
        <v>187</v>
      </c>
    </row>
    <row r="132" spans="2:65" s="1" customFormat="1" ht="6.9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5"/>
    </row>
  </sheetData>
  <autoFilter ref="C120:K131" xr:uid="{00000000-0009-0000-0000-000003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0"/>
  <sheetViews>
    <sheetView showGridLines="0" workbookViewId="0">
      <selection activeCell="V126" sqref="V1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0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88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87" t="str">
        <f>'Rekapitulácia stavby'!K6</f>
        <v>Oprava asfaltových chodníkov</v>
      </c>
      <c r="F7" s="188"/>
      <c r="G7" s="188"/>
      <c r="H7" s="188"/>
      <c r="L7" s="16"/>
    </row>
    <row r="8" spans="2:46" s="1" customFormat="1" ht="12" customHeight="1">
      <c r="B8" s="25"/>
      <c r="D8" s="22" t="s">
        <v>89</v>
      </c>
      <c r="L8" s="25"/>
    </row>
    <row r="9" spans="2:46" s="1" customFormat="1" ht="16.5" customHeight="1">
      <c r="B9" s="25"/>
      <c r="E9" s="178" t="s">
        <v>188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/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/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/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/>
      <c r="L17" s="25"/>
    </row>
    <row r="18" spans="2:12" s="1" customFormat="1" ht="18" customHeight="1">
      <c r="B18" s="25"/>
      <c r="E18" s="20"/>
      <c r="I18" s="22" t="s">
        <v>22</v>
      </c>
      <c r="J18" s="20"/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/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/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/>
      <c r="L23" s="25"/>
    </row>
    <row r="24" spans="2:12" s="1" customFormat="1" ht="18" customHeight="1">
      <c r="B24" s="25"/>
      <c r="E24" s="20"/>
      <c r="I24" s="22" t="s">
        <v>22</v>
      </c>
      <c r="J24" s="20"/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5"/>
      <c r="E27" s="164" t="s">
        <v>1</v>
      </c>
      <c r="F27" s="164"/>
      <c r="G27" s="164"/>
      <c r="H27" s="164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28</v>
      </c>
      <c r="J30" s="62">
        <f>ROUND(J122,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51" t="s">
        <v>32</v>
      </c>
      <c r="E33" s="30" t="s">
        <v>33</v>
      </c>
      <c r="F33" s="87">
        <f>ROUND((SUM(BE122:BE139)),  2)</f>
        <v>0</v>
      </c>
      <c r="G33" s="88"/>
      <c r="H33" s="88"/>
      <c r="I33" s="89">
        <v>0.23</v>
      </c>
      <c r="J33" s="87">
        <f>ROUND(((SUM(BE122:BE139))*I33),  2)</f>
        <v>0</v>
      </c>
      <c r="L33" s="25"/>
    </row>
    <row r="34" spans="2:12" s="1" customFormat="1" ht="14.4" customHeight="1">
      <c r="B34" s="25"/>
      <c r="E34" s="30" t="s">
        <v>34</v>
      </c>
      <c r="F34" s="90">
        <f>ROUND((SUM(BF122:BF139)),  2)</f>
        <v>0</v>
      </c>
      <c r="I34" s="91">
        <v>0.23</v>
      </c>
      <c r="J34" s="90">
        <f>ROUND(((SUM(BF122:BF139))*I34),  2)</f>
        <v>0</v>
      </c>
      <c r="L34" s="25"/>
    </row>
    <row r="35" spans="2:12" s="1" customFormat="1" ht="14.4" hidden="1" customHeight="1">
      <c r="B35" s="25"/>
      <c r="E35" s="22" t="s">
        <v>35</v>
      </c>
      <c r="F35" s="90">
        <f>ROUND((SUM(BG122:BG139)),  2)</f>
        <v>0</v>
      </c>
      <c r="I35" s="91">
        <v>0.23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90">
        <f>ROUND((SUM(BH122:BH139)),  2)</f>
        <v>0</v>
      </c>
      <c r="I36" s="91">
        <v>0.23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7">
        <f>ROUND((SUM(BI122:BI139)),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38</v>
      </c>
      <c r="E39" s="53"/>
      <c r="F39" s="53"/>
      <c r="G39" s="94" t="s">
        <v>39</v>
      </c>
      <c r="H39" s="95" t="s">
        <v>40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43</v>
      </c>
      <c r="E61" s="27"/>
      <c r="F61" s="98" t="s">
        <v>44</v>
      </c>
      <c r="G61" s="39" t="s">
        <v>43</v>
      </c>
      <c r="H61" s="27"/>
      <c r="I61" s="27"/>
      <c r="J61" s="99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43</v>
      </c>
      <c r="E76" s="27"/>
      <c r="F76" s="98" t="s">
        <v>44</v>
      </c>
      <c r="G76" s="39" t="s">
        <v>43</v>
      </c>
      <c r="H76" s="27"/>
      <c r="I76" s="27"/>
      <c r="J76" s="99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87" t="str">
        <f>E7</f>
        <v>Oprava asfaltových chodníkov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89</v>
      </c>
      <c r="L86" s="25"/>
    </row>
    <row r="87" spans="2:47" s="1" customFormat="1" ht="16.5" customHeight="1">
      <c r="B87" s="25"/>
      <c r="E87" s="178" t="str">
        <f>E9</f>
        <v>4 - Stará Vrakuňa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/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25.65" customHeight="1">
      <c r="B92" s="25"/>
      <c r="C92" s="22" t="s">
        <v>23</v>
      </c>
      <c r="F92" s="20" t="str">
        <f>IF(E18="","",E18)</f>
        <v/>
      </c>
      <c r="I92" s="22" t="s">
        <v>26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92</v>
      </c>
      <c r="D94" s="92"/>
      <c r="E94" s="92"/>
      <c r="F94" s="92"/>
      <c r="G94" s="92"/>
      <c r="H94" s="92"/>
      <c r="I94" s="92"/>
      <c r="J94" s="101" t="s">
        <v>93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94</v>
      </c>
      <c r="J96" s="62">
        <f>J122</f>
        <v>0</v>
      </c>
      <c r="L96" s="25"/>
      <c r="AU96" s="13" t="s">
        <v>95</v>
      </c>
    </row>
    <row r="97" spans="2:12" s="8" customFormat="1" ht="24.9" customHeight="1">
      <c r="B97" s="103"/>
      <c r="D97" s="104" t="s">
        <v>96</v>
      </c>
      <c r="E97" s="105"/>
      <c r="F97" s="105"/>
      <c r="G97" s="105"/>
      <c r="H97" s="105"/>
      <c r="I97" s="105"/>
      <c r="J97" s="106"/>
      <c r="L97" s="103"/>
    </row>
    <row r="98" spans="2:12" s="9" customFormat="1" ht="19.95" customHeight="1">
      <c r="B98" s="107"/>
      <c r="D98" s="108" t="s">
        <v>97</v>
      </c>
      <c r="E98" s="109"/>
      <c r="F98" s="109"/>
      <c r="G98" s="109"/>
      <c r="H98" s="109"/>
      <c r="I98" s="109"/>
      <c r="J98" s="110"/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/>
      <c r="L99" s="107"/>
    </row>
    <row r="100" spans="2:12" s="9" customFormat="1" ht="19.95" customHeight="1">
      <c r="B100" s="107"/>
      <c r="D100" s="108" t="s">
        <v>100</v>
      </c>
      <c r="E100" s="109"/>
      <c r="F100" s="109"/>
      <c r="G100" s="109"/>
      <c r="H100" s="109"/>
      <c r="I100" s="109"/>
      <c r="J100" s="110"/>
      <c r="L100" s="107"/>
    </row>
    <row r="101" spans="2:12" s="9" customFormat="1" ht="19.95" customHeight="1">
      <c r="B101" s="107"/>
      <c r="D101" s="108" t="s">
        <v>101</v>
      </c>
      <c r="E101" s="109"/>
      <c r="F101" s="109"/>
      <c r="G101" s="109"/>
      <c r="H101" s="109"/>
      <c r="I101" s="109"/>
      <c r="J101" s="110"/>
      <c r="L101" s="107"/>
    </row>
    <row r="102" spans="2:12" s="8" customFormat="1" ht="24.9" customHeight="1">
      <c r="B102" s="103"/>
      <c r="D102" s="104" t="s">
        <v>102</v>
      </c>
      <c r="E102" s="105"/>
      <c r="F102" s="105"/>
      <c r="G102" s="105"/>
      <c r="H102" s="105"/>
      <c r="I102" s="105"/>
      <c r="J102" s="106"/>
      <c r="L102" s="103"/>
    </row>
    <row r="103" spans="2:12" s="1" customFormat="1" ht="21.75" customHeight="1">
      <c r="B103" s="25"/>
      <c r="L103" s="25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" customHeight="1">
      <c r="B109" s="25"/>
      <c r="C109" s="17" t="s">
        <v>103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13</v>
      </c>
      <c r="L111" s="25"/>
    </row>
    <row r="112" spans="2:12" s="1" customFormat="1" ht="16.5" customHeight="1">
      <c r="B112" s="25"/>
      <c r="E112" s="187" t="str">
        <f>E7</f>
        <v>Oprava asfaltových chodníkov</v>
      </c>
      <c r="F112" s="188"/>
      <c r="G112" s="188"/>
      <c r="H112" s="188"/>
      <c r="L112" s="25"/>
    </row>
    <row r="113" spans="2:65" s="1" customFormat="1" ht="12" customHeight="1">
      <c r="B113" s="25"/>
      <c r="C113" s="22" t="s">
        <v>89</v>
      </c>
      <c r="L113" s="25"/>
    </row>
    <row r="114" spans="2:65" s="1" customFormat="1" ht="16.5" customHeight="1">
      <c r="B114" s="25"/>
      <c r="E114" s="178" t="str">
        <f>E9</f>
        <v>4 - Stará Vrakuňa</v>
      </c>
      <c r="F114" s="189"/>
      <c r="G114" s="189"/>
      <c r="H114" s="189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F12</f>
        <v xml:space="preserve"> </v>
      </c>
      <c r="I116" s="22" t="s">
        <v>19</v>
      </c>
      <c r="J116" s="48" t="str">
        <f>IF(J12="","",J12)</f>
        <v/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25.65" customHeight="1">
      <c r="B119" s="25"/>
      <c r="C119" s="22" t="s">
        <v>23</v>
      </c>
      <c r="F119" s="20" t="str">
        <f>IF(E18="","",E18)</f>
        <v/>
      </c>
      <c r="I119" s="22" t="s">
        <v>26</v>
      </c>
      <c r="J119" s="23">
        <f>E24</f>
        <v>0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104</v>
      </c>
      <c r="D121" s="113" t="s">
        <v>53</v>
      </c>
      <c r="E121" s="113" t="s">
        <v>49</v>
      </c>
      <c r="F121" s="113" t="s">
        <v>50</v>
      </c>
      <c r="G121" s="113" t="s">
        <v>105</v>
      </c>
      <c r="H121" s="113" t="s">
        <v>106</v>
      </c>
      <c r="I121" s="113" t="s">
        <v>107</v>
      </c>
      <c r="J121" s="114" t="s">
        <v>93</v>
      </c>
      <c r="K121" s="115" t="s">
        <v>108</v>
      </c>
      <c r="L121" s="111"/>
      <c r="M121" s="55" t="s">
        <v>1</v>
      </c>
      <c r="N121" s="56" t="s">
        <v>32</v>
      </c>
      <c r="O121" s="56" t="s">
        <v>109</v>
      </c>
      <c r="P121" s="56" t="s">
        <v>110</v>
      </c>
      <c r="Q121" s="56" t="s">
        <v>111</v>
      </c>
      <c r="R121" s="56" t="s">
        <v>112</v>
      </c>
      <c r="S121" s="56" t="s">
        <v>113</v>
      </c>
      <c r="T121" s="57" t="s">
        <v>114</v>
      </c>
    </row>
    <row r="122" spans="2:65" s="1" customFormat="1" ht="22.95" customHeight="1">
      <c r="B122" s="25"/>
      <c r="C122" s="60" t="s">
        <v>94</v>
      </c>
      <c r="J122" s="116">
        <f>BK122</f>
        <v>0</v>
      </c>
      <c r="L122" s="25"/>
      <c r="M122" s="58"/>
      <c r="N122" s="49"/>
      <c r="O122" s="49"/>
      <c r="P122" s="117">
        <f>P123+P138</f>
        <v>10.738977</v>
      </c>
      <c r="Q122" s="49"/>
      <c r="R122" s="117">
        <f>R123+R138</f>
        <v>0.83280074999999987</v>
      </c>
      <c r="S122" s="49"/>
      <c r="T122" s="118">
        <f>T123+T138</f>
        <v>1.3859999999999999</v>
      </c>
      <c r="AT122" s="13" t="s">
        <v>67</v>
      </c>
      <c r="AU122" s="13" t="s">
        <v>95</v>
      </c>
      <c r="BK122" s="119">
        <f>BK123+BK138</f>
        <v>0</v>
      </c>
    </row>
    <row r="123" spans="2:65" s="11" customFormat="1" ht="25.95" customHeight="1">
      <c r="B123" s="120"/>
      <c r="D123" s="121" t="s">
        <v>67</v>
      </c>
      <c r="E123" s="122" t="s">
        <v>115</v>
      </c>
      <c r="F123" s="122" t="s">
        <v>116</v>
      </c>
      <c r="J123" s="123"/>
      <c r="L123" s="120"/>
      <c r="M123" s="124"/>
      <c r="P123" s="125">
        <f>P124+P126+P129+P136</f>
        <v>10.738977</v>
      </c>
      <c r="R123" s="125">
        <f>R124+R126+R129+R136</f>
        <v>0.83280074999999987</v>
      </c>
      <c r="T123" s="126">
        <f>T124+T126+T129+T136</f>
        <v>1.3859999999999999</v>
      </c>
      <c r="AR123" s="121" t="s">
        <v>12</v>
      </c>
      <c r="AT123" s="127" t="s">
        <v>67</v>
      </c>
      <c r="AU123" s="127" t="s">
        <v>68</v>
      </c>
      <c r="AY123" s="121" t="s">
        <v>117</v>
      </c>
      <c r="BK123" s="128">
        <f>BK124+BK126+BK129+BK136</f>
        <v>0</v>
      </c>
    </row>
    <row r="124" spans="2:65" s="11" customFormat="1" ht="22.95" customHeight="1">
      <c r="B124" s="120"/>
      <c r="D124" s="121" t="s">
        <v>67</v>
      </c>
      <c r="E124" s="129" t="s">
        <v>12</v>
      </c>
      <c r="F124" s="129" t="s">
        <v>118</v>
      </c>
      <c r="J124" s="130"/>
      <c r="L124" s="120"/>
      <c r="M124" s="124"/>
      <c r="P124" s="125">
        <f>P125</f>
        <v>2.5766999999999998</v>
      </c>
      <c r="R124" s="125">
        <f>R125</f>
        <v>0</v>
      </c>
      <c r="T124" s="126">
        <f>T125</f>
        <v>1.3859999999999999</v>
      </c>
      <c r="AR124" s="121" t="s">
        <v>12</v>
      </c>
      <c r="AT124" s="127" t="s">
        <v>67</v>
      </c>
      <c r="AU124" s="127" t="s">
        <v>12</v>
      </c>
      <c r="AY124" s="121" t="s">
        <v>117</v>
      </c>
      <c r="BK124" s="128">
        <f>BK125</f>
        <v>0</v>
      </c>
    </row>
    <row r="125" spans="2:65" s="1" customFormat="1" ht="33" customHeight="1">
      <c r="B125" s="131"/>
      <c r="C125" s="132" t="s">
        <v>76</v>
      </c>
      <c r="D125" s="132" t="s">
        <v>119</v>
      </c>
      <c r="E125" s="133" t="s">
        <v>120</v>
      </c>
      <c r="F125" s="134" t="s">
        <v>121</v>
      </c>
      <c r="G125" s="135" t="s">
        <v>122</v>
      </c>
      <c r="H125" s="136">
        <v>6.3</v>
      </c>
      <c r="I125" s="137"/>
      <c r="J125" s="137"/>
      <c r="K125" s="138"/>
      <c r="L125" s="25"/>
      <c r="M125" s="139" t="s">
        <v>1</v>
      </c>
      <c r="N125" s="140" t="s">
        <v>34</v>
      </c>
      <c r="O125" s="141">
        <v>0.40899999999999997</v>
      </c>
      <c r="P125" s="141">
        <f>O125*H125</f>
        <v>2.5766999999999998</v>
      </c>
      <c r="Q125" s="141">
        <v>0</v>
      </c>
      <c r="R125" s="141">
        <f>Q125*H125</f>
        <v>0</v>
      </c>
      <c r="S125" s="141">
        <v>0.22</v>
      </c>
      <c r="T125" s="142">
        <f>S125*H125</f>
        <v>1.3859999999999999</v>
      </c>
      <c r="AR125" s="143" t="s">
        <v>82</v>
      </c>
      <c r="AT125" s="143" t="s">
        <v>119</v>
      </c>
      <c r="AU125" s="143" t="s">
        <v>76</v>
      </c>
      <c r="AY125" s="13" t="s">
        <v>117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76</v>
      </c>
      <c r="BK125" s="144">
        <f>ROUND(I125*H125,2)</f>
        <v>0</v>
      </c>
      <c r="BL125" s="13" t="s">
        <v>82</v>
      </c>
      <c r="BM125" s="143" t="s">
        <v>189</v>
      </c>
    </row>
    <row r="126" spans="2:65" s="11" customFormat="1" ht="22.95" customHeight="1">
      <c r="B126" s="120"/>
      <c r="D126" s="121" t="s">
        <v>67</v>
      </c>
      <c r="E126" s="129" t="s">
        <v>85</v>
      </c>
      <c r="F126" s="129" t="s">
        <v>129</v>
      </c>
      <c r="J126" s="130"/>
      <c r="L126" s="120"/>
      <c r="M126" s="124"/>
      <c r="P126" s="125">
        <f>SUM(P127:P128)</f>
        <v>0.43470000000000003</v>
      </c>
      <c r="R126" s="125">
        <f>SUM(R127:R128)</f>
        <v>0.8327969999999999</v>
      </c>
      <c r="T126" s="126">
        <f>SUM(T127:T128)</f>
        <v>0</v>
      </c>
      <c r="AR126" s="121" t="s">
        <v>12</v>
      </c>
      <c r="AT126" s="127" t="s">
        <v>67</v>
      </c>
      <c r="AU126" s="127" t="s">
        <v>12</v>
      </c>
      <c r="AY126" s="121" t="s">
        <v>117</v>
      </c>
      <c r="BK126" s="128">
        <f>SUM(BK127:BK128)</f>
        <v>0</v>
      </c>
    </row>
    <row r="127" spans="2:65" s="1" customFormat="1" ht="16.5" customHeight="1">
      <c r="B127" s="131"/>
      <c r="C127" s="132" t="s">
        <v>79</v>
      </c>
      <c r="D127" s="132" t="s">
        <v>119</v>
      </c>
      <c r="E127" s="133" t="s">
        <v>130</v>
      </c>
      <c r="F127" s="134" t="s">
        <v>131</v>
      </c>
      <c r="G127" s="135" t="s">
        <v>122</v>
      </c>
      <c r="H127" s="136">
        <v>6.3</v>
      </c>
      <c r="I127" s="137"/>
      <c r="J127" s="137"/>
      <c r="K127" s="138"/>
      <c r="L127" s="25"/>
      <c r="M127" s="139" t="s">
        <v>1</v>
      </c>
      <c r="N127" s="140" t="s">
        <v>34</v>
      </c>
      <c r="O127" s="141">
        <v>2E-3</v>
      </c>
      <c r="P127" s="141">
        <f>O127*H127</f>
        <v>1.26E-2</v>
      </c>
      <c r="Q127" s="141">
        <v>3.1E-4</v>
      </c>
      <c r="R127" s="141">
        <f>Q127*H127</f>
        <v>1.9529999999999999E-3</v>
      </c>
      <c r="S127" s="141">
        <v>0</v>
      </c>
      <c r="T127" s="142">
        <f>S127*H127</f>
        <v>0</v>
      </c>
      <c r="AR127" s="143" t="s">
        <v>82</v>
      </c>
      <c r="AT127" s="143" t="s">
        <v>119</v>
      </c>
      <c r="AU127" s="143" t="s">
        <v>76</v>
      </c>
      <c r="AY127" s="13" t="s">
        <v>117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76</v>
      </c>
      <c r="BK127" s="144">
        <f>ROUND(I127*H127,2)</f>
        <v>0</v>
      </c>
      <c r="BL127" s="13" t="s">
        <v>82</v>
      </c>
      <c r="BM127" s="143" t="s">
        <v>190</v>
      </c>
    </row>
    <row r="128" spans="2:65" s="1" customFormat="1" ht="24.15" customHeight="1">
      <c r="B128" s="131"/>
      <c r="C128" s="132" t="s">
        <v>82</v>
      </c>
      <c r="D128" s="132" t="s">
        <v>119</v>
      </c>
      <c r="E128" s="133" t="s">
        <v>133</v>
      </c>
      <c r="F128" s="134" t="s">
        <v>134</v>
      </c>
      <c r="G128" s="135" t="s">
        <v>122</v>
      </c>
      <c r="H128" s="136">
        <v>6.3</v>
      </c>
      <c r="I128" s="137"/>
      <c r="J128" s="137"/>
      <c r="K128" s="138"/>
      <c r="L128" s="25"/>
      <c r="M128" s="139" t="s">
        <v>1</v>
      </c>
      <c r="N128" s="140" t="s">
        <v>34</v>
      </c>
      <c r="O128" s="141">
        <v>6.7000000000000004E-2</v>
      </c>
      <c r="P128" s="141">
        <f>O128*H128</f>
        <v>0.42210000000000003</v>
      </c>
      <c r="Q128" s="141">
        <v>0.13188</v>
      </c>
      <c r="R128" s="141">
        <f>Q128*H128</f>
        <v>0.83084399999999992</v>
      </c>
      <c r="S128" s="141">
        <v>0</v>
      </c>
      <c r="T128" s="142">
        <f>S128*H128</f>
        <v>0</v>
      </c>
      <c r="AR128" s="143" t="s">
        <v>82</v>
      </c>
      <c r="AT128" s="143" t="s">
        <v>119</v>
      </c>
      <c r="AU128" s="143" t="s">
        <v>76</v>
      </c>
      <c r="AY128" s="13" t="s">
        <v>117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3" t="s">
        <v>76</v>
      </c>
      <c r="BK128" s="144">
        <f>ROUND(I128*H128,2)</f>
        <v>0</v>
      </c>
      <c r="BL128" s="13" t="s">
        <v>82</v>
      </c>
      <c r="BM128" s="143" t="s">
        <v>191</v>
      </c>
    </row>
    <row r="129" spans="2:65" s="11" customFormat="1" ht="22.95" customHeight="1">
      <c r="B129" s="120"/>
      <c r="D129" s="121" t="s">
        <v>67</v>
      </c>
      <c r="E129" s="129" t="s">
        <v>136</v>
      </c>
      <c r="F129" s="129" t="s">
        <v>137</v>
      </c>
      <c r="J129" s="130"/>
      <c r="L129" s="120"/>
      <c r="M129" s="124"/>
      <c r="P129" s="125">
        <f>SUM(P130:P135)</f>
        <v>5.6758980000000001</v>
      </c>
      <c r="R129" s="125">
        <f>SUM(R130:R135)</f>
        <v>3.7499999999999997E-6</v>
      </c>
      <c r="T129" s="126">
        <f>SUM(T130:T135)</f>
        <v>0</v>
      </c>
      <c r="AR129" s="121" t="s">
        <v>12</v>
      </c>
      <c r="AT129" s="127" t="s">
        <v>67</v>
      </c>
      <c r="AU129" s="127" t="s">
        <v>12</v>
      </c>
      <c r="AY129" s="121" t="s">
        <v>117</v>
      </c>
      <c r="BK129" s="128">
        <f>SUM(BK130:BK135)</f>
        <v>0</v>
      </c>
    </row>
    <row r="130" spans="2:65" s="1" customFormat="1" ht="24.15" customHeight="1">
      <c r="B130" s="131"/>
      <c r="C130" s="132" t="s">
        <v>12</v>
      </c>
      <c r="D130" s="132" t="s">
        <v>119</v>
      </c>
      <c r="E130" s="133" t="s">
        <v>138</v>
      </c>
      <c r="F130" s="134" t="s">
        <v>139</v>
      </c>
      <c r="G130" s="135" t="s">
        <v>140</v>
      </c>
      <c r="H130" s="136">
        <v>15</v>
      </c>
      <c r="I130" s="137"/>
      <c r="J130" s="137"/>
      <c r="K130" s="138"/>
      <c r="L130" s="25"/>
      <c r="M130" s="139" t="s">
        <v>1</v>
      </c>
      <c r="N130" s="140" t="s">
        <v>34</v>
      </c>
      <c r="O130" s="141">
        <v>0.185</v>
      </c>
      <c r="P130" s="141">
        <f t="shared" ref="P130:P135" si="0">O130*H130</f>
        <v>2.7749999999999999</v>
      </c>
      <c r="Q130" s="141">
        <v>2.4999999999999999E-7</v>
      </c>
      <c r="R130" s="141">
        <f t="shared" ref="R130:R135" si="1">Q130*H130</f>
        <v>3.7499999999999997E-6</v>
      </c>
      <c r="S130" s="141">
        <v>0</v>
      </c>
      <c r="T130" s="142">
        <f t="shared" ref="T130:T135" si="2">S130*H130</f>
        <v>0</v>
      </c>
      <c r="AR130" s="143" t="s">
        <v>82</v>
      </c>
      <c r="AT130" s="143" t="s">
        <v>119</v>
      </c>
      <c r="AU130" s="143" t="s">
        <v>76</v>
      </c>
      <c r="AY130" s="13" t="s">
        <v>117</v>
      </c>
      <c r="BE130" s="144">
        <f t="shared" ref="BE130:BE135" si="3">IF(N130="základná",J130,0)</f>
        <v>0</v>
      </c>
      <c r="BF130" s="144">
        <f t="shared" ref="BF130:BF135" si="4">IF(N130="znížená",J130,0)</f>
        <v>0</v>
      </c>
      <c r="BG130" s="144">
        <f t="shared" ref="BG130:BG135" si="5">IF(N130="zákl. prenesená",J130,0)</f>
        <v>0</v>
      </c>
      <c r="BH130" s="144">
        <f t="shared" ref="BH130:BH135" si="6">IF(N130="zníž. prenesená",J130,0)</f>
        <v>0</v>
      </c>
      <c r="BI130" s="144">
        <f t="shared" ref="BI130:BI135" si="7">IF(N130="nulová",J130,0)</f>
        <v>0</v>
      </c>
      <c r="BJ130" s="13" t="s">
        <v>76</v>
      </c>
      <c r="BK130" s="144">
        <f t="shared" ref="BK130:BK135" si="8">ROUND(I130*H130,2)</f>
        <v>0</v>
      </c>
      <c r="BL130" s="13" t="s">
        <v>82</v>
      </c>
      <c r="BM130" s="143" t="s">
        <v>192</v>
      </c>
    </row>
    <row r="131" spans="2:65" s="1" customFormat="1" ht="21.75" customHeight="1">
      <c r="B131" s="131"/>
      <c r="C131" s="132" t="s">
        <v>85</v>
      </c>
      <c r="D131" s="132" t="s">
        <v>119</v>
      </c>
      <c r="E131" s="133" t="s">
        <v>143</v>
      </c>
      <c r="F131" s="134" t="s">
        <v>144</v>
      </c>
      <c r="G131" s="135" t="s">
        <v>145</v>
      </c>
      <c r="H131" s="136">
        <v>1.3859999999999999</v>
      </c>
      <c r="I131" s="137"/>
      <c r="J131" s="137"/>
      <c r="K131" s="138"/>
      <c r="L131" s="25"/>
      <c r="M131" s="139" t="s">
        <v>1</v>
      </c>
      <c r="N131" s="140" t="s">
        <v>34</v>
      </c>
      <c r="O131" s="141">
        <v>0.59799999999999998</v>
      </c>
      <c r="P131" s="141">
        <f t="shared" si="0"/>
        <v>0.8288279999999999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82</v>
      </c>
      <c r="AT131" s="143" t="s">
        <v>119</v>
      </c>
      <c r="AU131" s="143" t="s">
        <v>76</v>
      </c>
      <c r="AY131" s="13" t="s">
        <v>117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76</v>
      </c>
      <c r="BK131" s="144">
        <f t="shared" si="8"/>
        <v>0</v>
      </c>
      <c r="BL131" s="13" t="s">
        <v>82</v>
      </c>
      <c r="BM131" s="143" t="s">
        <v>193</v>
      </c>
    </row>
    <row r="132" spans="2:65" s="1" customFormat="1" ht="24.15" customHeight="1">
      <c r="B132" s="131"/>
      <c r="C132" s="132" t="s">
        <v>142</v>
      </c>
      <c r="D132" s="132" t="s">
        <v>119</v>
      </c>
      <c r="E132" s="133" t="s">
        <v>148</v>
      </c>
      <c r="F132" s="134" t="s">
        <v>149</v>
      </c>
      <c r="G132" s="135" t="s">
        <v>145</v>
      </c>
      <c r="H132" s="136">
        <v>20.79</v>
      </c>
      <c r="I132" s="137"/>
      <c r="J132" s="137"/>
      <c r="K132" s="138"/>
      <c r="L132" s="25"/>
      <c r="M132" s="139" t="s">
        <v>1</v>
      </c>
      <c r="N132" s="140" t="s">
        <v>34</v>
      </c>
      <c r="O132" s="141">
        <v>7.0000000000000001E-3</v>
      </c>
      <c r="P132" s="141">
        <f t="shared" si="0"/>
        <v>0.14552999999999999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82</v>
      </c>
      <c r="AT132" s="143" t="s">
        <v>119</v>
      </c>
      <c r="AU132" s="143" t="s">
        <v>76</v>
      </c>
      <c r="AY132" s="13" t="s">
        <v>117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76</v>
      </c>
      <c r="BK132" s="144">
        <f t="shared" si="8"/>
        <v>0</v>
      </c>
      <c r="BL132" s="13" t="s">
        <v>82</v>
      </c>
      <c r="BM132" s="143" t="s">
        <v>194</v>
      </c>
    </row>
    <row r="133" spans="2:65" s="1" customFormat="1" ht="24.15" customHeight="1">
      <c r="B133" s="131"/>
      <c r="C133" s="132" t="s">
        <v>147</v>
      </c>
      <c r="D133" s="132" t="s">
        <v>119</v>
      </c>
      <c r="E133" s="133" t="s">
        <v>152</v>
      </c>
      <c r="F133" s="134" t="s">
        <v>153</v>
      </c>
      <c r="G133" s="135" t="s">
        <v>145</v>
      </c>
      <c r="H133" s="136">
        <v>1.3859999999999999</v>
      </c>
      <c r="I133" s="137"/>
      <c r="J133" s="137"/>
      <c r="K133" s="138"/>
      <c r="L133" s="25"/>
      <c r="M133" s="139" t="s">
        <v>1</v>
      </c>
      <c r="N133" s="140" t="s">
        <v>34</v>
      </c>
      <c r="O133" s="141">
        <v>0.89</v>
      </c>
      <c r="P133" s="141">
        <f t="shared" si="0"/>
        <v>1.2335399999999999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82</v>
      </c>
      <c r="AT133" s="143" t="s">
        <v>119</v>
      </c>
      <c r="AU133" s="143" t="s">
        <v>76</v>
      </c>
      <c r="AY133" s="13" t="s">
        <v>117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76</v>
      </c>
      <c r="BK133" s="144">
        <f t="shared" si="8"/>
        <v>0</v>
      </c>
      <c r="BL133" s="13" t="s">
        <v>82</v>
      </c>
      <c r="BM133" s="143" t="s">
        <v>195</v>
      </c>
    </row>
    <row r="134" spans="2:65" s="1" customFormat="1" ht="24.15" customHeight="1">
      <c r="B134" s="131"/>
      <c r="C134" s="132" t="s">
        <v>151</v>
      </c>
      <c r="D134" s="132" t="s">
        <v>119</v>
      </c>
      <c r="E134" s="133" t="s">
        <v>155</v>
      </c>
      <c r="F134" s="134" t="s">
        <v>156</v>
      </c>
      <c r="G134" s="135" t="s">
        <v>145</v>
      </c>
      <c r="H134" s="136">
        <v>6.93</v>
      </c>
      <c r="I134" s="137"/>
      <c r="J134" s="137"/>
      <c r="K134" s="138"/>
      <c r="L134" s="25"/>
      <c r="M134" s="139" t="s">
        <v>1</v>
      </c>
      <c r="N134" s="140" t="s">
        <v>34</v>
      </c>
      <c r="O134" s="141">
        <v>0.1</v>
      </c>
      <c r="P134" s="141">
        <f t="shared" si="0"/>
        <v>0.69300000000000006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82</v>
      </c>
      <c r="AT134" s="143" t="s">
        <v>119</v>
      </c>
      <c r="AU134" s="143" t="s">
        <v>76</v>
      </c>
      <c r="AY134" s="13" t="s">
        <v>117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76</v>
      </c>
      <c r="BK134" s="144">
        <f t="shared" si="8"/>
        <v>0</v>
      </c>
      <c r="BL134" s="13" t="s">
        <v>82</v>
      </c>
      <c r="BM134" s="143" t="s">
        <v>196</v>
      </c>
    </row>
    <row r="135" spans="2:65" s="1" customFormat="1" ht="24.15" customHeight="1">
      <c r="B135" s="131"/>
      <c r="C135" s="132" t="s">
        <v>136</v>
      </c>
      <c r="D135" s="132" t="s">
        <v>119</v>
      </c>
      <c r="E135" s="133" t="s">
        <v>159</v>
      </c>
      <c r="F135" s="134" t="s">
        <v>160</v>
      </c>
      <c r="G135" s="135" t="s">
        <v>145</v>
      </c>
      <c r="H135" s="136">
        <v>1.3859999999999999</v>
      </c>
      <c r="I135" s="137"/>
      <c r="J135" s="137"/>
      <c r="K135" s="138"/>
      <c r="L135" s="25"/>
      <c r="M135" s="139" t="s">
        <v>1</v>
      </c>
      <c r="N135" s="140" t="s">
        <v>34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82</v>
      </c>
      <c r="AT135" s="143" t="s">
        <v>119</v>
      </c>
      <c r="AU135" s="143" t="s">
        <v>76</v>
      </c>
      <c r="AY135" s="13" t="s">
        <v>117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76</v>
      </c>
      <c r="BK135" s="144">
        <f t="shared" si="8"/>
        <v>0</v>
      </c>
      <c r="BL135" s="13" t="s">
        <v>82</v>
      </c>
      <c r="BM135" s="143" t="s">
        <v>197</v>
      </c>
    </row>
    <row r="136" spans="2:65" s="11" customFormat="1" ht="22.95" customHeight="1">
      <c r="B136" s="120"/>
      <c r="D136" s="121" t="s">
        <v>67</v>
      </c>
      <c r="E136" s="129" t="s">
        <v>162</v>
      </c>
      <c r="F136" s="129" t="s">
        <v>163</v>
      </c>
      <c r="J136" s="130"/>
      <c r="L136" s="120"/>
      <c r="M136" s="124"/>
      <c r="P136" s="125">
        <f>P137</f>
        <v>2.051679</v>
      </c>
      <c r="R136" s="125">
        <f>R137</f>
        <v>0</v>
      </c>
      <c r="T136" s="126">
        <f>T137</f>
        <v>0</v>
      </c>
      <c r="AR136" s="121" t="s">
        <v>12</v>
      </c>
      <c r="AT136" s="127" t="s">
        <v>67</v>
      </c>
      <c r="AU136" s="127" t="s">
        <v>12</v>
      </c>
      <c r="AY136" s="121" t="s">
        <v>117</v>
      </c>
      <c r="BK136" s="128">
        <f>BK137</f>
        <v>0</v>
      </c>
    </row>
    <row r="137" spans="2:65" s="1" customFormat="1" ht="24.15" customHeight="1">
      <c r="B137" s="131"/>
      <c r="C137" s="132" t="s">
        <v>164</v>
      </c>
      <c r="D137" s="132" t="s">
        <v>119</v>
      </c>
      <c r="E137" s="133" t="s">
        <v>165</v>
      </c>
      <c r="F137" s="134" t="s">
        <v>166</v>
      </c>
      <c r="G137" s="135" t="s">
        <v>145</v>
      </c>
      <c r="H137" s="136">
        <v>0.83299999999999996</v>
      </c>
      <c r="I137" s="137"/>
      <c r="J137" s="137"/>
      <c r="K137" s="138"/>
      <c r="L137" s="25"/>
      <c r="M137" s="139" t="s">
        <v>1</v>
      </c>
      <c r="N137" s="140" t="s">
        <v>34</v>
      </c>
      <c r="O137" s="141">
        <v>2.4630000000000001</v>
      </c>
      <c r="P137" s="141">
        <f>O137*H137</f>
        <v>2.051679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82</v>
      </c>
      <c r="AT137" s="143" t="s">
        <v>119</v>
      </c>
      <c r="AU137" s="143" t="s">
        <v>76</v>
      </c>
      <c r="AY137" s="13" t="s">
        <v>117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76</v>
      </c>
      <c r="BK137" s="144">
        <f>ROUND(I137*H137,2)</f>
        <v>0</v>
      </c>
      <c r="BL137" s="13" t="s">
        <v>82</v>
      </c>
      <c r="BM137" s="143" t="s">
        <v>198</v>
      </c>
    </row>
    <row r="138" spans="2:65" s="11" customFormat="1" ht="25.95" customHeight="1">
      <c r="B138" s="120"/>
      <c r="D138" s="121" t="s">
        <v>67</v>
      </c>
      <c r="E138" s="122" t="s">
        <v>168</v>
      </c>
      <c r="F138" s="122" t="s">
        <v>169</v>
      </c>
      <c r="J138" s="123"/>
      <c r="L138" s="120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1" t="s">
        <v>85</v>
      </c>
      <c r="AT138" s="127" t="s">
        <v>67</v>
      </c>
      <c r="AU138" s="127" t="s">
        <v>68</v>
      </c>
      <c r="AY138" s="121" t="s">
        <v>117</v>
      </c>
      <c r="BK138" s="128">
        <f>BK139</f>
        <v>0</v>
      </c>
    </row>
    <row r="139" spans="2:65" s="1" customFormat="1" ht="37.950000000000003" customHeight="1">
      <c r="B139" s="131"/>
      <c r="C139" s="132" t="s">
        <v>158</v>
      </c>
      <c r="D139" s="132" t="s">
        <v>119</v>
      </c>
      <c r="E139" s="133" t="s">
        <v>171</v>
      </c>
      <c r="F139" s="134" t="s">
        <v>172</v>
      </c>
      <c r="G139" s="135" t="s">
        <v>173</v>
      </c>
      <c r="H139" s="136">
        <v>1</v>
      </c>
      <c r="I139" s="137"/>
      <c r="J139" s="137"/>
      <c r="K139" s="138"/>
      <c r="L139" s="25"/>
      <c r="M139" s="145" t="s">
        <v>1</v>
      </c>
      <c r="N139" s="146" t="s">
        <v>34</v>
      </c>
      <c r="O139" s="147">
        <v>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3" t="s">
        <v>174</v>
      </c>
      <c r="AT139" s="143" t="s">
        <v>119</v>
      </c>
      <c r="AU139" s="143" t="s">
        <v>12</v>
      </c>
      <c r="AY139" s="13" t="s">
        <v>117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76</v>
      </c>
      <c r="BK139" s="144">
        <f>ROUND(I139*H139,2)</f>
        <v>0</v>
      </c>
      <c r="BL139" s="13" t="s">
        <v>174</v>
      </c>
      <c r="BM139" s="143" t="s">
        <v>199</v>
      </c>
    </row>
    <row r="140" spans="2:65" s="1" customFormat="1" ht="6.9" customHeight="1"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25"/>
    </row>
  </sheetData>
  <autoFilter ref="C121:K139" xr:uid="{00000000-0009-0000-0000-000004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0"/>
  <sheetViews>
    <sheetView showGridLines="0" workbookViewId="0">
      <selection activeCell="X137" sqref="X13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0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87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88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87" t="str">
        <f>'Rekapitulácia stavby'!K6</f>
        <v>Oprava asfaltových chodníkov</v>
      </c>
      <c r="F7" s="188"/>
      <c r="G7" s="188"/>
      <c r="H7" s="188"/>
      <c r="L7" s="16"/>
    </row>
    <row r="8" spans="2:46" s="1" customFormat="1" ht="12" customHeight="1">
      <c r="B8" s="25"/>
      <c r="D8" s="22" t="s">
        <v>89</v>
      </c>
      <c r="L8" s="25"/>
    </row>
    <row r="9" spans="2:46" s="1" customFormat="1" ht="16.5" customHeight="1">
      <c r="B9" s="25"/>
      <c r="E9" s="178" t="s">
        <v>200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/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/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/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/>
      <c r="L17" s="25"/>
    </row>
    <row r="18" spans="2:12" s="1" customFormat="1" ht="18" customHeight="1">
      <c r="B18" s="25"/>
      <c r="E18" s="20"/>
      <c r="I18" s="22" t="s">
        <v>22</v>
      </c>
      <c r="J18" s="20"/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/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/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/>
      <c r="L23" s="25"/>
    </row>
    <row r="24" spans="2:12" s="1" customFormat="1" ht="18" customHeight="1">
      <c r="B24" s="25"/>
      <c r="E24" s="20"/>
      <c r="I24" s="22" t="s">
        <v>22</v>
      </c>
      <c r="J24" s="20"/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5"/>
      <c r="E27" s="164" t="s">
        <v>1</v>
      </c>
      <c r="F27" s="164"/>
      <c r="G27" s="164"/>
      <c r="H27" s="164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28</v>
      </c>
      <c r="J30" s="62">
        <f>ROUND(J122,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51" t="s">
        <v>32</v>
      </c>
      <c r="E33" s="30" t="s">
        <v>33</v>
      </c>
      <c r="F33" s="87">
        <f>ROUND((SUM(BE122:BE139)),  2)</f>
        <v>0</v>
      </c>
      <c r="G33" s="88"/>
      <c r="H33" s="88"/>
      <c r="I33" s="89">
        <v>0.23</v>
      </c>
      <c r="J33" s="87">
        <f>ROUND(((SUM(BE122:BE139))*I33),  2)</f>
        <v>0</v>
      </c>
      <c r="L33" s="25"/>
    </row>
    <row r="34" spans="2:12" s="1" customFormat="1" ht="14.4" customHeight="1">
      <c r="B34" s="25"/>
      <c r="E34" s="30" t="s">
        <v>34</v>
      </c>
      <c r="F34" s="90">
        <f>ROUND((SUM(BF122:BF139)),  2)</f>
        <v>0</v>
      </c>
      <c r="I34" s="91">
        <v>0.23</v>
      </c>
      <c r="J34" s="90">
        <f>ROUND(((SUM(BF122:BF139))*I34),  2)</f>
        <v>0</v>
      </c>
      <c r="L34" s="25"/>
    </row>
    <row r="35" spans="2:12" s="1" customFormat="1" ht="14.4" hidden="1" customHeight="1">
      <c r="B35" s="25"/>
      <c r="E35" s="22" t="s">
        <v>35</v>
      </c>
      <c r="F35" s="90">
        <f>ROUND((SUM(BG122:BG139)),  2)</f>
        <v>0</v>
      </c>
      <c r="I35" s="91">
        <v>0.23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90">
        <f>ROUND((SUM(BH122:BH139)),  2)</f>
        <v>0</v>
      </c>
      <c r="I36" s="91">
        <v>0.23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7">
        <f>ROUND((SUM(BI122:BI139)),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38</v>
      </c>
      <c r="E39" s="53"/>
      <c r="F39" s="53"/>
      <c r="G39" s="94" t="s">
        <v>39</v>
      </c>
      <c r="H39" s="95" t="s">
        <v>40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43</v>
      </c>
      <c r="E61" s="27"/>
      <c r="F61" s="98" t="s">
        <v>44</v>
      </c>
      <c r="G61" s="39" t="s">
        <v>43</v>
      </c>
      <c r="H61" s="27"/>
      <c r="I61" s="27"/>
      <c r="J61" s="99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43</v>
      </c>
      <c r="E76" s="27"/>
      <c r="F76" s="98" t="s">
        <v>44</v>
      </c>
      <c r="G76" s="39" t="s">
        <v>43</v>
      </c>
      <c r="H76" s="27"/>
      <c r="I76" s="27"/>
      <c r="J76" s="99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87" t="str">
        <f>E7</f>
        <v>Oprava asfaltových chodníkov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89</v>
      </c>
      <c r="L86" s="25"/>
    </row>
    <row r="87" spans="2:47" s="1" customFormat="1" ht="16.5" customHeight="1">
      <c r="B87" s="25"/>
      <c r="E87" s="178" t="str">
        <f>E9</f>
        <v>5 - Kozia brána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/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25.65" customHeight="1">
      <c r="B92" s="25"/>
      <c r="C92" s="22" t="s">
        <v>23</v>
      </c>
      <c r="F92" s="20" t="str">
        <f>IF(E18="","",E18)</f>
        <v/>
      </c>
      <c r="I92" s="22" t="s">
        <v>26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92</v>
      </c>
      <c r="D94" s="92"/>
      <c r="E94" s="92"/>
      <c r="F94" s="92"/>
      <c r="G94" s="92"/>
      <c r="H94" s="92"/>
      <c r="I94" s="92"/>
      <c r="J94" s="101" t="s">
        <v>93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94</v>
      </c>
      <c r="J96" s="62">
        <f>J122</f>
        <v>0</v>
      </c>
      <c r="L96" s="25"/>
      <c r="AU96" s="13" t="s">
        <v>95</v>
      </c>
    </row>
    <row r="97" spans="2:12" s="8" customFormat="1" ht="24.9" customHeight="1">
      <c r="B97" s="103"/>
      <c r="D97" s="104" t="s">
        <v>96</v>
      </c>
      <c r="E97" s="105"/>
      <c r="F97" s="105"/>
      <c r="G97" s="105"/>
      <c r="H97" s="105"/>
      <c r="I97" s="105"/>
      <c r="J97" s="106"/>
      <c r="L97" s="103"/>
    </row>
    <row r="98" spans="2:12" s="9" customFormat="1" ht="19.95" customHeight="1">
      <c r="B98" s="107"/>
      <c r="D98" s="108" t="s">
        <v>97</v>
      </c>
      <c r="E98" s="109"/>
      <c r="F98" s="109"/>
      <c r="G98" s="109"/>
      <c r="H98" s="109"/>
      <c r="I98" s="109"/>
      <c r="J98" s="110"/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/>
      <c r="L99" s="107"/>
    </row>
    <row r="100" spans="2:12" s="9" customFormat="1" ht="19.95" customHeight="1">
      <c r="B100" s="107"/>
      <c r="D100" s="108" t="s">
        <v>100</v>
      </c>
      <c r="E100" s="109"/>
      <c r="F100" s="109"/>
      <c r="G100" s="109"/>
      <c r="H100" s="109"/>
      <c r="I100" s="109"/>
      <c r="J100" s="110"/>
      <c r="L100" s="107"/>
    </row>
    <row r="101" spans="2:12" s="9" customFormat="1" ht="19.95" customHeight="1">
      <c r="B101" s="107"/>
      <c r="D101" s="108" t="s">
        <v>101</v>
      </c>
      <c r="E101" s="109"/>
      <c r="F101" s="109"/>
      <c r="G101" s="109"/>
      <c r="H101" s="109"/>
      <c r="I101" s="109"/>
      <c r="J101" s="110"/>
      <c r="L101" s="107"/>
    </row>
    <row r="102" spans="2:12" s="8" customFormat="1" ht="24.9" customHeight="1">
      <c r="B102" s="103"/>
      <c r="D102" s="104" t="s">
        <v>102</v>
      </c>
      <c r="E102" s="105"/>
      <c r="F102" s="105"/>
      <c r="G102" s="105"/>
      <c r="H102" s="105"/>
      <c r="I102" s="105"/>
      <c r="J102" s="106"/>
      <c r="L102" s="103"/>
    </row>
    <row r="103" spans="2:12" s="1" customFormat="1" ht="21.75" customHeight="1">
      <c r="B103" s="25"/>
      <c r="L103" s="25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" customHeight="1">
      <c r="B109" s="25"/>
      <c r="C109" s="17" t="s">
        <v>103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13</v>
      </c>
      <c r="L111" s="25"/>
    </row>
    <row r="112" spans="2:12" s="1" customFormat="1" ht="16.5" customHeight="1">
      <c r="B112" s="25"/>
      <c r="E112" s="187" t="str">
        <f>E7</f>
        <v>Oprava asfaltových chodníkov</v>
      </c>
      <c r="F112" s="188"/>
      <c r="G112" s="188"/>
      <c r="H112" s="188"/>
      <c r="L112" s="25"/>
    </row>
    <row r="113" spans="2:65" s="1" customFormat="1" ht="12" customHeight="1">
      <c r="B113" s="25"/>
      <c r="C113" s="22" t="s">
        <v>89</v>
      </c>
      <c r="L113" s="25"/>
    </row>
    <row r="114" spans="2:65" s="1" customFormat="1" ht="16.5" customHeight="1">
      <c r="B114" s="25"/>
      <c r="E114" s="178" t="str">
        <f>E9</f>
        <v>5 - Kozia brána</v>
      </c>
      <c r="F114" s="189"/>
      <c r="G114" s="189"/>
      <c r="H114" s="189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F12</f>
        <v xml:space="preserve"> </v>
      </c>
      <c r="I116" s="22" t="s">
        <v>19</v>
      </c>
      <c r="J116" s="48" t="str">
        <f>IF(J12="","",J12)</f>
        <v/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25.65" customHeight="1">
      <c r="B119" s="25"/>
      <c r="C119" s="22" t="s">
        <v>23</v>
      </c>
      <c r="F119" s="20" t="str">
        <f>IF(E18="","",E18)</f>
        <v/>
      </c>
      <c r="I119" s="22" t="s">
        <v>26</v>
      </c>
      <c r="J119" s="23">
        <f>E24</f>
        <v>0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104</v>
      </c>
      <c r="D121" s="113" t="s">
        <v>53</v>
      </c>
      <c r="E121" s="113" t="s">
        <v>49</v>
      </c>
      <c r="F121" s="113" t="s">
        <v>50</v>
      </c>
      <c r="G121" s="113" t="s">
        <v>105</v>
      </c>
      <c r="H121" s="113" t="s">
        <v>106</v>
      </c>
      <c r="I121" s="113" t="s">
        <v>107</v>
      </c>
      <c r="J121" s="114" t="s">
        <v>93</v>
      </c>
      <c r="K121" s="115" t="s">
        <v>108</v>
      </c>
      <c r="L121" s="111"/>
      <c r="M121" s="55" t="s">
        <v>1</v>
      </c>
      <c r="N121" s="56" t="s">
        <v>32</v>
      </c>
      <c r="O121" s="56" t="s">
        <v>109</v>
      </c>
      <c r="P121" s="56" t="s">
        <v>110</v>
      </c>
      <c r="Q121" s="56" t="s">
        <v>111</v>
      </c>
      <c r="R121" s="56" t="s">
        <v>112</v>
      </c>
      <c r="S121" s="56" t="s">
        <v>113</v>
      </c>
      <c r="T121" s="57" t="s">
        <v>114</v>
      </c>
    </row>
    <row r="122" spans="2:65" s="1" customFormat="1" ht="22.95" customHeight="1">
      <c r="B122" s="25"/>
      <c r="C122" s="60" t="s">
        <v>94</v>
      </c>
      <c r="J122" s="116">
        <f>BK122</f>
        <v>0</v>
      </c>
      <c r="L122" s="25"/>
      <c r="M122" s="58"/>
      <c r="N122" s="49"/>
      <c r="O122" s="49"/>
      <c r="P122" s="117">
        <f>P123+P138</f>
        <v>24.130971000000002</v>
      </c>
      <c r="Q122" s="49"/>
      <c r="R122" s="117">
        <f>R123+R138</f>
        <v>1.9432004999999997</v>
      </c>
      <c r="S122" s="49"/>
      <c r="T122" s="118">
        <f>T123+T138</f>
        <v>3.234</v>
      </c>
      <c r="AT122" s="13" t="s">
        <v>67</v>
      </c>
      <c r="AU122" s="13" t="s">
        <v>95</v>
      </c>
      <c r="BK122" s="119">
        <f>BK123+BK138</f>
        <v>0</v>
      </c>
    </row>
    <row r="123" spans="2:65" s="11" customFormat="1" ht="25.95" customHeight="1">
      <c r="B123" s="120"/>
      <c r="D123" s="121" t="s">
        <v>67</v>
      </c>
      <c r="E123" s="122" t="s">
        <v>115</v>
      </c>
      <c r="F123" s="122" t="s">
        <v>116</v>
      </c>
      <c r="J123" s="123"/>
      <c r="L123" s="120"/>
      <c r="M123" s="124"/>
      <c r="P123" s="125">
        <f>P124+P126+P129+P136</f>
        <v>24.130971000000002</v>
      </c>
      <c r="R123" s="125">
        <f>R124+R126+R129+R136</f>
        <v>1.9432004999999997</v>
      </c>
      <c r="T123" s="126">
        <f>T124+T126+T129+T136</f>
        <v>3.234</v>
      </c>
      <c r="AR123" s="121" t="s">
        <v>12</v>
      </c>
      <c r="AT123" s="127" t="s">
        <v>67</v>
      </c>
      <c r="AU123" s="127" t="s">
        <v>68</v>
      </c>
      <c r="AY123" s="121" t="s">
        <v>117</v>
      </c>
      <c r="BK123" s="128">
        <f>BK124+BK126+BK129+BK136</f>
        <v>0</v>
      </c>
    </row>
    <row r="124" spans="2:65" s="11" customFormat="1" ht="22.95" customHeight="1">
      <c r="B124" s="120"/>
      <c r="D124" s="121" t="s">
        <v>67</v>
      </c>
      <c r="E124" s="129" t="s">
        <v>12</v>
      </c>
      <c r="F124" s="129" t="s">
        <v>118</v>
      </c>
      <c r="J124" s="130"/>
      <c r="L124" s="120"/>
      <c r="M124" s="124"/>
      <c r="P124" s="125">
        <f>P125</f>
        <v>6.0122999999999998</v>
      </c>
      <c r="R124" s="125">
        <f>R125</f>
        <v>0</v>
      </c>
      <c r="T124" s="126">
        <f>T125</f>
        <v>3.234</v>
      </c>
      <c r="AR124" s="121" t="s">
        <v>12</v>
      </c>
      <c r="AT124" s="127" t="s">
        <v>67</v>
      </c>
      <c r="AU124" s="127" t="s">
        <v>12</v>
      </c>
      <c r="AY124" s="121" t="s">
        <v>117</v>
      </c>
      <c r="BK124" s="128">
        <f>BK125</f>
        <v>0</v>
      </c>
    </row>
    <row r="125" spans="2:65" s="1" customFormat="1" ht="33" customHeight="1">
      <c r="B125" s="131"/>
      <c r="C125" s="132" t="s">
        <v>12</v>
      </c>
      <c r="D125" s="132" t="s">
        <v>119</v>
      </c>
      <c r="E125" s="133" t="s">
        <v>120</v>
      </c>
      <c r="F125" s="134" t="s">
        <v>121</v>
      </c>
      <c r="G125" s="135" t="s">
        <v>122</v>
      </c>
      <c r="H125" s="136">
        <v>14.7</v>
      </c>
      <c r="I125" s="137"/>
      <c r="J125" s="137"/>
      <c r="K125" s="138"/>
      <c r="L125" s="25"/>
      <c r="M125" s="139" t="s">
        <v>1</v>
      </c>
      <c r="N125" s="140" t="s">
        <v>34</v>
      </c>
      <c r="O125" s="141">
        <v>0.40899999999999997</v>
      </c>
      <c r="P125" s="141">
        <f>O125*H125</f>
        <v>6.0122999999999998</v>
      </c>
      <c r="Q125" s="141">
        <v>0</v>
      </c>
      <c r="R125" s="141">
        <f>Q125*H125</f>
        <v>0</v>
      </c>
      <c r="S125" s="141">
        <v>0.22</v>
      </c>
      <c r="T125" s="142">
        <f>S125*H125</f>
        <v>3.234</v>
      </c>
      <c r="AR125" s="143" t="s">
        <v>82</v>
      </c>
      <c r="AT125" s="143" t="s">
        <v>119</v>
      </c>
      <c r="AU125" s="143" t="s">
        <v>76</v>
      </c>
      <c r="AY125" s="13" t="s">
        <v>117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76</v>
      </c>
      <c r="BK125" s="144">
        <f>ROUND(I125*H125,2)</f>
        <v>0</v>
      </c>
      <c r="BL125" s="13" t="s">
        <v>82</v>
      </c>
      <c r="BM125" s="143" t="s">
        <v>201</v>
      </c>
    </row>
    <row r="126" spans="2:65" s="11" customFormat="1" ht="22.95" customHeight="1">
      <c r="B126" s="120"/>
      <c r="D126" s="121" t="s">
        <v>67</v>
      </c>
      <c r="E126" s="129" t="s">
        <v>85</v>
      </c>
      <c r="F126" s="129" t="s">
        <v>129</v>
      </c>
      <c r="J126" s="130"/>
      <c r="L126" s="120"/>
      <c r="M126" s="124"/>
      <c r="P126" s="125">
        <f>SUM(P127:P128)</f>
        <v>1.0143</v>
      </c>
      <c r="R126" s="125">
        <f>SUM(R127:R128)</f>
        <v>1.9431929999999997</v>
      </c>
      <c r="T126" s="126">
        <f>SUM(T127:T128)</f>
        <v>0</v>
      </c>
      <c r="AR126" s="121" t="s">
        <v>12</v>
      </c>
      <c r="AT126" s="127" t="s">
        <v>67</v>
      </c>
      <c r="AU126" s="127" t="s">
        <v>12</v>
      </c>
      <c r="AY126" s="121" t="s">
        <v>117</v>
      </c>
      <c r="BK126" s="128">
        <f>SUM(BK127:BK128)</f>
        <v>0</v>
      </c>
    </row>
    <row r="127" spans="2:65" s="1" customFormat="1" ht="16.5" customHeight="1">
      <c r="B127" s="131"/>
      <c r="C127" s="132" t="s">
        <v>76</v>
      </c>
      <c r="D127" s="132" t="s">
        <v>119</v>
      </c>
      <c r="E127" s="133" t="s">
        <v>130</v>
      </c>
      <c r="F127" s="134" t="s">
        <v>131</v>
      </c>
      <c r="G127" s="135" t="s">
        <v>122</v>
      </c>
      <c r="H127" s="136">
        <v>14.7</v>
      </c>
      <c r="I127" s="137"/>
      <c r="J127" s="137"/>
      <c r="K127" s="138"/>
      <c r="L127" s="25"/>
      <c r="M127" s="139" t="s">
        <v>1</v>
      </c>
      <c r="N127" s="140" t="s">
        <v>34</v>
      </c>
      <c r="O127" s="141">
        <v>2E-3</v>
      </c>
      <c r="P127" s="141">
        <f>O127*H127</f>
        <v>2.9399999999999999E-2</v>
      </c>
      <c r="Q127" s="141">
        <v>3.1E-4</v>
      </c>
      <c r="R127" s="141">
        <f>Q127*H127</f>
        <v>4.5569999999999994E-3</v>
      </c>
      <c r="S127" s="141">
        <v>0</v>
      </c>
      <c r="T127" s="142">
        <f>S127*H127</f>
        <v>0</v>
      </c>
      <c r="AR127" s="143" t="s">
        <v>82</v>
      </c>
      <c r="AT127" s="143" t="s">
        <v>119</v>
      </c>
      <c r="AU127" s="143" t="s">
        <v>76</v>
      </c>
      <c r="AY127" s="13" t="s">
        <v>117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76</v>
      </c>
      <c r="BK127" s="144">
        <f>ROUND(I127*H127,2)</f>
        <v>0</v>
      </c>
      <c r="BL127" s="13" t="s">
        <v>82</v>
      </c>
      <c r="BM127" s="143" t="s">
        <v>202</v>
      </c>
    </row>
    <row r="128" spans="2:65" s="1" customFormat="1" ht="24.15" customHeight="1">
      <c r="B128" s="131"/>
      <c r="C128" s="132" t="s">
        <v>79</v>
      </c>
      <c r="D128" s="132" t="s">
        <v>119</v>
      </c>
      <c r="E128" s="133" t="s">
        <v>133</v>
      </c>
      <c r="F128" s="134" t="s">
        <v>134</v>
      </c>
      <c r="G128" s="135" t="s">
        <v>122</v>
      </c>
      <c r="H128" s="136">
        <v>14.7</v>
      </c>
      <c r="I128" s="137"/>
      <c r="J128" s="137"/>
      <c r="K128" s="138"/>
      <c r="L128" s="25"/>
      <c r="M128" s="139" t="s">
        <v>1</v>
      </c>
      <c r="N128" s="140" t="s">
        <v>34</v>
      </c>
      <c r="O128" s="141">
        <v>6.7000000000000004E-2</v>
      </c>
      <c r="P128" s="141">
        <f>O128*H128</f>
        <v>0.9849</v>
      </c>
      <c r="Q128" s="141">
        <v>0.13188</v>
      </c>
      <c r="R128" s="141">
        <f>Q128*H128</f>
        <v>1.9386359999999998</v>
      </c>
      <c r="S128" s="141">
        <v>0</v>
      </c>
      <c r="T128" s="142">
        <f>S128*H128</f>
        <v>0</v>
      </c>
      <c r="AR128" s="143" t="s">
        <v>82</v>
      </c>
      <c r="AT128" s="143" t="s">
        <v>119</v>
      </c>
      <c r="AU128" s="143" t="s">
        <v>76</v>
      </c>
      <c r="AY128" s="13" t="s">
        <v>117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3" t="s">
        <v>76</v>
      </c>
      <c r="BK128" s="144">
        <f>ROUND(I128*H128,2)</f>
        <v>0</v>
      </c>
      <c r="BL128" s="13" t="s">
        <v>82</v>
      </c>
      <c r="BM128" s="143" t="s">
        <v>203</v>
      </c>
    </row>
    <row r="129" spans="2:65" s="11" customFormat="1" ht="22.95" customHeight="1">
      <c r="B129" s="120"/>
      <c r="D129" s="121" t="s">
        <v>67</v>
      </c>
      <c r="E129" s="129" t="s">
        <v>136</v>
      </c>
      <c r="F129" s="129" t="s">
        <v>137</v>
      </c>
      <c r="J129" s="130"/>
      <c r="L129" s="120"/>
      <c r="M129" s="124"/>
      <c r="P129" s="125">
        <f>SUM(P130:P135)</f>
        <v>12.318762</v>
      </c>
      <c r="R129" s="125">
        <f>SUM(R130:R135)</f>
        <v>7.4999999999999993E-6</v>
      </c>
      <c r="T129" s="126">
        <f>SUM(T130:T135)</f>
        <v>0</v>
      </c>
      <c r="AR129" s="121" t="s">
        <v>12</v>
      </c>
      <c r="AT129" s="127" t="s">
        <v>67</v>
      </c>
      <c r="AU129" s="127" t="s">
        <v>12</v>
      </c>
      <c r="AY129" s="121" t="s">
        <v>117</v>
      </c>
      <c r="BK129" s="128">
        <f>SUM(BK130:BK135)</f>
        <v>0</v>
      </c>
    </row>
    <row r="130" spans="2:65" s="1" customFormat="1" ht="24.15" customHeight="1">
      <c r="B130" s="131"/>
      <c r="C130" s="132" t="s">
        <v>82</v>
      </c>
      <c r="D130" s="132" t="s">
        <v>119</v>
      </c>
      <c r="E130" s="133" t="s">
        <v>138</v>
      </c>
      <c r="F130" s="134" t="s">
        <v>139</v>
      </c>
      <c r="G130" s="135" t="s">
        <v>140</v>
      </c>
      <c r="H130" s="136">
        <v>30</v>
      </c>
      <c r="I130" s="137"/>
      <c r="J130" s="137"/>
      <c r="K130" s="138"/>
      <c r="L130" s="25"/>
      <c r="M130" s="139" t="s">
        <v>1</v>
      </c>
      <c r="N130" s="140" t="s">
        <v>34</v>
      </c>
      <c r="O130" s="141">
        <v>0.185</v>
      </c>
      <c r="P130" s="141">
        <f t="shared" ref="P130:P135" si="0">O130*H130</f>
        <v>5.55</v>
      </c>
      <c r="Q130" s="141">
        <v>2.4999999999999999E-7</v>
      </c>
      <c r="R130" s="141">
        <f t="shared" ref="R130:R135" si="1">Q130*H130</f>
        <v>7.4999999999999993E-6</v>
      </c>
      <c r="S130" s="141">
        <v>0</v>
      </c>
      <c r="T130" s="142">
        <f t="shared" ref="T130:T135" si="2">S130*H130</f>
        <v>0</v>
      </c>
      <c r="AR130" s="143" t="s">
        <v>82</v>
      </c>
      <c r="AT130" s="143" t="s">
        <v>119</v>
      </c>
      <c r="AU130" s="143" t="s">
        <v>76</v>
      </c>
      <c r="AY130" s="13" t="s">
        <v>117</v>
      </c>
      <c r="BE130" s="144">
        <f t="shared" ref="BE130:BE135" si="3">IF(N130="základná",J130,0)</f>
        <v>0</v>
      </c>
      <c r="BF130" s="144">
        <f t="shared" ref="BF130:BF135" si="4">IF(N130="znížená",J130,0)</f>
        <v>0</v>
      </c>
      <c r="BG130" s="144">
        <f t="shared" ref="BG130:BG135" si="5">IF(N130="zákl. prenesená",J130,0)</f>
        <v>0</v>
      </c>
      <c r="BH130" s="144">
        <f t="shared" ref="BH130:BH135" si="6">IF(N130="zníž. prenesená",J130,0)</f>
        <v>0</v>
      </c>
      <c r="BI130" s="144">
        <f t="shared" ref="BI130:BI135" si="7">IF(N130="nulová",J130,0)</f>
        <v>0</v>
      </c>
      <c r="BJ130" s="13" t="s">
        <v>76</v>
      </c>
      <c r="BK130" s="144">
        <f t="shared" ref="BK130:BK135" si="8">ROUND(I130*H130,2)</f>
        <v>0</v>
      </c>
      <c r="BL130" s="13" t="s">
        <v>82</v>
      </c>
      <c r="BM130" s="143" t="s">
        <v>204</v>
      </c>
    </row>
    <row r="131" spans="2:65" s="1" customFormat="1" ht="21.75" customHeight="1">
      <c r="B131" s="131"/>
      <c r="C131" s="132" t="s">
        <v>85</v>
      </c>
      <c r="D131" s="132" t="s">
        <v>119</v>
      </c>
      <c r="E131" s="133" t="s">
        <v>143</v>
      </c>
      <c r="F131" s="134" t="s">
        <v>144</v>
      </c>
      <c r="G131" s="135" t="s">
        <v>145</v>
      </c>
      <c r="H131" s="136">
        <v>3.234</v>
      </c>
      <c r="I131" s="137"/>
      <c r="J131" s="137"/>
      <c r="K131" s="138"/>
      <c r="L131" s="25"/>
      <c r="M131" s="139" t="s">
        <v>1</v>
      </c>
      <c r="N131" s="140" t="s">
        <v>34</v>
      </c>
      <c r="O131" s="141">
        <v>0.59799999999999998</v>
      </c>
      <c r="P131" s="141">
        <f t="shared" si="0"/>
        <v>1.933932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82</v>
      </c>
      <c r="AT131" s="143" t="s">
        <v>119</v>
      </c>
      <c r="AU131" s="143" t="s">
        <v>76</v>
      </c>
      <c r="AY131" s="13" t="s">
        <v>117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76</v>
      </c>
      <c r="BK131" s="144">
        <f t="shared" si="8"/>
        <v>0</v>
      </c>
      <c r="BL131" s="13" t="s">
        <v>82</v>
      </c>
      <c r="BM131" s="143" t="s">
        <v>205</v>
      </c>
    </row>
    <row r="132" spans="2:65" s="1" customFormat="1" ht="24.15" customHeight="1">
      <c r="B132" s="131"/>
      <c r="C132" s="132" t="s">
        <v>142</v>
      </c>
      <c r="D132" s="132" t="s">
        <v>119</v>
      </c>
      <c r="E132" s="133" t="s">
        <v>148</v>
      </c>
      <c r="F132" s="134" t="s">
        <v>149</v>
      </c>
      <c r="G132" s="135" t="s">
        <v>145</v>
      </c>
      <c r="H132" s="136">
        <v>48.51</v>
      </c>
      <c r="I132" s="137"/>
      <c r="J132" s="137"/>
      <c r="K132" s="138"/>
      <c r="L132" s="25"/>
      <c r="M132" s="139" t="s">
        <v>1</v>
      </c>
      <c r="N132" s="140" t="s">
        <v>34</v>
      </c>
      <c r="O132" s="141">
        <v>7.0000000000000001E-3</v>
      </c>
      <c r="P132" s="141">
        <f t="shared" si="0"/>
        <v>0.33956999999999998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82</v>
      </c>
      <c r="AT132" s="143" t="s">
        <v>119</v>
      </c>
      <c r="AU132" s="143" t="s">
        <v>76</v>
      </c>
      <c r="AY132" s="13" t="s">
        <v>117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76</v>
      </c>
      <c r="BK132" s="144">
        <f t="shared" si="8"/>
        <v>0</v>
      </c>
      <c r="BL132" s="13" t="s">
        <v>82</v>
      </c>
      <c r="BM132" s="143" t="s">
        <v>206</v>
      </c>
    </row>
    <row r="133" spans="2:65" s="1" customFormat="1" ht="24.15" customHeight="1">
      <c r="B133" s="131"/>
      <c r="C133" s="132" t="s">
        <v>147</v>
      </c>
      <c r="D133" s="132" t="s">
        <v>119</v>
      </c>
      <c r="E133" s="133" t="s">
        <v>152</v>
      </c>
      <c r="F133" s="134" t="s">
        <v>153</v>
      </c>
      <c r="G133" s="135" t="s">
        <v>145</v>
      </c>
      <c r="H133" s="136">
        <v>3.234</v>
      </c>
      <c r="I133" s="137"/>
      <c r="J133" s="137"/>
      <c r="K133" s="138"/>
      <c r="L133" s="25"/>
      <c r="M133" s="139" t="s">
        <v>1</v>
      </c>
      <c r="N133" s="140" t="s">
        <v>34</v>
      </c>
      <c r="O133" s="141">
        <v>0.89</v>
      </c>
      <c r="P133" s="141">
        <f t="shared" si="0"/>
        <v>2.87826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82</v>
      </c>
      <c r="AT133" s="143" t="s">
        <v>119</v>
      </c>
      <c r="AU133" s="143" t="s">
        <v>76</v>
      </c>
      <c r="AY133" s="13" t="s">
        <v>117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76</v>
      </c>
      <c r="BK133" s="144">
        <f t="shared" si="8"/>
        <v>0</v>
      </c>
      <c r="BL133" s="13" t="s">
        <v>82</v>
      </c>
      <c r="BM133" s="143" t="s">
        <v>207</v>
      </c>
    </row>
    <row r="134" spans="2:65" s="1" customFormat="1" ht="24.15" customHeight="1">
      <c r="B134" s="131"/>
      <c r="C134" s="132" t="s">
        <v>151</v>
      </c>
      <c r="D134" s="132" t="s">
        <v>119</v>
      </c>
      <c r="E134" s="133" t="s">
        <v>155</v>
      </c>
      <c r="F134" s="134" t="s">
        <v>156</v>
      </c>
      <c r="G134" s="135" t="s">
        <v>145</v>
      </c>
      <c r="H134" s="136">
        <v>16.170000000000002</v>
      </c>
      <c r="I134" s="137"/>
      <c r="J134" s="137"/>
      <c r="K134" s="138"/>
      <c r="L134" s="25"/>
      <c r="M134" s="139" t="s">
        <v>1</v>
      </c>
      <c r="N134" s="140" t="s">
        <v>34</v>
      </c>
      <c r="O134" s="141">
        <v>0.1</v>
      </c>
      <c r="P134" s="141">
        <f t="shared" si="0"/>
        <v>1.6170000000000002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82</v>
      </c>
      <c r="AT134" s="143" t="s">
        <v>119</v>
      </c>
      <c r="AU134" s="143" t="s">
        <v>76</v>
      </c>
      <c r="AY134" s="13" t="s">
        <v>117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76</v>
      </c>
      <c r="BK134" s="144">
        <f t="shared" si="8"/>
        <v>0</v>
      </c>
      <c r="BL134" s="13" t="s">
        <v>82</v>
      </c>
      <c r="BM134" s="143" t="s">
        <v>208</v>
      </c>
    </row>
    <row r="135" spans="2:65" s="1" customFormat="1" ht="24.15" customHeight="1">
      <c r="B135" s="131"/>
      <c r="C135" s="132" t="s">
        <v>136</v>
      </c>
      <c r="D135" s="132" t="s">
        <v>119</v>
      </c>
      <c r="E135" s="133" t="s">
        <v>159</v>
      </c>
      <c r="F135" s="134" t="s">
        <v>160</v>
      </c>
      <c r="G135" s="135" t="s">
        <v>145</v>
      </c>
      <c r="H135" s="136">
        <v>3.234</v>
      </c>
      <c r="I135" s="137"/>
      <c r="J135" s="137"/>
      <c r="K135" s="138"/>
      <c r="L135" s="25"/>
      <c r="M135" s="139" t="s">
        <v>1</v>
      </c>
      <c r="N135" s="140" t="s">
        <v>34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82</v>
      </c>
      <c r="AT135" s="143" t="s">
        <v>119</v>
      </c>
      <c r="AU135" s="143" t="s">
        <v>76</v>
      </c>
      <c r="AY135" s="13" t="s">
        <v>117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76</v>
      </c>
      <c r="BK135" s="144">
        <f t="shared" si="8"/>
        <v>0</v>
      </c>
      <c r="BL135" s="13" t="s">
        <v>82</v>
      </c>
      <c r="BM135" s="143" t="s">
        <v>209</v>
      </c>
    </row>
    <row r="136" spans="2:65" s="11" customFormat="1" ht="22.95" customHeight="1">
      <c r="B136" s="120"/>
      <c r="D136" s="121" t="s">
        <v>67</v>
      </c>
      <c r="E136" s="129" t="s">
        <v>162</v>
      </c>
      <c r="F136" s="129" t="s">
        <v>163</v>
      </c>
      <c r="J136" s="130"/>
      <c r="L136" s="120"/>
      <c r="M136" s="124"/>
      <c r="P136" s="125">
        <f>P137</f>
        <v>4.785609</v>
      </c>
      <c r="R136" s="125">
        <f>R137</f>
        <v>0</v>
      </c>
      <c r="T136" s="126">
        <f>T137</f>
        <v>0</v>
      </c>
      <c r="AR136" s="121" t="s">
        <v>12</v>
      </c>
      <c r="AT136" s="127" t="s">
        <v>67</v>
      </c>
      <c r="AU136" s="127" t="s">
        <v>12</v>
      </c>
      <c r="AY136" s="121" t="s">
        <v>117</v>
      </c>
      <c r="BK136" s="128">
        <f>BK137</f>
        <v>0</v>
      </c>
    </row>
    <row r="137" spans="2:65" s="1" customFormat="1" ht="24.15" customHeight="1">
      <c r="B137" s="131"/>
      <c r="C137" s="132" t="s">
        <v>164</v>
      </c>
      <c r="D137" s="132" t="s">
        <v>119</v>
      </c>
      <c r="E137" s="133" t="s">
        <v>165</v>
      </c>
      <c r="F137" s="134" t="s">
        <v>166</v>
      </c>
      <c r="G137" s="135" t="s">
        <v>145</v>
      </c>
      <c r="H137" s="136">
        <v>1.9430000000000001</v>
      </c>
      <c r="I137" s="137"/>
      <c r="J137" s="137"/>
      <c r="K137" s="138"/>
      <c r="L137" s="25"/>
      <c r="M137" s="139" t="s">
        <v>1</v>
      </c>
      <c r="N137" s="140" t="s">
        <v>34</v>
      </c>
      <c r="O137" s="141">
        <v>2.4630000000000001</v>
      </c>
      <c r="P137" s="141">
        <f>O137*H137</f>
        <v>4.785609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82</v>
      </c>
      <c r="AT137" s="143" t="s">
        <v>119</v>
      </c>
      <c r="AU137" s="143" t="s">
        <v>76</v>
      </c>
      <c r="AY137" s="13" t="s">
        <v>117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76</v>
      </c>
      <c r="BK137" s="144">
        <f>ROUND(I137*H137,2)</f>
        <v>0</v>
      </c>
      <c r="BL137" s="13" t="s">
        <v>82</v>
      </c>
      <c r="BM137" s="143" t="s">
        <v>210</v>
      </c>
    </row>
    <row r="138" spans="2:65" s="11" customFormat="1" ht="25.95" customHeight="1">
      <c r="B138" s="120"/>
      <c r="D138" s="121" t="s">
        <v>67</v>
      </c>
      <c r="E138" s="122" t="s">
        <v>168</v>
      </c>
      <c r="F138" s="122" t="s">
        <v>169</v>
      </c>
      <c r="J138" s="123"/>
      <c r="L138" s="120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1" t="s">
        <v>85</v>
      </c>
      <c r="AT138" s="127" t="s">
        <v>67</v>
      </c>
      <c r="AU138" s="127" t="s">
        <v>68</v>
      </c>
      <c r="AY138" s="121" t="s">
        <v>117</v>
      </c>
      <c r="BK138" s="128">
        <f>BK139</f>
        <v>0</v>
      </c>
    </row>
    <row r="139" spans="2:65" s="1" customFormat="1" ht="37.950000000000003" customHeight="1">
      <c r="B139" s="131"/>
      <c r="C139" s="132" t="s">
        <v>158</v>
      </c>
      <c r="D139" s="132" t="s">
        <v>119</v>
      </c>
      <c r="E139" s="133" t="s">
        <v>171</v>
      </c>
      <c r="F139" s="134" t="s">
        <v>172</v>
      </c>
      <c r="G139" s="135" t="s">
        <v>173</v>
      </c>
      <c r="H139" s="136">
        <v>1</v>
      </c>
      <c r="I139" s="137"/>
      <c r="J139" s="137"/>
      <c r="K139" s="138"/>
      <c r="L139" s="25"/>
      <c r="M139" s="145" t="s">
        <v>1</v>
      </c>
      <c r="N139" s="146" t="s">
        <v>34</v>
      </c>
      <c r="O139" s="147">
        <v>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3" t="s">
        <v>174</v>
      </c>
      <c r="AT139" s="143" t="s">
        <v>119</v>
      </c>
      <c r="AU139" s="143" t="s">
        <v>12</v>
      </c>
      <c r="AY139" s="13" t="s">
        <v>117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76</v>
      </c>
      <c r="BK139" s="144">
        <f>ROUND(I139*H139,2)</f>
        <v>0</v>
      </c>
      <c r="BL139" s="13" t="s">
        <v>174</v>
      </c>
      <c r="BM139" s="143" t="s">
        <v>211</v>
      </c>
    </row>
    <row r="140" spans="2:65" s="1" customFormat="1" ht="6.9" customHeight="1"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25"/>
    </row>
  </sheetData>
  <autoFilter ref="C121:K139" xr:uid="{00000000-0009-0000-0000-000005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1 - Krematórium</vt:lpstr>
      <vt:lpstr>2 - Slávičie údolie</vt:lpstr>
      <vt:lpstr>3 - Rusovce</vt:lpstr>
      <vt:lpstr>4 - Stará Vrakuňa</vt:lpstr>
      <vt:lpstr>5 - Kozia brána</vt:lpstr>
      <vt:lpstr>'1 - Krematórium'!Názvy_tlače</vt:lpstr>
      <vt:lpstr>'2 - Slávičie údolie'!Názvy_tlače</vt:lpstr>
      <vt:lpstr>'3 - Rusovce'!Názvy_tlače</vt:lpstr>
      <vt:lpstr>'4 - Stará Vrakuňa'!Názvy_tlače</vt:lpstr>
      <vt:lpstr>'5 - Kozia brána'!Názvy_tlače</vt:lpstr>
      <vt:lpstr>'Rekapitulácia stavby'!Názvy_tlače</vt:lpstr>
      <vt:lpstr>'1 - Krematórium'!Oblasť_tlače</vt:lpstr>
      <vt:lpstr>'2 - Slávičie údolie'!Oblasť_tlače</vt:lpstr>
      <vt:lpstr>'3 - Rusovce'!Oblasť_tlače</vt:lpstr>
      <vt:lpstr>'4 - Stará Vrakuňa'!Oblasť_tlače</vt:lpstr>
      <vt:lpstr>'5 - Kozia brána'!Oblasť_tlače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Róbert Göncz</dc:creator>
  <cp:lastModifiedBy>Hronská Jana</cp:lastModifiedBy>
  <dcterms:created xsi:type="dcterms:W3CDTF">2026-06-15T13:06:33Z</dcterms:created>
  <dcterms:modified xsi:type="dcterms:W3CDTF">2026-06-25T12:17:51Z</dcterms:modified>
</cp:coreProperties>
</file>