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827\Downloads\"/>
    </mc:Choice>
  </mc:AlternateContent>
  <xr:revisionPtr revIDLastSave="0" documentId="8_{A91D870B-1B8E-4146-BC4F-569AA0C5ACC0}" xr6:coauthVersionLast="47" xr6:coauthVersionMax="47" xr10:uidLastSave="{00000000-0000-0000-0000-000000000000}"/>
  <bookViews>
    <workbookView xWindow="-28920" yWindow="-3480" windowWidth="29040" windowHeight="15840" activeTab="1" xr2:uid="{00000000-000D-0000-FFFF-FFFF00000000}"/>
  </bookViews>
  <sheets>
    <sheet name="Rekapitulácia stavby" sheetId="1" r:id="rId1"/>
    <sheet name="05 - koľajová spojka" sheetId="2" r:id="rId2"/>
  </sheets>
  <definedNames>
    <definedName name="_xlnm._FilterDatabase" localSheetId="1" hidden="1">'05 - koľajová spojka'!$C$120:$K$150</definedName>
    <definedName name="_xlnm.Print_Titles" localSheetId="1">'05 - koľajová spojka'!$120:$120</definedName>
    <definedName name="_xlnm.Print_Titles" localSheetId="0">'Rekapitulácia stavby'!$92:$92</definedName>
    <definedName name="_xlnm.Print_Area" localSheetId="1">'05 - koľajová spojka'!$C$4:$J$76,'05 - koľajová spojka'!$C$82:$J$102,'05 - koľajová spojka'!$C$108:$J$150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150" i="2"/>
  <c r="BH150" i="2"/>
  <c r="BG150" i="2"/>
  <c r="BE150" i="2"/>
  <c r="T150" i="2"/>
  <c r="T149" i="2" s="1"/>
  <c r="R150" i="2"/>
  <c r="R149" i="2" s="1"/>
  <c r="P150" i="2"/>
  <c r="P149" i="2"/>
  <c r="BI148" i="2"/>
  <c r="BH148" i="2"/>
  <c r="BG148" i="2"/>
  <c r="BE148" i="2"/>
  <c r="T148" i="2"/>
  <c r="T147" i="2"/>
  <c r="R148" i="2"/>
  <c r="R147" i="2"/>
  <c r="P148" i="2"/>
  <c r="P147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F115" i="2"/>
  <c r="E113" i="2"/>
  <c r="F89" i="2"/>
  <c r="E87" i="2"/>
  <c r="J24" i="2"/>
  <c r="E24" i="2"/>
  <c r="J118" i="2"/>
  <c r="J23" i="2"/>
  <c r="J21" i="2"/>
  <c r="E21" i="2"/>
  <c r="J117" i="2" s="1"/>
  <c r="J20" i="2"/>
  <c r="J18" i="2"/>
  <c r="E18" i="2"/>
  <c r="F118" i="2"/>
  <c r="J17" i="2"/>
  <c r="J15" i="2"/>
  <c r="E15" i="2"/>
  <c r="F117" i="2"/>
  <c r="J14" i="2"/>
  <c r="J12" i="2"/>
  <c r="J115" i="2"/>
  <c r="E7" i="2"/>
  <c r="E111" i="2"/>
  <c r="L90" i="1"/>
  <c r="AM90" i="1"/>
  <c r="AM89" i="1"/>
  <c r="L89" i="1"/>
  <c r="AM87" i="1"/>
  <c r="L87" i="1"/>
  <c r="L85" i="1"/>
  <c r="L84" i="1"/>
  <c r="BK137" i="2"/>
  <c r="J135" i="2"/>
  <c r="BK134" i="2"/>
  <c r="J132" i="2"/>
  <c r="J131" i="2"/>
  <c r="J130" i="2"/>
  <c r="BK127" i="2"/>
  <c r="J126" i="2"/>
  <c r="BK126" i="2"/>
  <c r="J143" i="2"/>
  <c r="J145" i="2"/>
  <c r="J144" i="2"/>
  <c r="BK142" i="2"/>
  <c r="BK123" i="2"/>
  <c r="J123" i="2"/>
  <c r="BK148" i="2"/>
  <c r="BK139" i="2"/>
  <c r="J138" i="2"/>
  <c r="J136" i="2"/>
  <c r="BK133" i="2"/>
  <c r="BK129" i="2"/>
  <c r="BK125" i="2"/>
  <c r="BK144" i="2"/>
  <c r="BK124" i="2"/>
  <c r="J148" i="2"/>
  <c r="BK140" i="2"/>
  <c r="J139" i="2"/>
  <c r="J137" i="2"/>
  <c r="BK132" i="2"/>
  <c r="J129" i="2"/>
  <c r="J125" i="2"/>
  <c r="BK145" i="2"/>
  <c r="J140" i="2"/>
  <c r="BK138" i="2"/>
  <c r="BK135" i="2"/>
  <c r="BK131" i="2"/>
  <c r="BK128" i="2"/>
  <c r="J142" i="2"/>
  <c r="BK136" i="2"/>
  <c r="J133" i="2"/>
  <c r="BK130" i="2"/>
  <c r="J127" i="2"/>
  <c r="J134" i="2"/>
  <c r="J128" i="2"/>
  <c r="BK150" i="2"/>
  <c r="J150" i="2"/>
  <c r="BK143" i="2"/>
  <c r="J124" i="2"/>
  <c r="AS94" i="1"/>
  <c r="F35" i="2" l="1"/>
  <c r="BB95" i="1" s="1"/>
  <c r="BB94" i="1" s="1"/>
  <c r="W31" i="1" s="1"/>
  <c r="F36" i="2"/>
  <c r="BC95" i="1" s="1"/>
  <c r="BC94" i="1" s="1"/>
  <c r="W32" i="1" s="1"/>
  <c r="F33" i="2"/>
  <c r="AZ95" i="1" s="1"/>
  <c r="AZ94" i="1" s="1"/>
  <c r="W29" i="1" s="1"/>
  <c r="J33" i="2"/>
  <c r="AV95" i="1" s="1"/>
  <c r="F37" i="2"/>
  <c r="BD95" i="1" s="1"/>
  <c r="BD94" i="1" s="1"/>
  <c r="W33" i="1" s="1"/>
  <c r="R146" i="2"/>
  <c r="T146" i="2"/>
  <c r="P122" i="2"/>
  <c r="T122" i="2"/>
  <c r="R141" i="2"/>
  <c r="BK122" i="2"/>
  <c r="J122" i="2" s="1"/>
  <c r="J97" i="2" s="1"/>
  <c r="R122" i="2"/>
  <c r="R121" i="2" s="1"/>
  <c r="BK141" i="2"/>
  <c r="J141" i="2" s="1"/>
  <c r="J98" i="2" s="1"/>
  <c r="P141" i="2"/>
  <c r="P121" i="2" s="1"/>
  <c r="AU95" i="1" s="1"/>
  <c r="AU94" i="1" s="1"/>
  <c r="T141" i="2"/>
  <c r="BK147" i="2"/>
  <c r="J147" i="2"/>
  <c r="J100" i="2"/>
  <c r="BK149" i="2"/>
  <c r="J149" i="2"/>
  <c r="J101" i="2"/>
  <c r="E85" i="2"/>
  <c r="J89" i="2"/>
  <c r="F91" i="2"/>
  <c r="J91" i="2"/>
  <c r="F92" i="2"/>
  <c r="J92" i="2"/>
  <c r="BF123" i="2"/>
  <c r="BF124" i="2"/>
  <c r="BF140" i="2"/>
  <c r="BF150" i="2"/>
  <c r="BF142" i="2"/>
  <c r="BF143" i="2"/>
  <c r="BF125" i="2"/>
  <c r="BF126" i="2"/>
  <c r="BF127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4" i="2"/>
  <c r="BF145" i="2"/>
  <c r="BF148" i="2"/>
  <c r="T121" i="2" l="1"/>
  <c r="BK146" i="2"/>
  <c r="J146" i="2" s="1"/>
  <c r="J99" i="2" s="1"/>
  <c r="AX94" i="1"/>
  <c r="F34" i="2"/>
  <c r="BA95" i="1" s="1"/>
  <c r="BA94" i="1" s="1"/>
  <c r="W30" i="1" s="1"/>
  <c r="J34" i="2"/>
  <c r="AW95" i="1" s="1"/>
  <c r="AT95" i="1" s="1"/>
  <c r="AV94" i="1"/>
  <c r="AK29" i="1" s="1"/>
  <c r="AY94" i="1"/>
  <c r="BK121" i="2" l="1"/>
  <c r="J121" i="2" s="1"/>
  <c r="J96" i="2" s="1"/>
  <c r="AW94" i="1"/>
  <c r="AK30" i="1" s="1"/>
  <c r="J30" i="2" l="1"/>
  <c r="AG95" i="1" s="1"/>
  <c r="AG94" i="1" s="1"/>
  <c r="AT94" i="1"/>
  <c r="AK26" i="1" l="1"/>
  <c r="AK35" i="1" s="1"/>
  <c r="AN94" i="1"/>
  <c r="J39" i="2"/>
  <c r="AN95" i="1"/>
</calcChain>
</file>

<file path=xl/sharedStrings.xml><?xml version="1.0" encoding="utf-8"?>
<sst xmlns="http://schemas.openxmlformats.org/spreadsheetml/2006/main" count="613" uniqueCount="212">
  <si>
    <t>Export Komplet</t>
  </si>
  <si>
    <t/>
  </si>
  <si>
    <t>2.0</t>
  </si>
  <si>
    <t>False</t>
  </si>
  <si>
    <t>{339aa6c4-1256-40a9-93c6-2cac13031f40}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</si>
  <si>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</si>
  <si>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</si>
  <si>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</si>
  <si>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</si>
  <si>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</si>
  <si>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</si>
  <si>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</si>
  <si>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13-2</t>
  </si>
  <si>
    <t>Stavba:</t>
  </si>
  <si>
    <t>ET Hečkova - Hybešova</t>
  </si>
  <si>
    <t>JKSO:</t>
  </si>
  <si>
    <t>ČS:</t>
  </si>
  <si>
    <t>Miesto:</t>
  </si>
  <si>
    <t xml:space="preserve"> </t>
  </si>
  <si>
    <t>Dátum:</t>
  </si>
  <si>
    <t>29. 7. 2026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</si>
  <si>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</si>
  <si>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</si>
  <si>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</si>
  <si>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</si>
  <si>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</si>
  <si>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</si>
  <si>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</si>
  <si>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</si>
  <si>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</si>
  <si>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</si>
  <si>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</si>
  <si>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</si>
  <si>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</si>
  <si>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</si>
  <si>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</si>
  <si>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</si>
  <si>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</si>
  <si>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</si>
  <si>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</si>
  <si>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</si>
  <si>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</si>
  <si>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</si>
  <si>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</si>
  <si>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</si>
  <si>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</si>
  <si>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</si>
  <si>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</si>
  <si>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</si>
  <si>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</si>
  <si>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</si>
  <si>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</si>
  <si>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</si>
  <si>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</si>
  <si>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</si>
  <si>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</si>
  <si>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</si>
  <si>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</si>
  <si>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</si>
  <si>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</si>
  <si>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</si>
  <si>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</si>
  <si>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</si>
  <si>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</si>
  <si>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</si>
  <si>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</si>
  <si>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</si>
  <si>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</si>
  <si>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</si>
  <si>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</si>
  <si>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</si>
  <si>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</si>
  <si>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</si>
  <si>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</si>
  <si>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05</t>
  </si>
  <si>
    <t>koľajová spojka</t>
  </si>
  <si>
    <t>STA</t>
  </si>
  <si>
    <t>1</t>
  </si>
  <si>
    <t>{aa8b9de4-8247-48c3-8e27-5417c8283964}</t>
  </si>
  <si>
    <t>KRYCÍ LIST ROZPOČTU</t>
  </si>
  <si>
    <t>Objekt:</t>
  </si>
  <si>
    <t>05 - koľajová spojka</t>
  </si>
  <si>
    <t>REKAPITULÁCIA ROZPOČTU</t>
  </si>
  <si>
    <t>Kód dielu - Popis</t>
  </si>
  <si>
    <t>Cena celkom [EUR]</t>
  </si>
  <si>
    <t>Náklady z rozpočtu</t>
  </si>
  <si>
    <t>-1</t>
  </si>
  <si>
    <t>5 - Komunikácie</t>
  </si>
  <si>
    <t>9 - Ostatné konštrukcie a práce-búranie</t>
  </si>
  <si>
    <t>HSV - Práce a dodávky HSV</t>
  </si>
  <si>
    <t xml:space="preserve">    1 - Zemné práce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</si>
  <si>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</si>
  <si>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</si>
  <si>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</si>
  <si>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</si>
  <si>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</si>
  <si>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</si>
  <si>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</si>
  <si>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</si>
  <si>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</si>
  <si>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</si>
  <si>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</si>
  <si>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</si>
  <si>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</si>
  <si>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5</t>
  </si>
  <si>
    <t>Komunikácie</t>
  </si>
  <si>
    <t>ROZPOCET</t>
  </si>
  <si>
    <t>M</t>
  </si>
  <si>
    <t>608110001100.S</t>
  </si>
  <si>
    <t>Podval drevený priečny šxhxl 260x150x2500 mm, bukový, impregnovaný olejom 175 kg/m3 - prechodové kusy (4 páryx7)</t>
  </si>
  <si>
    <t>ks</t>
  </si>
  <si>
    <t>8</t>
  </si>
  <si>
    <t>2</t>
  </si>
  <si>
    <t>4</t>
  </si>
  <si>
    <t>1910448203</t>
  </si>
  <si>
    <t>437730000500.S</t>
  </si>
  <si>
    <t xml:space="preserve">Podkladnica  plochá </t>
  </si>
  <si>
    <t>618171494</t>
  </si>
  <si>
    <t>3</t>
  </si>
  <si>
    <t>437730001200.S</t>
  </si>
  <si>
    <t>Zvierka pružná Skl 12</t>
  </si>
  <si>
    <t>-1518318789</t>
  </si>
  <si>
    <t>437790002100.S</t>
  </si>
  <si>
    <t>Podložky pod podklad z PE</t>
  </si>
  <si>
    <t>-851526033</t>
  </si>
  <si>
    <t>437790002700.S</t>
  </si>
  <si>
    <t xml:space="preserve">Podložka pod koľajnice gumová </t>
  </si>
  <si>
    <t>356613329</t>
  </si>
  <si>
    <t>6</t>
  </si>
  <si>
    <t>K</t>
  </si>
  <si>
    <t>511532111.S</t>
  </si>
  <si>
    <t>Koľajové lôžko so zhutnením z kameniva hrubého drveného</t>
  </si>
  <si>
    <t>m3</t>
  </si>
  <si>
    <t>-2019896528</t>
  </si>
  <si>
    <t>7</t>
  </si>
  <si>
    <t>512502121.S</t>
  </si>
  <si>
    <t>Odstránenie koľajového lôžka z kameniva po rozob. koľaje alebo koľajového rozvetvenia,  -1,80800t</t>
  </si>
  <si>
    <t>326649540</t>
  </si>
  <si>
    <t>525040022.S</t>
  </si>
  <si>
    <t>Rozobratie koľaje na betónových podvaloch,  -0,60400t-koľajová spojka</t>
  </si>
  <si>
    <t>m</t>
  </si>
  <si>
    <t>-1233440453</t>
  </si>
  <si>
    <t>9</t>
  </si>
  <si>
    <t>533801011.S</t>
  </si>
  <si>
    <t>Montáž koľajového rozvetvenia na podv. drevených -koľajová spojka-výhybky sú dodávkou obstarávateľa</t>
  </si>
  <si>
    <t>-991341946</t>
  </si>
  <si>
    <t>10</t>
  </si>
  <si>
    <t>543111114.S</t>
  </si>
  <si>
    <t>Vyrovnanie koľaj.rozvetvenia  zo žliabkových koľajníc, na podvaloch drevených</t>
  </si>
  <si>
    <t>469082196</t>
  </si>
  <si>
    <t>11</t>
  </si>
  <si>
    <t>543199095.S</t>
  </si>
  <si>
    <t xml:space="preserve">Oprava výškovej a smer. polohy. Príplatok k cene za sťaženú prácu pri rekonštrukciách </t>
  </si>
  <si>
    <t>790708187</t>
  </si>
  <si>
    <t>12</t>
  </si>
  <si>
    <t>544101111.S</t>
  </si>
  <si>
    <t>Zdvihnutie koľaj. rozvetv. na podvaloch drevených na výšku do 100 mm</t>
  </si>
  <si>
    <t>-2103803148</t>
  </si>
  <si>
    <t>13</t>
  </si>
  <si>
    <t>544115111.S</t>
  </si>
  <si>
    <t>Podbíjanie jednotlivých podvalov priečnych medziľahlých aj stykových drevených</t>
  </si>
  <si>
    <t>-299987824</t>
  </si>
  <si>
    <t>14</t>
  </si>
  <si>
    <t>548111121.S</t>
  </si>
  <si>
    <t>Zvar koľajníc  termitový (trubičkou)</t>
  </si>
  <si>
    <t>651394477</t>
  </si>
  <si>
    <t>15</t>
  </si>
  <si>
    <t>548133111.S</t>
  </si>
  <si>
    <t>Vŕtanie  koľajnice pílou</t>
  </si>
  <si>
    <t>-1034810174</t>
  </si>
  <si>
    <t>16</t>
  </si>
  <si>
    <t>548930011.S</t>
  </si>
  <si>
    <t>Rezanie koľajnice S49 pílou</t>
  </si>
  <si>
    <t>1059012712</t>
  </si>
  <si>
    <t>17</t>
  </si>
  <si>
    <t>134910000601R</t>
  </si>
  <si>
    <t>-176233060</t>
  </si>
  <si>
    <t>18</t>
  </si>
  <si>
    <t>549192111.S</t>
  </si>
  <si>
    <t>Dynamické stabilizovanie štrkového lôžka  koľajového rozvetvenia</t>
  </si>
  <si>
    <t>36107168</t>
  </si>
  <si>
    <t>Ostatné konštrukcie a práce-búranie</t>
  </si>
  <si>
    <t>19</t>
  </si>
  <si>
    <t>979082213.S</t>
  </si>
  <si>
    <t>Vodorovná doprava sutiny so zložením a hrubým urovnaním na vzdialenosť do 1 km (štrk)</t>
  </si>
  <si>
    <t>t</t>
  </si>
  <si>
    <t>-1346960731</t>
  </si>
  <si>
    <t>20</t>
  </si>
  <si>
    <t>979082219</t>
  </si>
  <si>
    <t>Príplatok k cene odvozu sutiny  za každý ďalší aj začatý 1 km nad 1 km 3616x19</t>
  </si>
  <si>
    <t>-340224835</t>
  </si>
  <si>
    <t>21</t>
  </si>
  <si>
    <t>979085211.S</t>
  </si>
  <si>
    <t>Vodorovná doprava koľajových konštrukcií  do 5 km (40+49,5)</t>
  </si>
  <si>
    <t>1793227301</t>
  </si>
  <si>
    <t>22</t>
  </si>
  <si>
    <t>979085291.S</t>
  </si>
  <si>
    <t>Príplatok k cene za každý ďalší aj začatý km vodorovnej dopravy častí rozobratých konštrukcií drobného koľajiva 89,5x15</t>
  </si>
  <si>
    <t>-762032679</t>
  </si>
  <si>
    <t>HSV</t>
  </si>
  <si>
    <t>Práce a dodávky HSV</t>
  </si>
  <si>
    <t>Zemné práce</t>
  </si>
  <si>
    <t>171209002.S</t>
  </si>
  <si>
    <t>Poplatok za skládku - zemina a kamenivo (17 05) ostatné</t>
  </si>
  <si>
    <t>-328698660</t>
  </si>
  <si>
    <t>99</t>
  </si>
  <si>
    <t>Presun hmôt HSV</t>
  </si>
  <si>
    <t>24</t>
  </si>
  <si>
    <t>998243011.S</t>
  </si>
  <si>
    <t>Presun hmôt pre zvršok koľají alebo koľajísk pre električku s výnimkou metra akéhokoľvek rozsahu</t>
  </si>
  <si>
    <t>2110724028</t>
  </si>
  <si>
    <t>Prechodová koľajnica 60R2/49 E1 dĺ. 4,0 m-1 pár (dodá obstarávateľ)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</si>
</sst>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73" t="s">
        <v>5</v>
      </c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55" t="s">
        <v>12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R5" s="16"/>
      <c r="BS5" s="13" t="s">
        <v>6</v>
      </c>
    </row>
    <row r="6" spans="1:74" ht="36.9" customHeight="1">
      <c r="B6" s="16"/>
      <c r="D6" s="21" t="s">
        <v>13</v>
      </c>
      <c r="K6" s="157" t="s">
        <v>14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18</v>
      </c>
      <c r="AK11" s="22" t="s">
        <v>23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22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18</v>
      </c>
      <c r="AK14" s="22" t="s">
        <v>23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25</v>
      </c>
      <c r="AK16" s="22" t="s">
        <v>22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18</v>
      </c>
      <c r="AK17" s="22" t="s">
        <v>23</v>
      </c>
      <c r="AN17" s="20" t="s">
        <v>1</v>
      </c>
      <c r="AR17" s="16"/>
      <c r="BS17" s="13" t="s">
        <v>26</v>
      </c>
    </row>
    <row r="18" spans="2:71" ht="6.9" customHeight="1">
      <c r="B18" s="16"/>
      <c r="AR18" s="16"/>
      <c r="BS18" s="13" t="s">
        <v>6</v>
      </c>
    </row>
    <row r="19" spans="2:71" ht="12" customHeight="1">
      <c r="B19" s="16"/>
      <c r="D19" s="22" t="s">
        <v>27</v>
      </c>
      <c r="AK19" s="22" t="s">
        <v>22</v>
      </c>
      <c r="AN19" s="20" t="s">
        <v>1</v>
      </c>
      <c r="AR19" s="16"/>
      <c r="BS19" s="13" t="s">
        <v>6</v>
      </c>
    </row>
    <row r="20" spans="2:71" ht="18.45" customHeight="1">
      <c r="B20" s="16"/>
      <c r="E20" s="20" t="s">
        <v>18</v>
      </c>
      <c r="AK20" s="22" t="s">
        <v>23</v>
      </c>
      <c r="AN20" s="20" t="s">
        <v>1</v>
      </c>
      <c r="AR20" s="16"/>
      <c r="BS20" s="13" t="s">
        <v>26</v>
      </c>
    </row>
    <row r="21" spans="2:71" ht="6.9" customHeight="1">
      <c r="B21" s="16"/>
      <c r="AR21" s="16"/>
    </row>
    <row r="22" spans="2:71" ht="12" customHeight="1">
      <c r="B22" s="16"/>
      <c r="D22" s="22" t="s">
        <v>28</v>
      </c>
      <c r="AR22" s="16"/>
    </row>
    <row r="23" spans="2:71" ht="16.5" customHeight="1">
      <c r="B23" s="16"/>
      <c r="E23" s="158" t="s">
        <v>1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9">
        <f>ROUND(AG94,2)</f>
        <v>0</v>
      </c>
      <c r="AL26" s="160"/>
      <c r="AM26" s="160"/>
      <c r="AN26" s="160"/>
      <c r="AO26" s="160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61" t="s">
        <v>30</v>
      </c>
      <c r="M28" s="161"/>
      <c r="N28" s="161"/>
      <c r="O28" s="161"/>
      <c r="P28" s="161"/>
      <c r="W28" s="161" t="s">
        <v>31</v>
      </c>
      <c r="X28" s="161"/>
      <c r="Y28" s="161"/>
      <c r="Z28" s="161"/>
      <c r="AA28" s="161"/>
      <c r="AB28" s="161"/>
      <c r="AC28" s="161"/>
      <c r="AD28" s="161"/>
      <c r="AE28" s="161"/>
      <c r="AK28" s="161" t="s">
        <v>32</v>
      </c>
      <c r="AL28" s="161"/>
      <c r="AM28" s="161"/>
      <c r="AN28" s="161"/>
      <c r="AO28" s="161"/>
      <c r="AR28" s="25"/>
    </row>
    <row r="29" spans="2:71" s="2" customFormat="1" ht="14.4" customHeight="1">
      <c r="B29" s="29"/>
      <c r="D29" s="22" t="s">
        <v>33</v>
      </c>
      <c r="F29" s="30" t="s">
        <v>34</v>
      </c>
      <c r="L29" s="164">
        <v>0.23</v>
      </c>
      <c r="M29" s="163"/>
      <c r="N29" s="163"/>
      <c r="O29" s="163"/>
      <c r="P29" s="163"/>
      <c r="Q29" s="31"/>
      <c r="R29" s="31"/>
      <c r="S29" s="31"/>
      <c r="T29" s="31"/>
      <c r="U29" s="31"/>
      <c r="V29" s="31"/>
      <c r="W29" s="162">
        <f>ROUND(AZ94, 2)</f>
        <v>0</v>
      </c>
      <c r="X29" s="163"/>
      <c r="Y29" s="163"/>
      <c r="Z29" s="163"/>
      <c r="AA29" s="163"/>
      <c r="AB29" s="163"/>
      <c r="AC29" s="163"/>
      <c r="AD29" s="163"/>
      <c r="AE29" s="163"/>
      <c r="AF29" s="31"/>
      <c r="AG29" s="31"/>
      <c r="AH29" s="31"/>
      <c r="AI29" s="31"/>
      <c r="AJ29" s="31"/>
      <c r="AK29" s="162">
        <f>ROUND(AV94, 2)</f>
        <v>0</v>
      </c>
      <c r="AL29" s="163"/>
      <c r="AM29" s="163"/>
      <c r="AN29" s="163"/>
      <c r="AO29" s="163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>
      <c r="B30" s="29"/>
      <c r="F30" s="30" t="s">
        <v>35</v>
      </c>
      <c r="L30" s="167">
        <v>0.23</v>
      </c>
      <c r="M30" s="166"/>
      <c r="N30" s="166"/>
      <c r="O30" s="166"/>
      <c r="P30" s="166"/>
      <c r="W30" s="165">
        <f>ROUND(BA94, 2)</f>
        <v>0</v>
      </c>
      <c r="X30" s="166"/>
      <c r="Y30" s="166"/>
      <c r="Z30" s="166"/>
      <c r="AA30" s="166"/>
      <c r="AB30" s="166"/>
      <c r="AC30" s="166"/>
      <c r="AD30" s="166"/>
      <c r="AE30" s="166"/>
      <c r="AK30" s="165">
        <f>ROUND(AW94, 2)</f>
        <v>0</v>
      </c>
      <c r="AL30" s="166"/>
      <c r="AM30" s="166"/>
      <c r="AN30" s="166"/>
      <c r="AO30" s="166"/>
      <c r="AR30" s="29"/>
    </row>
    <row r="31" spans="2:71" s="2" customFormat="1" ht="14.4" hidden="1" customHeight="1">
      <c r="B31" s="29"/>
      <c r="F31" s="22" t="s">
        <v>36</v>
      </c>
      <c r="L31" s="167">
        <v>0.23</v>
      </c>
      <c r="M31" s="166"/>
      <c r="N31" s="166"/>
      <c r="O31" s="166"/>
      <c r="P31" s="166"/>
      <c r="W31" s="165">
        <f>ROUND(BB94, 2)</f>
        <v>0</v>
      </c>
      <c r="X31" s="166"/>
      <c r="Y31" s="166"/>
      <c r="Z31" s="166"/>
      <c r="AA31" s="166"/>
      <c r="AB31" s="166"/>
      <c r="AC31" s="166"/>
      <c r="AD31" s="166"/>
      <c r="AE31" s="166"/>
      <c r="AK31" s="165">
        <v>0</v>
      </c>
      <c r="AL31" s="166"/>
      <c r="AM31" s="166"/>
      <c r="AN31" s="166"/>
      <c r="AO31" s="166"/>
      <c r="AR31" s="29"/>
    </row>
    <row r="32" spans="2:71" s="2" customFormat="1" ht="14.4" hidden="1" customHeight="1">
      <c r="B32" s="29"/>
      <c r="F32" s="22" t="s">
        <v>37</v>
      </c>
      <c r="L32" s="167">
        <v>0.23</v>
      </c>
      <c r="M32" s="166"/>
      <c r="N32" s="166"/>
      <c r="O32" s="166"/>
      <c r="P32" s="166"/>
      <c r="W32" s="165">
        <f>ROUND(BC94, 2)</f>
        <v>0</v>
      </c>
      <c r="X32" s="166"/>
      <c r="Y32" s="166"/>
      <c r="Z32" s="166"/>
      <c r="AA32" s="166"/>
      <c r="AB32" s="166"/>
      <c r="AC32" s="166"/>
      <c r="AD32" s="166"/>
      <c r="AE32" s="166"/>
      <c r="AK32" s="165">
        <v>0</v>
      </c>
      <c r="AL32" s="166"/>
      <c r="AM32" s="166"/>
      <c r="AN32" s="166"/>
      <c r="AO32" s="166"/>
      <c r="AR32" s="29"/>
    </row>
    <row r="33" spans="2:52" s="2" customFormat="1" ht="14.4" hidden="1" customHeight="1">
      <c r="B33" s="29"/>
      <c r="F33" s="30" t="s">
        <v>38</v>
      </c>
      <c r="L33" s="164">
        <v>0</v>
      </c>
      <c r="M33" s="163"/>
      <c r="N33" s="163"/>
      <c r="O33" s="163"/>
      <c r="P33" s="163"/>
      <c r="Q33" s="31"/>
      <c r="R33" s="31"/>
      <c r="S33" s="31"/>
      <c r="T33" s="31"/>
      <c r="U33" s="31"/>
      <c r="V33" s="31"/>
      <c r="W33" s="162">
        <f>ROUND(BD94, 2)</f>
        <v>0</v>
      </c>
      <c r="X33" s="163"/>
      <c r="Y33" s="163"/>
      <c r="Z33" s="163"/>
      <c r="AA33" s="163"/>
      <c r="AB33" s="163"/>
      <c r="AC33" s="163"/>
      <c r="AD33" s="163"/>
      <c r="AE33" s="163"/>
      <c r="AF33" s="31"/>
      <c r="AG33" s="31"/>
      <c r="AH33" s="31"/>
      <c r="AI33" s="31"/>
      <c r="AJ33" s="31"/>
      <c r="AK33" s="162">
        <v>0</v>
      </c>
      <c r="AL33" s="163"/>
      <c r="AM33" s="163"/>
      <c r="AN33" s="163"/>
      <c r="AO33" s="163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>
      <c r="B34" s="25"/>
      <c r="AR34" s="25"/>
    </row>
    <row r="35" spans="2:52" s="1" customFormat="1" ht="25.95" customHeight="1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88" t="s">
        <v>41</v>
      </c>
      <c r="Y35" s="189"/>
      <c r="Z35" s="189"/>
      <c r="AA35" s="189"/>
      <c r="AB35" s="189"/>
      <c r="AC35" s="35"/>
      <c r="AD35" s="35"/>
      <c r="AE35" s="35"/>
      <c r="AF35" s="35"/>
      <c r="AG35" s="35"/>
      <c r="AH35" s="35"/>
      <c r="AI35" s="35"/>
      <c r="AJ35" s="35"/>
      <c r="AK35" s="190">
        <f>SUM(AK26:AK33)</f>
        <v>0</v>
      </c>
      <c r="AL35" s="189"/>
      <c r="AM35" s="189"/>
      <c r="AN35" s="189"/>
      <c r="AO35" s="191"/>
      <c r="AP35" s="33"/>
      <c r="AQ35" s="33"/>
      <c r="AR35" s="25"/>
    </row>
    <row r="36" spans="2:52" s="1" customFormat="1" ht="6.9" customHeight="1">
      <c r="B36" s="25"/>
      <c r="AR36" s="25"/>
    </row>
    <row r="37" spans="2:52" s="1" customFormat="1" ht="14.4" customHeight="1">
      <c r="B37" s="25"/>
      <c r="AR37" s="25"/>
    </row>
    <row r="38" spans="2:52" ht="14.4" customHeight="1">
      <c r="B38" s="16"/>
      <c r="AR38" s="16"/>
    </row>
    <row r="39" spans="2:52" ht="14.4" customHeight="1">
      <c r="B39" s="16"/>
      <c r="AR39" s="16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s="1" customFormat="1" ht="14.4" customHeight="1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>
      <c r="B82" s="25"/>
      <c r="C82" s="17" t="s">
        <v>48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13-2</v>
      </c>
      <c r="AR84" s="44"/>
    </row>
    <row r="85" spans="1:91" s="4" customFormat="1" ht="36.9" customHeight="1">
      <c r="B85" s="45"/>
      <c r="C85" s="46" t="s">
        <v>13</v>
      </c>
      <c r="L85" s="179" t="str">
        <f>K6</f>
        <v>ET Hečkova - Hybešova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R85" s="45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81" t="str">
        <f>IF(AN8= "","",AN8)</f>
        <v>29. 7. 2026</v>
      </c>
      <c r="AN87" s="181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21</v>
      </c>
      <c r="L89" s="3" t="str">
        <f>IF(E11= "","",E11)</f>
        <v xml:space="preserve"> </v>
      </c>
      <c r="AI89" s="22" t="s">
        <v>25</v>
      </c>
      <c r="AM89" s="182" t="str">
        <f>IF(E17="","",E17)</f>
        <v xml:space="preserve"> </v>
      </c>
      <c r="AN89" s="183"/>
      <c r="AO89" s="183"/>
      <c r="AP89" s="183"/>
      <c r="AR89" s="25"/>
      <c r="AS89" s="184" t="s">
        <v>49</v>
      </c>
      <c r="AT89" s="18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82" t="str">
        <f>IF(E20="","",E20)</f>
        <v xml:space="preserve"> </v>
      </c>
      <c r="AN90" s="183"/>
      <c r="AO90" s="183"/>
      <c r="AP90" s="183"/>
      <c r="AR90" s="25"/>
      <c r="AS90" s="186"/>
      <c r="AT90" s="187"/>
      <c r="BD90" s="52"/>
    </row>
    <row r="91" spans="1:91" s="1" customFormat="1" ht="10.95" customHeight="1">
      <c r="B91" s="25"/>
      <c r="AR91" s="25"/>
      <c r="AS91" s="186"/>
      <c r="AT91" s="187"/>
      <c r="BD91" s="52"/>
    </row>
    <row r="92" spans="1:91" s="1" customFormat="1" ht="29.25" customHeight="1">
      <c r="B92" s="25"/>
      <c r="C92" s="174" t="s">
        <v>50</v>
      </c>
      <c r="D92" s="175"/>
      <c r="E92" s="175"/>
      <c r="F92" s="175"/>
      <c r="G92" s="175"/>
      <c r="H92" s="53"/>
      <c r="I92" s="176" t="s">
        <v>51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7" t="s">
        <v>52</v>
      </c>
      <c r="AH92" s="175"/>
      <c r="AI92" s="175"/>
      <c r="AJ92" s="175"/>
      <c r="AK92" s="175"/>
      <c r="AL92" s="175"/>
      <c r="AM92" s="175"/>
      <c r="AN92" s="176" t="s">
        <v>53</v>
      </c>
      <c r="AO92" s="175"/>
      <c r="AP92" s="178"/>
      <c r="AQ92" s="54" t="s">
        <v>54</v>
      </c>
      <c r="AR92" s="25"/>
      <c r="AS92" s="55" t="s">
        <v>55</v>
      </c>
      <c r="AT92" s="56" t="s">
        <v>56</v>
      </c>
      <c r="AU92" s="56" t="s">
        <v>57</v>
      </c>
      <c r="AV92" s="56" t="s">
        <v>58</v>
      </c>
      <c r="AW92" s="56" t="s">
        <v>59</v>
      </c>
      <c r="AX92" s="56" t="s">
        <v>60</v>
      </c>
      <c r="AY92" s="56" t="s">
        <v>61</v>
      </c>
      <c r="AZ92" s="56" t="s">
        <v>62</v>
      </c>
      <c r="BA92" s="56" t="s">
        <v>63</v>
      </c>
      <c r="BB92" s="56" t="s">
        <v>64</v>
      </c>
      <c r="BC92" s="56" t="s">
        <v>65</v>
      </c>
      <c r="BD92" s="57" t="s">
        <v>66</v>
      </c>
    </row>
    <row r="93" spans="1:91" s="1" customFormat="1" ht="10.95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9"/>
      <c r="C94" s="60" t="s">
        <v>67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1">
        <f>ROUND(AG95,2)</f>
        <v>0</v>
      </c>
      <c r="AH94" s="171"/>
      <c r="AI94" s="171"/>
      <c r="AJ94" s="171"/>
      <c r="AK94" s="171"/>
      <c r="AL94" s="171"/>
      <c r="AM94" s="171"/>
      <c r="AN94" s="172">
        <f>SUM(AG94,AT94)</f>
        <v>0</v>
      </c>
      <c r="AO94" s="172"/>
      <c r="AP94" s="172"/>
      <c r="AQ94" s="63" t="s">
        <v>1</v>
      </c>
      <c r="AR94" s="59"/>
      <c r="AS94" s="64">
        <f>ROUND(AS95,2)</f>
        <v>0</v>
      </c>
      <c r="AT94" s="65">
        <f>ROUND(SUM(AV94:AW94),2)</f>
        <v>0</v>
      </c>
      <c r="AU94" s="66">
        <f>ROUND(AU95,5)</f>
        <v>798.43483000000003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68</v>
      </c>
      <c r="BT94" s="68" t="s">
        <v>69</v>
      </c>
      <c r="BU94" s="69" t="s">
        <v>70</v>
      </c>
      <c r="BV94" s="68" t="s">
        <v>71</v>
      </c>
      <c r="BW94" s="68" t="s">
        <v>4</v>
      </c>
      <c r="BX94" s="68" t="s">
        <v>72</v>
      </c>
      <c r="CL94" s="68" t="s">
        <v>1</v>
      </c>
    </row>
    <row r="95" spans="1:91" s="6" customFormat="1" ht="16.5" customHeight="1">
      <c r="A95" s="70" t="s">
        <v>73</v>
      </c>
      <c r="B95" s="71"/>
      <c r="C95" s="72"/>
      <c r="D95" s="170" t="s">
        <v>74</v>
      </c>
      <c r="E95" s="170"/>
      <c r="F95" s="170"/>
      <c r="G95" s="170"/>
      <c r="H95" s="170"/>
      <c r="I95" s="73"/>
      <c r="J95" s="170" t="s">
        <v>75</v>
      </c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68">
        <f>'05 - koľajová spojka'!J30</f>
        <v>0</v>
      </c>
      <c r="AH95" s="169"/>
      <c r="AI95" s="169"/>
      <c r="AJ95" s="169"/>
      <c r="AK95" s="169"/>
      <c r="AL95" s="169"/>
      <c r="AM95" s="169"/>
      <c r="AN95" s="168">
        <f>SUM(AG95,AT95)</f>
        <v>0</v>
      </c>
      <c r="AO95" s="169"/>
      <c r="AP95" s="169"/>
      <c r="AQ95" s="74" t="s">
        <v>76</v>
      </c>
      <c r="AR95" s="71"/>
      <c r="AS95" s="75">
        <v>0</v>
      </c>
      <c r="AT95" s="76">
        <f>ROUND(SUM(AV95:AW95),2)</f>
        <v>0</v>
      </c>
      <c r="AU95" s="77">
        <f>'05 - koľajová spojka'!P121</f>
        <v>798.43482900000004</v>
      </c>
      <c r="AV95" s="76">
        <f>'05 - koľajová spojka'!J33</f>
        <v>0</v>
      </c>
      <c r="AW95" s="76">
        <f>'05 - koľajová spojka'!J34</f>
        <v>0</v>
      </c>
      <c r="AX95" s="76">
        <f>'05 - koľajová spojka'!J35</f>
        <v>0</v>
      </c>
      <c r="AY95" s="76">
        <f>'05 - koľajová spojka'!J36</f>
        <v>0</v>
      </c>
      <c r="AZ95" s="76">
        <f>'05 - koľajová spojka'!F33</f>
        <v>0</v>
      </c>
      <c r="BA95" s="76">
        <f>'05 - koľajová spojka'!F34</f>
        <v>0</v>
      </c>
      <c r="BB95" s="76">
        <f>'05 - koľajová spojka'!F35</f>
        <v>0</v>
      </c>
      <c r="BC95" s="76">
        <f>'05 - koľajová spojka'!F36</f>
        <v>0</v>
      </c>
      <c r="BD95" s="78">
        <f>'05 - koľajová spojka'!F37</f>
        <v>0</v>
      </c>
      <c r="BT95" s="79" t="s">
        <v>77</v>
      </c>
      <c r="BV95" s="79" t="s">
        <v>71</v>
      </c>
      <c r="BW95" s="79" t="s">
        <v>78</v>
      </c>
      <c r="BX95" s="79" t="s">
        <v>4</v>
      </c>
      <c r="CL95" s="79" t="s">
        <v>1</v>
      </c>
      <c r="CM95" s="79" t="s">
        <v>69</v>
      </c>
    </row>
    <row r="96" spans="1:91" s="1" customFormat="1" ht="30" customHeight="1">
      <c r="B96" s="25"/>
      <c r="AR96" s="25"/>
    </row>
    <row r="97" spans="2:44" s="1" customFormat="1" ht="6.9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05 - koľajová spojka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1"/>
  <sheetViews>
    <sheetView showGridLines="0" tabSelected="1" topLeftCell="A120" workbookViewId="0">
      <selection activeCell="X131" sqref="X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3" t="s">
        <v>5</v>
      </c>
      <c r="M2" s="156"/>
      <c r="N2" s="156"/>
      <c r="O2" s="156"/>
      <c r="P2" s="156"/>
      <c r="Q2" s="156"/>
      <c r="R2" s="156"/>
      <c r="S2" s="156"/>
      <c r="T2" s="156"/>
      <c r="U2" s="156"/>
      <c r="V2" s="156"/>
      <c r="AT2" s="13" t="s">
        <v>78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79</v>
      </c>
      <c r="L4" s="16"/>
      <c r="M4" s="80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3" t="str">
        <f>'Rekapitulácia stavby'!K6</f>
        <v>ET Hečkova - Hybešova</v>
      </c>
      <c r="F7" s="194"/>
      <c r="G7" s="194"/>
      <c r="H7" s="194"/>
      <c r="L7" s="16"/>
    </row>
    <row r="8" spans="2:46" s="1" customFormat="1" ht="12" customHeight="1">
      <c r="B8" s="25"/>
      <c r="D8" s="22" t="s">
        <v>80</v>
      </c>
      <c r="L8" s="25"/>
    </row>
    <row r="9" spans="2:46" s="1" customFormat="1" ht="16.5" customHeight="1">
      <c r="B9" s="25"/>
      <c r="E9" s="179" t="s">
        <v>81</v>
      </c>
      <c r="F9" s="192"/>
      <c r="G9" s="192"/>
      <c r="H9" s="192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29. 7. 2026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55" t="str">
        <f>'Rekapitulácia stavby'!E14</f>
        <v xml:space="preserve"> </v>
      </c>
      <c r="F18" s="155"/>
      <c r="G18" s="155"/>
      <c r="H18" s="155"/>
      <c r="I18" s="22" t="s">
        <v>23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1"/>
      <c r="E27" s="158" t="s">
        <v>1</v>
      </c>
      <c r="F27" s="158"/>
      <c r="G27" s="158"/>
      <c r="H27" s="158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2" t="s">
        <v>29</v>
      </c>
      <c r="J30" s="62">
        <f>ROUND(J121,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51" t="s">
        <v>33</v>
      </c>
      <c r="E33" s="30" t="s">
        <v>34</v>
      </c>
      <c r="F33" s="83">
        <f>ROUND((SUM(BE121:BE150)),  2)</f>
        <v>0</v>
      </c>
      <c r="G33" s="84"/>
      <c r="H33" s="84"/>
      <c r="I33" s="85">
        <v>0.23</v>
      </c>
      <c r="J33" s="83">
        <f>ROUND(((SUM(BE121:BE150))*I33),  2)</f>
        <v>0</v>
      </c>
      <c r="L33" s="25"/>
    </row>
    <row r="34" spans="2:12" s="1" customFormat="1" ht="14.4" customHeight="1">
      <c r="B34" s="25"/>
      <c r="E34" s="30" t="s">
        <v>35</v>
      </c>
      <c r="F34" s="86">
        <f>ROUND((SUM(BF121:BF150)),  2)</f>
        <v>0</v>
      </c>
      <c r="I34" s="87">
        <v>0.23</v>
      </c>
      <c r="J34" s="86">
        <f>ROUND(((SUM(BF121:BF150))*I34),  2)</f>
        <v>0</v>
      </c>
      <c r="L34" s="25"/>
    </row>
    <row r="35" spans="2:12" s="1" customFormat="1" ht="14.4" hidden="1" customHeight="1">
      <c r="B35" s="25"/>
      <c r="E35" s="22" t="s">
        <v>36</v>
      </c>
      <c r="F35" s="86">
        <f>ROUND((SUM(BG121:BG150)),  2)</f>
        <v>0</v>
      </c>
      <c r="I35" s="87">
        <v>0.23</v>
      </c>
      <c r="J35" s="86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86">
        <f>ROUND((SUM(BH121:BH150)),  2)</f>
        <v>0</v>
      </c>
      <c r="I36" s="87">
        <v>0.23</v>
      </c>
      <c r="J36" s="86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3">
        <f>ROUND((SUM(BI121:BI150)),  2)</f>
        <v>0</v>
      </c>
      <c r="G37" s="84"/>
      <c r="H37" s="84"/>
      <c r="I37" s="85">
        <v>0</v>
      </c>
      <c r="J37" s="83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88"/>
      <c r="D39" s="89" t="s">
        <v>39</v>
      </c>
      <c r="E39" s="53"/>
      <c r="F39" s="53"/>
      <c r="G39" s="90" t="s">
        <v>40</v>
      </c>
      <c r="H39" s="91" t="s">
        <v>41</v>
      </c>
      <c r="I39" s="53"/>
      <c r="J39" s="92">
        <f>SUM(J30:J37)</f>
        <v>0</v>
      </c>
      <c r="K39" s="93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4" t="s">
        <v>45</v>
      </c>
      <c r="G61" s="39" t="s">
        <v>44</v>
      </c>
      <c r="H61" s="27"/>
      <c r="I61" s="27"/>
      <c r="J61" s="95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4" t="s">
        <v>45</v>
      </c>
      <c r="G76" s="39" t="s">
        <v>44</v>
      </c>
      <c r="H76" s="27"/>
      <c r="I76" s="27"/>
      <c r="J76" s="95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82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93" t="str">
        <f>E7</f>
        <v>ET Hečkova - Hybešova</v>
      </c>
      <c r="F85" s="194"/>
      <c r="G85" s="194"/>
      <c r="H85" s="194"/>
      <c r="L85" s="25"/>
    </row>
    <row r="86" spans="2:47" s="1" customFormat="1" ht="12" customHeight="1">
      <c r="B86" s="25"/>
      <c r="C86" s="22" t="s">
        <v>80</v>
      </c>
      <c r="L86" s="25"/>
    </row>
    <row r="87" spans="2:47" s="1" customFormat="1" ht="16.5" customHeight="1">
      <c r="B87" s="25"/>
      <c r="E87" s="179" t="str">
        <f>E9</f>
        <v>05 - koľajová spojka</v>
      </c>
      <c r="F87" s="192"/>
      <c r="G87" s="192"/>
      <c r="H87" s="192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8" t="str">
        <f>IF(J12="","",J12)</f>
        <v>29. 7. 2026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6" t="s">
        <v>83</v>
      </c>
      <c r="D94" s="88"/>
      <c r="E94" s="88"/>
      <c r="F94" s="88"/>
      <c r="G94" s="88"/>
      <c r="H94" s="88"/>
      <c r="I94" s="88"/>
      <c r="J94" s="97" t="s">
        <v>84</v>
      </c>
      <c r="K94" s="88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98" t="s">
        <v>85</v>
      </c>
      <c r="J96" s="62">
        <f>J121</f>
        <v>0</v>
      </c>
      <c r="L96" s="25"/>
      <c r="AU96" s="13" t="s">
        <v>86</v>
      </c>
    </row>
    <row r="97" spans="2:12" s="8" customFormat="1" ht="24.9" customHeight="1">
      <c r="B97" s="99"/>
      <c r="D97" s="100" t="s">
        <v>87</v>
      </c>
      <c r="E97" s="101"/>
      <c r="F97" s="101"/>
      <c r="G97" s="101"/>
      <c r="H97" s="101"/>
      <c r="I97" s="101"/>
      <c r="J97" s="102">
        <f>J122</f>
        <v>0</v>
      </c>
      <c r="L97" s="99"/>
    </row>
    <row r="98" spans="2:12" s="8" customFormat="1" ht="24.9" customHeight="1">
      <c r="B98" s="99"/>
      <c r="D98" s="100" t="s">
        <v>88</v>
      </c>
      <c r="E98" s="101"/>
      <c r="F98" s="101"/>
      <c r="G98" s="101"/>
      <c r="H98" s="101"/>
      <c r="I98" s="101"/>
      <c r="J98" s="102">
        <f>J141</f>
        <v>0</v>
      </c>
      <c r="L98" s="99"/>
    </row>
    <row r="99" spans="2:12" s="8" customFormat="1" ht="24.9" customHeight="1">
      <c r="B99" s="99"/>
      <c r="D99" s="100" t="s">
        <v>89</v>
      </c>
      <c r="E99" s="101"/>
      <c r="F99" s="101"/>
      <c r="G99" s="101"/>
      <c r="H99" s="101"/>
      <c r="I99" s="101"/>
      <c r="J99" s="102">
        <f>J146</f>
        <v>0</v>
      </c>
      <c r="L99" s="99"/>
    </row>
    <row r="100" spans="2:12" s="9" customFormat="1" ht="19.95" customHeight="1">
      <c r="B100" s="103"/>
      <c r="D100" s="104" t="s">
        <v>90</v>
      </c>
      <c r="E100" s="105"/>
      <c r="F100" s="105"/>
      <c r="G100" s="105"/>
      <c r="H100" s="105"/>
      <c r="I100" s="105"/>
      <c r="J100" s="106">
        <f>J147</f>
        <v>0</v>
      </c>
      <c r="L100" s="103"/>
    </row>
    <row r="101" spans="2:12" s="9" customFormat="1" ht="19.95" customHeight="1">
      <c r="B101" s="103"/>
      <c r="D101" s="104" t="s">
        <v>91</v>
      </c>
      <c r="E101" s="105"/>
      <c r="F101" s="105"/>
      <c r="G101" s="105"/>
      <c r="H101" s="105"/>
      <c r="I101" s="105"/>
      <c r="J101" s="106">
        <f>J149</f>
        <v>0</v>
      </c>
      <c r="L101" s="103"/>
    </row>
    <row r="102" spans="2:12" s="1" customFormat="1" ht="21.75" customHeight="1">
      <c r="B102" s="25"/>
      <c r="L102" s="25"/>
    </row>
    <row r="103" spans="2:12" s="1" customFormat="1" ht="6.9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7" spans="2:12" s="1" customFormat="1" ht="6.9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12" s="1" customFormat="1" ht="24.9" customHeight="1">
      <c r="B108" s="25"/>
      <c r="C108" s="17" t="s">
        <v>92</v>
      </c>
      <c r="L108" s="25"/>
    </row>
    <row r="109" spans="2:12" s="1" customFormat="1" ht="6.9" customHeight="1">
      <c r="B109" s="25"/>
      <c r="L109" s="25"/>
    </row>
    <row r="110" spans="2:12" s="1" customFormat="1" ht="12" customHeight="1">
      <c r="B110" s="25"/>
      <c r="C110" s="22" t="s">
        <v>13</v>
      </c>
      <c r="L110" s="25"/>
    </row>
    <row r="111" spans="2:12" s="1" customFormat="1" ht="16.5" customHeight="1">
      <c r="B111" s="25"/>
      <c r="E111" s="193" t="str">
        <f>E7</f>
        <v>ET Hečkova - Hybešova</v>
      </c>
      <c r="F111" s="194"/>
      <c r="G111" s="194"/>
      <c r="H111" s="194"/>
      <c r="L111" s="25"/>
    </row>
    <row r="112" spans="2:12" s="1" customFormat="1" ht="12" customHeight="1">
      <c r="B112" s="25"/>
      <c r="C112" s="22" t="s">
        <v>80</v>
      </c>
      <c r="L112" s="25"/>
    </row>
    <row r="113" spans="2:65" s="1" customFormat="1" ht="16.5" customHeight="1">
      <c r="B113" s="25"/>
      <c r="E113" s="179" t="str">
        <f>E9</f>
        <v>05 - koľajová spojka</v>
      </c>
      <c r="F113" s="192"/>
      <c r="G113" s="192"/>
      <c r="H113" s="192"/>
      <c r="L113" s="25"/>
    </row>
    <row r="114" spans="2:65" s="1" customFormat="1" ht="6.9" customHeight="1">
      <c r="B114" s="25"/>
      <c r="L114" s="25"/>
    </row>
    <row r="115" spans="2:65" s="1" customFormat="1" ht="12" customHeight="1">
      <c r="B115" s="25"/>
      <c r="C115" s="22" t="s">
        <v>17</v>
      </c>
      <c r="F115" s="20" t="str">
        <f>F12</f>
        <v xml:space="preserve"> </v>
      </c>
      <c r="I115" s="22" t="s">
        <v>19</v>
      </c>
      <c r="J115" s="48" t="str">
        <f>IF(J12="","",J12)</f>
        <v>29. 7. 2026</v>
      </c>
      <c r="L115" s="25"/>
    </row>
    <row r="116" spans="2:65" s="1" customFormat="1" ht="6.9" customHeight="1">
      <c r="B116" s="25"/>
      <c r="L116" s="25"/>
    </row>
    <row r="117" spans="2:65" s="1" customFormat="1" ht="15.15" customHeight="1">
      <c r="B117" s="25"/>
      <c r="C117" s="22" t="s">
        <v>21</v>
      </c>
      <c r="F117" s="20" t="str">
        <f>E15</f>
        <v xml:space="preserve"> </v>
      </c>
      <c r="I117" s="22" t="s">
        <v>25</v>
      </c>
      <c r="J117" s="23" t="str">
        <f>E21</f>
        <v xml:space="preserve"> </v>
      </c>
      <c r="L117" s="25"/>
    </row>
    <row r="118" spans="2:65" s="1" customFormat="1" ht="15.15" customHeight="1">
      <c r="B118" s="25"/>
      <c r="C118" s="22" t="s">
        <v>24</v>
      </c>
      <c r="F118" s="20" t="str">
        <f>IF(E18="","",E18)</f>
        <v xml:space="preserve"> </v>
      </c>
      <c r="I118" s="22" t="s">
        <v>27</v>
      </c>
      <c r="J118" s="23" t="str">
        <f>E24</f>
        <v xml:space="preserve"> 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07"/>
      <c r="C120" s="108" t="s">
        <v>93</v>
      </c>
      <c r="D120" s="109" t="s">
        <v>54</v>
      </c>
      <c r="E120" s="109" t="s">
        <v>50</v>
      </c>
      <c r="F120" s="109" t="s">
        <v>51</v>
      </c>
      <c r="G120" s="109" t="s">
        <v>94</v>
      </c>
      <c r="H120" s="109" t="s">
        <v>95</v>
      </c>
      <c r="I120" s="109" t="s">
        <v>96</v>
      </c>
      <c r="J120" s="110" t="s">
        <v>84</v>
      </c>
      <c r="K120" s="111" t="s">
        <v>97</v>
      </c>
      <c r="L120" s="107"/>
      <c r="M120" s="55" t="s">
        <v>1</v>
      </c>
      <c r="N120" s="56" t="s">
        <v>33</v>
      </c>
      <c r="O120" s="56" t="s">
        <v>98</v>
      </c>
      <c r="P120" s="56" t="s">
        <v>99</v>
      </c>
      <c r="Q120" s="56" t="s">
        <v>100</v>
      </c>
      <c r="R120" s="56" t="s">
        <v>101</v>
      </c>
      <c r="S120" s="56" t="s">
        <v>102</v>
      </c>
      <c r="T120" s="57" t="s">
        <v>103</v>
      </c>
    </row>
    <row r="121" spans="2:65" s="1" customFormat="1" ht="22.95" customHeight="1">
      <c r="B121" s="25"/>
      <c r="C121" s="60" t="s">
        <v>85</v>
      </c>
      <c r="J121" s="112">
        <f>BK121</f>
        <v>0</v>
      </c>
      <c r="L121" s="25"/>
      <c r="M121" s="58"/>
      <c r="N121" s="49"/>
      <c r="O121" s="49"/>
      <c r="P121" s="113">
        <f>P122+P141+P146</f>
        <v>798.43482900000004</v>
      </c>
      <c r="Q121" s="49"/>
      <c r="R121" s="113">
        <f>R122+R141+R146</f>
        <v>55.584340915000006</v>
      </c>
      <c r="S121" s="49"/>
      <c r="T121" s="114">
        <f>T122+T141+T146</f>
        <v>60.320000000000007</v>
      </c>
      <c r="AT121" s="13" t="s">
        <v>68</v>
      </c>
      <c r="AU121" s="13" t="s">
        <v>86</v>
      </c>
      <c r="BK121" s="115">
        <f>BK122+BK141+BK146</f>
        <v>0</v>
      </c>
    </row>
    <row r="122" spans="2:65" s="11" customFormat="1" ht="25.95" customHeight="1">
      <c r="B122" s="116"/>
      <c r="D122" s="117" t="s">
        <v>68</v>
      </c>
      <c r="E122" s="118" t="s">
        <v>104</v>
      </c>
      <c r="F122" s="118" t="s">
        <v>105</v>
      </c>
      <c r="J122" s="119">
        <f>BK122</f>
        <v>0</v>
      </c>
      <c r="L122" s="116"/>
      <c r="M122" s="120"/>
      <c r="P122" s="121">
        <f>SUM(P123:P140)</f>
        <v>734.11573700000008</v>
      </c>
      <c r="R122" s="121">
        <f>SUM(R123:R140)</f>
        <v>55.584340915000006</v>
      </c>
      <c r="T122" s="122">
        <f>SUM(T123:T140)</f>
        <v>60.320000000000007</v>
      </c>
      <c r="AR122" s="117" t="s">
        <v>77</v>
      </c>
      <c r="AT122" s="123" t="s">
        <v>68</v>
      </c>
      <c r="AU122" s="123" t="s">
        <v>69</v>
      </c>
      <c r="AY122" s="117" t="s">
        <v>106</v>
      </c>
      <c r="BK122" s="124">
        <f>SUM(BK123:BK140)</f>
        <v>0</v>
      </c>
    </row>
    <row r="123" spans="2:65" s="1" customFormat="1" ht="37.950000000000003" customHeight="1">
      <c r="B123" s="125"/>
      <c r="C123" s="126" t="s">
        <v>77</v>
      </c>
      <c r="D123" s="126" t="s">
        <v>107</v>
      </c>
      <c r="E123" s="127" t="s">
        <v>108</v>
      </c>
      <c r="F123" s="128" t="s">
        <v>109</v>
      </c>
      <c r="G123" s="129" t="s">
        <v>110</v>
      </c>
      <c r="H123" s="130">
        <v>28</v>
      </c>
      <c r="I123" s="131">
        <v>0</v>
      </c>
      <c r="J123" s="131">
        <f t="shared" ref="J123:J140" si="0">ROUND(I123*H123,2)</f>
        <v>0</v>
      </c>
      <c r="K123" s="132"/>
      <c r="L123" s="133"/>
      <c r="M123" s="134" t="s">
        <v>1</v>
      </c>
      <c r="N123" s="135" t="s">
        <v>35</v>
      </c>
      <c r="O123" s="136">
        <v>0</v>
      </c>
      <c r="P123" s="136">
        <f t="shared" ref="P123:P140" si="1">O123*H123</f>
        <v>0</v>
      </c>
      <c r="Q123" s="136">
        <v>8.5999999999999993E-2</v>
      </c>
      <c r="R123" s="136">
        <f t="shared" ref="R123:R140" si="2">Q123*H123</f>
        <v>2.4079999999999999</v>
      </c>
      <c r="S123" s="136">
        <v>0</v>
      </c>
      <c r="T123" s="137">
        <f t="shared" ref="T123:T140" si="3">S123*H123</f>
        <v>0</v>
      </c>
      <c r="AR123" s="138" t="s">
        <v>111</v>
      </c>
      <c r="AT123" s="138" t="s">
        <v>107</v>
      </c>
      <c r="AU123" s="138" t="s">
        <v>77</v>
      </c>
      <c r="AY123" s="13" t="s">
        <v>106</v>
      </c>
      <c r="BE123" s="139">
        <f t="shared" ref="BE123:BE140" si="4">IF(N123="základná",J123,0)</f>
        <v>0</v>
      </c>
      <c r="BF123" s="139">
        <f t="shared" ref="BF123:BF140" si="5">IF(N123="znížená",J123,0)</f>
        <v>0</v>
      </c>
      <c r="BG123" s="139">
        <f t="shared" ref="BG123:BG140" si="6">IF(N123="zákl. prenesená",J123,0)</f>
        <v>0</v>
      </c>
      <c r="BH123" s="139">
        <f t="shared" ref="BH123:BH140" si="7">IF(N123="zníž. prenesená",J123,0)</f>
        <v>0</v>
      </c>
      <c r="BI123" s="139">
        <f t="shared" ref="BI123:BI140" si="8">IF(N123="nulová",J123,0)</f>
        <v>0</v>
      </c>
      <c r="BJ123" s="13" t="s">
        <v>112</v>
      </c>
      <c r="BK123" s="139">
        <f t="shared" ref="BK123:BK140" si="9">ROUND(I123*H123,2)</f>
        <v>0</v>
      </c>
      <c r="BL123" s="13" t="s">
        <v>113</v>
      </c>
      <c r="BM123" s="138" t="s">
        <v>114</v>
      </c>
    </row>
    <row r="124" spans="2:65" s="1" customFormat="1" ht="16.5" customHeight="1">
      <c r="B124" s="125"/>
      <c r="C124" s="126" t="s">
        <v>112</v>
      </c>
      <c r="D124" s="126" t="s">
        <v>107</v>
      </c>
      <c r="E124" s="127" t="s">
        <v>115</v>
      </c>
      <c r="F124" s="128" t="s">
        <v>116</v>
      </c>
      <c r="G124" s="129" t="s">
        <v>110</v>
      </c>
      <c r="H124" s="130">
        <v>56</v>
      </c>
      <c r="I124" s="131">
        <v>0</v>
      </c>
      <c r="J124" s="131">
        <f t="shared" si="0"/>
        <v>0</v>
      </c>
      <c r="K124" s="132"/>
      <c r="L124" s="133"/>
      <c r="M124" s="134" t="s">
        <v>1</v>
      </c>
      <c r="N124" s="135" t="s">
        <v>35</v>
      </c>
      <c r="O124" s="136">
        <v>0</v>
      </c>
      <c r="P124" s="136">
        <f t="shared" si="1"/>
        <v>0</v>
      </c>
      <c r="Q124" s="136">
        <v>7.4200000000000004E-3</v>
      </c>
      <c r="R124" s="136">
        <f t="shared" si="2"/>
        <v>0.41552</v>
      </c>
      <c r="S124" s="136">
        <v>0</v>
      </c>
      <c r="T124" s="137">
        <f t="shared" si="3"/>
        <v>0</v>
      </c>
      <c r="AR124" s="138" t="s">
        <v>111</v>
      </c>
      <c r="AT124" s="138" t="s">
        <v>107</v>
      </c>
      <c r="AU124" s="138" t="s">
        <v>77</v>
      </c>
      <c r="AY124" s="13" t="s">
        <v>106</v>
      </c>
      <c r="BE124" s="139">
        <f t="shared" si="4"/>
        <v>0</v>
      </c>
      <c r="BF124" s="139">
        <f t="shared" si="5"/>
        <v>0</v>
      </c>
      <c r="BG124" s="139">
        <f t="shared" si="6"/>
        <v>0</v>
      </c>
      <c r="BH124" s="139">
        <f t="shared" si="7"/>
        <v>0</v>
      </c>
      <c r="BI124" s="139">
        <f t="shared" si="8"/>
        <v>0</v>
      </c>
      <c r="BJ124" s="13" t="s">
        <v>112</v>
      </c>
      <c r="BK124" s="139">
        <f t="shared" si="9"/>
        <v>0</v>
      </c>
      <c r="BL124" s="13" t="s">
        <v>113</v>
      </c>
      <c r="BM124" s="138" t="s">
        <v>117</v>
      </c>
    </row>
    <row r="125" spans="2:65" s="1" customFormat="1" ht="16.5" customHeight="1">
      <c r="B125" s="125"/>
      <c r="C125" s="126" t="s">
        <v>118</v>
      </c>
      <c r="D125" s="126" t="s">
        <v>107</v>
      </c>
      <c r="E125" s="127" t="s">
        <v>119</v>
      </c>
      <c r="F125" s="128" t="s">
        <v>120</v>
      </c>
      <c r="G125" s="129" t="s">
        <v>110</v>
      </c>
      <c r="H125" s="130">
        <v>112</v>
      </c>
      <c r="I125" s="131">
        <v>0</v>
      </c>
      <c r="J125" s="131">
        <f t="shared" si="0"/>
        <v>0</v>
      </c>
      <c r="K125" s="132"/>
      <c r="L125" s="133"/>
      <c r="M125" s="134" t="s">
        <v>1</v>
      </c>
      <c r="N125" s="135" t="s">
        <v>35</v>
      </c>
      <c r="O125" s="136">
        <v>0</v>
      </c>
      <c r="P125" s="136">
        <f t="shared" si="1"/>
        <v>0</v>
      </c>
      <c r="Q125" s="136">
        <v>4.0000000000000002E-4</v>
      </c>
      <c r="R125" s="136">
        <f t="shared" si="2"/>
        <v>4.48E-2</v>
      </c>
      <c r="S125" s="136">
        <v>0</v>
      </c>
      <c r="T125" s="137">
        <f t="shared" si="3"/>
        <v>0</v>
      </c>
      <c r="AR125" s="138" t="s">
        <v>111</v>
      </c>
      <c r="AT125" s="138" t="s">
        <v>107</v>
      </c>
      <c r="AU125" s="138" t="s">
        <v>77</v>
      </c>
      <c r="AY125" s="13" t="s">
        <v>106</v>
      </c>
      <c r="BE125" s="139">
        <f t="shared" si="4"/>
        <v>0</v>
      </c>
      <c r="BF125" s="139">
        <f t="shared" si="5"/>
        <v>0</v>
      </c>
      <c r="BG125" s="139">
        <f t="shared" si="6"/>
        <v>0</v>
      </c>
      <c r="BH125" s="139">
        <f t="shared" si="7"/>
        <v>0</v>
      </c>
      <c r="BI125" s="139">
        <f t="shared" si="8"/>
        <v>0</v>
      </c>
      <c r="BJ125" s="13" t="s">
        <v>112</v>
      </c>
      <c r="BK125" s="139">
        <f t="shared" si="9"/>
        <v>0</v>
      </c>
      <c r="BL125" s="13" t="s">
        <v>113</v>
      </c>
      <c r="BM125" s="138" t="s">
        <v>121</v>
      </c>
    </row>
    <row r="126" spans="2:65" s="1" customFormat="1" ht="16.5" customHeight="1">
      <c r="B126" s="125"/>
      <c r="C126" s="126" t="s">
        <v>113</v>
      </c>
      <c r="D126" s="126" t="s">
        <v>107</v>
      </c>
      <c r="E126" s="127" t="s">
        <v>122</v>
      </c>
      <c r="F126" s="128" t="s">
        <v>123</v>
      </c>
      <c r="G126" s="129" t="s">
        <v>110</v>
      </c>
      <c r="H126" s="130">
        <v>56</v>
      </c>
      <c r="I126" s="131">
        <v>0</v>
      </c>
      <c r="J126" s="131">
        <f t="shared" si="0"/>
        <v>0</v>
      </c>
      <c r="K126" s="132"/>
      <c r="L126" s="133"/>
      <c r="M126" s="134" t="s">
        <v>1</v>
      </c>
      <c r="N126" s="135" t="s">
        <v>35</v>
      </c>
      <c r="O126" s="136">
        <v>0</v>
      </c>
      <c r="P126" s="136">
        <f t="shared" si="1"/>
        <v>0</v>
      </c>
      <c r="Q126" s="136">
        <v>9.0000000000000006E-5</v>
      </c>
      <c r="R126" s="136">
        <f t="shared" si="2"/>
        <v>5.0400000000000002E-3</v>
      </c>
      <c r="S126" s="136">
        <v>0</v>
      </c>
      <c r="T126" s="137">
        <f t="shared" si="3"/>
        <v>0</v>
      </c>
      <c r="AR126" s="138" t="s">
        <v>111</v>
      </c>
      <c r="AT126" s="138" t="s">
        <v>107</v>
      </c>
      <c r="AU126" s="138" t="s">
        <v>77</v>
      </c>
      <c r="AY126" s="13" t="s">
        <v>106</v>
      </c>
      <c r="BE126" s="139">
        <f t="shared" si="4"/>
        <v>0</v>
      </c>
      <c r="BF126" s="139">
        <f t="shared" si="5"/>
        <v>0</v>
      </c>
      <c r="BG126" s="139">
        <f t="shared" si="6"/>
        <v>0</v>
      </c>
      <c r="BH126" s="139">
        <f t="shared" si="7"/>
        <v>0</v>
      </c>
      <c r="BI126" s="139">
        <f t="shared" si="8"/>
        <v>0</v>
      </c>
      <c r="BJ126" s="13" t="s">
        <v>112</v>
      </c>
      <c r="BK126" s="139">
        <f t="shared" si="9"/>
        <v>0</v>
      </c>
      <c r="BL126" s="13" t="s">
        <v>113</v>
      </c>
      <c r="BM126" s="138" t="s">
        <v>124</v>
      </c>
    </row>
    <row r="127" spans="2:65" s="1" customFormat="1" ht="16.5" customHeight="1">
      <c r="B127" s="125"/>
      <c r="C127" s="126" t="s">
        <v>104</v>
      </c>
      <c r="D127" s="126" t="s">
        <v>107</v>
      </c>
      <c r="E127" s="127" t="s">
        <v>125</v>
      </c>
      <c r="F127" s="128" t="s">
        <v>126</v>
      </c>
      <c r="G127" s="129" t="s">
        <v>110</v>
      </c>
      <c r="H127" s="130">
        <v>56</v>
      </c>
      <c r="I127" s="131">
        <v>0</v>
      </c>
      <c r="J127" s="131">
        <f t="shared" si="0"/>
        <v>0</v>
      </c>
      <c r="K127" s="132"/>
      <c r="L127" s="133"/>
      <c r="M127" s="134" t="s">
        <v>1</v>
      </c>
      <c r="N127" s="135" t="s">
        <v>35</v>
      </c>
      <c r="O127" s="136">
        <v>0</v>
      </c>
      <c r="P127" s="136">
        <f t="shared" si="1"/>
        <v>0</v>
      </c>
      <c r="Q127" s="136">
        <v>2.5000000000000001E-4</v>
      </c>
      <c r="R127" s="136">
        <f t="shared" si="2"/>
        <v>1.4E-2</v>
      </c>
      <c r="S127" s="136">
        <v>0</v>
      </c>
      <c r="T127" s="137">
        <f t="shared" si="3"/>
        <v>0</v>
      </c>
      <c r="AR127" s="138" t="s">
        <v>111</v>
      </c>
      <c r="AT127" s="138" t="s">
        <v>107</v>
      </c>
      <c r="AU127" s="138" t="s">
        <v>77</v>
      </c>
      <c r="AY127" s="13" t="s">
        <v>106</v>
      </c>
      <c r="BE127" s="139">
        <f t="shared" si="4"/>
        <v>0</v>
      </c>
      <c r="BF127" s="139">
        <f t="shared" si="5"/>
        <v>0</v>
      </c>
      <c r="BG127" s="139">
        <f t="shared" si="6"/>
        <v>0</v>
      </c>
      <c r="BH127" s="139">
        <f t="shared" si="7"/>
        <v>0</v>
      </c>
      <c r="BI127" s="139">
        <f t="shared" si="8"/>
        <v>0</v>
      </c>
      <c r="BJ127" s="13" t="s">
        <v>112</v>
      </c>
      <c r="BK127" s="139">
        <f t="shared" si="9"/>
        <v>0</v>
      </c>
      <c r="BL127" s="13" t="s">
        <v>113</v>
      </c>
      <c r="BM127" s="138" t="s">
        <v>127</v>
      </c>
    </row>
    <row r="128" spans="2:65" s="1" customFormat="1" ht="24.15" customHeight="1">
      <c r="B128" s="125"/>
      <c r="C128" s="140" t="s">
        <v>128</v>
      </c>
      <c r="D128" s="140" t="s">
        <v>129</v>
      </c>
      <c r="E128" s="141" t="s">
        <v>130</v>
      </c>
      <c r="F128" s="142" t="s">
        <v>131</v>
      </c>
      <c r="G128" s="143" t="s">
        <v>132</v>
      </c>
      <c r="H128" s="144">
        <v>25</v>
      </c>
      <c r="I128" s="145">
        <v>0</v>
      </c>
      <c r="J128" s="145">
        <f t="shared" si="0"/>
        <v>0</v>
      </c>
      <c r="K128" s="146"/>
      <c r="L128" s="25"/>
      <c r="M128" s="147" t="s">
        <v>1</v>
      </c>
      <c r="N128" s="148" t="s">
        <v>35</v>
      </c>
      <c r="O128" s="136">
        <v>0.44600000000000001</v>
      </c>
      <c r="P128" s="136">
        <f t="shared" si="1"/>
        <v>11.15</v>
      </c>
      <c r="Q128" s="136">
        <v>2.03485</v>
      </c>
      <c r="R128" s="136">
        <f t="shared" si="2"/>
        <v>50.871250000000003</v>
      </c>
      <c r="S128" s="136">
        <v>0</v>
      </c>
      <c r="T128" s="137">
        <f t="shared" si="3"/>
        <v>0</v>
      </c>
      <c r="AR128" s="138" t="s">
        <v>113</v>
      </c>
      <c r="AT128" s="138" t="s">
        <v>129</v>
      </c>
      <c r="AU128" s="138" t="s">
        <v>77</v>
      </c>
      <c r="AY128" s="13" t="s">
        <v>106</v>
      </c>
      <c r="BE128" s="139">
        <f t="shared" si="4"/>
        <v>0</v>
      </c>
      <c r="BF128" s="139">
        <f t="shared" si="5"/>
        <v>0</v>
      </c>
      <c r="BG128" s="139">
        <f t="shared" si="6"/>
        <v>0</v>
      </c>
      <c r="BH128" s="139">
        <f t="shared" si="7"/>
        <v>0</v>
      </c>
      <c r="BI128" s="139">
        <f t="shared" si="8"/>
        <v>0</v>
      </c>
      <c r="BJ128" s="13" t="s">
        <v>112</v>
      </c>
      <c r="BK128" s="139">
        <f t="shared" si="9"/>
        <v>0</v>
      </c>
      <c r="BL128" s="13" t="s">
        <v>113</v>
      </c>
      <c r="BM128" s="138" t="s">
        <v>133</v>
      </c>
    </row>
    <row r="129" spans="2:65" s="1" customFormat="1" ht="33" customHeight="1">
      <c r="B129" s="125"/>
      <c r="C129" s="140" t="s">
        <v>134</v>
      </c>
      <c r="D129" s="140" t="s">
        <v>129</v>
      </c>
      <c r="E129" s="141" t="s">
        <v>135</v>
      </c>
      <c r="F129" s="142" t="s">
        <v>136</v>
      </c>
      <c r="G129" s="143" t="s">
        <v>132</v>
      </c>
      <c r="H129" s="144">
        <v>20</v>
      </c>
      <c r="I129" s="145">
        <v>0</v>
      </c>
      <c r="J129" s="145">
        <f t="shared" si="0"/>
        <v>0</v>
      </c>
      <c r="K129" s="146"/>
      <c r="L129" s="25"/>
      <c r="M129" s="147" t="s">
        <v>1</v>
      </c>
      <c r="N129" s="148" t="s">
        <v>35</v>
      </c>
      <c r="O129" s="136">
        <v>0</v>
      </c>
      <c r="P129" s="136">
        <f t="shared" si="1"/>
        <v>0</v>
      </c>
      <c r="Q129" s="136">
        <v>0</v>
      </c>
      <c r="R129" s="136">
        <f t="shared" si="2"/>
        <v>0</v>
      </c>
      <c r="S129" s="136">
        <v>1.8080000000000001</v>
      </c>
      <c r="T129" s="137">
        <f t="shared" si="3"/>
        <v>36.160000000000004</v>
      </c>
      <c r="AR129" s="138" t="s">
        <v>113</v>
      </c>
      <c r="AT129" s="138" t="s">
        <v>129</v>
      </c>
      <c r="AU129" s="138" t="s">
        <v>77</v>
      </c>
      <c r="AY129" s="13" t="s">
        <v>106</v>
      </c>
      <c r="BE129" s="139">
        <f t="shared" si="4"/>
        <v>0</v>
      </c>
      <c r="BF129" s="139">
        <f t="shared" si="5"/>
        <v>0</v>
      </c>
      <c r="BG129" s="139">
        <f t="shared" si="6"/>
        <v>0</v>
      </c>
      <c r="BH129" s="139">
        <f t="shared" si="7"/>
        <v>0</v>
      </c>
      <c r="BI129" s="139">
        <f t="shared" si="8"/>
        <v>0</v>
      </c>
      <c r="BJ129" s="13" t="s">
        <v>112</v>
      </c>
      <c r="BK129" s="139">
        <f t="shared" si="9"/>
        <v>0</v>
      </c>
      <c r="BL129" s="13" t="s">
        <v>113</v>
      </c>
      <c r="BM129" s="138" t="s">
        <v>137</v>
      </c>
    </row>
    <row r="130" spans="2:65" s="1" customFormat="1" ht="24.15" customHeight="1">
      <c r="B130" s="125"/>
      <c r="C130" s="140" t="s">
        <v>111</v>
      </c>
      <c r="D130" s="140" t="s">
        <v>129</v>
      </c>
      <c r="E130" s="141" t="s">
        <v>138</v>
      </c>
      <c r="F130" s="142" t="s">
        <v>139</v>
      </c>
      <c r="G130" s="143" t="s">
        <v>140</v>
      </c>
      <c r="H130" s="144">
        <v>40</v>
      </c>
      <c r="I130" s="145">
        <v>0</v>
      </c>
      <c r="J130" s="145">
        <f t="shared" si="0"/>
        <v>0</v>
      </c>
      <c r="K130" s="146"/>
      <c r="L130" s="25"/>
      <c r="M130" s="147" t="s">
        <v>1</v>
      </c>
      <c r="N130" s="148" t="s">
        <v>35</v>
      </c>
      <c r="O130" s="136">
        <v>0.7</v>
      </c>
      <c r="P130" s="136">
        <f t="shared" si="1"/>
        <v>28</v>
      </c>
      <c r="Q130" s="136">
        <v>0</v>
      </c>
      <c r="R130" s="136">
        <f t="shared" si="2"/>
        <v>0</v>
      </c>
      <c r="S130" s="136">
        <v>0.60399999999999998</v>
      </c>
      <c r="T130" s="137">
        <f t="shared" si="3"/>
        <v>24.16</v>
      </c>
      <c r="AR130" s="138" t="s">
        <v>113</v>
      </c>
      <c r="AT130" s="138" t="s">
        <v>129</v>
      </c>
      <c r="AU130" s="138" t="s">
        <v>77</v>
      </c>
      <c r="AY130" s="13" t="s">
        <v>106</v>
      </c>
      <c r="BE130" s="139">
        <f t="shared" si="4"/>
        <v>0</v>
      </c>
      <c r="BF130" s="139">
        <f t="shared" si="5"/>
        <v>0</v>
      </c>
      <c r="BG130" s="139">
        <f t="shared" si="6"/>
        <v>0</v>
      </c>
      <c r="BH130" s="139">
        <f t="shared" si="7"/>
        <v>0</v>
      </c>
      <c r="BI130" s="139">
        <f t="shared" si="8"/>
        <v>0</v>
      </c>
      <c r="BJ130" s="13" t="s">
        <v>112</v>
      </c>
      <c r="BK130" s="139">
        <f t="shared" si="9"/>
        <v>0</v>
      </c>
      <c r="BL130" s="13" t="s">
        <v>113</v>
      </c>
      <c r="BM130" s="138" t="s">
        <v>141</v>
      </c>
    </row>
    <row r="131" spans="2:65" s="1" customFormat="1" ht="33" customHeight="1">
      <c r="B131" s="125"/>
      <c r="C131" s="140" t="s">
        <v>142</v>
      </c>
      <c r="D131" s="140" t="s">
        <v>129</v>
      </c>
      <c r="E131" s="141" t="s">
        <v>143</v>
      </c>
      <c r="F131" s="142" t="s">
        <v>144</v>
      </c>
      <c r="G131" s="143" t="s">
        <v>140</v>
      </c>
      <c r="H131" s="144">
        <v>49.5</v>
      </c>
      <c r="I131" s="145">
        <v>0</v>
      </c>
      <c r="J131" s="145">
        <f t="shared" si="0"/>
        <v>0</v>
      </c>
      <c r="K131" s="146"/>
      <c r="L131" s="25"/>
      <c r="M131" s="147" t="s">
        <v>1</v>
      </c>
      <c r="N131" s="148" t="s">
        <v>35</v>
      </c>
      <c r="O131" s="136">
        <v>5.976</v>
      </c>
      <c r="P131" s="136">
        <f t="shared" si="1"/>
        <v>295.81200000000001</v>
      </c>
      <c r="Q131" s="136">
        <v>2.910517E-2</v>
      </c>
      <c r="R131" s="136">
        <f t="shared" si="2"/>
        <v>1.4407059149999999</v>
      </c>
      <c r="S131" s="136">
        <v>0</v>
      </c>
      <c r="T131" s="137">
        <f t="shared" si="3"/>
        <v>0</v>
      </c>
      <c r="AR131" s="138" t="s">
        <v>113</v>
      </c>
      <c r="AT131" s="138" t="s">
        <v>129</v>
      </c>
      <c r="AU131" s="138" t="s">
        <v>77</v>
      </c>
      <c r="AY131" s="13" t="s">
        <v>106</v>
      </c>
      <c r="BE131" s="139">
        <f t="shared" si="4"/>
        <v>0</v>
      </c>
      <c r="BF131" s="139">
        <f t="shared" si="5"/>
        <v>0</v>
      </c>
      <c r="BG131" s="139">
        <f t="shared" si="6"/>
        <v>0</v>
      </c>
      <c r="BH131" s="139">
        <f t="shared" si="7"/>
        <v>0</v>
      </c>
      <c r="BI131" s="139">
        <f t="shared" si="8"/>
        <v>0</v>
      </c>
      <c r="BJ131" s="13" t="s">
        <v>112</v>
      </c>
      <c r="BK131" s="139">
        <f t="shared" si="9"/>
        <v>0</v>
      </c>
      <c r="BL131" s="13" t="s">
        <v>113</v>
      </c>
      <c r="BM131" s="138" t="s">
        <v>145</v>
      </c>
    </row>
    <row r="132" spans="2:65" s="1" customFormat="1" ht="24.15" customHeight="1">
      <c r="B132" s="125"/>
      <c r="C132" s="140" t="s">
        <v>146</v>
      </c>
      <c r="D132" s="140" t="s">
        <v>129</v>
      </c>
      <c r="E132" s="141" t="s">
        <v>147</v>
      </c>
      <c r="F132" s="142" t="s">
        <v>148</v>
      </c>
      <c r="G132" s="143" t="s">
        <v>140</v>
      </c>
      <c r="H132" s="144">
        <v>49.5</v>
      </c>
      <c r="I132" s="145">
        <v>0</v>
      </c>
      <c r="J132" s="145">
        <f t="shared" si="0"/>
        <v>0</v>
      </c>
      <c r="K132" s="146"/>
      <c r="L132" s="25"/>
      <c r="M132" s="147" t="s">
        <v>1</v>
      </c>
      <c r="N132" s="148" t="s">
        <v>35</v>
      </c>
      <c r="O132" s="136">
        <v>2.2050000000000001</v>
      </c>
      <c r="P132" s="136">
        <f t="shared" si="1"/>
        <v>109.14750000000001</v>
      </c>
      <c r="Q132" s="136">
        <v>0</v>
      </c>
      <c r="R132" s="136">
        <f t="shared" si="2"/>
        <v>0</v>
      </c>
      <c r="S132" s="136">
        <v>0</v>
      </c>
      <c r="T132" s="137">
        <f t="shared" si="3"/>
        <v>0</v>
      </c>
      <c r="AR132" s="138" t="s">
        <v>113</v>
      </c>
      <c r="AT132" s="138" t="s">
        <v>129</v>
      </c>
      <c r="AU132" s="138" t="s">
        <v>77</v>
      </c>
      <c r="AY132" s="13" t="s">
        <v>106</v>
      </c>
      <c r="BE132" s="139">
        <f t="shared" si="4"/>
        <v>0</v>
      </c>
      <c r="BF132" s="139">
        <f t="shared" si="5"/>
        <v>0</v>
      </c>
      <c r="BG132" s="139">
        <f t="shared" si="6"/>
        <v>0</v>
      </c>
      <c r="BH132" s="139">
        <f t="shared" si="7"/>
        <v>0</v>
      </c>
      <c r="BI132" s="139">
        <f t="shared" si="8"/>
        <v>0</v>
      </c>
      <c r="BJ132" s="13" t="s">
        <v>112</v>
      </c>
      <c r="BK132" s="139">
        <f t="shared" si="9"/>
        <v>0</v>
      </c>
      <c r="BL132" s="13" t="s">
        <v>113</v>
      </c>
      <c r="BM132" s="138" t="s">
        <v>149</v>
      </c>
    </row>
    <row r="133" spans="2:65" s="1" customFormat="1" ht="24.15" customHeight="1">
      <c r="B133" s="125"/>
      <c r="C133" s="140" t="s">
        <v>150</v>
      </c>
      <c r="D133" s="140" t="s">
        <v>129</v>
      </c>
      <c r="E133" s="141" t="s">
        <v>151</v>
      </c>
      <c r="F133" s="142" t="s">
        <v>152</v>
      </c>
      <c r="G133" s="143" t="s">
        <v>140</v>
      </c>
      <c r="H133" s="144">
        <v>85.2</v>
      </c>
      <c r="I133" s="145">
        <v>0</v>
      </c>
      <c r="J133" s="145">
        <f t="shared" si="0"/>
        <v>0</v>
      </c>
      <c r="K133" s="146"/>
      <c r="L133" s="25"/>
      <c r="M133" s="147" t="s">
        <v>1</v>
      </c>
      <c r="N133" s="148" t="s">
        <v>35</v>
      </c>
      <c r="O133" s="136">
        <v>4.0000000000000001E-3</v>
      </c>
      <c r="P133" s="136">
        <f t="shared" si="1"/>
        <v>0.34079999999999999</v>
      </c>
      <c r="Q133" s="136">
        <v>0</v>
      </c>
      <c r="R133" s="136">
        <f t="shared" si="2"/>
        <v>0</v>
      </c>
      <c r="S133" s="136">
        <v>0</v>
      </c>
      <c r="T133" s="137">
        <f t="shared" si="3"/>
        <v>0</v>
      </c>
      <c r="AR133" s="138" t="s">
        <v>113</v>
      </c>
      <c r="AT133" s="138" t="s">
        <v>129</v>
      </c>
      <c r="AU133" s="138" t="s">
        <v>77</v>
      </c>
      <c r="AY133" s="13" t="s">
        <v>106</v>
      </c>
      <c r="BE133" s="139">
        <f t="shared" si="4"/>
        <v>0</v>
      </c>
      <c r="BF133" s="139">
        <f t="shared" si="5"/>
        <v>0</v>
      </c>
      <c r="BG133" s="139">
        <f t="shared" si="6"/>
        <v>0</v>
      </c>
      <c r="BH133" s="139">
        <f t="shared" si="7"/>
        <v>0</v>
      </c>
      <c r="BI133" s="139">
        <f t="shared" si="8"/>
        <v>0</v>
      </c>
      <c r="BJ133" s="13" t="s">
        <v>112</v>
      </c>
      <c r="BK133" s="139">
        <f t="shared" si="9"/>
        <v>0</v>
      </c>
      <c r="BL133" s="13" t="s">
        <v>113</v>
      </c>
      <c r="BM133" s="138" t="s">
        <v>153</v>
      </c>
    </row>
    <row r="134" spans="2:65" s="1" customFormat="1" ht="24.15" customHeight="1">
      <c r="B134" s="125"/>
      <c r="C134" s="140" t="s">
        <v>154</v>
      </c>
      <c r="D134" s="140" t="s">
        <v>129</v>
      </c>
      <c r="E134" s="141" t="s">
        <v>155</v>
      </c>
      <c r="F134" s="142" t="s">
        <v>156</v>
      </c>
      <c r="G134" s="143" t="s">
        <v>140</v>
      </c>
      <c r="H134" s="144">
        <v>49.5</v>
      </c>
      <c r="I134" s="145">
        <v>0</v>
      </c>
      <c r="J134" s="145">
        <f t="shared" si="0"/>
        <v>0</v>
      </c>
      <c r="K134" s="146"/>
      <c r="L134" s="25"/>
      <c r="M134" s="147" t="s">
        <v>1</v>
      </c>
      <c r="N134" s="148" t="s">
        <v>35</v>
      </c>
      <c r="O134" s="136">
        <v>1.3580000000000001</v>
      </c>
      <c r="P134" s="136">
        <f t="shared" si="1"/>
        <v>67.221000000000004</v>
      </c>
      <c r="Q134" s="136">
        <v>0</v>
      </c>
      <c r="R134" s="136">
        <f t="shared" si="2"/>
        <v>0</v>
      </c>
      <c r="S134" s="136">
        <v>0</v>
      </c>
      <c r="T134" s="137">
        <f t="shared" si="3"/>
        <v>0</v>
      </c>
      <c r="AR134" s="138" t="s">
        <v>113</v>
      </c>
      <c r="AT134" s="138" t="s">
        <v>129</v>
      </c>
      <c r="AU134" s="138" t="s">
        <v>77</v>
      </c>
      <c r="AY134" s="13" t="s">
        <v>106</v>
      </c>
      <c r="BE134" s="139">
        <f t="shared" si="4"/>
        <v>0</v>
      </c>
      <c r="BF134" s="139">
        <f t="shared" si="5"/>
        <v>0</v>
      </c>
      <c r="BG134" s="139">
        <f t="shared" si="6"/>
        <v>0</v>
      </c>
      <c r="BH134" s="139">
        <f t="shared" si="7"/>
        <v>0</v>
      </c>
      <c r="BI134" s="139">
        <f t="shared" si="8"/>
        <v>0</v>
      </c>
      <c r="BJ134" s="13" t="s">
        <v>112</v>
      </c>
      <c r="BK134" s="139">
        <f t="shared" si="9"/>
        <v>0</v>
      </c>
      <c r="BL134" s="13" t="s">
        <v>113</v>
      </c>
      <c r="BM134" s="138" t="s">
        <v>157</v>
      </c>
    </row>
    <row r="135" spans="2:65" s="1" customFormat="1" ht="24.15" customHeight="1">
      <c r="B135" s="125"/>
      <c r="C135" s="140" t="s">
        <v>158</v>
      </c>
      <c r="D135" s="140" t="s">
        <v>129</v>
      </c>
      <c r="E135" s="141" t="s">
        <v>159</v>
      </c>
      <c r="F135" s="142" t="s">
        <v>160</v>
      </c>
      <c r="G135" s="143" t="s">
        <v>110</v>
      </c>
      <c r="H135" s="144">
        <v>100</v>
      </c>
      <c r="I135" s="145">
        <v>0</v>
      </c>
      <c r="J135" s="145">
        <f t="shared" si="0"/>
        <v>0</v>
      </c>
      <c r="K135" s="146"/>
      <c r="L135" s="25"/>
      <c r="M135" s="147" t="s">
        <v>1</v>
      </c>
      <c r="N135" s="148" t="s">
        <v>35</v>
      </c>
      <c r="O135" s="136">
        <v>0.63300000000000001</v>
      </c>
      <c r="P135" s="136">
        <f t="shared" si="1"/>
        <v>63.3</v>
      </c>
      <c r="Q135" s="136">
        <v>0</v>
      </c>
      <c r="R135" s="136">
        <f t="shared" si="2"/>
        <v>0</v>
      </c>
      <c r="S135" s="136">
        <v>0</v>
      </c>
      <c r="T135" s="137">
        <f t="shared" si="3"/>
        <v>0</v>
      </c>
      <c r="AR135" s="138" t="s">
        <v>113</v>
      </c>
      <c r="AT135" s="138" t="s">
        <v>129</v>
      </c>
      <c r="AU135" s="138" t="s">
        <v>77</v>
      </c>
      <c r="AY135" s="13" t="s">
        <v>106</v>
      </c>
      <c r="BE135" s="139">
        <f t="shared" si="4"/>
        <v>0</v>
      </c>
      <c r="BF135" s="139">
        <f t="shared" si="5"/>
        <v>0</v>
      </c>
      <c r="BG135" s="139">
        <f t="shared" si="6"/>
        <v>0</v>
      </c>
      <c r="BH135" s="139">
        <f t="shared" si="7"/>
        <v>0</v>
      </c>
      <c r="BI135" s="139">
        <f t="shared" si="8"/>
        <v>0</v>
      </c>
      <c r="BJ135" s="13" t="s">
        <v>112</v>
      </c>
      <c r="BK135" s="139">
        <f t="shared" si="9"/>
        <v>0</v>
      </c>
      <c r="BL135" s="13" t="s">
        <v>113</v>
      </c>
      <c r="BM135" s="138" t="s">
        <v>161</v>
      </c>
    </row>
    <row r="136" spans="2:65" s="1" customFormat="1" ht="16.5" customHeight="1">
      <c r="B136" s="125"/>
      <c r="C136" s="140" t="s">
        <v>162</v>
      </c>
      <c r="D136" s="140" t="s">
        <v>129</v>
      </c>
      <c r="E136" s="141" t="s">
        <v>163</v>
      </c>
      <c r="F136" s="142" t="s">
        <v>164</v>
      </c>
      <c r="G136" s="143" t="s">
        <v>110</v>
      </c>
      <c r="H136" s="144">
        <v>20</v>
      </c>
      <c r="I136" s="145">
        <v>0</v>
      </c>
      <c r="J136" s="145">
        <f t="shared" si="0"/>
        <v>0</v>
      </c>
      <c r="K136" s="146"/>
      <c r="L136" s="25"/>
      <c r="M136" s="147" t="s">
        <v>1</v>
      </c>
      <c r="N136" s="148" t="s">
        <v>35</v>
      </c>
      <c r="O136" s="136">
        <v>5.1669999999999998</v>
      </c>
      <c r="P136" s="136">
        <f t="shared" si="1"/>
        <v>103.34</v>
      </c>
      <c r="Q136" s="136">
        <v>1.9251250000000001E-2</v>
      </c>
      <c r="R136" s="136">
        <f t="shared" si="2"/>
        <v>0.38502500000000001</v>
      </c>
      <c r="S136" s="136">
        <v>0</v>
      </c>
      <c r="T136" s="137">
        <f t="shared" si="3"/>
        <v>0</v>
      </c>
      <c r="AR136" s="138" t="s">
        <v>113</v>
      </c>
      <c r="AT136" s="138" t="s">
        <v>129</v>
      </c>
      <c r="AU136" s="138" t="s">
        <v>77</v>
      </c>
      <c r="AY136" s="13" t="s">
        <v>106</v>
      </c>
      <c r="BE136" s="139">
        <f t="shared" si="4"/>
        <v>0</v>
      </c>
      <c r="BF136" s="139">
        <f t="shared" si="5"/>
        <v>0</v>
      </c>
      <c r="BG136" s="139">
        <f t="shared" si="6"/>
        <v>0</v>
      </c>
      <c r="BH136" s="139">
        <f t="shared" si="7"/>
        <v>0</v>
      </c>
      <c r="BI136" s="139">
        <f t="shared" si="8"/>
        <v>0</v>
      </c>
      <c r="BJ136" s="13" t="s">
        <v>112</v>
      </c>
      <c r="BK136" s="139">
        <f t="shared" si="9"/>
        <v>0</v>
      </c>
      <c r="BL136" s="13" t="s">
        <v>113</v>
      </c>
      <c r="BM136" s="138" t="s">
        <v>165</v>
      </c>
    </row>
    <row r="137" spans="2:65" s="1" customFormat="1" ht="16.5" customHeight="1">
      <c r="B137" s="125"/>
      <c r="C137" s="140" t="s">
        <v>166</v>
      </c>
      <c r="D137" s="140" t="s">
        <v>129</v>
      </c>
      <c r="E137" s="141" t="s">
        <v>167</v>
      </c>
      <c r="F137" s="142" t="s">
        <v>168</v>
      </c>
      <c r="G137" s="143" t="s">
        <v>110</v>
      </c>
      <c r="H137" s="144">
        <v>32</v>
      </c>
      <c r="I137" s="145">
        <v>0</v>
      </c>
      <c r="J137" s="145">
        <f t="shared" si="0"/>
        <v>0</v>
      </c>
      <c r="K137" s="146"/>
      <c r="L137" s="25"/>
      <c r="M137" s="147" t="s">
        <v>1</v>
      </c>
      <c r="N137" s="148" t="s">
        <v>35</v>
      </c>
      <c r="O137" s="136">
        <v>1.329</v>
      </c>
      <c r="P137" s="136">
        <f t="shared" si="1"/>
        <v>42.527999999999999</v>
      </c>
      <c r="Q137" s="136">
        <v>0</v>
      </c>
      <c r="R137" s="136">
        <f t="shared" si="2"/>
        <v>0</v>
      </c>
      <c r="S137" s="136">
        <v>0</v>
      </c>
      <c r="T137" s="137">
        <f t="shared" si="3"/>
        <v>0</v>
      </c>
      <c r="AR137" s="138" t="s">
        <v>113</v>
      </c>
      <c r="AT137" s="138" t="s">
        <v>129</v>
      </c>
      <c r="AU137" s="138" t="s">
        <v>77</v>
      </c>
      <c r="AY137" s="13" t="s">
        <v>106</v>
      </c>
      <c r="BE137" s="139">
        <f t="shared" si="4"/>
        <v>0</v>
      </c>
      <c r="BF137" s="139">
        <f t="shared" si="5"/>
        <v>0</v>
      </c>
      <c r="BG137" s="139">
        <f t="shared" si="6"/>
        <v>0</v>
      </c>
      <c r="BH137" s="139">
        <f t="shared" si="7"/>
        <v>0</v>
      </c>
      <c r="BI137" s="139">
        <f t="shared" si="8"/>
        <v>0</v>
      </c>
      <c r="BJ137" s="13" t="s">
        <v>112</v>
      </c>
      <c r="BK137" s="139">
        <f t="shared" si="9"/>
        <v>0</v>
      </c>
      <c r="BL137" s="13" t="s">
        <v>113</v>
      </c>
      <c r="BM137" s="138" t="s">
        <v>169</v>
      </c>
    </row>
    <row r="138" spans="2:65" s="1" customFormat="1" ht="16.5" customHeight="1">
      <c r="B138" s="125"/>
      <c r="C138" s="140" t="s">
        <v>170</v>
      </c>
      <c r="D138" s="140" t="s">
        <v>129</v>
      </c>
      <c r="E138" s="141" t="s">
        <v>171</v>
      </c>
      <c r="F138" s="142" t="s">
        <v>172</v>
      </c>
      <c r="G138" s="143" t="s">
        <v>110</v>
      </c>
      <c r="H138" s="144">
        <v>12</v>
      </c>
      <c r="I138" s="145">
        <v>0</v>
      </c>
      <c r="J138" s="145">
        <f t="shared" si="0"/>
        <v>0</v>
      </c>
      <c r="K138" s="146"/>
      <c r="L138" s="25"/>
      <c r="M138" s="147" t="s">
        <v>1</v>
      </c>
      <c r="N138" s="148" t="s">
        <v>35</v>
      </c>
      <c r="O138" s="136">
        <v>1.0580000000000001</v>
      </c>
      <c r="P138" s="136">
        <f t="shared" si="1"/>
        <v>12.696000000000002</v>
      </c>
      <c r="Q138" s="136">
        <v>0</v>
      </c>
      <c r="R138" s="136">
        <f t="shared" si="2"/>
        <v>0</v>
      </c>
      <c r="S138" s="136">
        <v>0</v>
      </c>
      <c r="T138" s="137">
        <f t="shared" si="3"/>
        <v>0</v>
      </c>
      <c r="AR138" s="138" t="s">
        <v>113</v>
      </c>
      <c r="AT138" s="138" t="s">
        <v>129</v>
      </c>
      <c r="AU138" s="138" t="s">
        <v>77</v>
      </c>
      <c r="AY138" s="13" t="s">
        <v>106</v>
      </c>
      <c r="BE138" s="139">
        <f t="shared" si="4"/>
        <v>0</v>
      </c>
      <c r="BF138" s="139">
        <f t="shared" si="5"/>
        <v>0</v>
      </c>
      <c r="BG138" s="139">
        <f t="shared" si="6"/>
        <v>0</v>
      </c>
      <c r="BH138" s="139">
        <f t="shared" si="7"/>
        <v>0</v>
      </c>
      <c r="BI138" s="139">
        <f t="shared" si="8"/>
        <v>0</v>
      </c>
      <c r="BJ138" s="13" t="s">
        <v>112</v>
      </c>
      <c r="BK138" s="139">
        <f t="shared" si="9"/>
        <v>0</v>
      </c>
      <c r="BL138" s="13" t="s">
        <v>113</v>
      </c>
      <c r="BM138" s="138" t="s">
        <v>173</v>
      </c>
    </row>
    <row r="139" spans="2:65" s="1" customFormat="1" ht="21.75" customHeight="1">
      <c r="B139" s="125"/>
      <c r="C139" s="126" t="s">
        <v>174</v>
      </c>
      <c r="D139" s="126" t="s">
        <v>107</v>
      </c>
      <c r="E139" s="127" t="s">
        <v>175</v>
      </c>
      <c r="F139" s="128" t="s">
        <v>211</v>
      </c>
      <c r="G139" s="129" t="s">
        <v>110</v>
      </c>
      <c r="H139" s="130">
        <v>4</v>
      </c>
      <c r="I139" s="131">
        <v>0</v>
      </c>
      <c r="J139" s="131">
        <f t="shared" si="0"/>
        <v>0</v>
      </c>
      <c r="K139" s="132"/>
      <c r="L139" s="133"/>
      <c r="M139" s="134" t="s">
        <v>1</v>
      </c>
      <c r="N139" s="135" t="s">
        <v>35</v>
      </c>
      <c r="O139" s="136">
        <v>0</v>
      </c>
      <c r="P139" s="136">
        <f t="shared" si="1"/>
        <v>0</v>
      </c>
      <c r="Q139" s="136">
        <v>0</v>
      </c>
      <c r="R139" s="136">
        <f t="shared" si="2"/>
        <v>0</v>
      </c>
      <c r="S139" s="136">
        <v>0</v>
      </c>
      <c r="T139" s="137">
        <f t="shared" si="3"/>
        <v>0</v>
      </c>
      <c r="AR139" s="138" t="s">
        <v>111</v>
      </c>
      <c r="AT139" s="138" t="s">
        <v>107</v>
      </c>
      <c r="AU139" s="138" t="s">
        <v>77</v>
      </c>
      <c r="AY139" s="13" t="s">
        <v>106</v>
      </c>
      <c r="BE139" s="139">
        <f t="shared" si="4"/>
        <v>0</v>
      </c>
      <c r="BF139" s="139">
        <f t="shared" si="5"/>
        <v>0</v>
      </c>
      <c r="BG139" s="139">
        <f t="shared" si="6"/>
        <v>0</v>
      </c>
      <c r="BH139" s="139">
        <f t="shared" si="7"/>
        <v>0</v>
      </c>
      <c r="BI139" s="139">
        <f t="shared" si="8"/>
        <v>0</v>
      </c>
      <c r="BJ139" s="13" t="s">
        <v>112</v>
      </c>
      <c r="BK139" s="139">
        <f t="shared" si="9"/>
        <v>0</v>
      </c>
      <c r="BL139" s="13" t="s">
        <v>113</v>
      </c>
      <c r="BM139" s="138" t="s">
        <v>176</v>
      </c>
    </row>
    <row r="140" spans="2:65" s="1" customFormat="1" ht="24.15" customHeight="1">
      <c r="B140" s="125"/>
      <c r="C140" s="140" t="s">
        <v>177</v>
      </c>
      <c r="D140" s="140" t="s">
        <v>129</v>
      </c>
      <c r="E140" s="141" t="s">
        <v>178</v>
      </c>
      <c r="F140" s="142" t="s">
        <v>179</v>
      </c>
      <c r="G140" s="143" t="s">
        <v>140</v>
      </c>
      <c r="H140" s="144">
        <v>49.5</v>
      </c>
      <c r="I140" s="145">
        <v>0</v>
      </c>
      <c r="J140" s="145">
        <f t="shared" si="0"/>
        <v>0</v>
      </c>
      <c r="K140" s="146"/>
      <c r="L140" s="25"/>
      <c r="M140" s="147" t="s">
        <v>1</v>
      </c>
      <c r="N140" s="148" t="s">
        <v>35</v>
      </c>
      <c r="O140" s="136">
        <v>1.1726E-2</v>
      </c>
      <c r="P140" s="136">
        <f t="shared" si="1"/>
        <v>0.58043699999999998</v>
      </c>
      <c r="Q140" s="136">
        <v>0</v>
      </c>
      <c r="R140" s="136">
        <f t="shared" si="2"/>
        <v>0</v>
      </c>
      <c r="S140" s="136">
        <v>0</v>
      </c>
      <c r="T140" s="137">
        <f t="shared" si="3"/>
        <v>0</v>
      </c>
      <c r="AR140" s="138" t="s">
        <v>113</v>
      </c>
      <c r="AT140" s="138" t="s">
        <v>129</v>
      </c>
      <c r="AU140" s="138" t="s">
        <v>77</v>
      </c>
      <c r="AY140" s="13" t="s">
        <v>106</v>
      </c>
      <c r="BE140" s="139">
        <f t="shared" si="4"/>
        <v>0</v>
      </c>
      <c r="BF140" s="139">
        <f t="shared" si="5"/>
        <v>0</v>
      </c>
      <c r="BG140" s="139">
        <f t="shared" si="6"/>
        <v>0</v>
      </c>
      <c r="BH140" s="139">
        <f t="shared" si="7"/>
        <v>0</v>
      </c>
      <c r="BI140" s="139">
        <f t="shared" si="8"/>
        <v>0</v>
      </c>
      <c r="BJ140" s="13" t="s">
        <v>112</v>
      </c>
      <c r="BK140" s="139">
        <f t="shared" si="9"/>
        <v>0</v>
      </c>
      <c r="BL140" s="13" t="s">
        <v>113</v>
      </c>
      <c r="BM140" s="138" t="s">
        <v>180</v>
      </c>
    </row>
    <row r="141" spans="2:65" s="11" customFormat="1" ht="25.95" customHeight="1">
      <c r="B141" s="116"/>
      <c r="D141" s="117" t="s">
        <v>68</v>
      </c>
      <c r="E141" s="118" t="s">
        <v>142</v>
      </c>
      <c r="F141" s="118" t="s">
        <v>181</v>
      </c>
      <c r="J141" s="119">
        <f>BK141</f>
        <v>0</v>
      </c>
      <c r="L141" s="116"/>
      <c r="M141" s="120"/>
      <c r="P141" s="121">
        <f>SUM(P142:P145)</f>
        <v>18.573460000000001</v>
      </c>
      <c r="R141" s="121">
        <f>SUM(R142:R145)</f>
        <v>0</v>
      </c>
      <c r="T141" s="122">
        <f>SUM(T142:T145)</f>
        <v>0</v>
      </c>
      <c r="AR141" s="117" t="s">
        <v>77</v>
      </c>
      <c r="AT141" s="123" t="s">
        <v>68</v>
      </c>
      <c r="AU141" s="123" t="s">
        <v>69</v>
      </c>
      <c r="AY141" s="117" t="s">
        <v>106</v>
      </c>
      <c r="BK141" s="124">
        <f>SUM(BK142:BK145)</f>
        <v>0</v>
      </c>
    </row>
    <row r="142" spans="2:65" s="1" customFormat="1" ht="24.15" customHeight="1">
      <c r="B142" s="125"/>
      <c r="C142" s="140" t="s">
        <v>182</v>
      </c>
      <c r="D142" s="140" t="s">
        <v>129</v>
      </c>
      <c r="E142" s="141" t="s">
        <v>183</v>
      </c>
      <c r="F142" s="142" t="s">
        <v>184</v>
      </c>
      <c r="G142" s="143" t="s">
        <v>185</v>
      </c>
      <c r="H142" s="144">
        <v>36.159999999999997</v>
      </c>
      <c r="I142" s="145">
        <v>0</v>
      </c>
      <c r="J142" s="145">
        <f>ROUND(I142*H142,2)</f>
        <v>0</v>
      </c>
      <c r="K142" s="146"/>
      <c r="L142" s="25"/>
      <c r="M142" s="147" t="s">
        <v>1</v>
      </c>
      <c r="N142" s="148" t="s">
        <v>35</v>
      </c>
      <c r="O142" s="136">
        <v>3.1E-2</v>
      </c>
      <c r="P142" s="136">
        <f>O142*H142</f>
        <v>1.12096</v>
      </c>
      <c r="Q142" s="136">
        <v>0</v>
      </c>
      <c r="R142" s="136">
        <f>Q142*H142</f>
        <v>0</v>
      </c>
      <c r="S142" s="136">
        <v>0</v>
      </c>
      <c r="T142" s="137">
        <f>S142*H142</f>
        <v>0</v>
      </c>
      <c r="AR142" s="138" t="s">
        <v>113</v>
      </c>
      <c r="AT142" s="138" t="s">
        <v>129</v>
      </c>
      <c r="AU142" s="138" t="s">
        <v>77</v>
      </c>
      <c r="AY142" s="13" t="s">
        <v>106</v>
      </c>
      <c r="BE142" s="139">
        <f>IF(N142="základná",J142,0)</f>
        <v>0</v>
      </c>
      <c r="BF142" s="139">
        <f>IF(N142="znížená",J142,0)</f>
        <v>0</v>
      </c>
      <c r="BG142" s="139">
        <f>IF(N142="zákl. prenesená",J142,0)</f>
        <v>0</v>
      </c>
      <c r="BH142" s="139">
        <f>IF(N142="zníž. prenesená",J142,0)</f>
        <v>0</v>
      </c>
      <c r="BI142" s="139">
        <f>IF(N142="nulová",J142,0)</f>
        <v>0</v>
      </c>
      <c r="BJ142" s="13" t="s">
        <v>112</v>
      </c>
      <c r="BK142" s="139">
        <f>ROUND(I142*H142,2)</f>
        <v>0</v>
      </c>
      <c r="BL142" s="13" t="s">
        <v>113</v>
      </c>
      <c r="BM142" s="138" t="s">
        <v>186</v>
      </c>
    </row>
    <row r="143" spans="2:65" s="1" customFormat="1" ht="24.15" customHeight="1">
      <c r="B143" s="125"/>
      <c r="C143" s="140" t="s">
        <v>187</v>
      </c>
      <c r="D143" s="140" t="s">
        <v>129</v>
      </c>
      <c r="E143" s="141" t="s">
        <v>188</v>
      </c>
      <c r="F143" s="142" t="s">
        <v>189</v>
      </c>
      <c r="G143" s="143" t="s">
        <v>185</v>
      </c>
      <c r="H143" s="144">
        <v>687</v>
      </c>
      <c r="I143" s="145">
        <v>0</v>
      </c>
      <c r="J143" s="145">
        <f>ROUND(I143*H143,2)</f>
        <v>0</v>
      </c>
      <c r="K143" s="146"/>
      <c r="L143" s="25"/>
      <c r="M143" s="147" t="s">
        <v>1</v>
      </c>
      <c r="N143" s="148" t="s">
        <v>35</v>
      </c>
      <c r="O143" s="136">
        <v>0</v>
      </c>
      <c r="P143" s="136">
        <f>O143*H143</f>
        <v>0</v>
      </c>
      <c r="Q143" s="136">
        <v>0</v>
      </c>
      <c r="R143" s="136">
        <f>Q143*H143</f>
        <v>0</v>
      </c>
      <c r="S143" s="136">
        <v>0</v>
      </c>
      <c r="T143" s="137">
        <f>S143*H143</f>
        <v>0</v>
      </c>
      <c r="AR143" s="138" t="s">
        <v>113</v>
      </c>
      <c r="AT143" s="138" t="s">
        <v>129</v>
      </c>
      <c r="AU143" s="138" t="s">
        <v>77</v>
      </c>
      <c r="AY143" s="13" t="s">
        <v>106</v>
      </c>
      <c r="BE143" s="139">
        <f>IF(N143="základná",J143,0)</f>
        <v>0</v>
      </c>
      <c r="BF143" s="139">
        <f>IF(N143="znížená",J143,0)</f>
        <v>0</v>
      </c>
      <c r="BG143" s="139">
        <f>IF(N143="zákl. prenesená",J143,0)</f>
        <v>0</v>
      </c>
      <c r="BH143" s="139">
        <f>IF(N143="zníž. prenesená",J143,0)</f>
        <v>0</v>
      </c>
      <c r="BI143" s="139">
        <f>IF(N143="nulová",J143,0)</f>
        <v>0</v>
      </c>
      <c r="BJ143" s="13" t="s">
        <v>112</v>
      </c>
      <c r="BK143" s="139">
        <f>ROUND(I143*H143,2)</f>
        <v>0</v>
      </c>
      <c r="BL143" s="13" t="s">
        <v>113</v>
      </c>
      <c r="BM143" s="138" t="s">
        <v>190</v>
      </c>
    </row>
    <row r="144" spans="2:65" s="1" customFormat="1" ht="24.15" customHeight="1">
      <c r="B144" s="125"/>
      <c r="C144" s="140" t="s">
        <v>191</v>
      </c>
      <c r="D144" s="140" t="s">
        <v>129</v>
      </c>
      <c r="E144" s="141" t="s">
        <v>192</v>
      </c>
      <c r="F144" s="142" t="s">
        <v>193</v>
      </c>
      <c r="G144" s="143" t="s">
        <v>185</v>
      </c>
      <c r="H144" s="144">
        <v>89.5</v>
      </c>
      <c r="I144" s="145">
        <v>0</v>
      </c>
      <c r="J144" s="145">
        <f>ROUND(I144*H144,2)</f>
        <v>0</v>
      </c>
      <c r="K144" s="146"/>
      <c r="L144" s="25"/>
      <c r="M144" s="147" t="s">
        <v>1</v>
      </c>
      <c r="N144" s="148" t="s">
        <v>35</v>
      </c>
      <c r="O144" s="136">
        <v>0</v>
      </c>
      <c r="P144" s="136">
        <f>O144*H144</f>
        <v>0</v>
      </c>
      <c r="Q144" s="136">
        <v>0</v>
      </c>
      <c r="R144" s="136">
        <f>Q144*H144</f>
        <v>0</v>
      </c>
      <c r="S144" s="136">
        <v>0</v>
      </c>
      <c r="T144" s="137">
        <f>S144*H144</f>
        <v>0</v>
      </c>
      <c r="AR144" s="138" t="s">
        <v>113</v>
      </c>
      <c r="AT144" s="138" t="s">
        <v>129</v>
      </c>
      <c r="AU144" s="138" t="s">
        <v>77</v>
      </c>
      <c r="AY144" s="13" t="s">
        <v>106</v>
      </c>
      <c r="BE144" s="139">
        <f>IF(N144="základná",J144,0)</f>
        <v>0</v>
      </c>
      <c r="BF144" s="139">
        <f>IF(N144="znížená",J144,0)</f>
        <v>0</v>
      </c>
      <c r="BG144" s="139">
        <f>IF(N144="zákl. prenesená",J144,0)</f>
        <v>0</v>
      </c>
      <c r="BH144" s="139">
        <f>IF(N144="zníž. prenesená",J144,0)</f>
        <v>0</v>
      </c>
      <c r="BI144" s="139">
        <f>IF(N144="nulová",J144,0)</f>
        <v>0</v>
      </c>
      <c r="BJ144" s="13" t="s">
        <v>112</v>
      </c>
      <c r="BK144" s="139">
        <f>ROUND(I144*H144,2)</f>
        <v>0</v>
      </c>
      <c r="BL144" s="13" t="s">
        <v>113</v>
      </c>
      <c r="BM144" s="138" t="s">
        <v>194</v>
      </c>
    </row>
    <row r="145" spans="2:65" s="1" customFormat="1" ht="37.950000000000003" customHeight="1">
      <c r="B145" s="125"/>
      <c r="C145" s="140" t="s">
        <v>195</v>
      </c>
      <c r="D145" s="140" t="s">
        <v>129</v>
      </c>
      <c r="E145" s="141" t="s">
        <v>196</v>
      </c>
      <c r="F145" s="142" t="s">
        <v>197</v>
      </c>
      <c r="G145" s="143" t="s">
        <v>185</v>
      </c>
      <c r="H145" s="144">
        <v>1342.5</v>
      </c>
      <c r="I145" s="145">
        <v>0</v>
      </c>
      <c r="J145" s="145">
        <f>ROUND(I145*H145,2)</f>
        <v>0</v>
      </c>
      <c r="K145" s="146"/>
      <c r="L145" s="25"/>
      <c r="M145" s="147" t="s">
        <v>1</v>
      </c>
      <c r="N145" s="148" t="s">
        <v>35</v>
      </c>
      <c r="O145" s="136">
        <v>1.2999999999999999E-2</v>
      </c>
      <c r="P145" s="136">
        <f>O145*H145</f>
        <v>17.452500000000001</v>
      </c>
      <c r="Q145" s="136">
        <v>0</v>
      </c>
      <c r="R145" s="136">
        <f>Q145*H145</f>
        <v>0</v>
      </c>
      <c r="S145" s="136">
        <v>0</v>
      </c>
      <c r="T145" s="137">
        <f>S145*H145</f>
        <v>0</v>
      </c>
      <c r="AR145" s="138" t="s">
        <v>113</v>
      </c>
      <c r="AT145" s="138" t="s">
        <v>129</v>
      </c>
      <c r="AU145" s="138" t="s">
        <v>77</v>
      </c>
      <c r="AY145" s="13" t="s">
        <v>106</v>
      </c>
      <c r="BE145" s="139">
        <f>IF(N145="základná",J145,0)</f>
        <v>0</v>
      </c>
      <c r="BF145" s="139">
        <f>IF(N145="znížená",J145,0)</f>
        <v>0</v>
      </c>
      <c r="BG145" s="139">
        <f>IF(N145="zákl. prenesená",J145,0)</f>
        <v>0</v>
      </c>
      <c r="BH145" s="139">
        <f>IF(N145="zníž. prenesená",J145,0)</f>
        <v>0</v>
      </c>
      <c r="BI145" s="139">
        <f>IF(N145="nulová",J145,0)</f>
        <v>0</v>
      </c>
      <c r="BJ145" s="13" t="s">
        <v>112</v>
      </c>
      <c r="BK145" s="139">
        <f>ROUND(I145*H145,2)</f>
        <v>0</v>
      </c>
      <c r="BL145" s="13" t="s">
        <v>113</v>
      </c>
      <c r="BM145" s="138" t="s">
        <v>198</v>
      </c>
    </row>
    <row r="146" spans="2:65" s="11" customFormat="1" ht="25.95" customHeight="1">
      <c r="B146" s="116"/>
      <c r="D146" s="117" t="s">
        <v>68</v>
      </c>
      <c r="E146" s="118" t="s">
        <v>199</v>
      </c>
      <c r="F146" s="118" t="s">
        <v>200</v>
      </c>
      <c r="J146" s="119">
        <f>BK146</f>
        <v>0</v>
      </c>
      <c r="L146" s="116"/>
      <c r="M146" s="120"/>
      <c r="P146" s="121">
        <f>P147+P149</f>
        <v>45.745632000000001</v>
      </c>
      <c r="R146" s="121">
        <f>R147+R149</f>
        <v>0</v>
      </c>
      <c r="T146" s="122">
        <f>T147+T149</f>
        <v>0</v>
      </c>
      <c r="AR146" s="117" t="s">
        <v>77</v>
      </c>
      <c r="AT146" s="123" t="s">
        <v>68</v>
      </c>
      <c r="AU146" s="123" t="s">
        <v>69</v>
      </c>
      <c r="AY146" s="117" t="s">
        <v>106</v>
      </c>
      <c r="BK146" s="124">
        <f>BK147+BK149</f>
        <v>0</v>
      </c>
    </row>
    <row r="147" spans="2:65" s="11" customFormat="1" ht="22.95" customHeight="1">
      <c r="B147" s="116"/>
      <c r="D147" s="117" t="s">
        <v>68</v>
      </c>
      <c r="E147" s="149" t="s">
        <v>77</v>
      </c>
      <c r="F147" s="149" t="s">
        <v>201</v>
      </c>
      <c r="J147" s="150">
        <f>BK147</f>
        <v>0</v>
      </c>
      <c r="L147" s="116"/>
      <c r="M147" s="120"/>
      <c r="P147" s="121">
        <f>P148</f>
        <v>0</v>
      </c>
      <c r="R147" s="121">
        <f>R148</f>
        <v>0</v>
      </c>
      <c r="T147" s="122">
        <f>T148</f>
        <v>0</v>
      </c>
      <c r="AR147" s="117" t="s">
        <v>77</v>
      </c>
      <c r="AT147" s="123" t="s">
        <v>68</v>
      </c>
      <c r="AU147" s="123" t="s">
        <v>77</v>
      </c>
      <c r="AY147" s="117" t="s">
        <v>106</v>
      </c>
      <c r="BK147" s="124">
        <f>BK148</f>
        <v>0</v>
      </c>
    </row>
    <row r="148" spans="2:65" s="1" customFormat="1" ht="24.15" customHeight="1">
      <c r="B148" s="125"/>
      <c r="C148" s="140" t="s">
        <v>7</v>
      </c>
      <c r="D148" s="140" t="s">
        <v>129</v>
      </c>
      <c r="E148" s="141" t="s">
        <v>202</v>
      </c>
      <c r="F148" s="142" t="s">
        <v>203</v>
      </c>
      <c r="G148" s="143" t="s">
        <v>185</v>
      </c>
      <c r="H148" s="144">
        <v>36.159999999999997</v>
      </c>
      <c r="I148" s="145">
        <v>0</v>
      </c>
      <c r="J148" s="145">
        <f>ROUND(I148*H148,2)</f>
        <v>0</v>
      </c>
      <c r="K148" s="146"/>
      <c r="L148" s="25"/>
      <c r="M148" s="147" t="s">
        <v>1</v>
      </c>
      <c r="N148" s="148" t="s">
        <v>35</v>
      </c>
      <c r="O148" s="136">
        <v>0</v>
      </c>
      <c r="P148" s="136">
        <f>O148*H148</f>
        <v>0</v>
      </c>
      <c r="Q148" s="136">
        <v>0</v>
      </c>
      <c r="R148" s="136">
        <f>Q148*H148</f>
        <v>0</v>
      </c>
      <c r="S148" s="136">
        <v>0</v>
      </c>
      <c r="T148" s="137">
        <f>S148*H148</f>
        <v>0</v>
      </c>
      <c r="AR148" s="138" t="s">
        <v>113</v>
      </c>
      <c r="AT148" s="138" t="s">
        <v>129</v>
      </c>
      <c r="AU148" s="138" t="s">
        <v>112</v>
      </c>
      <c r="AY148" s="13" t="s">
        <v>106</v>
      </c>
      <c r="BE148" s="139">
        <f>IF(N148="základná",J148,0)</f>
        <v>0</v>
      </c>
      <c r="BF148" s="139">
        <f>IF(N148="znížená",J148,0)</f>
        <v>0</v>
      </c>
      <c r="BG148" s="139">
        <f>IF(N148="zákl. prenesená",J148,0)</f>
        <v>0</v>
      </c>
      <c r="BH148" s="139">
        <f>IF(N148="zníž. prenesená",J148,0)</f>
        <v>0</v>
      </c>
      <c r="BI148" s="139">
        <f>IF(N148="nulová",J148,0)</f>
        <v>0</v>
      </c>
      <c r="BJ148" s="13" t="s">
        <v>112</v>
      </c>
      <c r="BK148" s="139">
        <f>ROUND(I148*H148,2)</f>
        <v>0</v>
      </c>
      <c r="BL148" s="13" t="s">
        <v>113</v>
      </c>
      <c r="BM148" s="138" t="s">
        <v>204</v>
      </c>
    </row>
    <row r="149" spans="2:65" s="11" customFormat="1" ht="22.95" customHeight="1">
      <c r="B149" s="116"/>
      <c r="D149" s="117" t="s">
        <v>68</v>
      </c>
      <c r="E149" s="149" t="s">
        <v>205</v>
      </c>
      <c r="F149" s="149" t="s">
        <v>206</v>
      </c>
      <c r="J149" s="150">
        <f>BK149</f>
        <v>0</v>
      </c>
      <c r="L149" s="116"/>
      <c r="M149" s="120"/>
      <c r="P149" s="121">
        <f>P150</f>
        <v>45.745632000000001</v>
      </c>
      <c r="R149" s="121">
        <f>R150</f>
        <v>0</v>
      </c>
      <c r="T149" s="122">
        <f>T150</f>
        <v>0</v>
      </c>
      <c r="AR149" s="117" t="s">
        <v>77</v>
      </c>
      <c r="AT149" s="123" t="s">
        <v>68</v>
      </c>
      <c r="AU149" s="123" t="s">
        <v>77</v>
      </c>
      <c r="AY149" s="117" t="s">
        <v>106</v>
      </c>
      <c r="BK149" s="124">
        <f>BK150</f>
        <v>0</v>
      </c>
    </row>
    <row r="150" spans="2:65" s="1" customFormat="1" ht="33" customHeight="1">
      <c r="B150" s="125"/>
      <c r="C150" s="140" t="s">
        <v>207</v>
      </c>
      <c r="D150" s="140" t="s">
        <v>129</v>
      </c>
      <c r="E150" s="141" t="s">
        <v>208</v>
      </c>
      <c r="F150" s="142" t="s">
        <v>209</v>
      </c>
      <c r="G150" s="143" t="s">
        <v>185</v>
      </c>
      <c r="H150" s="144">
        <v>55.584000000000003</v>
      </c>
      <c r="I150" s="145">
        <v>0</v>
      </c>
      <c r="J150" s="145">
        <f>ROUND(I150*H150,2)</f>
        <v>0</v>
      </c>
      <c r="K150" s="146"/>
      <c r="L150" s="25"/>
      <c r="M150" s="151" t="s">
        <v>1</v>
      </c>
      <c r="N150" s="152" t="s">
        <v>35</v>
      </c>
      <c r="O150" s="153">
        <v>0.82299999999999995</v>
      </c>
      <c r="P150" s="153">
        <f>O150*H150</f>
        <v>45.745632000000001</v>
      </c>
      <c r="Q150" s="153">
        <v>0</v>
      </c>
      <c r="R150" s="153">
        <f>Q150*H150</f>
        <v>0</v>
      </c>
      <c r="S150" s="153">
        <v>0</v>
      </c>
      <c r="T150" s="154">
        <f>S150*H150</f>
        <v>0</v>
      </c>
      <c r="AR150" s="138" t="s">
        <v>113</v>
      </c>
      <c r="AT150" s="138" t="s">
        <v>129</v>
      </c>
      <c r="AU150" s="138" t="s">
        <v>112</v>
      </c>
      <c r="AY150" s="13" t="s">
        <v>106</v>
      </c>
      <c r="BE150" s="139">
        <f>IF(N150="základná",J150,0)</f>
        <v>0</v>
      </c>
      <c r="BF150" s="139">
        <f>IF(N150="znížená",J150,0)</f>
        <v>0</v>
      </c>
      <c r="BG150" s="139">
        <f>IF(N150="zákl. prenesená",J150,0)</f>
        <v>0</v>
      </c>
      <c r="BH150" s="139">
        <f>IF(N150="zníž. prenesená",J150,0)</f>
        <v>0</v>
      </c>
      <c r="BI150" s="139">
        <f>IF(N150="nulová",J150,0)</f>
        <v>0</v>
      </c>
      <c r="BJ150" s="13" t="s">
        <v>112</v>
      </c>
      <c r="BK150" s="139">
        <f>ROUND(I150*H150,2)</f>
        <v>0</v>
      </c>
      <c r="BL150" s="13" t="s">
        <v>113</v>
      </c>
      <c r="BM150" s="138" t="s">
        <v>210</v>
      </c>
    </row>
    <row r="151" spans="2:65" s="1" customFormat="1" ht="6.9" customHeight="1">
      <c r="B151" s="40"/>
      <c r="C151" s="41"/>
      <c r="D151" s="41"/>
      <c r="E151" s="41"/>
      <c r="F151" s="41"/>
      <c r="G151" s="41"/>
      <c r="H151" s="41"/>
      <c r="I151" s="41"/>
      <c r="J151" s="41"/>
      <c r="K151" s="41"/>
      <c r="L151" s="25"/>
    </row>
  </sheetData>
  <autoFilter ref="C120:K150" xr:uid="{00000000-0009-0000-0000-00000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05 - koľajová spojka</vt:lpstr>
      <vt:lpstr>'05 - koľajová spojka'!Názvy_tlače</vt:lpstr>
      <vt:lpstr>'Rekapitulácia stavby'!Názvy_tlače</vt:lpstr>
      <vt:lpstr>'05 - koľajová spojka'!Oblasť_tlače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Vlado\123456</dc:creator>
  <cp:lastModifiedBy>DPB14 DPB14</cp:lastModifiedBy>
  <dcterms:created xsi:type="dcterms:W3CDTF">2026-07-30T09:42:43Z</dcterms:created>
  <dcterms:modified xsi:type="dcterms:W3CDTF">2026-07-31T11:31:16Z</dcterms:modified>
</cp:coreProperties>
</file>