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Udržiavacie práce na 1. a 2.p - Šafárikovo nám/"/>
    </mc:Choice>
  </mc:AlternateContent>
  <xr:revisionPtr revIDLastSave="2" documentId="8_{0741AC9C-B12E-499F-84FF-225B9189D180}" xr6:coauthVersionLast="47" xr6:coauthVersionMax="47" xr10:uidLastSave="{3706EF02-6C43-417F-BF89-2C3B7553C665}"/>
  <bookViews>
    <workbookView xWindow="-120" yWindow="-120" windowWidth="29040" windowHeight="15720" xr2:uid="{00000000-000D-0000-FFFF-FFFF00000000}"/>
  </bookViews>
  <sheets>
    <sheet name="Rekapitulácia stavby" sheetId="1" r:id="rId1"/>
    <sheet name="SN - Opravy miestností" sheetId="2" r:id="rId2"/>
    <sheet name="Zoznam figúr" sheetId="3" r:id="rId3"/>
  </sheets>
  <definedNames>
    <definedName name="_xlnm._FilterDatabase" localSheetId="1" hidden="1">'SN - Opravy miestností'!$C$122:$K$193</definedName>
    <definedName name="_xlnm.Print_Titles" localSheetId="0">'Rekapitulácia stavby'!$92:$92</definedName>
    <definedName name="_xlnm.Print_Titles" localSheetId="1">'SN - Opravy miestností'!$122:$122</definedName>
    <definedName name="_xlnm.Print_Titles" localSheetId="2">'Zoznam figúr'!$9:$9</definedName>
    <definedName name="_xlnm.Print_Area" localSheetId="0">'Rekapitulácia stavby'!$D$4:$AO$76,'Rekapitulácia stavby'!$C$82:$AQ$96</definedName>
    <definedName name="_xlnm.Print_Area" localSheetId="1">'SN - Opravy miestností'!$C$4:$J$76,'SN - Opravy miestností'!$C$82:$J$106,'SN - Opravy miestností'!$C$112:$J$193</definedName>
    <definedName name="_xlnm.Print_Area" localSheetId="2">'Zoznam figúr'!$C$4:$G$37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J35" i="2"/>
  <c r="J34" i="2"/>
  <c r="AY95" i="1"/>
  <c r="J33" i="2"/>
  <c r="AX95" i="1" s="1"/>
  <c r="BI193" i="2"/>
  <c r="BH193" i="2"/>
  <c r="BG193" i="2"/>
  <c r="BE193" i="2"/>
  <c r="T193" i="2"/>
  <c r="T192" i="2"/>
  <c r="R193" i="2"/>
  <c r="R192" i="2"/>
  <c r="P193" i="2"/>
  <c r="P192" i="2"/>
  <c r="BI190" i="2"/>
  <c r="BH190" i="2"/>
  <c r="BG190" i="2"/>
  <c r="BE190" i="2"/>
  <c r="T190" i="2"/>
  <c r="T189" i="2"/>
  <c r="R190" i="2"/>
  <c r="R189" i="2" s="1"/>
  <c r="P190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T150" i="2"/>
  <c r="R151" i="2"/>
  <c r="R150" i="2"/>
  <c r="P151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2" i="2"/>
  <c r="BH132" i="2"/>
  <c r="BG132" i="2"/>
  <c r="BE132" i="2"/>
  <c r="T132" i="2"/>
  <c r="R132" i="2"/>
  <c r="P132" i="2"/>
  <c r="BI126" i="2"/>
  <c r="BH126" i="2"/>
  <c r="BG126" i="2"/>
  <c r="BE126" i="2"/>
  <c r="T126" i="2"/>
  <c r="T125" i="2" s="1"/>
  <c r="R126" i="2"/>
  <c r="R125" i="2" s="1"/>
  <c r="P126" i="2"/>
  <c r="P125" i="2" s="1"/>
  <c r="F120" i="2"/>
  <c r="F119" i="2"/>
  <c r="F117" i="2"/>
  <c r="E115" i="2"/>
  <c r="J90" i="2"/>
  <c r="F90" i="2"/>
  <c r="F89" i="2"/>
  <c r="F87" i="2"/>
  <c r="E85" i="2"/>
  <c r="J19" i="2"/>
  <c r="E19" i="2"/>
  <c r="J18" i="2"/>
  <c r="J10" i="2"/>
  <c r="L90" i="1"/>
  <c r="AM90" i="1"/>
  <c r="AM89" i="1"/>
  <c r="L89" i="1"/>
  <c r="AM87" i="1"/>
  <c r="L87" i="1"/>
  <c r="L85" i="1"/>
  <c r="L84" i="1"/>
  <c r="BK157" i="2"/>
  <c r="BK126" i="2"/>
  <c r="BK181" i="2"/>
  <c r="BK142" i="2"/>
  <c r="BK151" i="2"/>
  <c r="BK156" i="2"/>
  <c r="BK146" i="2"/>
  <c r="AS94" i="1"/>
  <c r="BK190" i="2"/>
  <c r="BK184" i="2"/>
  <c r="BK182" i="2"/>
  <c r="BK177" i="2"/>
  <c r="BK175" i="2"/>
  <c r="BK154" i="2"/>
  <c r="BK139" i="2"/>
  <c r="BK180" i="2"/>
  <c r="BK169" i="2"/>
  <c r="BK141" i="2"/>
  <c r="BK193" i="2"/>
  <c r="BK149" i="2"/>
  <c r="BK188" i="2"/>
  <c r="BK186" i="2"/>
  <c r="BK176" i="2"/>
  <c r="BK171" i="2"/>
  <c r="BK167" i="2"/>
  <c r="BK165" i="2"/>
  <c r="BK163" i="2"/>
  <c r="BK159" i="2"/>
  <c r="BK143" i="2"/>
  <c r="BK132" i="2"/>
  <c r="BK179" i="2"/>
  <c r="BK144" i="2"/>
  <c r="BK147" i="2"/>
  <c r="BK183" i="2"/>
  <c r="BK161" i="2"/>
  <c r="R138" i="2" l="1"/>
  <c r="R124" i="2" s="1"/>
  <c r="R153" i="2"/>
  <c r="BK174" i="2"/>
  <c r="BK173" i="2" s="1"/>
  <c r="P138" i="2"/>
  <c r="P124" i="2" s="1"/>
  <c r="P153" i="2"/>
  <c r="R166" i="2"/>
  <c r="R174" i="2"/>
  <c r="R173" i="2"/>
  <c r="BK138" i="2"/>
  <c r="BK153" i="2"/>
  <c r="BK166" i="2"/>
  <c r="BK152" i="2" s="1"/>
  <c r="T166" i="2"/>
  <c r="P174" i="2"/>
  <c r="P173" i="2" s="1"/>
  <c r="T138" i="2"/>
  <c r="T124" i="2" s="1"/>
  <c r="T153" i="2"/>
  <c r="T152" i="2" s="1"/>
  <c r="P166" i="2"/>
  <c r="T174" i="2"/>
  <c r="T173" i="2" s="1"/>
  <c r="BK150" i="2"/>
  <c r="BK125" i="2"/>
  <c r="BK189" i="2"/>
  <c r="BK192" i="2"/>
  <c r="BF146" i="2"/>
  <c r="BF157" i="2"/>
  <c r="BF179" i="2"/>
  <c r="BF184" i="2"/>
  <c r="J87" i="2"/>
  <c r="J89" i="2"/>
  <c r="BF126" i="2"/>
  <c r="BF139" i="2"/>
  <c r="BF141" i="2"/>
  <c r="BF144" i="2"/>
  <c r="BF154" i="2"/>
  <c r="BF177" i="2"/>
  <c r="BF180" i="2"/>
  <c r="BF188" i="2"/>
  <c r="BF190" i="2"/>
  <c r="BF149" i="2"/>
  <c r="BF151" i="2"/>
  <c r="BF169" i="2"/>
  <c r="BF175" i="2"/>
  <c r="BF176" i="2"/>
  <c r="BF183" i="2"/>
  <c r="BF132" i="2"/>
  <c r="BF142" i="2"/>
  <c r="BF143" i="2"/>
  <c r="BF147" i="2"/>
  <c r="BF156" i="2"/>
  <c r="BF159" i="2"/>
  <c r="BF161" i="2"/>
  <c r="BF163" i="2"/>
  <c r="BF165" i="2"/>
  <c r="BF167" i="2"/>
  <c r="BF171" i="2"/>
  <c r="BF181" i="2"/>
  <c r="BF182" i="2"/>
  <c r="BF186" i="2"/>
  <c r="BF193" i="2"/>
  <c r="F33" i="2"/>
  <c r="BB95" i="1" s="1"/>
  <c r="BB94" i="1" s="1"/>
  <c r="W31" i="1" s="1"/>
  <c r="J31" i="2"/>
  <c r="AV95" i="1" s="1"/>
  <c r="F34" i="2"/>
  <c r="BC95" i="1" s="1"/>
  <c r="BC94" i="1" s="1"/>
  <c r="W32" i="1" s="1"/>
  <c r="F31" i="2"/>
  <c r="AZ95" i="1" s="1"/>
  <c r="AZ94" i="1" s="1"/>
  <c r="W29" i="1" s="1"/>
  <c r="F35" i="2"/>
  <c r="BD95" i="1" s="1"/>
  <c r="BD94" i="1" s="1"/>
  <c r="W33" i="1" s="1"/>
  <c r="T123" i="2" l="1"/>
  <c r="P152" i="2"/>
  <c r="P123" i="2"/>
  <c r="AU95" i="1" s="1"/>
  <c r="AU94" i="1" s="1"/>
  <c r="R152" i="2"/>
  <c r="R123" i="2" s="1"/>
  <c r="BK124" i="2"/>
  <c r="BK123" i="2" s="1"/>
  <c r="AY94" i="1"/>
  <c r="J32" i="2"/>
  <c r="AW95" i="1" s="1"/>
  <c r="AT95" i="1" s="1"/>
  <c r="AV94" i="1"/>
  <c r="AK29" i="1" s="1"/>
  <c r="AX94" i="1"/>
  <c r="F32" i="2"/>
  <c r="BA95" i="1" s="1"/>
  <c r="BA94" i="1" s="1"/>
  <c r="W30" i="1" s="1"/>
  <c r="J28" i="2" l="1"/>
  <c r="AG95" i="1" s="1"/>
  <c r="AG94" i="1" s="1"/>
  <c r="AK26" i="1" s="1"/>
  <c r="AW94" i="1"/>
  <c r="AK30" i="1" s="1"/>
  <c r="AK35" i="1" l="1"/>
  <c r="J37" i="2"/>
  <c r="AN95" i="1"/>
  <c r="AT94" i="1"/>
  <c r="AN94" i="1" l="1"/>
</calcChain>
</file>

<file path=xl/sharedStrings.xml><?xml version="1.0" encoding="utf-8"?>
<sst xmlns="http://schemas.openxmlformats.org/spreadsheetml/2006/main" count="1123" uniqueCount="302">
  <si>
    <t>Export Komplet</t>
  </si>
  <si>
    <t/>
  </si>
  <si>
    <t>2.0</t>
  </si>
  <si>
    <t>False</t>
  </si>
  <si>
    <t>{50263835-f2b3-44f9-a33d-088f6482b3a7}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</si>
  <si>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</si>
  <si>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</si>
  <si>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</si>
  <si>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</si>
  <si>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</si>
  <si>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</si>
  <si>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</si>
  <si>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SN</t>
  </si>
  <si>
    <t>Stavba:</t>
  </si>
  <si>
    <t>Opravy miestností</t>
  </si>
  <si>
    <t>JKSO:</t>
  </si>
  <si>
    <t>ČS:</t>
  </si>
  <si>
    <t>Miesto:</t>
  </si>
  <si>
    <t>Šafárikovo nám.</t>
  </si>
  <si>
    <t>Dátum:</t>
  </si>
  <si>
    <t>10. 8. 2026</t>
  </si>
  <si>
    <t>Objednávateľ:</t>
  </si>
  <si>
    <t>IČO:</t>
  </si>
  <si>
    <t>00603481</t>
  </si>
  <si>
    <t>IČ DPH:</t>
  </si>
  <si>
    <t>SK2020372596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</si>
  <si>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</si>
  <si>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</si>
  <si>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</si>
  <si>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</si>
  <si>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</si>
  <si>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</si>
  <si>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</si>
  <si>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</si>
  <si>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</si>
  <si>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</si>
  <si>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</si>
  <si>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</si>
  <si>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</si>
  <si>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</si>
  <si>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</si>
  <si>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</si>
  <si>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</si>
  <si>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</si>
  <si>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</si>
  <si>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</si>
  <si>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</si>
  <si>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</si>
  <si>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</si>
  <si>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</si>
  <si>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</si>
  <si>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</si>
  <si>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</si>
  <si>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</si>
  <si>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</si>
  <si>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</si>
  <si>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</si>
  <si>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</si>
  <si>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</si>
  <si>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</si>
  <si>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</si>
  <si>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</si>
  <si>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</si>
  <si>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</si>
  <si>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</si>
  <si>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</si>
  <si>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</si>
  <si>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</si>
  <si>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</si>
  <si>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</si>
  <si>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</si>
  <si>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</si>
  <si>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</si>
  <si>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</si>
  <si>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</si>
  <si>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</si>
  <si>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</si>
  <si>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</si>
  <si>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str</t>
  </si>
  <si>
    <t>Plocha stropov celkom</t>
  </si>
  <si>
    <t>m2</t>
  </si>
  <si>
    <t>305,42</t>
  </si>
  <si>
    <t>2</t>
  </si>
  <si>
    <t>ste</t>
  </si>
  <si>
    <t>Plocha stien celkom</t>
  </si>
  <si>
    <t>481,6</t>
  </si>
  <si>
    <t>KRYCÍ LIST ROZPOČTU</t>
  </si>
  <si>
    <t>m</t>
  </si>
  <si>
    <t>Maľba</t>
  </si>
  <si>
    <t>787,02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</si>
  <si>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</si>
  <si>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</si>
  <si>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</si>
  <si>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</si>
  <si>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</si>
  <si>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</si>
  <si>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</si>
  <si>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</si>
  <si>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</si>
  <si>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</si>
  <si>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776 - Podlahy povlakové</t>
  </si>
  <si>
    <t xml:space="preserve">    784 - Maľby</t>
  </si>
  <si>
    <t>M - Práce a dodávky M</t>
  </si>
  <si>
    <t xml:space="preserve">    21-M - Elektromontáže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</si>
  <si>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</si>
  <si>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</si>
  <si>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</si>
  <si>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</si>
  <si>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</si>
  <si>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</si>
  <si>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</si>
  <si>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</si>
  <si>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</si>
  <si>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</si>
  <si>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</si>
  <si>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</si>
  <si>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</si>
  <si>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</si>
  <si>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</si>
  <si>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</si>
  <si>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</si>
  <si>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</si>
  <si>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</si>
  <si>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</si>
  <si>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611421221.S</t>
  </si>
  <si>
    <t>Oprava vnútorných vápenných omietok stropov železobetónových rovných tvárnicových a klenieb, opravovaná plocha nad 5 do 10 %,hladká</t>
  </si>
  <si>
    <t>4</t>
  </si>
  <si>
    <t>-1212647460</t>
  </si>
  <si>
    <t>VV</t>
  </si>
  <si>
    <t>"1.medzipodlažie"</t>
  </si>
  <si>
    <t>(5,6*5,5)+(5,6*5,3)+(5,6*4,8)+(5,8*4,3)+(3,5*4)+(2,5*2,6)+(4,8*3,8)-(1*1,65)</t>
  </si>
  <si>
    <t xml:space="preserve">"2.medzipodlažie" </t>
  </si>
  <si>
    <t>(2*5,5)+(3,6*5,5)+(5,6*5,3)+(5,6*4,8)+(5,8*4)+(4,1*3,9)-(1,3*1,3)+(2,6*1,8)+(3,3*3)+(4,8*3,8)-(1*1,65)</t>
  </si>
  <si>
    <t>Súčet</t>
  </si>
  <si>
    <t>612421221.S</t>
  </si>
  <si>
    <t>Oprava vnútorných vápenných omietok stien, opravovaná plocha nad 5 do 10 %,hladká</t>
  </si>
  <si>
    <t>28564152</t>
  </si>
  <si>
    <t xml:space="preserve">"1.medzipodlažie" </t>
  </si>
  <si>
    <t>(5,6+5,5+5,6+5,3+5,6+4,8+5,8+4+3,5+4+2,5+2,6+4,8+3,8+1+1,65)*3,5</t>
  </si>
  <si>
    <t>"2.medzipodlažie"</t>
  </si>
  <si>
    <t>(2+5,5+3,6+5,5+5,6+5,3+5,6+4,8+5,8+4+3,5+4+2,5+2,6+4,8+3,8+1+1,65)*3,5</t>
  </si>
  <si>
    <t>9</t>
  </si>
  <si>
    <t>Ostatné konštrukcie a práce-búranie</t>
  </si>
  <si>
    <t>3</t>
  </si>
  <si>
    <t>952901111.S</t>
  </si>
  <si>
    <t>Vyčistenie budov pri výške podlaží do 4 m</t>
  </si>
  <si>
    <t>1578504440</t>
  </si>
  <si>
    <t>979011111.S</t>
  </si>
  <si>
    <t>Zvislá doprava sutiny a vybúraných hmôt za prvé podlažie nad alebo pod základným podlažím</t>
  </si>
  <si>
    <t>t</t>
  </si>
  <si>
    <t>-894817525</t>
  </si>
  <si>
    <t>5</t>
  </si>
  <si>
    <t>979011121.S</t>
  </si>
  <si>
    <t>Zvislá doprava sutiny a vybúraných hmôt za každé ďalšie podlažie</t>
  </si>
  <si>
    <t>-226357401</t>
  </si>
  <si>
    <t>979081111.S</t>
  </si>
  <si>
    <t>Odvoz sutiny a vybúraných hmôt na skládku do 1 km</t>
  </si>
  <si>
    <t>24198392</t>
  </si>
  <si>
    <t>7</t>
  </si>
  <si>
    <t>979081121.S</t>
  </si>
  <si>
    <t>Odvoz sutiny a vybúraných hmôt na skládku za každý ďalší 1 km</t>
  </si>
  <si>
    <t>-671842990</t>
  </si>
  <si>
    <t>8</t>
  </si>
  <si>
    <t>979082111.S</t>
  </si>
  <si>
    <t>Vnútrostavenisková doprava sutiny a vybúraných hmôt do 10 m</t>
  </si>
  <si>
    <t>197951918</t>
  </si>
  <si>
    <t>979082121.S</t>
  </si>
  <si>
    <t>Vnútrostavenisková doprava sutiny a vybúraných hmôt za každých ďalších 5 m</t>
  </si>
  <si>
    <t>-1751981958</t>
  </si>
  <si>
    <t>10</t>
  </si>
  <si>
    <t>762934</t>
  </si>
  <si>
    <t>99</t>
  </si>
  <si>
    <t>Presun hmôt HSV</t>
  </si>
  <si>
    <t>11</t>
  </si>
  <si>
    <t>999281111.S</t>
  </si>
  <si>
    <t>Presun hmôt pre opravy a údržbu objektov vrátane vonkajších plášťov výšky do 25 m</t>
  </si>
  <si>
    <t>1371339973</t>
  </si>
  <si>
    <t>PSV</t>
  </si>
  <si>
    <t>Práce a dodávky PSV</t>
  </si>
  <si>
    <t>776</t>
  </si>
  <si>
    <t>Podlahy povlakové</t>
  </si>
  <si>
    <t>12</t>
  </si>
  <si>
    <t>776401800.S</t>
  </si>
  <si>
    <t>Demontáž soklíkov alebo líšt</t>
  </si>
  <si>
    <t>16</t>
  </si>
  <si>
    <t>2124629158</t>
  </si>
  <si>
    <t>(2+5,5+3,6+5,5+5,6+5,3+5,6+4,8+5,8+4+3,5+4+2,5+2,6+4,8+3,8-1+1,65)*2</t>
  </si>
  <si>
    <t>13</t>
  </si>
  <si>
    <t>776470011.S</t>
  </si>
  <si>
    <t>Lepenie, rezanie a obšívanie podlahových soklov z koberca</t>
  </si>
  <si>
    <t>-1137862991</t>
  </si>
  <si>
    <t>14</t>
  </si>
  <si>
    <t>M</t>
  </si>
  <si>
    <t>32</t>
  </si>
  <si>
    <t>1986083054</t>
  </si>
  <si>
    <t>139,1*0,102 'Prepočítané koeficientom množstva</t>
  </si>
  <si>
    <t>15</t>
  </si>
  <si>
    <t>776511820.S</t>
  </si>
  <si>
    <t>Odstránenie povlakových podláh z nášľapnej plochy lepených s podložkou,  -0,00100t</t>
  </si>
  <si>
    <t>-1812262176</t>
  </si>
  <si>
    <t>776572310.S</t>
  </si>
  <si>
    <t>Lepenie textilných podláh - kobercov z pásov</t>
  </si>
  <si>
    <t>570698531</t>
  </si>
  <si>
    <t>17</t>
  </si>
  <si>
    <t>-411455171</t>
  </si>
  <si>
    <t>305,42*1,05 'Prepočítané koeficientom množstva</t>
  </si>
  <si>
    <t>18</t>
  </si>
  <si>
    <t>998776201.S</t>
  </si>
  <si>
    <t>Presun hmôt pre podlahy povlakové v objektoch výšky do 6 m</t>
  </si>
  <si>
    <t>%</t>
  </si>
  <si>
    <t>583912745</t>
  </si>
  <si>
    <t>784</t>
  </si>
  <si>
    <t>Maľby</t>
  </si>
  <si>
    <t>19</t>
  </si>
  <si>
    <t>784410100.S</t>
  </si>
  <si>
    <t>Penetrovanie jednonásobné jemnozrnných podkladov výšky do 3,80 m</t>
  </si>
  <si>
    <t>879238751</t>
  </si>
  <si>
    <t>str+ste</t>
  </si>
  <si>
    <t>20</t>
  </si>
  <si>
    <t>784418013.S</t>
  </si>
  <si>
    <t>Zakrývanie podláh a zariadení plachtou v miestnostiach alebo na schodisku</t>
  </si>
  <si>
    <t>1212722703</t>
  </si>
  <si>
    <t>21</t>
  </si>
  <si>
    <t>784422271.S</t>
  </si>
  <si>
    <t>Maľby vápenné základné dvojnásobné, ručne nanášané na jemnozrnný podklad výšky do 3,80 m</t>
  </si>
  <si>
    <t>-687503437</t>
  </si>
  <si>
    <t>Práce a dodávky M</t>
  </si>
  <si>
    <t>21-M</t>
  </si>
  <si>
    <t>Elektromontáže</t>
  </si>
  <si>
    <t>22</t>
  </si>
  <si>
    <t>210110021.S</t>
  </si>
  <si>
    <t>Jednopólový spínač - radenie 1, zapustená montáž IP 44, vrátane zapojenia</t>
  </si>
  <si>
    <t>ks</t>
  </si>
  <si>
    <t>64</t>
  </si>
  <si>
    <t>-1787961384</t>
  </si>
  <si>
    <t>345340007925.S</t>
  </si>
  <si>
    <t>Spínač jednopólový pre zapustenú montáž, radenie č.1, IP44</t>
  </si>
  <si>
    <t>128</t>
  </si>
  <si>
    <t>-1155932915</t>
  </si>
  <si>
    <t>24</t>
  </si>
  <si>
    <t>-641814024</t>
  </si>
  <si>
    <t>54</t>
  </si>
  <si>
    <t>25</t>
  </si>
  <si>
    <t>1571675357</t>
  </si>
  <si>
    <t>26</t>
  </si>
  <si>
    <t>210201081.S</t>
  </si>
  <si>
    <t>Zapojenie LED svietidla IP40, stropného - nástenného</t>
  </si>
  <si>
    <t>-288544803</t>
  </si>
  <si>
    <t>27</t>
  </si>
  <si>
    <t>348130002400.S1</t>
  </si>
  <si>
    <t>-243470463</t>
  </si>
  <si>
    <t>28</t>
  </si>
  <si>
    <t>210201915.S</t>
  </si>
  <si>
    <t>Montáž svietidla interiérového na strop do 1,5 kg</t>
  </si>
  <si>
    <t>-556978584</t>
  </si>
  <si>
    <t>29</t>
  </si>
  <si>
    <t>210960831.S</t>
  </si>
  <si>
    <t>Demontáž do sute - jednopólový spínač - radenie 1, nástenný pre prostredie obyčajné alebo vlhké   -0,00010 t</t>
  </si>
  <si>
    <t>-1565972407</t>
  </si>
  <si>
    <t>30</t>
  </si>
  <si>
    <t>210961051.S</t>
  </si>
  <si>
    <t>Demontáž do sute - zásuvka domová vstavaná 10, 16 A 48, 250, 400 V vyhotovenie 2P   -0,00021 t</t>
  </si>
  <si>
    <t>311467782</t>
  </si>
  <si>
    <t>31</t>
  </si>
  <si>
    <t>210964323.S</t>
  </si>
  <si>
    <t>Demontáž do sute - svietidla interiérového na strop do 2 kg vrátane odpojenia   -0,00200 t</t>
  </si>
  <si>
    <t>48980134</t>
  </si>
  <si>
    <t>57</t>
  </si>
  <si>
    <t>998921201.S</t>
  </si>
  <si>
    <t>Presun hmôt pre montáž silnoprúdových rozvodov a zariadení v stavbe (objekte) výšky do 7 m</t>
  </si>
  <si>
    <t>311465151</t>
  </si>
  <si>
    <t>HZS</t>
  </si>
  <si>
    <t>Hodinové zúčtovacie sadzby</t>
  </si>
  <si>
    <t>33</t>
  </si>
  <si>
    <t>HZS000112.S</t>
  </si>
  <si>
    <t>Stavebno montážne práce náročnejšie, ucelené, obtiažne, rutinné (Tr. 2) v rozsahu 8 a viac hodín</t>
  </si>
  <si>
    <t>hod</t>
  </si>
  <si>
    <t>512</t>
  </si>
  <si>
    <t>-1523020058</t>
  </si>
  <si>
    <t>VRN</t>
  </si>
  <si>
    <t>Investičné náklady neobsiahnuté v cenách</t>
  </si>
  <si>
    <t>34</t>
  </si>
  <si>
    <t>000700031.S</t>
  </si>
  <si>
    <t>Dopravné náklady - doprava zamestnancov dodávateľa, z ubytovne na stavbu</t>
  </si>
  <si>
    <t>eur</t>
  </si>
  <si>
    <t>1024</t>
  </si>
  <si>
    <t>1632599292</t>
  </si>
  <si>
    <t>ZOZNAM FIGÚR</t>
  </si>
  <si>
    <t>Výmera</t>
  </si>
  <si>
    <t>Použitie figúry:</t>
  </si>
  <si>
    <t>979089612.S</t>
  </si>
  <si>
    <t>Poplatok za skládku - iné odpady zo stavieb a demolácií (17 09), ostatné</t>
  </si>
  <si>
    <t>1,35*35 'Prepočítané koeficientom množstva</t>
  </si>
  <si>
    <t>1,35*15 'Prepočítané koeficientom množstva</t>
  </si>
  <si>
    <t>697410001700.S1</t>
  </si>
  <si>
    <t>Koberec metrážny všívaný záťažový kancelársky</t>
  </si>
  <si>
    <t>210111021.S</t>
  </si>
  <si>
    <t>Domová zásuvka pre zapustenú montáž IP 44, vrátane zapojenia 250 V / 16A,  2P + PE</t>
  </si>
  <si>
    <t>345520000490</t>
  </si>
  <si>
    <t>Zásuvka Valena Life dvojnásobná, radenie 2x(2P+T) 16A, biela, LEGRAND</t>
  </si>
  <si>
    <t>LED svietidlo interiérové, prisadené panel OREGA LED/40W/230V  300x1200 mm</t>
  </si>
  <si>
    <t>"pomocné práce"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</si>
</sst>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family val="2"/>
      <charset val="238"/>
      <scheme val="minor"/>
    </font>
    <font>
      <i/>
      <sz val="9"/>
      <color rgb="FF00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167" fontId="37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39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E11" sqref="E11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 x14ac:dyDescent="0.2">
      <c r="AR2" s="188" t="s">
        <v>5</v>
      </c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6" t="s">
        <v>6</v>
      </c>
      <c r="BT2" s="16" t="s">
        <v>7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 x14ac:dyDescent="0.2">
      <c r="B4" s="19"/>
      <c r="D4" s="20" t="s">
        <v>8</v>
      </c>
      <c r="AR4" s="19"/>
      <c r="AS4" s="21" t="s">
        <v>9</v>
      </c>
      <c r="BS4" s="16" t="s">
        <v>10</v>
      </c>
    </row>
    <row r="5" spans="1:74" ht="12" customHeight="1" x14ac:dyDescent="0.2">
      <c r="B5" s="19"/>
      <c r="D5" s="22" t="s">
        <v>11</v>
      </c>
      <c r="K5" s="190" t="s">
        <v>12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R5" s="19"/>
      <c r="BS5" s="16" t="s">
        <v>6</v>
      </c>
    </row>
    <row r="6" spans="1:74" ht="36.950000000000003" customHeight="1" x14ac:dyDescent="0.2">
      <c r="B6" s="19"/>
      <c r="D6" s="24" t="s">
        <v>13</v>
      </c>
      <c r="K6" s="191" t="s">
        <v>14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R6" s="19"/>
      <c r="BS6" s="16" t="s">
        <v>6</v>
      </c>
    </row>
    <row r="7" spans="1:74" ht="12" customHeight="1" x14ac:dyDescent="0.2">
      <c r="B7" s="19"/>
      <c r="D7" s="25" t="s">
        <v>15</v>
      </c>
      <c r="K7" s="23" t="s">
        <v>1</v>
      </c>
      <c r="AK7" s="25" t="s">
        <v>16</v>
      </c>
      <c r="AN7" s="23" t="s">
        <v>1</v>
      </c>
      <c r="AR7" s="19"/>
      <c r="BS7" s="16" t="s">
        <v>6</v>
      </c>
    </row>
    <row r="8" spans="1:74" ht="12" customHeight="1" x14ac:dyDescent="0.2">
      <c r="B8" s="19"/>
      <c r="D8" s="25" t="s">
        <v>17</v>
      </c>
      <c r="K8" s="23" t="s">
        <v>18</v>
      </c>
      <c r="AK8" s="25" t="s">
        <v>19</v>
      </c>
      <c r="AN8" s="23" t="s">
        <v>20</v>
      </c>
      <c r="AR8" s="19"/>
      <c r="BS8" s="16" t="s">
        <v>6</v>
      </c>
    </row>
    <row r="9" spans="1:74" ht="14.45" customHeight="1" x14ac:dyDescent="0.2">
      <c r="B9" s="19"/>
      <c r="AR9" s="19"/>
      <c r="BS9" s="16" t="s">
        <v>6</v>
      </c>
    </row>
    <row r="10" spans="1:74" ht="12" customHeight="1" x14ac:dyDescent="0.2">
      <c r="B10" s="19"/>
      <c r="D10" s="25" t="s">
        <v>21</v>
      </c>
      <c r="AK10" s="25" t="s">
        <v>22</v>
      </c>
      <c r="AN10" s="23" t="s">
        <v>23</v>
      </c>
      <c r="AR10" s="19"/>
      <c r="BS10" s="16" t="s">
        <v>6</v>
      </c>
    </row>
    <row r="11" spans="1:74" ht="18.399999999999999" customHeight="1" x14ac:dyDescent="0.2">
      <c r="B11" s="19"/>
      <c r="E11" s="23"/>
      <c r="AK11" s="25" t="s">
        <v>24</v>
      </c>
      <c r="AN11" s="23" t="s">
        <v>25</v>
      </c>
      <c r="AR11" s="19"/>
      <c r="BS11" s="16" t="s">
        <v>6</v>
      </c>
    </row>
    <row r="12" spans="1:74" ht="6.95" customHeight="1" x14ac:dyDescent="0.2">
      <c r="B12" s="19"/>
      <c r="AR12" s="19"/>
      <c r="BS12" s="16" t="s">
        <v>6</v>
      </c>
    </row>
    <row r="13" spans="1:74" ht="12" customHeight="1" x14ac:dyDescent="0.2">
      <c r="B13" s="19"/>
      <c r="D13" s="25" t="s">
        <v>26</v>
      </c>
      <c r="AK13" s="25" t="s">
        <v>22</v>
      </c>
      <c r="AN13" s="23"/>
      <c r="AR13" s="19"/>
      <c r="BS13" s="16" t="s">
        <v>6</v>
      </c>
    </row>
    <row r="14" spans="1:74" ht="12.75" x14ac:dyDescent="0.2">
      <c r="B14" s="19"/>
      <c r="E14" s="23"/>
      <c r="AK14" s="25" t="s">
        <v>24</v>
      </c>
      <c r="AN14" s="23"/>
      <c r="AR14" s="19"/>
      <c r="BS14" s="16" t="s">
        <v>6</v>
      </c>
    </row>
    <row r="15" spans="1:74" ht="6.95" customHeight="1" x14ac:dyDescent="0.2">
      <c r="B15" s="19"/>
      <c r="AR15" s="19"/>
      <c r="BS15" s="16" t="s">
        <v>3</v>
      </c>
    </row>
    <row r="16" spans="1:74" ht="12" customHeight="1" x14ac:dyDescent="0.2">
      <c r="B16" s="19"/>
      <c r="D16" s="25" t="s">
        <v>27</v>
      </c>
      <c r="AK16" s="25" t="s">
        <v>22</v>
      </c>
      <c r="AN16" s="23" t="s">
        <v>1</v>
      </c>
      <c r="AR16" s="19"/>
      <c r="BS16" s="16" t="s">
        <v>3</v>
      </c>
    </row>
    <row r="17" spans="2:71" ht="18.399999999999999" customHeight="1" x14ac:dyDescent="0.2">
      <c r="B17" s="19"/>
      <c r="E17" s="23"/>
      <c r="AK17" s="25" t="s">
        <v>24</v>
      </c>
      <c r="AN17" s="23" t="s">
        <v>1</v>
      </c>
      <c r="AR17" s="19"/>
      <c r="BS17" s="16" t="s">
        <v>28</v>
      </c>
    </row>
    <row r="18" spans="2:71" ht="6.95" customHeight="1" x14ac:dyDescent="0.2">
      <c r="B18" s="19"/>
      <c r="AR18" s="19"/>
      <c r="BS18" s="16" t="s">
        <v>6</v>
      </c>
    </row>
    <row r="19" spans="2:71" ht="12" customHeight="1" x14ac:dyDescent="0.2">
      <c r="B19" s="19"/>
      <c r="D19" s="25" t="s">
        <v>29</v>
      </c>
      <c r="AK19" s="25" t="s">
        <v>22</v>
      </c>
      <c r="AN19" s="23" t="s">
        <v>1</v>
      </c>
      <c r="AR19" s="19"/>
      <c r="BS19" s="16" t="s">
        <v>6</v>
      </c>
    </row>
    <row r="20" spans="2:71" ht="18.399999999999999" customHeight="1" x14ac:dyDescent="0.2">
      <c r="B20" s="19"/>
      <c r="E20" s="23"/>
      <c r="AK20" s="25" t="s">
        <v>24</v>
      </c>
      <c r="AN20" s="23" t="s">
        <v>1</v>
      </c>
      <c r="AR20" s="19"/>
      <c r="BS20" s="16" t="s">
        <v>28</v>
      </c>
    </row>
    <row r="21" spans="2:71" ht="6.95" customHeight="1" x14ac:dyDescent="0.2">
      <c r="B21" s="19"/>
      <c r="AR21" s="19"/>
    </row>
    <row r="22" spans="2:71" ht="12" customHeight="1" x14ac:dyDescent="0.2">
      <c r="B22" s="19"/>
      <c r="D22" s="25" t="s">
        <v>30</v>
      </c>
      <c r="AR22" s="19"/>
    </row>
    <row r="23" spans="2:71" ht="16.5" customHeight="1" x14ac:dyDescent="0.2">
      <c r="B23" s="19"/>
      <c r="E23" s="187" t="s">
        <v>1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9"/>
    </row>
    <row r="24" spans="2:71" ht="6.95" customHeight="1" x14ac:dyDescent="0.2">
      <c r="B24" s="19"/>
      <c r="AR24" s="19"/>
    </row>
    <row r="25" spans="2:71" ht="6.95" customHeight="1" x14ac:dyDescent="0.2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5.9" customHeight="1" x14ac:dyDescent="0.2">
      <c r="B26" s="28"/>
      <c r="D26" s="29" t="s">
        <v>31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2">
        <f>ROUND(AG94,2)</f>
        <v>0</v>
      </c>
      <c r="AL26" s="193"/>
      <c r="AM26" s="193"/>
      <c r="AN26" s="193"/>
      <c r="AO26" s="193"/>
      <c r="AR26" s="28"/>
    </row>
    <row r="27" spans="2:71" s="1" customFormat="1" ht="6.95" customHeight="1" x14ac:dyDescent="0.2">
      <c r="B27" s="28"/>
      <c r="AR27" s="28"/>
    </row>
    <row r="28" spans="2:71" s="1" customFormat="1" ht="12.75" x14ac:dyDescent="0.2">
      <c r="B28" s="28"/>
      <c r="L28" s="194" t="s">
        <v>32</v>
      </c>
      <c r="M28" s="194"/>
      <c r="N28" s="194"/>
      <c r="O28" s="194"/>
      <c r="P28" s="194"/>
      <c r="W28" s="194" t="s">
        <v>33</v>
      </c>
      <c r="X28" s="194"/>
      <c r="Y28" s="194"/>
      <c r="Z28" s="194"/>
      <c r="AA28" s="194"/>
      <c r="AB28" s="194"/>
      <c r="AC28" s="194"/>
      <c r="AD28" s="194"/>
      <c r="AE28" s="194"/>
      <c r="AK28" s="194" t="s">
        <v>34</v>
      </c>
      <c r="AL28" s="194"/>
      <c r="AM28" s="194"/>
      <c r="AN28" s="194"/>
      <c r="AO28" s="194"/>
      <c r="AR28" s="28"/>
    </row>
    <row r="29" spans="2:71" s="2" customFormat="1" ht="14.45" customHeight="1" x14ac:dyDescent="0.2">
      <c r="B29" s="32"/>
      <c r="D29" s="25" t="s">
        <v>35</v>
      </c>
      <c r="F29" s="33" t="s">
        <v>36</v>
      </c>
      <c r="L29" s="197">
        <v>0.23</v>
      </c>
      <c r="M29" s="196"/>
      <c r="N29" s="196"/>
      <c r="O29" s="196"/>
      <c r="P29" s="196"/>
      <c r="Q29" s="34"/>
      <c r="R29" s="34"/>
      <c r="S29" s="34"/>
      <c r="T29" s="34"/>
      <c r="U29" s="34"/>
      <c r="V29" s="34"/>
      <c r="W29" s="195">
        <f>ROUND(AZ94, 2)</f>
        <v>0</v>
      </c>
      <c r="X29" s="196"/>
      <c r="Y29" s="196"/>
      <c r="Z29" s="196"/>
      <c r="AA29" s="196"/>
      <c r="AB29" s="196"/>
      <c r="AC29" s="196"/>
      <c r="AD29" s="196"/>
      <c r="AE29" s="196"/>
      <c r="AF29" s="34"/>
      <c r="AG29" s="34"/>
      <c r="AH29" s="34"/>
      <c r="AI29" s="34"/>
      <c r="AJ29" s="34"/>
      <c r="AK29" s="195">
        <f>ROUND(AV94, 2)</f>
        <v>0</v>
      </c>
      <c r="AL29" s="196"/>
      <c r="AM29" s="196"/>
      <c r="AN29" s="196"/>
      <c r="AO29" s="196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</row>
    <row r="30" spans="2:71" s="2" customFormat="1" ht="14.45" customHeight="1" x14ac:dyDescent="0.2">
      <c r="B30" s="32"/>
      <c r="F30" s="33" t="s">
        <v>37</v>
      </c>
      <c r="L30" s="200">
        <v>0.23</v>
      </c>
      <c r="M30" s="199"/>
      <c r="N30" s="199"/>
      <c r="O30" s="199"/>
      <c r="P30" s="199"/>
      <c r="W30" s="198">
        <f>ROUND(BA94, 2)</f>
        <v>0</v>
      </c>
      <c r="X30" s="199"/>
      <c r="Y30" s="199"/>
      <c r="Z30" s="199"/>
      <c r="AA30" s="199"/>
      <c r="AB30" s="199"/>
      <c r="AC30" s="199"/>
      <c r="AD30" s="199"/>
      <c r="AE30" s="199"/>
      <c r="AK30" s="198">
        <f>ROUND(AW94, 2)</f>
        <v>0</v>
      </c>
      <c r="AL30" s="199"/>
      <c r="AM30" s="199"/>
      <c r="AN30" s="199"/>
      <c r="AO30" s="199"/>
      <c r="AR30" s="32"/>
    </row>
    <row r="31" spans="2:71" s="2" customFormat="1" ht="14.45" hidden="1" customHeight="1" x14ac:dyDescent="0.2">
      <c r="B31" s="32"/>
      <c r="F31" s="25" t="s">
        <v>38</v>
      </c>
      <c r="L31" s="200">
        <v>0.23</v>
      </c>
      <c r="M31" s="199"/>
      <c r="N31" s="199"/>
      <c r="O31" s="199"/>
      <c r="P31" s="199"/>
      <c r="W31" s="198">
        <f>ROUND(BB94, 2)</f>
        <v>0</v>
      </c>
      <c r="X31" s="199"/>
      <c r="Y31" s="199"/>
      <c r="Z31" s="199"/>
      <c r="AA31" s="199"/>
      <c r="AB31" s="199"/>
      <c r="AC31" s="199"/>
      <c r="AD31" s="199"/>
      <c r="AE31" s="199"/>
      <c r="AK31" s="198">
        <v>0</v>
      </c>
      <c r="AL31" s="199"/>
      <c r="AM31" s="199"/>
      <c r="AN31" s="199"/>
      <c r="AO31" s="199"/>
      <c r="AR31" s="32"/>
    </row>
    <row r="32" spans="2:71" s="2" customFormat="1" ht="14.45" hidden="1" customHeight="1" x14ac:dyDescent="0.2">
      <c r="B32" s="32"/>
      <c r="F32" s="25" t="s">
        <v>39</v>
      </c>
      <c r="L32" s="200">
        <v>0.23</v>
      </c>
      <c r="M32" s="199"/>
      <c r="N32" s="199"/>
      <c r="O32" s="199"/>
      <c r="P32" s="199"/>
      <c r="W32" s="198">
        <f>ROUND(BC94, 2)</f>
        <v>0</v>
      </c>
      <c r="X32" s="199"/>
      <c r="Y32" s="199"/>
      <c r="Z32" s="199"/>
      <c r="AA32" s="199"/>
      <c r="AB32" s="199"/>
      <c r="AC32" s="199"/>
      <c r="AD32" s="199"/>
      <c r="AE32" s="199"/>
      <c r="AK32" s="198">
        <v>0</v>
      </c>
      <c r="AL32" s="199"/>
      <c r="AM32" s="199"/>
      <c r="AN32" s="199"/>
      <c r="AO32" s="199"/>
      <c r="AR32" s="32"/>
    </row>
    <row r="33" spans="2:52" s="2" customFormat="1" ht="14.45" hidden="1" customHeight="1" x14ac:dyDescent="0.2">
      <c r="B33" s="32"/>
      <c r="F33" s="33" t="s">
        <v>40</v>
      </c>
      <c r="L33" s="197">
        <v>0</v>
      </c>
      <c r="M33" s="196"/>
      <c r="N33" s="196"/>
      <c r="O33" s="196"/>
      <c r="P33" s="196"/>
      <c r="Q33" s="34"/>
      <c r="R33" s="34"/>
      <c r="S33" s="34"/>
      <c r="T33" s="34"/>
      <c r="U33" s="34"/>
      <c r="V33" s="34"/>
      <c r="W33" s="195">
        <f>ROUND(BD94, 2)</f>
        <v>0</v>
      </c>
      <c r="X33" s="196"/>
      <c r="Y33" s="196"/>
      <c r="Z33" s="196"/>
      <c r="AA33" s="196"/>
      <c r="AB33" s="196"/>
      <c r="AC33" s="196"/>
      <c r="AD33" s="196"/>
      <c r="AE33" s="196"/>
      <c r="AF33" s="34"/>
      <c r="AG33" s="34"/>
      <c r="AH33" s="34"/>
      <c r="AI33" s="34"/>
      <c r="AJ33" s="34"/>
      <c r="AK33" s="195">
        <v>0</v>
      </c>
      <c r="AL33" s="196"/>
      <c r="AM33" s="196"/>
      <c r="AN33" s="196"/>
      <c r="AO33" s="196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</row>
    <row r="34" spans="2:52" s="1" customFormat="1" ht="6.95" customHeight="1" x14ac:dyDescent="0.2">
      <c r="B34" s="28"/>
      <c r="AR34" s="28"/>
    </row>
    <row r="35" spans="2:52" s="1" customFormat="1" ht="25.9" customHeight="1" x14ac:dyDescent="0.2">
      <c r="B35" s="28"/>
      <c r="C35" s="36"/>
      <c r="D35" s="37" t="s">
        <v>41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42</v>
      </c>
      <c r="U35" s="38"/>
      <c r="V35" s="38"/>
      <c r="W35" s="38"/>
      <c r="X35" s="219" t="s">
        <v>43</v>
      </c>
      <c r="Y35" s="220"/>
      <c r="Z35" s="220"/>
      <c r="AA35" s="220"/>
      <c r="AB35" s="220"/>
      <c r="AC35" s="38"/>
      <c r="AD35" s="38"/>
      <c r="AE35" s="38"/>
      <c r="AF35" s="38"/>
      <c r="AG35" s="38"/>
      <c r="AH35" s="38"/>
      <c r="AI35" s="38"/>
      <c r="AJ35" s="38"/>
      <c r="AK35" s="221">
        <f>SUM(AK26:AK33)</f>
        <v>0</v>
      </c>
      <c r="AL35" s="220"/>
      <c r="AM35" s="220"/>
      <c r="AN35" s="220"/>
      <c r="AO35" s="222"/>
      <c r="AP35" s="36"/>
      <c r="AQ35" s="36"/>
      <c r="AR35" s="28"/>
    </row>
    <row r="36" spans="2:52" s="1" customFormat="1" ht="6.95" customHeight="1" x14ac:dyDescent="0.2">
      <c r="B36" s="28"/>
      <c r="AR36" s="28"/>
    </row>
    <row r="37" spans="2:52" s="1" customFormat="1" ht="14.45" customHeight="1" x14ac:dyDescent="0.2">
      <c r="B37" s="28"/>
      <c r="AR37" s="28"/>
    </row>
    <row r="38" spans="2:52" ht="14.45" customHeight="1" x14ac:dyDescent="0.2">
      <c r="B38" s="19"/>
      <c r="AR38" s="19"/>
    </row>
    <row r="39" spans="2:52" ht="14.45" customHeight="1" x14ac:dyDescent="0.2">
      <c r="B39" s="19"/>
      <c r="AR39" s="19"/>
    </row>
    <row r="40" spans="2:52" ht="14.45" customHeight="1" x14ac:dyDescent="0.2">
      <c r="B40" s="19"/>
      <c r="AR40" s="19"/>
    </row>
    <row r="41" spans="2:52" ht="14.45" customHeight="1" x14ac:dyDescent="0.2">
      <c r="B41" s="19"/>
      <c r="AR41" s="19"/>
    </row>
    <row r="42" spans="2:52" ht="14.45" customHeight="1" x14ac:dyDescent="0.2">
      <c r="B42" s="19"/>
      <c r="AR42" s="19"/>
    </row>
    <row r="43" spans="2:52" ht="14.45" customHeight="1" x14ac:dyDescent="0.2">
      <c r="B43" s="19"/>
      <c r="AR43" s="19"/>
    </row>
    <row r="44" spans="2:52" ht="14.45" customHeight="1" x14ac:dyDescent="0.2">
      <c r="B44" s="19"/>
      <c r="AR44" s="19"/>
    </row>
    <row r="45" spans="2:52" ht="14.45" customHeight="1" x14ac:dyDescent="0.2">
      <c r="B45" s="19"/>
      <c r="AR45" s="19"/>
    </row>
    <row r="46" spans="2:52" ht="14.45" customHeight="1" x14ac:dyDescent="0.2">
      <c r="B46" s="19"/>
      <c r="AR46" s="19"/>
    </row>
    <row r="47" spans="2:52" ht="14.45" customHeight="1" x14ac:dyDescent="0.2">
      <c r="B47" s="19"/>
      <c r="AR47" s="19"/>
    </row>
    <row r="48" spans="2:52" ht="14.45" customHeight="1" x14ac:dyDescent="0.2">
      <c r="B48" s="19"/>
      <c r="AR48" s="19"/>
    </row>
    <row r="49" spans="2:44" s="1" customFormat="1" ht="14.45" customHeight="1" x14ac:dyDescent="0.2">
      <c r="B49" s="28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28"/>
      <c r="D60" s="42" t="s">
        <v>46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47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46</v>
      </c>
      <c r="AI60" s="30"/>
      <c r="AJ60" s="30"/>
      <c r="AK60" s="30"/>
      <c r="AL60" s="30"/>
      <c r="AM60" s="42" t="s">
        <v>47</v>
      </c>
      <c r="AN60" s="30"/>
      <c r="AO60" s="30"/>
      <c r="AR60" s="28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28"/>
      <c r="D64" s="40" t="s">
        <v>48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49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28"/>
      <c r="D75" s="42" t="s">
        <v>46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47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46</v>
      </c>
      <c r="AI75" s="30"/>
      <c r="AJ75" s="30"/>
      <c r="AK75" s="30"/>
      <c r="AL75" s="30"/>
      <c r="AM75" s="42" t="s">
        <v>47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0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0" s="1" customFormat="1" ht="24.95" customHeight="1" x14ac:dyDescent="0.2">
      <c r="B82" s="28"/>
      <c r="C82" s="20" t="s">
        <v>50</v>
      </c>
      <c r="AR82" s="28"/>
    </row>
    <row r="83" spans="1:90" s="1" customFormat="1" ht="6.95" customHeight="1" x14ac:dyDescent="0.2">
      <c r="B83" s="28"/>
      <c r="AR83" s="28"/>
    </row>
    <row r="84" spans="1:90" s="3" customFormat="1" ht="12" customHeight="1" x14ac:dyDescent="0.2">
      <c r="B84" s="47"/>
      <c r="C84" s="25" t="s">
        <v>11</v>
      </c>
      <c r="L84" s="3" t="str">
        <f>K5</f>
        <v>SN</v>
      </c>
      <c r="AR84" s="47"/>
    </row>
    <row r="85" spans="1:90" s="4" customFormat="1" ht="36.950000000000003" customHeight="1" x14ac:dyDescent="0.2">
      <c r="B85" s="48"/>
      <c r="C85" s="49" t="s">
        <v>13</v>
      </c>
      <c r="L85" s="185" t="str">
        <f>K6</f>
        <v>Opravy miestností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R85" s="48"/>
    </row>
    <row r="86" spans="1:90" s="1" customFormat="1" ht="6.95" customHeight="1" x14ac:dyDescent="0.2">
      <c r="B86" s="28"/>
      <c r="AR86" s="28"/>
    </row>
    <row r="87" spans="1:90" s="1" customFormat="1" ht="12" customHeight="1" x14ac:dyDescent="0.2">
      <c r="B87" s="28"/>
      <c r="C87" s="25" t="s">
        <v>17</v>
      </c>
      <c r="L87" s="50" t="str">
        <f>IF(K8="","",K8)</f>
        <v>Šafárikovo nám.</v>
      </c>
      <c r="AI87" s="25" t="s">
        <v>19</v>
      </c>
      <c r="AM87" s="212" t="str">
        <f>IF(AN8= "","",AN8)</f>
        <v>10. 8. 2026</v>
      </c>
      <c r="AN87" s="212"/>
      <c r="AR87" s="28"/>
    </row>
    <row r="88" spans="1:90" s="1" customFormat="1" ht="6.95" customHeight="1" x14ac:dyDescent="0.2">
      <c r="B88" s="28"/>
      <c r="AR88" s="28"/>
    </row>
    <row r="89" spans="1:90" s="1" customFormat="1" ht="15.2" customHeight="1" x14ac:dyDescent="0.2">
      <c r="B89" s="28"/>
      <c r="C89" s="25" t="s">
        <v>21</v>
      </c>
      <c r="L89" s="3" t="str">
        <f>IF(E11= "","",E11)</f>
        <v/>
      </c>
      <c r="AI89" s="25" t="s">
        <v>27</v>
      </c>
      <c r="AM89" s="213" t="str">
        <f>IF(E17="","",E17)</f>
        <v/>
      </c>
      <c r="AN89" s="214"/>
      <c r="AO89" s="214"/>
      <c r="AP89" s="214"/>
      <c r="AR89" s="28"/>
      <c r="AS89" s="215" t="s">
        <v>51</v>
      </c>
      <c r="AT89" s="21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 x14ac:dyDescent="0.2">
      <c r="B90" s="28"/>
      <c r="C90" s="25" t="s">
        <v>26</v>
      </c>
      <c r="L90" s="3" t="str">
        <f>IF(E14="","",E14)</f>
        <v/>
      </c>
      <c r="AI90" s="25" t="s">
        <v>29</v>
      </c>
      <c r="AM90" s="213" t="str">
        <f>IF(E20="","",E20)</f>
        <v/>
      </c>
      <c r="AN90" s="214"/>
      <c r="AO90" s="214"/>
      <c r="AP90" s="214"/>
      <c r="AR90" s="28"/>
      <c r="AS90" s="217"/>
      <c r="AT90" s="218"/>
      <c r="BD90" s="55"/>
    </row>
    <row r="91" spans="1:90" s="1" customFormat="1" ht="10.9" customHeight="1" x14ac:dyDescent="0.2">
      <c r="B91" s="28"/>
      <c r="AR91" s="28"/>
      <c r="AS91" s="217"/>
      <c r="AT91" s="218"/>
      <c r="BD91" s="55"/>
    </row>
    <row r="92" spans="1:90" s="1" customFormat="1" ht="29.25" customHeight="1" x14ac:dyDescent="0.2">
      <c r="B92" s="28"/>
      <c r="C92" s="206" t="s">
        <v>52</v>
      </c>
      <c r="D92" s="207"/>
      <c r="E92" s="207"/>
      <c r="F92" s="207"/>
      <c r="G92" s="207"/>
      <c r="H92" s="56"/>
      <c r="I92" s="208" t="s">
        <v>53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54</v>
      </c>
      <c r="AH92" s="207"/>
      <c r="AI92" s="207"/>
      <c r="AJ92" s="207"/>
      <c r="AK92" s="207"/>
      <c r="AL92" s="207"/>
      <c r="AM92" s="207"/>
      <c r="AN92" s="208" t="s">
        <v>55</v>
      </c>
      <c r="AO92" s="207"/>
      <c r="AP92" s="210"/>
      <c r="AQ92" s="57" t="s">
        <v>56</v>
      </c>
      <c r="AR92" s="28"/>
      <c r="AS92" s="58" t="s">
        <v>57</v>
      </c>
      <c r="AT92" s="59" t="s">
        <v>58</v>
      </c>
      <c r="AU92" s="59" t="s">
        <v>59</v>
      </c>
      <c r="AV92" s="59" t="s">
        <v>60</v>
      </c>
      <c r="AW92" s="59" t="s">
        <v>61</v>
      </c>
      <c r="AX92" s="59" t="s">
        <v>62</v>
      </c>
      <c r="AY92" s="59" t="s">
        <v>63</v>
      </c>
      <c r="AZ92" s="59" t="s">
        <v>64</v>
      </c>
      <c r="BA92" s="59" t="s">
        <v>65</v>
      </c>
      <c r="BB92" s="59" t="s">
        <v>66</v>
      </c>
      <c r="BC92" s="59" t="s">
        <v>67</v>
      </c>
      <c r="BD92" s="60" t="s">
        <v>68</v>
      </c>
    </row>
    <row r="93" spans="1:90" s="1" customFormat="1" ht="10.9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 x14ac:dyDescent="0.2">
      <c r="B94" s="62"/>
      <c r="C94" s="63" t="s">
        <v>69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4">
        <f>ROUND(AG95,2)</f>
        <v>0</v>
      </c>
      <c r="AH94" s="204"/>
      <c r="AI94" s="204"/>
      <c r="AJ94" s="204"/>
      <c r="AK94" s="204"/>
      <c r="AL94" s="204"/>
      <c r="AM94" s="204"/>
      <c r="AN94" s="205">
        <f>SUM(AG94,AT94)</f>
        <v>0</v>
      </c>
      <c r="AO94" s="205"/>
      <c r="AP94" s="205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601.46289000000002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70</v>
      </c>
      <c r="BT94" s="71" t="s">
        <v>71</v>
      </c>
      <c r="BV94" s="71" t="s">
        <v>72</v>
      </c>
      <c r="BW94" s="71" t="s">
        <v>4</v>
      </c>
      <c r="BX94" s="71" t="s">
        <v>73</v>
      </c>
      <c r="CL94" s="71" t="s">
        <v>1</v>
      </c>
    </row>
    <row r="95" spans="1:90" s="6" customFormat="1" ht="16.5" customHeight="1" x14ac:dyDescent="0.2">
      <c r="A95" s="72" t="s">
        <v>74</v>
      </c>
      <c r="B95" s="73"/>
      <c r="C95" s="74"/>
      <c r="D95" s="203" t="s">
        <v>12</v>
      </c>
      <c r="E95" s="203"/>
      <c r="F95" s="203"/>
      <c r="G95" s="203"/>
      <c r="H95" s="203"/>
      <c r="I95" s="75"/>
      <c r="J95" s="203" t="s">
        <v>14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'SN - Opravy miestností'!J28</f>
        <v>0</v>
      </c>
      <c r="AH95" s="202"/>
      <c r="AI95" s="202"/>
      <c r="AJ95" s="202"/>
      <c r="AK95" s="202"/>
      <c r="AL95" s="202"/>
      <c r="AM95" s="202"/>
      <c r="AN95" s="201">
        <f>SUM(AG95,AT95)</f>
        <v>0</v>
      </c>
      <c r="AO95" s="202"/>
      <c r="AP95" s="202"/>
      <c r="AQ95" s="76" t="s">
        <v>75</v>
      </c>
      <c r="AR95" s="73"/>
      <c r="AS95" s="77">
        <v>0</v>
      </c>
      <c r="AT95" s="78">
        <f>ROUND(SUM(AV95:AW95),2)</f>
        <v>0</v>
      </c>
      <c r="AU95" s="79">
        <f>'SN - Opravy miestností'!P123</f>
        <v>601.46289420000005</v>
      </c>
      <c r="AV95" s="78">
        <f>'SN - Opravy miestností'!J31</f>
        <v>0</v>
      </c>
      <c r="AW95" s="78">
        <f>'SN - Opravy miestností'!J32</f>
        <v>0</v>
      </c>
      <c r="AX95" s="78">
        <f>'SN - Opravy miestností'!J33</f>
        <v>0</v>
      </c>
      <c r="AY95" s="78">
        <f>'SN - Opravy miestností'!J34</f>
        <v>0</v>
      </c>
      <c r="AZ95" s="78">
        <f>'SN - Opravy miestností'!F31</f>
        <v>0</v>
      </c>
      <c r="BA95" s="78">
        <f>'SN - Opravy miestností'!F32</f>
        <v>0</v>
      </c>
      <c r="BB95" s="78">
        <f>'SN - Opravy miestností'!F33</f>
        <v>0</v>
      </c>
      <c r="BC95" s="78">
        <f>'SN - Opravy miestností'!F34</f>
        <v>0</v>
      </c>
      <c r="BD95" s="80">
        <f>'SN - Opravy miestností'!F35</f>
        <v>0</v>
      </c>
      <c r="BT95" s="81" t="s">
        <v>76</v>
      </c>
      <c r="BU95" s="81" t="s">
        <v>77</v>
      </c>
      <c r="BV95" s="81" t="s">
        <v>72</v>
      </c>
      <c r="BW95" s="81" t="s">
        <v>4</v>
      </c>
      <c r="BX95" s="81" t="s">
        <v>73</v>
      </c>
      <c r="CL95" s="81" t="s">
        <v>1</v>
      </c>
    </row>
    <row r="96" spans="1:90" s="1" customFormat="1" ht="30" customHeight="1" x14ac:dyDescent="0.2">
      <c r="B96" s="28"/>
      <c r="AR96" s="28"/>
    </row>
    <row r="97" spans="2:44" s="1" customFormat="1" ht="6.95" customHeight="1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0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SN - Opravy miestností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4"/>
  <sheetViews>
    <sheetView showGridLines="0" workbookViewId="0">
      <selection activeCell="E13" sqref="E1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188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6" t="s">
        <v>4</v>
      </c>
      <c r="AZ2" s="82" t="s">
        <v>78</v>
      </c>
      <c r="BA2" s="82" t="s">
        <v>79</v>
      </c>
      <c r="BB2" s="82" t="s">
        <v>80</v>
      </c>
      <c r="BC2" s="82" t="s">
        <v>81</v>
      </c>
      <c r="BD2" s="82" t="s">
        <v>82</v>
      </c>
    </row>
    <row r="3" spans="2:5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71</v>
      </c>
      <c r="AZ3" s="82" t="s">
        <v>83</v>
      </c>
      <c r="BA3" s="82" t="s">
        <v>84</v>
      </c>
      <c r="BB3" s="82" t="s">
        <v>80</v>
      </c>
      <c r="BC3" s="82" t="s">
        <v>85</v>
      </c>
      <c r="BD3" s="82" t="s">
        <v>82</v>
      </c>
    </row>
    <row r="4" spans="2:56" ht="24.95" customHeight="1" x14ac:dyDescent="0.2">
      <c r="B4" s="19"/>
      <c r="D4" s="20" t="s">
        <v>86</v>
      </c>
      <c r="L4" s="19"/>
      <c r="M4" s="83" t="s">
        <v>9</v>
      </c>
      <c r="AT4" s="16" t="s">
        <v>3</v>
      </c>
      <c r="AZ4" s="82" t="s">
        <v>87</v>
      </c>
      <c r="BA4" s="82" t="s">
        <v>88</v>
      </c>
      <c r="BB4" s="82" t="s">
        <v>80</v>
      </c>
      <c r="BC4" s="82" t="s">
        <v>89</v>
      </c>
      <c r="BD4" s="82" t="s">
        <v>82</v>
      </c>
    </row>
    <row r="5" spans="2:56" ht="6.95" customHeight="1" x14ac:dyDescent="0.2">
      <c r="B5" s="19"/>
      <c r="L5" s="19"/>
    </row>
    <row r="6" spans="2:56" s="1" customFormat="1" ht="12" customHeight="1" x14ac:dyDescent="0.2">
      <c r="B6" s="28"/>
      <c r="D6" s="25" t="s">
        <v>13</v>
      </c>
      <c r="L6" s="28"/>
    </row>
    <row r="7" spans="2:56" s="1" customFormat="1" ht="16.5" customHeight="1" x14ac:dyDescent="0.2">
      <c r="B7" s="28"/>
      <c r="E7" s="185" t="s">
        <v>14</v>
      </c>
      <c r="F7" s="186"/>
      <c r="G7" s="186"/>
      <c r="H7" s="186"/>
      <c r="L7" s="28"/>
    </row>
    <row r="8" spans="2:56" s="1" customFormat="1" x14ac:dyDescent="0.2">
      <c r="B8" s="28"/>
      <c r="L8" s="28"/>
    </row>
    <row r="9" spans="2:56" s="1" customFormat="1" ht="12" customHeight="1" x14ac:dyDescent="0.2">
      <c r="B9" s="28"/>
      <c r="D9" s="25" t="s">
        <v>15</v>
      </c>
      <c r="F9" s="23" t="s">
        <v>1</v>
      </c>
      <c r="I9" s="25" t="s">
        <v>16</v>
      </c>
      <c r="J9" s="23" t="s">
        <v>1</v>
      </c>
      <c r="L9" s="28"/>
    </row>
    <row r="10" spans="2:56" s="1" customFormat="1" ht="12" customHeight="1" x14ac:dyDescent="0.2">
      <c r="B10" s="28"/>
      <c r="D10" s="25" t="s">
        <v>17</v>
      </c>
      <c r="F10" s="23" t="s">
        <v>18</v>
      </c>
      <c r="I10" s="25" t="s">
        <v>19</v>
      </c>
      <c r="J10" s="51" t="str">
        <f>'Rekapitulácia stavby'!AN8</f>
        <v>10. 8. 2026</v>
      </c>
      <c r="L10" s="28"/>
    </row>
    <row r="11" spans="2:56" s="1" customFormat="1" ht="10.9" customHeight="1" x14ac:dyDescent="0.2">
      <c r="B11" s="28"/>
      <c r="L11" s="28"/>
    </row>
    <row r="12" spans="2:56" s="1" customFormat="1" ht="12" customHeight="1" x14ac:dyDescent="0.2">
      <c r="B12" s="28"/>
      <c r="D12" s="25" t="s">
        <v>21</v>
      </c>
      <c r="I12" s="25" t="s">
        <v>22</v>
      </c>
      <c r="J12" s="23" t="s">
        <v>23</v>
      </c>
      <c r="L12" s="28"/>
    </row>
    <row r="13" spans="2:56" s="1" customFormat="1" ht="18" customHeight="1" x14ac:dyDescent="0.2">
      <c r="B13" s="28"/>
      <c r="E13" s="23"/>
      <c r="I13" s="25" t="s">
        <v>24</v>
      </c>
      <c r="J13" s="23" t="s">
        <v>25</v>
      </c>
      <c r="L13" s="28"/>
    </row>
    <row r="14" spans="2:56" s="1" customFormat="1" ht="6.95" customHeight="1" x14ac:dyDescent="0.2">
      <c r="B14" s="28"/>
      <c r="L14" s="28"/>
    </row>
    <row r="15" spans="2:56" s="1" customFormat="1" ht="12" customHeight="1" x14ac:dyDescent="0.2">
      <c r="B15" s="28"/>
      <c r="D15" s="25" t="s">
        <v>26</v>
      </c>
      <c r="I15" s="25" t="s">
        <v>22</v>
      </c>
      <c r="J15" s="23"/>
      <c r="L15" s="28"/>
    </row>
    <row r="16" spans="2:56" s="1" customFormat="1" ht="18" customHeight="1" x14ac:dyDescent="0.2">
      <c r="B16" s="28"/>
      <c r="E16" s="23"/>
      <c r="I16" s="25" t="s">
        <v>24</v>
      </c>
      <c r="J16" s="23"/>
      <c r="L16" s="28"/>
    </row>
    <row r="17" spans="2:12" s="1" customFormat="1" ht="6.95" customHeight="1" x14ac:dyDescent="0.2">
      <c r="B17" s="28"/>
      <c r="L17" s="28"/>
    </row>
    <row r="18" spans="2:12" s="1" customFormat="1" ht="12" customHeight="1" x14ac:dyDescent="0.2">
      <c r="B18" s="28"/>
      <c r="D18" s="25" t="s">
        <v>27</v>
      </c>
      <c r="I18" s="25" t="s">
        <v>22</v>
      </c>
      <c r="J18" s="23" t="str">
        <f>IF('Rekapitulácia stavby'!AN16="","",'Rekapitulácia stavby'!AN16)</f>
        <v/>
      </c>
      <c r="L18" s="28"/>
    </row>
    <row r="19" spans="2:12" s="1" customFormat="1" ht="18" customHeight="1" x14ac:dyDescent="0.2">
      <c r="B19" s="28"/>
      <c r="E19" s="23" t="str">
        <f>IF('Rekapitulácia stavby'!E17="","",'Rekapitulácia stavby'!E17)</f>
        <v/>
      </c>
      <c r="I19" s="25" t="s">
        <v>24</v>
      </c>
      <c r="J19" s="23" t="str">
        <f>IF('Rekapitulácia stavby'!AN17="","",'Rekapitulácia stavby'!AN17)</f>
        <v/>
      </c>
      <c r="L19" s="28"/>
    </row>
    <row r="20" spans="2:12" s="1" customFormat="1" ht="6.95" customHeight="1" x14ac:dyDescent="0.2">
      <c r="B20" s="28"/>
      <c r="L20" s="28"/>
    </row>
    <row r="21" spans="2:12" s="1" customFormat="1" ht="12" customHeight="1" x14ac:dyDescent="0.2">
      <c r="B21" s="28"/>
      <c r="D21" s="25" t="s">
        <v>29</v>
      </c>
      <c r="I21" s="25" t="s">
        <v>22</v>
      </c>
      <c r="J21" s="23" t="s">
        <v>1</v>
      </c>
      <c r="L21" s="28"/>
    </row>
    <row r="22" spans="2:12" s="1" customFormat="1" ht="18" customHeight="1" x14ac:dyDescent="0.2">
      <c r="B22" s="28"/>
      <c r="E22" s="23"/>
      <c r="I22" s="25" t="s">
        <v>24</v>
      </c>
      <c r="J22" s="23" t="s">
        <v>1</v>
      </c>
      <c r="L22" s="28"/>
    </row>
    <row r="23" spans="2:12" s="1" customFormat="1" ht="6.95" customHeight="1" x14ac:dyDescent="0.2">
      <c r="B23" s="28"/>
      <c r="L23" s="28"/>
    </row>
    <row r="24" spans="2:12" s="1" customFormat="1" ht="12" customHeight="1" x14ac:dyDescent="0.2">
      <c r="B24" s="28"/>
      <c r="D24" s="25" t="s">
        <v>30</v>
      </c>
      <c r="L24" s="28"/>
    </row>
    <row r="25" spans="2:12" s="7" customFormat="1" ht="16.5" customHeight="1" x14ac:dyDescent="0.2">
      <c r="B25" s="84"/>
      <c r="E25" s="187" t="s">
        <v>1</v>
      </c>
      <c r="F25" s="187"/>
      <c r="G25" s="187"/>
      <c r="H25" s="187"/>
      <c r="L25" s="84"/>
    </row>
    <row r="26" spans="2:12" s="1" customFormat="1" ht="6.95" customHeight="1" x14ac:dyDescent="0.2">
      <c r="B26" s="28"/>
      <c r="L26" s="28"/>
    </row>
    <row r="27" spans="2:12" s="1" customFormat="1" ht="6.95" customHeight="1" x14ac:dyDescent="0.2">
      <c r="B27" s="28"/>
      <c r="D27" s="52"/>
      <c r="E27" s="52"/>
      <c r="F27" s="52"/>
      <c r="G27" s="52"/>
      <c r="H27" s="52"/>
      <c r="I27" s="52"/>
      <c r="J27" s="52"/>
      <c r="K27" s="52"/>
      <c r="L27" s="28"/>
    </row>
    <row r="28" spans="2:12" s="1" customFormat="1" ht="25.35" customHeight="1" x14ac:dyDescent="0.2">
      <c r="B28" s="28"/>
      <c r="D28" s="85" t="s">
        <v>31</v>
      </c>
      <c r="J28" s="65">
        <f>ROUND(J123, 2)</f>
        <v>0</v>
      </c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 x14ac:dyDescent="0.2">
      <c r="B30" s="28"/>
      <c r="F30" s="31" t="s">
        <v>33</v>
      </c>
      <c r="I30" s="31" t="s">
        <v>32</v>
      </c>
      <c r="J30" s="31" t="s">
        <v>34</v>
      </c>
      <c r="L30" s="28"/>
    </row>
    <row r="31" spans="2:12" s="1" customFormat="1" ht="14.45" customHeight="1" x14ac:dyDescent="0.2">
      <c r="B31" s="28"/>
      <c r="D31" s="54" t="s">
        <v>35</v>
      </c>
      <c r="E31" s="33" t="s">
        <v>36</v>
      </c>
      <c r="F31" s="86">
        <f>ROUND((SUM(BE123:BE193)),  2)</f>
        <v>0</v>
      </c>
      <c r="G31" s="87"/>
      <c r="H31" s="87"/>
      <c r="I31" s="88">
        <v>0.23</v>
      </c>
      <c r="J31" s="86">
        <f>ROUND(((SUM(BE123:BE193))*I31),  2)</f>
        <v>0</v>
      </c>
      <c r="L31" s="28"/>
    </row>
    <row r="32" spans="2:12" s="1" customFormat="1" ht="14.45" customHeight="1" x14ac:dyDescent="0.2">
      <c r="B32" s="28"/>
      <c r="E32" s="33" t="s">
        <v>37</v>
      </c>
      <c r="F32" s="89">
        <f>ROUND((SUM(BF123:BF193)),  2)</f>
        <v>0</v>
      </c>
      <c r="I32" s="90">
        <v>0.23</v>
      </c>
      <c r="J32" s="89">
        <f>ROUND(((SUM(BF123:BF193))*I32),  2)</f>
        <v>0</v>
      </c>
      <c r="L32" s="28"/>
    </row>
    <row r="33" spans="2:12" s="1" customFormat="1" ht="14.45" hidden="1" customHeight="1" x14ac:dyDescent="0.2">
      <c r="B33" s="28"/>
      <c r="E33" s="25" t="s">
        <v>38</v>
      </c>
      <c r="F33" s="89">
        <f>ROUND((SUM(BG123:BG193)),  2)</f>
        <v>0</v>
      </c>
      <c r="I33" s="90">
        <v>0.23</v>
      </c>
      <c r="J33" s="89">
        <f>0</f>
        <v>0</v>
      </c>
      <c r="L33" s="28"/>
    </row>
    <row r="34" spans="2:12" s="1" customFormat="1" ht="14.45" hidden="1" customHeight="1" x14ac:dyDescent="0.2">
      <c r="B34" s="28"/>
      <c r="E34" s="25" t="s">
        <v>39</v>
      </c>
      <c r="F34" s="89">
        <f>ROUND((SUM(BH123:BH193)),  2)</f>
        <v>0</v>
      </c>
      <c r="I34" s="90">
        <v>0.23</v>
      </c>
      <c r="J34" s="89">
        <f>0</f>
        <v>0</v>
      </c>
      <c r="L34" s="28"/>
    </row>
    <row r="35" spans="2:12" s="1" customFormat="1" ht="14.45" hidden="1" customHeight="1" x14ac:dyDescent="0.2">
      <c r="B35" s="28"/>
      <c r="E35" s="33" t="s">
        <v>40</v>
      </c>
      <c r="F35" s="86">
        <f>ROUND((SUM(BI123:BI193)),  2)</f>
        <v>0</v>
      </c>
      <c r="G35" s="87"/>
      <c r="H35" s="87"/>
      <c r="I35" s="88">
        <v>0</v>
      </c>
      <c r="J35" s="86">
        <f>0</f>
        <v>0</v>
      </c>
      <c r="L35" s="28"/>
    </row>
    <row r="36" spans="2:12" s="1" customFormat="1" ht="6.95" customHeight="1" x14ac:dyDescent="0.2">
      <c r="B36" s="28"/>
      <c r="L36" s="28"/>
    </row>
    <row r="37" spans="2:12" s="1" customFormat="1" ht="25.35" customHeight="1" x14ac:dyDescent="0.2">
      <c r="B37" s="28"/>
      <c r="C37" s="91"/>
      <c r="D37" s="92" t="s">
        <v>41</v>
      </c>
      <c r="E37" s="56"/>
      <c r="F37" s="56"/>
      <c r="G37" s="93" t="s">
        <v>42</v>
      </c>
      <c r="H37" s="94" t="s">
        <v>43</v>
      </c>
      <c r="I37" s="56"/>
      <c r="J37" s="95">
        <f>SUM(J28:J35)</f>
        <v>0</v>
      </c>
      <c r="K37" s="96"/>
      <c r="L37" s="28"/>
    </row>
    <row r="38" spans="2:12" s="1" customFormat="1" ht="14.45" customHeight="1" x14ac:dyDescent="0.2">
      <c r="B38" s="28"/>
      <c r="L38" s="28"/>
    </row>
    <row r="39" spans="2:12" ht="14.45" customHeight="1" x14ac:dyDescent="0.2">
      <c r="B39" s="19"/>
      <c r="L39" s="19"/>
    </row>
    <row r="40" spans="2:12" ht="14.45" customHeight="1" x14ac:dyDescent="0.2">
      <c r="B40" s="19"/>
      <c r="L40" s="19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28"/>
      <c r="D61" s="42" t="s">
        <v>46</v>
      </c>
      <c r="E61" s="30"/>
      <c r="F61" s="97" t="s">
        <v>47</v>
      </c>
      <c r="G61" s="42" t="s">
        <v>46</v>
      </c>
      <c r="H61" s="30"/>
      <c r="I61" s="30"/>
      <c r="J61" s="98" t="s">
        <v>47</v>
      </c>
      <c r="K61" s="30"/>
      <c r="L61" s="28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28"/>
      <c r="D76" s="42" t="s">
        <v>46</v>
      </c>
      <c r="E76" s="30"/>
      <c r="F76" s="97" t="s">
        <v>47</v>
      </c>
      <c r="G76" s="42" t="s">
        <v>46</v>
      </c>
      <c r="H76" s="30"/>
      <c r="I76" s="30"/>
      <c r="J76" s="98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 x14ac:dyDescent="0.2">
      <c r="B82" s="28"/>
      <c r="C82" s="20" t="s">
        <v>90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5" t="s">
        <v>13</v>
      </c>
      <c r="L84" s="28"/>
    </row>
    <row r="85" spans="2:47" s="1" customFormat="1" ht="16.5" customHeight="1" x14ac:dyDescent="0.2">
      <c r="B85" s="28"/>
      <c r="E85" s="185" t="str">
        <f>E7</f>
        <v>Opravy miestností</v>
      </c>
      <c r="F85" s="186"/>
      <c r="G85" s="186"/>
      <c r="H85" s="186"/>
      <c r="L85" s="28"/>
    </row>
    <row r="86" spans="2:47" s="1" customFormat="1" ht="6.95" customHeight="1" x14ac:dyDescent="0.2">
      <c r="B86" s="28"/>
      <c r="L86" s="28"/>
    </row>
    <row r="87" spans="2:47" s="1" customFormat="1" ht="12" customHeight="1" x14ac:dyDescent="0.2">
      <c r="B87" s="28"/>
      <c r="C87" s="25" t="s">
        <v>17</v>
      </c>
      <c r="F87" s="23" t="str">
        <f>F10</f>
        <v>Šafárikovo nám.</v>
      </c>
      <c r="I87" s="25" t="s">
        <v>19</v>
      </c>
      <c r="J87" s="51" t="str">
        <f>IF(J10="","",J10)</f>
        <v>10. 8. 2026</v>
      </c>
      <c r="L87" s="28"/>
    </row>
    <row r="88" spans="2:47" s="1" customFormat="1" ht="6.95" customHeight="1" x14ac:dyDescent="0.2">
      <c r="B88" s="28"/>
      <c r="L88" s="28"/>
    </row>
    <row r="89" spans="2:47" s="1" customFormat="1" ht="15.2" customHeight="1" x14ac:dyDescent="0.2">
      <c r="B89" s="28"/>
      <c r="C89" s="25" t="s">
        <v>21</v>
      </c>
      <c r="F89" s="23">
        <f>E13</f>
        <v>0</v>
      </c>
      <c r="I89" s="25" t="s">
        <v>27</v>
      </c>
      <c r="J89" s="26" t="str">
        <f>E19</f>
        <v/>
      </c>
      <c r="L89" s="28"/>
    </row>
    <row r="90" spans="2:47" s="1" customFormat="1" ht="15.2" customHeight="1" x14ac:dyDescent="0.2">
      <c r="B90" s="28"/>
      <c r="C90" s="25" t="s">
        <v>26</v>
      </c>
      <c r="F90" s="23" t="str">
        <f>IF(E16="","",E16)</f>
        <v/>
      </c>
      <c r="I90" s="25" t="s">
        <v>29</v>
      </c>
      <c r="J90" s="26">
        <f>E22</f>
        <v>0</v>
      </c>
      <c r="L90" s="28"/>
    </row>
    <row r="91" spans="2:47" s="1" customFormat="1" ht="10.35" customHeight="1" x14ac:dyDescent="0.2">
      <c r="B91" s="28"/>
      <c r="L91" s="28"/>
    </row>
    <row r="92" spans="2:47" s="1" customFormat="1" ht="29.25" customHeight="1" x14ac:dyDescent="0.2">
      <c r="B92" s="28"/>
      <c r="C92" s="99" t="s">
        <v>91</v>
      </c>
      <c r="D92" s="91"/>
      <c r="E92" s="91"/>
      <c r="F92" s="91"/>
      <c r="G92" s="91"/>
      <c r="H92" s="91"/>
      <c r="I92" s="91"/>
      <c r="J92" s="100" t="s">
        <v>92</v>
      </c>
      <c r="K92" s="91"/>
      <c r="L92" s="28"/>
    </row>
    <row r="93" spans="2:47" s="1" customFormat="1" ht="10.35" customHeight="1" x14ac:dyDescent="0.2">
      <c r="B93" s="28"/>
      <c r="L93" s="28"/>
    </row>
    <row r="94" spans="2:47" s="1" customFormat="1" ht="22.9" customHeight="1" x14ac:dyDescent="0.2">
      <c r="B94" s="28"/>
      <c r="C94" s="101" t="s">
        <v>93</v>
      </c>
      <c r="J94" s="65"/>
      <c r="L94" s="28"/>
      <c r="AU94" s="16" t="s">
        <v>94</v>
      </c>
    </row>
    <row r="95" spans="2:47" s="8" customFormat="1" ht="24.95" customHeight="1" x14ac:dyDescent="0.2">
      <c r="B95" s="102"/>
      <c r="D95" s="103" t="s">
        <v>95</v>
      </c>
      <c r="E95" s="104"/>
      <c r="F95" s="104"/>
      <c r="G95" s="104"/>
      <c r="H95" s="104"/>
      <c r="I95" s="104"/>
      <c r="J95" s="105"/>
      <c r="L95" s="102"/>
    </row>
    <row r="96" spans="2:47" s="9" customFormat="1" ht="19.899999999999999" customHeight="1" x14ac:dyDescent="0.2">
      <c r="B96" s="106"/>
      <c r="D96" s="107" t="s">
        <v>96</v>
      </c>
      <c r="E96" s="108"/>
      <c r="F96" s="108"/>
      <c r="G96" s="108"/>
      <c r="H96" s="108"/>
      <c r="I96" s="108"/>
      <c r="J96" s="109"/>
      <c r="L96" s="106"/>
    </row>
    <row r="97" spans="2:12" s="9" customFormat="1" ht="19.899999999999999" customHeight="1" x14ac:dyDescent="0.2">
      <c r="B97" s="106"/>
      <c r="D97" s="107" t="s">
        <v>97</v>
      </c>
      <c r="E97" s="108"/>
      <c r="F97" s="108"/>
      <c r="G97" s="108"/>
      <c r="H97" s="108"/>
      <c r="I97" s="108"/>
      <c r="J97" s="109"/>
      <c r="L97" s="106"/>
    </row>
    <row r="98" spans="2:12" s="9" customFormat="1" ht="19.899999999999999" customHeight="1" x14ac:dyDescent="0.2">
      <c r="B98" s="106"/>
      <c r="D98" s="107" t="s">
        <v>98</v>
      </c>
      <c r="E98" s="108"/>
      <c r="F98" s="108"/>
      <c r="G98" s="108"/>
      <c r="H98" s="108"/>
      <c r="I98" s="108"/>
      <c r="J98" s="109"/>
      <c r="L98" s="106"/>
    </row>
    <row r="99" spans="2:12" s="8" customFormat="1" ht="24.95" customHeight="1" x14ac:dyDescent="0.2">
      <c r="B99" s="102"/>
      <c r="D99" s="103" t="s">
        <v>99</v>
      </c>
      <c r="E99" s="104"/>
      <c r="F99" s="104"/>
      <c r="G99" s="104"/>
      <c r="H99" s="104"/>
      <c r="I99" s="104"/>
      <c r="J99" s="105"/>
      <c r="L99" s="102"/>
    </row>
    <row r="100" spans="2:12" s="9" customFormat="1" ht="19.899999999999999" customHeight="1" x14ac:dyDescent="0.2">
      <c r="B100" s="106"/>
      <c r="D100" s="107" t="s">
        <v>100</v>
      </c>
      <c r="E100" s="108"/>
      <c r="F100" s="108"/>
      <c r="G100" s="108"/>
      <c r="H100" s="108"/>
      <c r="I100" s="108"/>
      <c r="J100" s="109"/>
      <c r="L100" s="106"/>
    </row>
    <row r="101" spans="2:12" s="9" customFormat="1" ht="19.899999999999999" customHeight="1" x14ac:dyDescent="0.2">
      <c r="B101" s="106"/>
      <c r="D101" s="107" t="s">
        <v>101</v>
      </c>
      <c r="E101" s="108"/>
      <c r="F101" s="108"/>
      <c r="G101" s="108"/>
      <c r="H101" s="108"/>
      <c r="I101" s="108"/>
      <c r="J101" s="109"/>
      <c r="L101" s="106"/>
    </row>
    <row r="102" spans="2:12" s="8" customFormat="1" ht="24.95" customHeight="1" x14ac:dyDescent="0.2">
      <c r="B102" s="102"/>
      <c r="D102" s="103" t="s">
        <v>102</v>
      </c>
      <c r="E102" s="104"/>
      <c r="F102" s="104"/>
      <c r="G102" s="104"/>
      <c r="H102" s="104"/>
      <c r="I102" s="104"/>
      <c r="J102" s="105"/>
      <c r="L102" s="102"/>
    </row>
    <row r="103" spans="2:12" s="9" customFormat="1" ht="19.899999999999999" customHeight="1" x14ac:dyDescent="0.2">
      <c r="B103" s="106"/>
      <c r="D103" s="107" t="s">
        <v>103</v>
      </c>
      <c r="E103" s="108"/>
      <c r="F103" s="108"/>
      <c r="G103" s="108"/>
      <c r="H103" s="108"/>
      <c r="I103" s="108"/>
      <c r="J103" s="109"/>
      <c r="L103" s="106"/>
    </row>
    <row r="104" spans="2:12" s="8" customFormat="1" ht="24.95" customHeight="1" x14ac:dyDescent="0.2">
      <c r="B104" s="102"/>
      <c r="D104" s="103" t="s">
        <v>104</v>
      </c>
      <c r="E104" s="104"/>
      <c r="F104" s="104"/>
      <c r="G104" s="104"/>
      <c r="H104" s="104"/>
      <c r="I104" s="104"/>
      <c r="J104" s="105"/>
      <c r="L104" s="102"/>
    </row>
    <row r="105" spans="2:12" s="8" customFormat="1" ht="24.95" customHeight="1" x14ac:dyDescent="0.2">
      <c r="B105" s="102"/>
      <c r="D105" s="103" t="s">
        <v>105</v>
      </c>
      <c r="E105" s="104"/>
      <c r="F105" s="104"/>
      <c r="G105" s="104"/>
      <c r="H105" s="104"/>
      <c r="I105" s="104"/>
      <c r="J105" s="105"/>
      <c r="L105" s="102"/>
    </row>
    <row r="106" spans="2:12" s="1" customFormat="1" ht="21.75" customHeight="1" x14ac:dyDescent="0.2">
      <c r="B106" s="28"/>
      <c r="L106" s="28"/>
    </row>
    <row r="107" spans="2:12" s="1" customFormat="1" ht="6.95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5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5" customHeight="1" x14ac:dyDescent="0.2">
      <c r="B112" s="28"/>
      <c r="C112" s="20" t="s">
        <v>106</v>
      </c>
      <c r="L112" s="28"/>
    </row>
    <row r="113" spans="2:65" s="1" customFormat="1" ht="6.95" customHeight="1" x14ac:dyDescent="0.2">
      <c r="B113" s="28"/>
      <c r="L113" s="28"/>
    </row>
    <row r="114" spans="2:65" s="1" customFormat="1" ht="12" customHeight="1" x14ac:dyDescent="0.2">
      <c r="B114" s="28"/>
      <c r="C114" s="25" t="s">
        <v>13</v>
      </c>
      <c r="L114" s="28"/>
    </row>
    <row r="115" spans="2:65" s="1" customFormat="1" ht="16.5" customHeight="1" x14ac:dyDescent="0.2">
      <c r="B115" s="28"/>
      <c r="E115" s="185" t="str">
        <f>E7</f>
        <v>Opravy miestností</v>
      </c>
      <c r="F115" s="186"/>
      <c r="G115" s="186"/>
      <c r="H115" s="186"/>
      <c r="L115" s="28"/>
    </row>
    <row r="116" spans="2:65" s="1" customFormat="1" ht="6.95" customHeight="1" x14ac:dyDescent="0.2">
      <c r="B116" s="28"/>
      <c r="L116" s="28"/>
    </row>
    <row r="117" spans="2:65" s="1" customFormat="1" ht="12" customHeight="1" x14ac:dyDescent="0.2">
      <c r="B117" s="28"/>
      <c r="C117" s="25" t="s">
        <v>17</v>
      </c>
      <c r="F117" s="23" t="str">
        <f>F10</f>
        <v>Šafárikovo nám.</v>
      </c>
      <c r="I117" s="25" t="s">
        <v>19</v>
      </c>
      <c r="J117" s="51"/>
      <c r="L117" s="28"/>
    </row>
    <row r="118" spans="2:65" s="1" customFormat="1" ht="6.95" customHeight="1" x14ac:dyDescent="0.2">
      <c r="B118" s="28"/>
      <c r="L118" s="28"/>
    </row>
    <row r="119" spans="2:65" s="1" customFormat="1" ht="15.2" customHeight="1" x14ac:dyDescent="0.2">
      <c r="B119" s="28"/>
      <c r="C119" s="25" t="s">
        <v>21</v>
      </c>
      <c r="F119" s="23">
        <f>E13</f>
        <v>0</v>
      </c>
      <c r="I119" s="25" t="s">
        <v>27</v>
      </c>
      <c r="J119" s="26"/>
      <c r="L119" s="28"/>
    </row>
    <row r="120" spans="2:65" s="1" customFormat="1" ht="15.2" customHeight="1" x14ac:dyDescent="0.2">
      <c r="B120" s="28"/>
      <c r="C120" s="25" t="s">
        <v>26</v>
      </c>
      <c r="F120" s="23" t="str">
        <f>IF(E16="","",E16)</f>
        <v/>
      </c>
      <c r="I120" s="25" t="s">
        <v>29</v>
      </c>
      <c r="J120" s="26"/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0"/>
      <c r="C122" s="111" t="s">
        <v>107</v>
      </c>
      <c r="D122" s="112" t="s">
        <v>56</v>
      </c>
      <c r="E122" s="112" t="s">
        <v>52</v>
      </c>
      <c r="F122" s="112" t="s">
        <v>53</v>
      </c>
      <c r="G122" s="112" t="s">
        <v>108</v>
      </c>
      <c r="H122" s="112" t="s">
        <v>109</v>
      </c>
      <c r="I122" s="112" t="s">
        <v>110</v>
      </c>
      <c r="J122" s="113"/>
      <c r="K122" s="114" t="s">
        <v>111</v>
      </c>
      <c r="L122" s="110"/>
      <c r="M122" s="58" t="s">
        <v>1</v>
      </c>
      <c r="N122" s="59" t="s">
        <v>35</v>
      </c>
      <c r="O122" s="59" t="s">
        <v>112</v>
      </c>
      <c r="P122" s="59" t="s">
        <v>113</v>
      </c>
      <c r="Q122" s="59" t="s">
        <v>114</v>
      </c>
      <c r="R122" s="59" t="s">
        <v>115</v>
      </c>
      <c r="S122" s="59" t="s">
        <v>116</v>
      </c>
      <c r="T122" s="60" t="s">
        <v>117</v>
      </c>
    </row>
    <row r="123" spans="2:65" s="1" customFormat="1" ht="22.9" customHeight="1" x14ac:dyDescent="0.25">
      <c r="B123" s="28"/>
      <c r="C123" s="63" t="s">
        <v>93</v>
      </c>
      <c r="J123" s="115"/>
      <c r="L123" s="28"/>
      <c r="M123" s="61"/>
      <c r="N123" s="52"/>
      <c r="O123" s="52"/>
      <c r="P123" s="116">
        <f>P124+P152+P173+P189+P192</f>
        <v>601.46289420000005</v>
      </c>
      <c r="Q123" s="52"/>
      <c r="R123" s="116">
        <f>R124+R152+R173+R189+R192</f>
        <v>4.2631087148000004</v>
      </c>
      <c r="S123" s="52"/>
      <c r="T123" s="117">
        <f>T124+T152+T173+T189+T192</f>
        <v>0.57176000000000005</v>
      </c>
      <c r="AT123" s="16" t="s">
        <v>70</v>
      </c>
      <c r="AU123" s="16" t="s">
        <v>94</v>
      </c>
      <c r="BK123" s="118">
        <f>BK124+BK152+BK173+BK189+BK192</f>
        <v>0</v>
      </c>
    </row>
    <row r="124" spans="2:65" s="11" customFormat="1" ht="25.9" customHeight="1" x14ac:dyDescent="0.2">
      <c r="B124" s="119"/>
      <c r="D124" s="120" t="s">
        <v>70</v>
      </c>
      <c r="E124" s="121" t="s">
        <v>118</v>
      </c>
      <c r="F124" s="121" t="s">
        <v>119</v>
      </c>
      <c r="J124" s="122"/>
      <c r="L124" s="119"/>
      <c r="M124" s="123"/>
      <c r="P124" s="124">
        <f>P125+P138+P150</f>
        <v>193.77062480000001</v>
      </c>
      <c r="R124" s="124">
        <f>R125+R138+R150</f>
        <v>3.0150858200000004</v>
      </c>
      <c r="T124" s="125">
        <f>T125+T138+T150</f>
        <v>0</v>
      </c>
      <c r="AR124" s="120" t="s">
        <v>76</v>
      </c>
      <c r="AT124" s="126" t="s">
        <v>70</v>
      </c>
      <c r="AU124" s="126" t="s">
        <v>71</v>
      </c>
      <c r="AY124" s="120" t="s">
        <v>120</v>
      </c>
      <c r="BK124" s="127">
        <f>BK125+BK138+BK150</f>
        <v>0</v>
      </c>
    </row>
    <row r="125" spans="2:65" s="11" customFormat="1" ht="22.9" customHeight="1" x14ac:dyDescent="0.2">
      <c r="B125" s="119"/>
      <c r="D125" s="120" t="s">
        <v>70</v>
      </c>
      <c r="E125" s="128" t="s">
        <v>121</v>
      </c>
      <c r="F125" s="128" t="s">
        <v>122</v>
      </c>
      <c r="J125" s="129"/>
      <c r="L125" s="119"/>
      <c r="M125" s="123"/>
      <c r="P125" s="124">
        <f>SUM(P126:P137)</f>
        <v>80.995995600000001</v>
      </c>
      <c r="R125" s="124">
        <f>SUM(R126:R137)</f>
        <v>3.0001202400000002</v>
      </c>
      <c r="T125" s="125">
        <f>SUM(T126:T137)</f>
        <v>0</v>
      </c>
      <c r="AR125" s="120" t="s">
        <v>76</v>
      </c>
      <c r="AT125" s="126" t="s">
        <v>70</v>
      </c>
      <c r="AU125" s="126" t="s">
        <v>76</v>
      </c>
      <c r="AY125" s="120" t="s">
        <v>120</v>
      </c>
      <c r="BK125" s="127">
        <f>SUM(BK126:BK137)</f>
        <v>0</v>
      </c>
    </row>
    <row r="126" spans="2:65" s="1" customFormat="1" ht="37.9" customHeight="1" x14ac:dyDescent="0.2">
      <c r="B126" s="130"/>
      <c r="C126" s="131" t="s">
        <v>76</v>
      </c>
      <c r="D126" s="131" t="s">
        <v>123</v>
      </c>
      <c r="E126" s="132" t="s">
        <v>124</v>
      </c>
      <c r="F126" s="133" t="s">
        <v>125</v>
      </c>
      <c r="G126" s="134" t="s">
        <v>80</v>
      </c>
      <c r="H126" s="135">
        <v>305.42</v>
      </c>
      <c r="I126" s="136"/>
      <c r="J126" s="136"/>
      <c r="K126" s="137"/>
      <c r="L126" s="28"/>
      <c r="M126" s="138" t="s">
        <v>1</v>
      </c>
      <c r="N126" s="139" t="s">
        <v>37</v>
      </c>
      <c r="O126" s="140">
        <v>0.12678</v>
      </c>
      <c r="P126" s="140">
        <f>O126*H126</f>
        <v>38.721147600000002</v>
      </c>
      <c r="Q126" s="140">
        <v>3.8119999999999999E-3</v>
      </c>
      <c r="R126" s="140">
        <f>Q126*H126</f>
        <v>1.16426104</v>
      </c>
      <c r="S126" s="140">
        <v>0</v>
      </c>
      <c r="T126" s="141">
        <f>S126*H126</f>
        <v>0</v>
      </c>
      <c r="AR126" s="142" t="s">
        <v>126</v>
      </c>
      <c r="AT126" s="142" t="s">
        <v>123</v>
      </c>
      <c r="AU126" s="142" t="s">
        <v>82</v>
      </c>
      <c r="AY126" s="16" t="s">
        <v>120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6" t="s">
        <v>82</v>
      </c>
      <c r="BK126" s="143">
        <f>ROUND(I126*H126,2)</f>
        <v>0</v>
      </c>
      <c r="BL126" s="16" t="s">
        <v>126</v>
      </c>
      <c r="BM126" s="142" t="s">
        <v>127</v>
      </c>
    </row>
    <row r="127" spans="2:65" s="12" customFormat="1" x14ac:dyDescent="0.2">
      <c r="B127" s="144"/>
      <c r="D127" s="145" t="s">
        <v>128</v>
      </c>
      <c r="E127" s="146" t="s">
        <v>1</v>
      </c>
      <c r="F127" s="147" t="s">
        <v>129</v>
      </c>
      <c r="H127" s="146" t="s">
        <v>1</v>
      </c>
      <c r="L127" s="144"/>
      <c r="M127" s="148"/>
      <c r="T127" s="149"/>
      <c r="AT127" s="146" t="s">
        <v>128</v>
      </c>
      <c r="AU127" s="146" t="s">
        <v>82</v>
      </c>
      <c r="AV127" s="12" t="s">
        <v>76</v>
      </c>
      <c r="AW127" s="12" t="s">
        <v>28</v>
      </c>
      <c r="AX127" s="12" t="s">
        <v>71</v>
      </c>
      <c r="AY127" s="146" t="s">
        <v>120</v>
      </c>
    </row>
    <row r="128" spans="2:65" s="13" customFormat="1" ht="22.5" x14ac:dyDescent="0.2">
      <c r="B128" s="150"/>
      <c r="D128" s="145" t="s">
        <v>128</v>
      </c>
      <c r="E128" s="151" t="s">
        <v>1</v>
      </c>
      <c r="F128" s="152" t="s">
        <v>130</v>
      </c>
      <c r="H128" s="153">
        <v>149.38999999999999</v>
      </c>
      <c r="L128" s="150"/>
      <c r="M128" s="154"/>
      <c r="T128" s="155"/>
      <c r="AT128" s="151" t="s">
        <v>128</v>
      </c>
      <c r="AU128" s="151" t="s">
        <v>82</v>
      </c>
      <c r="AV128" s="13" t="s">
        <v>82</v>
      </c>
      <c r="AW128" s="13" t="s">
        <v>28</v>
      </c>
      <c r="AX128" s="13" t="s">
        <v>71</v>
      </c>
      <c r="AY128" s="151" t="s">
        <v>120</v>
      </c>
    </row>
    <row r="129" spans="2:65" s="12" customFormat="1" x14ac:dyDescent="0.2">
      <c r="B129" s="144"/>
      <c r="D129" s="145" t="s">
        <v>128</v>
      </c>
      <c r="E129" s="146" t="s">
        <v>1</v>
      </c>
      <c r="F129" s="147" t="s">
        <v>131</v>
      </c>
      <c r="H129" s="146" t="s">
        <v>1</v>
      </c>
      <c r="L129" s="144"/>
      <c r="M129" s="148"/>
      <c r="T129" s="149"/>
      <c r="AT129" s="146" t="s">
        <v>128</v>
      </c>
      <c r="AU129" s="146" t="s">
        <v>82</v>
      </c>
      <c r="AV129" s="12" t="s">
        <v>76</v>
      </c>
      <c r="AW129" s="12" t="s">
        <v>28</v>
      </c>
      <c r="AX129" s="12" t="s">
        <v>71</v>
      </c>
      <c r="AY129" s="146" t="s">
        <v>120</v>
      </c>
    </row>
    <row r="130" spans="2:65" s="13" customFormat="1" ht="22.5" x14ac:dyDescent="0.2">
      <c r="B130" s="150"/>
      <c r="D130" s="145" t="s">
        <v>128</v>
      </c>
      <c r="E130" s="151" t="s">
        <v>1</v>
      </c>
      <c r="F130" s="152" t="s">
        <v>132</v>
      </c>
      <c r="H130" s="153">
        <v>156.03</v>
      </c>
      <c r="L130" s="150"/>
      <c r="M130" s="154"/>
      <c r="T130" s="155"/>
      <c r="AT130" s="151" t="s">
        <v>128</v>
      </c>
      <c r="AU130" s="151" t="s">
        <v>82</v>
      </c>
      <c r="AV130" s="13" t="s">
        <v>82</v>
      </c>
      <c r="AW130" s="13" t="s">
        <v>28</v>
      </c>
      <c r="AX130" s="13" t="s">
        <v>71</v>
      </c>
      <c r="AY130" s="151" t="s">
        <v>120</v>
      </c>
    </row>
    <row r="131" spans="2:65" s="14" customFormat="1" x14ac:dyDescent="0.2">
      <c r="B131" s="156"/>
      <c r="D131" s="145" t="s">
        <v>128</v>
      </c>
      <c r="E131" s="157" t="s">
        <v>78</v>
      </c>
      <c r="F131" s="158" t="s">
        <v>133</v>
      </c>
      <c r="H131" s="159">
        <v>305.42</v>
      </c>
      <c r="L131" s="156"/>
      <c r="M131" s="160"/>
      <c r="T131" s="161"/>
      <c r="AT131" s="157" t="s">
        <v>128</v>
      </c>
      <c r="AU131" s="157" t="s">
        <v>82</v>
      </c>
      <c r="AV131" s="14" t="s">
        <v>126</v>
      </c>
      <c r="AW131" s="14" t="s">
        <v>28</v>
      </c>
      <c r="AX131" s="14" t="s">
        <v>76</v>
      </c>
      <c r="AY131" s="157" t="s">
        <v>120</v>
      </c>
    </row>
    <row r="132" spans="2:65" s="1" customFormat="1" ht="24.2" customHeight="1" x14ac:dyDescent="0.2">
      <c r="B132" s="130"/>
      <c r="C132" s="131" t="s">
        <v>82</v>
      </c>
      <c r="D132" s="131" t="s">
        <v>123</v>
      </c>
      <c r="E132" s="132" t="s">
        <v>134</v>
      </c>
      <c r="F132" s="133" t="s">
        <v>135</v>
      </c>
      <c r="G132" s="134" t="s">
        <v>80</v>
      </c>
      <c r="H132" s="135">
        <v>481.6</v>
      </c>
      <c r="I132" s="136"/>
      <c r="J132" s="136"/>
      <c r="K132" s="137"/>
      <c r="L132" s="28"/>
      <c r="M132" s="138" t="s">
        <v>1</v>
      </c>
      <c r="N132" s="139" t="s">
        <v>37</v>
      </c>
      <c r="O132" s="140">
        <v>8.7779999999999997E-2</v>
      </c>
      <c r="P132" s="140">
        <f>O132*H132</f>
        <v>42.274847999999999</v>
      </c>
      <c r="Q132" s="140">
        <v>3.8119999999999999E-3</v>
      </c>
      <c r="R132" s="140">
        <f>Q132*H132</f>
        <v>1.8358592</v>
      </c>
      <c r="S132" s="140">
        <v>0</v>
      </c>
      <c r="T132" s="141">
        <f>S132*H132</f>
        <v>0</v>
      </c>
      <c r="AR132" s="142" t="s">
        <v>126</v>
      </c>
      <c r="AT132" s="142" t="s">
        <v>123</v>
      </c>
      <c r="AU132" s="142" t="s">
        <v>82</v>
      </c>
      <c r="AY132" s="16" t="s">
        <v>120</v>
      </c>
      <c r="BE132" s="143">
        <f>IF(N132="základná",J132,0)</f>
        <v>0</v>
      </c>
      <c r="BF132" s="143">
        <f>IF(N132="znížená",J132,0)</f>
        <v>0</v>
      </c>
      <c r="BG132" s="143">
        <f>IF(N132="zákl. prenesená",J132,0)</f>
        <v>0</v>
      </c>
      <c r="BH132" s="143">
        <f>IF(N132="zníž. prenesená",J132,0)</f>
        <v>0</v>
      </c>
      <c r="BI132" s="143">
        <f>IF(N132="nulová",J132,0)</f>
        <v>0</v>
      </c>
      <c r="BJ132" s="16" t="s">
        <v>82</v>
      </c>
      <c r="BK132" s="143">
        <f>ROUND(I132*H132,2)</f>
        <v>0</v>
      </c>
      <c r="BL132" s="16" t="s">
        <v>126</v>
      </c>
      <c r="BM132" s="142" t="s">
        <v>136</v>
      </c>
    </row>
    <row r="133" spans="2:65" s="12" customFormat="1" x14ac:dyDescent="0.2">
      <c r="B133" s="144"/>
      <c r="D133" s="145" t="s">
        <v>128</v>
      </c>
      <c r="E133" s="146" t="s">
        <v>1</v>
      </c>
      <c r="F133" s="147" t="s">
        <v>137</v>
      </c>
      <c r="H133" s="146" t="s">
        <v>1</v>
      </c>
      <c r="L133" s="144"/>
      <c r="M133" s="148"/>
      <c r="T133" s="149"/>
      <c r="AT133" s="146" t="s">
        <v>128</v>
      </c>
      <c r="AU133" s="146" t="s">
        <v>82</v>
      </c>
      <c r="AV133" s="12" t="s">
        <v>76</v>
      </c>
      <c r="AW133" s="12" t="s">
        <v>28</v>
      </c>
      <c r="AX133" s="12" t="s">
        <v>71</v>
      </c>
      <c r="AY133" s="146" t="s">
        <v>120</v>
      </c>
    </row>
    <row r="134" spans="2:65" s="13" customFormat="1" ht="22.5" x14ac:dyDescent="0.2">
      <c r="B134" s="150"/>
      <c r="D134" s="145" t="s">
        <v>128</v>
      </c>
      <c r="E134" s="151" t="s">
        <v>1</v>
      </c>
      <c r="F134" s="152" t="s">
        <v>138</v>
      </c>
      <c r="H134" s="153">
        <v>231.17500000000001</v>
      </c>
      <c r="L134" s="150"/>
      <c r="M134" s="154"/>
      <c r="T134" s="155"/>
      <c r="AT134" s="151" t="s">
        <v>128</v>
      </c>
      <c r="AU134" s="151" t="s">
        <v>82</v>
      </c>
      <c r="AV134" s="13" t="s">
        <v>82</v>
      </c>
      <c r="AW134" s="13" t="s">
        <v>28</v>
      </c>
      <c r="AX134" s="13" t="s">
        <v>71</v>
      </c>
      <c r="AY134" s="151" t="s">
        <v>120</v>
      </c>
    </row>
    <row r="135" spans="2:65" s="12" customFormat="1" x14ac:dyDescent="0.2">
      <c r="B135" s="144"/>
      <c r="D135" s="145" t="s">
        <v>128</v>
      </c>
      <c r="E135" s="146" t="s">
        <v>1</v>
      </c>
      <c r="F135" s="147" t="s">
        <v>139</v>
      </c>
      <c r="H135" s="146" t="s">
        <v>1</v>
      </c>
      <c r="L135" s="144"/>
      <c r="M135" s="148"/>
      <c r="T135" s="149"/>
      <c r="AT135" s="146" t="s">
        <v>128</v>
      </c>
      <c r="AU135" s="146" t="s">
        <v>82</v>
      </c>
      <c r="AV135" s="12" t="s">
        <v>76</v>
      </c>
      <c r="AW135" s="12" t="s">
        <v>28</v>
      </c>
      <c r="AX135" s="12" t="s">
        <v>71</v>
      </c>
      <c r="AY135" s="146" t="s">
        <v>120</v>
      </c>
    </row>
    <row r="136" spans="2:65" s="13" customFormat="1" ht="22.5" x14ac:dyDescent="0.2">
      <c r="B136" s="150"/>
      <c r="D136" s="145" t="s">
        <v>128</v>
      </c>
      <c r="E136" s="151" t="s">
        <v>1</v>
      </c>
      <c r="F136" s="152" t="s">
        <v>140</v>
      </c>
      <c r="H136" s="153">
        <v>250.42500000000001</v>
      </c>
      <c r="L136" s="150"/>
      <c r="M136" s="154"/>
      <c r="T136" s="155"/>
      <c r="AT136" s="151" t="s">
        <v>128</v>
      </c>
      <c r="AU136" s="151" t="s">
        <v>82</v>
      </c>
      <c r="AV136" s="13" t="s">
        <v>82</v>
      </c>
      <c r="AW136" s="13" t="s">
        <v>28</v>
      </c>
      <c r="AX136" s="13" t="s">
        <v>71</v>
      </c>
      <c r="AY136" s="151" t="s">
        <v>120</v>
      </c>
    </row>
    <row r="137" spans="2:65" s="14" customFormat="1" x14ac:dyDescent="0.2">
      <c r="B137" s="156"/>
      <c r="D137" s="145" t="s">
        <v>128</v>
      </c>
      <c r="E137" s="157" t="s">
        <v>83</v>
      </c>
      <c r="F137" s="158" t="s">
        <v>133</v>
      </c>
      <c r="H137" s="159">
        <v>481.6</v>
      </c>
      <c r="L137" s="156"/>
      <c r="M137" s="160"/>
      <c r="T137" s="161"/>
      <c r="AT137" s="157" t="s">
        <v>128</v>
      </c>
      <c r="AU137" s="157" t="s">
        <v>82</v>
      </c>
      <c r="AV137" s="14" t="s">
        <v>126</v>
      </c>
      <c r="AW137" s="14" t="s">
        <v>28</v>
      </c>
      <c r="AX137" s="14" t="s">
        <v>76</v>
      </c>
      <c r="AY137" s="157" t="s">
        <v>120</v>
      </c>
    </row>
    <row r="138" spans="2:65" s="11" customFormat="1" ht="22.9" customHeight="1" x14ac:dyDescent="0.2">
      <c r="B138" s="119"/>
      <c r="D138" s="120" t="s">
        <v>70</v>
      </c>
      <c r="E138" s="128" t="s">
        <v>141</v>
      </c>
      <c r="F138" s="128" t="s">
        <v>142</v>
      </c>
      <c r="J138" s="129"/>
      <c r="L138" s="119"/>
      <c r="M138" s="123"/>
      <c r="P138" s="124">
        <f>SUM(P139:P149)</f>
        <v>105.34868420000001</v>
      </c>
      <c r="R138" s="124">
        <f>SUM(R139:R149)</f>
        <v>1.4965580000000001E-2</v>
      </c>
      <c r="T138" s="125">
        <f>SUM(T139:T149)</f>
        <v>0</v>
      </c>
      <c r="AR138" s="120" t="s">
        <v>76</v>
      </c>
      <c r="AT138" s="126" t="s">
        <v>70</v>
      </c>
      <c r="AU138" s="126" t="s">
        <v>76</v>
      </c>
      <c r="AY138" s="120" t="s">
        <v>120</v>
      </c>
      <c r="BK138" s="127">
        <f>SUM(BK139:BK149)</f>
        <v>0</v>
      </c>
    </row>
    <row r="139" spans="2:65" s="1" customFormat="1" ht="16.5" customHeight="1" x14ac:dyDescent="0.2">
      <c r="B139" s="130"/>
      <c r="C139" s="131" t="s">
        <v>143</v>
      </c>
      <c r="D139" s="131" t="s">
        <v>123</v>
      </c>
      <c r="E139" s="132" t="s">
        <v>144</v>
      </c>
      <c r="F139" s="133" t="s">
        <v>145</v>
      </c>
      <c r="G139" s="134" t="s">
        <v>80</v>
      </c>
      <c r="H139" s="135">
        <v>305.42</v>
      </c>
      <c r="I139" s="136"/>
      <c r="J139" s="136"/>
      <c r="K139" s="137"/>
      <c r="L139" s="28"/>
      <c r="M139" s="138" t="s">
        <v>1</v>
      </c>
      <c r="N139" s="139" t="s">
        <v>37</v>
      </c>
      <c r="O139" s="140">
        <v>0.32401000000000002</v>
      </c>
      <c r="P139" s="140">
        <f>O139*H139</f>
        <v>98.959134200000008</v>
      </c>
      <c r="Q139" s="140">
        <v>4.8999999999999998E-5</v>
      </c>
      <c r="R139" s="140">
        <f>Q139*H139</f>
        <v>1.4965580000000001E-2</v>
      </c>
      <c r="S139" s="140">
        <v>0</v>
      </c>
      <c r="T139" s="141">
        <f>S139*H139</f>
        <v>0</v>
      </c>
      <c r="AR139" s="142" t="s">
        <v>126</v>
      </c>
      <c r="AT139" s="142" t="s">
        <v>123</v>
      </c>
      <c r="AU139" s="142" t="s">
        <v>82</v>
      </c>
      <c r="AY139" s="16" t="s">
        <v>120</v>
      </c>
      <c r="BE139" s="143">
        <f>IF(N139="základná",J139,0)</f>
        <v>0</v>
      </c>
      <c r="BF139" s="143">
        <f>IF(N139="znížená",J139,0)</f>
        <v>0</v>
      </c>
      <c r="BG139" s="143">
        <f>IF(N139="zákl. prenesená",J139,0)</f>
        <v>0</v>
      </c>
      <c r="BH139" s="143">
        <f>IF(N139="zníž. prenesená",J139,0)</f>
        <v>0</v>
      </c>
      <c r="BI139" s="143">
        <f>IF(N139="nulová",J139,0)</f>
        <v>0</v>
      </c>
      <c r="BJ139" s="16" t="s">
        <v>82</v>
      </c>
      <c r="BK139" s="143">
        <f>ROUND(I139*H139,2)</f>
        <v>0</v>
      </c>
      <c r="BL139" s="16" t="s">
        <v>126</v>
      </c>
      <c r="BM139" s="142" t="s">
        <v>146</v>
      </c>
    </row>
    <row r="140" spans="2:65" s="13" customFormat="1" x14ac:dyDescent="0.2">
      <c r="B140" s="150"/>
      <c r="D140" s="145" t="s">
        <v>128</v>
      </c>
      <c r="E140" s="151" t="s">
        <v>1</v>
      </c>
      <c r="F140" s="152" t="s">
        <v>78</v>
      </c>
      <c r="H140" s="153">
        <v>305.42</v>
      </c>
      <c r="L140" s="150"/>
      <c r="M140" s="154"/>
      <c r="T140" s="155"/>
      <c r="AT140" s="151" t="s">
        <v>128</v>
      </c>
      <c r="AU140" s="151" t="s">
        <v>82</v>
      </c>
      <c r="AV140" s="13" t="s">
        <v>82</v>
      </c>
      <c r="AW140" s="13" t="s">
        <v>28</v>
      </c>
      <c r="AX140" s="13" t="s">
        <v>76</v>
      </c>
      <c r="AY140" s="151" t="s">
        <v>120</v>
      </c>
    </row>
    <row r="141" spans="2:65" s="1" customFormat="1" ht="24.2" customHeight="1" x14ac:dyDescent="0.2">
      <c r="B141" s="130"/>
      <c r="C141" s="131" t="s">
        <v>126</v>
      </c>
      <c r="D141" s="131" t="s">
        <v>123</v>
      </c>
      <c r="E141" s="132" t="s">
        <v>147</v>
      </c>
      <c r="F141" s="133" t="s">
        <v>148</v>
      </c>
      <c r="G141" s="134" t="s">
        <v>149</v>
      </c>
      <c r="H141" s="135">
        <v>1.35</v>
      </c>
      <c r="I141" s="136"/>
      <c r="J141" s="136"/>
      <c r="K141" s="137"/>
      <c r="L141" s="28"/>
      <c r="M141" s="138" t="s">
        <v>1</v>
      </c>
      <c r="N141" s="139" t="s">
        <v>37</v>
      </c>
      <c r="O141" s="140">
        <v>0.88200000000000001</v>
      </c>
      <c r="P141" s="140">
        <f t="shared" ref="P141:P149" si="0">O141*H141</f>
        <v>1.1907000000000001</v>
      </c>
      <c r="Q141" s="140">
        <v>0</v>
      </c>
      <c r="R141" s="140">
        <f t="shared" ref="R141:R149" si="1">Q141*H141</f>
        <v>0</v>
      </c>
      <c r="S141" s="140">
        <v>0</v>
      </c>
      <c r="T141" s="141">
        <f t="shared" ref="T141:T149" si="2">S141*H141</f>
        <v>0</v>
      </c>
      <c r="AR141" s="142" t="s">
        <v>126</v>
      </c>
      <c r="AT141" s="142" t="s">
        <v>123</v>
      </c>
      <c r="AU141" s="142" t="s">
        <v>82</v>
      </c>
      <c r="AY141" s="16" t="s">
        <v>120</v>
      </c>
      <c r="BE141" s="143">
        <f t="shared" ref="BE141:BE149" si="3">IF(N141="základná",J141,0)</f>
        <v>0</v>
      </c>
      <c r="BF141" s="143">
        <f t="shared" ref="BF141:BF149" si="4">IF(N141="znížená",J141,0)</f>
        <v>0</v>
      </c>
      <c r="BG141" s="143">
        <f t="shared" ref="BG141:BG149" si="5">IF(N141="zákl. prenesená",J141,0)</f>
        <v>0</v>
      </c>
      <c r="BH141" s="143">
        <f t="shared" ref="BH141:BH149" si="6">IF(N141="zníž. prenesená",J141,0)</f>
        <v>0</v>
      </c>
      <c r="BI141" s="143">
        <f t="shared" ref="BI141:BI149" si="7">IF(N141="nulová",J141,0)</f>
        <v>0</v>
      </c>
      <c r="BJ141" s="16" t="s">
        <v>82</v>
      </c>
      <c r="BK141" s="143">
        <f t="shared" ref="BK141:BK149" si="8">ROUND(I141*H141,2)</f>
        <v>0</v>
      </c>
      <c r="BL141" s="16" t="s">
        <v>126</v>
      </c>
      <c r="BM141" s="142" t="s">
        <v>150</v>
      </c>
    </row>
    <row r="142" spans="2:65" s="1" customFormat="1" ht="24.2" customHeight="1" x14ac:dyDescent="0.2">
      <c r="B142" s="130"/>
      <c r="C142" s="131" t="s">
        <v>151</v>
      </c>
      <c r="D142" s="131" t="s">
        <v>123</v>
      </c>
      <c r="E142" s="132" t="s">
        <v>152</v>
      </c>
      <c r="F142" s="133" t="s">
        <v>153</v>
      </c>
      <c r="G142" s="134" t="s">
        <v>149</v>
      </c>
      <c r="H142" s="135">
        <v>1.35</v>
      </c>
      <c r="I142" s="136"/>
      <c r="J142" s="136"/>
      <c r="K142" s="137"/>
      <c r="L142" s="28"/>
      <c r="M142" s="138" t="s">
        <v>1</v>
      </c>
      <c r="N142" s="139" t="s">
        <v>37</v>
      </c>
      <c r="O142" s="140">
        <v>0.61799999999999999</v>
      </c>
      <c r="P142" s="140">
        <f t="shared" si="0"/>
        <v>0.83430000000000004</v>
      </c>
      <c r="Q142" s="140">
        <v>0</v>
      </c>
      <c r="R142" s="140">
        <f t="shared" si="1"/>
        <v>0</v>
      </c>
      <c r="S142" s="140">
        <v>0</v>
      </c>
      <c r="T142" s="141">
        <f t="shared" si="2"/>
        <v>0</v>
      </c>
      <c r="AR142" s="142" t="s">
        <v>126</v>
      </c>
      <c r="AT142" s="142" t="s">
        <v>123</v>
      </c>
      <c r="AU142" s="142" t="s">
        <v>82</v>
      </c>
      <c r="AY142" s="16" t="s">
        <v>120</v>
      </c>
      <c r="BE142" s="143">
        <f t="shared" si="3"/>
        <v>0</v>
      </c>
      <c r="BF142" s="143">
        <f t="shared" si="4"/>
        <v>0</v>
      </c>
      <c r="BG142" s="143">
        <f t="shared" si="5"/>
        <v>0</v>
      </c>
      <c r="BH142" s="143">
        <f t="shared" si="6"/>
        <v>0</v>
      </c>
      <c r="BI142" s="143">
        <f t="shared" si="7"/>
        <v>0</v>
      </c>
      <c r="BJ142" s="16" t="s">
        <v>82</v>
      </c>
      <c r="BK142" s="143">
        <f t="shared" si="8"/>
        <v>0</v>
      </c>
      <c r="BL142" s="16" t="s">
        <v>126</v>
      </c>
      <c r="BM142" s="142" t="s">
        <v>154</v>
      </c>
    </row>
    <row r="143" spans="2:65" s="1" customFormat="1" ht="21.75" customHeight="1" x14ac:dyDescent="0.2">
      <c r="B143" s="130"/>
      <c r="C143" s="131" t="s">
        <v>121</v>
      </c>
      <c r="D143" s="131" t="s">
        <v>123</v>
      </c>
      <c r="E143" s="132" t="s">
        <v>155</v>
      </c>
      <c r="F143" s="133" t="s">
        <v>156</v>
      </c>
      <c r="G143" s="134" t="s">
        <v>149</v>
      </c>
      <c r="H143" s="135">
        <v>1.35</v>
      </c>
      <c r="I143" s="136"/>
      <c r="J143" s="136"/>
      <c r="K143" s="137"/>
      <c r="L143" s="28"/>
      <c r="M143" s="138" t="s">
        <v>1</v>
      </c>
      <c r="N143" s="139" t="s">
        <v>37</v>
      </c>
      <c r="O143" s="140">
        <v>0.59799999999999998</v>
      </c>
      <c r="P143" s="140">
        <f t="shared" si="0"/>
        <v>0.80730000000000002</v>
      </c>
      <c r="Q143" s="140">
        <v>0</v>
      </c>
      <c r="R143" s="140">
        <f t="shared" si="1"/>
        <v>0</v>
      </c>
      <c r="S143" s="140">
        <v>0</v>
      </c>
      <c r="T143" s="141">
        <f t="shared" si="2"/>
        <v>0</v>
      </c>
      <c r="AR143" s="142" t="s">
        <v>126</v>
      </c>
      <c r="AT143" s="142" t="s">
        <v>123</v>
      </c>
      <c r="AU143" s="142" t="s">
        <v>82</v>
      </c>
      <c r="AY143" s="16" t="s">
        <v>120</v>
      </c>
      <c r="BE143" s="143">
        <f t="shared" si="3"/>
        <v>0</v>
      </c>
      <c r="BF143" s="143">
        <f t="shared" si="4"/>
        <v>0</v>
      </c>
      <c r="BG143" s="143">
        <f t="shared" si="5"/>
        <v>0</v>
      </c>
      <c r="BH143" s="143">
        <f t="shared" si="6"/>
        <v>0</v>
      </c>
      <c r="BI143" s="143">
        <f t="shared" si="7"/>
        <v>0</v>
      </c>
      <c r="BJ143" s="16" t="s">
        <v>82</v>
      </c>
      <c r="BK143" s="143">
        <f t="shared" si="8"/>
        <v>0</v>
      </c>
      <c r="BL143" s="16" t="s">
        <v>126</v>
      </c>
      <c r="BM143" s="142" t="s">
        <v>157</v>
      </c>
    </row>
    <row r="144" spans="2:65" s="1" customFormat="1" ht="24.2" customHeight="1" x14ac:dyDescent="0.2">
      <c r="B144" s="130"/>
      <c r="C144" s="131" t="s">
        <v>158</v>
      </c>
      <c r="D144" s="131" t="s">
        <v>123</v>
      </c>
      <c r="E144" s="132" t="s">
        <v>159</v>
      </c>
      <c r="F144" s="133" t="s">
        <v>160</v>
      </c>
      <c r="G144" s="134" t="s">
        <v>149</v>
      </c>
      <c r="H144" s="135">
        <v>47.25</v>
      </c>
      <c r="I144" s="136"/>
      <c r="J144" s="136"/>
      <c r="K144" s="137"/>
      <c r="L144" s="28"/>
      <c r="M144" s="138" t="s">
        <v>1</v>
      </c>
      <c r="N144" s="139" t="s">
        <v>37</v>
      </c>
      <c r="O144" s="140">
        <v>7.0000000000000001E-3</v>
      </c>
      <c r="P144" s="140">
        <f t="shared" si="0"/>
        <v>0.33074999999999999</v>
      </c>
      <c r="Q144" s="140">
        <v>0</v>
      </c>
      <c r="R144" s="140">
        <f t="shared" si="1"/>
        <v>0</v>
      </c>
      <c r="S144" s="140">
        <v>0</v>
      </c>
      <c r="T144" s="141">
        <f t="shared" si="2"/>
        <v>0</v>
      </c>
      <c r="AR144" s="142" t="s">
        <v>126</v>
      </c>
      <c r="AT144" s="142" t="s">
        <v>123</v>
      </c>
      <c r="AU144" s="142" t="s">
        <v>82</v>
      </c>
      <c r="AY144" s="16" t="s">
        <v>120</v>
      </c>
      <c r="BE144" s="143">
        <f t="shared" si="3"/>
        <v>0</v>
      </c>
      <c r="BF144" s="143">
        <f t="shared" si="4"/>
        <v>0</v>
      </c>
      <c r="BG144" s="143">
        <f t="shared" si="5"/>
        <v>0</v>
      </c>
      <c r="BH144" s="143">
        <f t="shared" si="6"/>
        <v>0</v>
      </c>
      <c r="BI144" s="143">
        <f t="shared" si="7"/>
        <v>0</v>
      </c>
      <c r="BJ144" s="16" t="s">
        <v>82</v>
      </c>
      <c r="BK144" s="143">
        <f t="shared" si="8"/>
        <v>0</v>
      </c>
      <c r="BL144" s="16" t="s">
        <v>126</v>
      </c>
      <c r="BM144" s="142" t="s">
        <v>161</v>
      </c>
    </row>
    <row r="145" spans="2:65" s="13" customFormat="1" x14ac:dyDescent="0.2">
      <c r="B145" s="150"/>
      <c r="D145" s="145" t="s">
        <v>128</v>
      </c>
      <c r="E145" s="151" t="s">
        <v>1</v>
      </c>
      <c r="F145" s="152" t="s">
        <v>292</v>
      </c>
      <c r="H145" s="153">
        <v>47.25</v>
      </c>
      <c r="L145" s="150"/>
      <c r="M145" s="154"/>
      <c r="T145" s="155"/>
      <c r="AT145" s="151" t="s">
        <v>128</v>
      </c>
      <c r="AU145" s="151" t="s">
        <v>82</v>
      </c>
      <c r="AV145" s="13" t="s">
        <v>82</v>
      </c>
      <c r="AW145" s="13" t="s">
        <v>28</v>
      </c>
      <c r="AX145" s="13" t="s">
        <v>76</v>
      </c>
      <c r="AY145" s="151" t="s">
        <v>120</v>
      </c>
    </row>
    <row r="146" spans="2:65" s="1" customFormat="1" ht="24.2" customHeight="1" x14ac:dyDescent="0.2">
      <c r="B146" s="130"/>
      <c r="C146" s="131" t="s">
        <v>162</v>
      </c>
      <c r="D146" s="131" t="s">
        <v>123</v>
      </c>
      <c r="E146" s="132" t="s">
        <v>163</v>
      </c>
      <c r="F146" s="133" t="s">
        <v>164</v>
      </c>
      <c r="G146" s="134" t="s">
        <v>149</v>
      </c>
      <c r="H146" s="135">
        <v>1.35</v>
      </c>
      <c r="I146" s="136"/>
      <c r="J146" s="136"/>
      <c r="K146" s="137"/>
      <c r="L146" s="28"/>
      <c r="M146" s="138" t="s">
        <v>1</v>
      </c>
      <c r="N146" s="139" t="s">
        <v>37</v>
      </c>
      <c r="O146" s="140">
        <v>0.89</v>
      </c>
      <c r="P146" s="140">
        <f t="shared" si="0"/>
        <v>1.2015</v>
      </c>
      <c r="Q146" s="140">
        <v>0</v>
      </c>
      <c r="R146" s="140">
        <f t="shared" si="1"/>
        <v>0</v>
      </c>
      <c r="S146" s="140">
        <v>0</v>
      </c>
      <c r="T146" s="141">
        <f t="shared" si="2"/>
        <v>0</v>
      </c>
      <c r="AR146" s="142" t="s">
        <v>126</v>
      </c>
      <c r="AT146" s="142" t="s">
        <v>123</v>
      </c>
      <c r="AU146" s="142" t="s">
        <v>82</v>
      </c>
      <c r="AY146" s="16" t="s">
        <v>120</v>
      </c>
      <c r="BE146" s="143">
        <f t="shared" si="3"/>
        <v>0</v>
      </c>
      <c r="BF146" s="143">
        <f t="shared" si="4"/>
        <v>0</v>
      </c>
      <c r="BG146" s="143">
        <f t="shared" si="5"/>
        <v>0</v>
      </c>
      <c r="BH146" s="143">
        <f t="shared" si="6"/>
        <v>0</v>
      </c>
      <c r="BI146" s="143">
        <f t="shared" si="7"/>
        <v>0</v>
      </c>
      <c r="BJ146" s="16" t="s">
        <v>82</v>
      </c>
      <c r="BK146" s="143">
        <f t="shared" si="8"/>
        <v>0</v>
      </c>
      <c r="BL146" s="16" t="s">
        <v>126</v>
      </c>
      <c r="BM146" s="142" t="s">
        <v>165</v>
      </c>
    </row>
    <row r="147" spans="2:65" s="1" customFormat="1" ht="24.2" customHeight="1" x14ac:dyDescent="0.2">
      <c r="B147" s="130"/>
      <c r="C147" s="131" t="s">
        <v>141</v>
      </c>
      <c r="D147" s="131" t="s">
        <v>123</v>
      </c>
      <c r="E147" s="132" t="s">
        <v>166</v>
      </c>
      <c r="F147" s="133" t="s">
        <v>167</v>
      </c>
      <c r="G147" s="134" t="s">
        <v>149</v>
      </c>
      <c r="H147" s="135">
        <v>20.25</v>
      </c>
      <c r="I147" s="136"/>
      <c r="J147" s="136"/>
      <c r="K147" s="137"/>
      <c r="L147" s="28"/>
      <c r="M147" s="138" t="s">
        <v>1</v>
      </c>
      <c r="N147" s="139" t="s">
        <v>37</v>
      </c>
      <c r="O147" s="140">
        <v>0.1</v>
      </c>
      <c r="P147" s="140">
        <f t="shared" si="0"/>
        <v>2.0249999999999999</v>
      </c>
      <c r="Q147" s="140">
        <v>0</v>
      </c>
      <c r="R147" s="140">
        <f t="shared" si="1"/>
        <v>0</v>
      </c>
      <c r="S147" s="140">
        <v>0</v>
      </c>
      <c r="T147" s="141">
        <f t="shared" si="2"/>
        <v>0</v>
      </c>
      <c r="AR147" s="142" t="s">
        <v>126</v>
      </c>
      <c r="AT147" s="142" t="s">
        <v>123</v>
      </c>
      <c r="AU147" s="142" t="s">
        <v>82</v>
      </c>
      <c r="AY147" s="16" t="s">
        <v>120</v>
      </c>
      <c r="BE147" s="143">
        <f t="shared" si="3"/>
        <v>0</v>
      </c>
      <c r="BF147" s="143">
        <f t="shared" si="4"/>
        <v>0</v>
      </c>
      <c r="BG147" s="143">
        <f t="shared" si="5"/>
        <v>0</v>
      </c>
      <c r="BH147" s="143">
        <f t="shared" si="6"/>
        <v>0</v>
      </c>
      <c r="BI147" s="143">
        <f t="shared" si="7"/>
        <v>0</v>
      </c>
      <c r="BJ147" s="16" t="s">
        <v>82</v>
      </c>
      <c r="BK147" s="143">
        <f t="shared" si="8"/>
        <v>0</v>
      </c>
      <c r="BL147" s="16" t="s">
        <v>126</v>
      </c>
      <c r="BM147" s="142" t="s">
        <v>168</v>
      </c>
    </row>
    <row r="148" spans="2:65" s="13" customFormat="1" x14ac:dyDescent="0.2">
      <c r="B148" s="150"/>
      <c r="D148" s="145" t="s">
        <v>128</v>
      </c>
      <c r="E148" s="151" t="s">
        <v>1</v>
      </c>
      <c r="F148" s="152" t="s">
        <v>293</v>
      </c>
      <c r="H148" s="153">
        <v>20.25</v>
      </c>
      <c r="L148" s="150"/>
      <c r="M148" s="154"/>
      <c r="T148" s="155"/>
      <c r="AT148" s="151" t="s">
        <v>128</v>
      </c>
      <c r="AU148" s="151" t="s">
        <v>82</v>
      </c>
      <c r="AV148" s="13" t="s">
        <v>82</v>
      </c>
      <c r="AW148" s="13" t="s">
        <v>28</v>
      </c>
      <c r="AX148" s="13" t="s">
        <v>76</v>
      </c>
      <c r="AY148" s="151" t="s">
        <v>120</v>
      </c>
    </row>
    <row r="149" spans="2:65" s="1" customFormat="1" ht="24.2" customHeight="1" x14ac:dyDescent="0.2">
      <c r="B149" s="130"/>
      <c r="C149" s="131" t="s">
        <v>169</v>
      </c>
      <c r="D149" s="131" t="s">
        <v>123</v>
      </c>
      <c r="E149" s="132" t="s">
        <v>290</v>
      </c>
      <c r="F149" s="133" t="s">
        <v>291</v>
      </c>
      <c r="G149" s="134" t="s">
        <v>149</v>
      </c>
      <c r="H149" s="135">
        <v>1.35</v>
      </c>
      <c r="I149" s="136"/>
      <c r="J149" s="136"/>
      <c r="K149" s="137"/>
      <c r="L149" s="28"/>
      <c r="M149" s="138" t="s">
        <v>1</v>
      </c>
      <c r="N149" s="139" t="s">
        <v>37</v>
      </c>
      <c r="O149" s="140">
        <v>0</v>
      </c>
      <c r="P149" s="140">
        <f t="shared" si="0"/>
        <v>0</v>
      </c>
      <c r="Q149" s="140">
        <v>0</v>
      </c>
      <c r="R149" s="140">
        <f t="shared" si="1"/>
        <v>0</v>
      </c>
      <c r="S149" s="140">
        <v>0</v>
      </c>
      <c r="T149" s="141">
        <f t="shared" si="2"/>
        <v>0</v>
      </c>
      <c r="AR149" s="142" t="s">
        <v>126</v>
      </c>
      <c r="AT149" s="142" t="s">
        <v>123</v>
      </c>
      <c r="AU149" s="142" t="s">
        <v>82</v>
      </c>
      <c r="AY149" s="16" t="s">
        <v>120</v>
      </c>
      <c r="BE149" s="143">
        <f t="shared" si="3"/>
        <v>0</v>
      </c>
      <c r="BF149" s="143">
        <f t="shared" si="4"/>
        <v>0</v>
      </c>
      <c r="BG149" s="143">
        <f t="shared" si="5"/>
        <v>0</v>
      </c>
      <c r="BH149" s="143">
        <f t="shared" si="6"/>
        <v>0</v>
      </c>
      <c r="BI149" s="143">
        <f t="shared" si="7"/>
        <v>0</v>
      </c>
      <c r="BJ149" s="16" t="s">
        <v>82</v>
      </c>
      <c r="BK149" s="143">
        <f t="shared" si="8"/>
        <v>0</v>
      </c>
      <c r="BL149" s="16" t="s">
        <v>126</v>
      </c>
      <c r="BM149" s="142" t="s">
        <v>170</v>
      </c>
    </row>
    <row r="150" spans="2:65" s="11" customFormat="1" ht="22.9" customHeight="1" x14ac:dyDescent="0.2">
      <c r="B150" s="119"/>
      <c r="D150" s="120" t="s">
        <v>70</v>
      </c>
      <c r="E150" s="128" t="s">
        <v>171</v>
      </c>
      <c r="F150" s="128" t="s">
        <v>172</v>
      </c>
      <c r="J150" s="129"/>
      <c r="L150" s="119"/>
      <c r="M150" s="123"/>
      <c r="P150" s="124">
        <f>P151</f>
        <v>7.4259450000000005</v>
      </c>
      <c r="R150" s="124">
        <f>R151</f>
        <v>0</v>
      </c>
      <c r="T150" s="125">
        <f>T151</f>
        <v>0</v>
      </c>
      <c r="AR150" s="120" t="s">
        <v>76</v>
      </c>
      <c r="AT150" s="126" t="s">
        <v>70</v>
      </c>
      <c r="AU150" s="126" t="s">
        <v>76</v>
      </c>
      <c r="AY150" s="120" t="s">
        <v>120</v>
      </c>
      <c r="BK150" s="127">
        <f>BK151</f>
        <v>0</v>
      </c>
    </row>
    <row r="151" spans="2:65" s="1" customFormat="1" ht="24.2" customHeight="1" x14ac:dyDescent="0.2">
      <c r="B151" s="130"/>
      <c r="C151" s="131" t="s">
        <v>173</v>
      </c>
      <c r="D151" s="131" t="s">
        <v>123</v>
      </c>
      <c r="E151" s="132" t="s">
        <v>174</v>
      </c>
      <c r="F151" s="133" t="s">
        <v>175</v>
      </c>
      <c r="G151" s="134" t="s">
        <v>149</v>
      </c>
      <c r="H151" s="135">
        <v>3.0150000000000001</v>
      </c>
      <c r="I151" s="136"/>
      <c r="J151" s="136"/>
      <c r="K151" s="137"/>
      <c r="L151" s="28"/>
      <c r="M151" s="138" t="s">
        <v>1</v>
      </c>
      <c r="N151" s="139" t="s">
        <v>37</v>
      </c>
      <c r="O151" s="140">
        <v>2.4630000000000001</v>
      </c>
      <c r="P151" s="140">
        <f>O151*H151</f>
        <v>7.4259450000000005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126</v>
      </c>
      <c r="AT151" s="142" t="s">
        <v>123</v>
      </c>
      <c r="AU151" s="142" t="s">
        <v>82</v>
      </c>
      <c r="AY151" s="16" t="s">
        <v>120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6" t="s">
        <v>82</v>
      </c>
      <c r="BK151" s="143">
        <f>ROUND(I151*H151,2)</f>
        <v>0</v>
      </c>
      <c r="BL151" s="16" t="s">
        <v>126</v>
      </c>
      <c r="BM151" s="142" t="s">
        <v>176</v>
      </c>
    </row>
    <row r="152" spans="2:65" s="11" customFormat="1" ht="25.9" customHeight="1" x14ac:dyDescent="0.2">
      <c r="B152" s="119"/>
      <c r="D152" s="120" t="s">
        <v>70</v>
      </c>
      <c r="E152" s="121" t="s">
        <v>177</v>
      </c>
      <c r="F152" s="121" t="s">
        <v>178</v>
      </c>
      <c r="J152" s="122"/>
      <c r="L152" s="119"/>
      <c r="M152" s="123"/>
      <c r="P152" s="124">
        <f>P153+P166</f>
        <v>304.8792694</v>
      </c>
      <c r="R152" s="124">
        <f>R153+R166</f>
        <v>0.87346289480000006</v>
      </c>
      <c r="T152" s="125">
        <f>T153+T166</f>
        <v>0.44452000000000003</v>
      </c>
      <c r="AR152" s="120" t="s">
        <v>82</v>
      </c>
      <c r="AT152" s="126" t="s">
        <v>70</v>
      </c>
      <c r="AU152" s="126" t="s">
        <v>71</v>
      </c>
      <c r="AY152" s="120" t="s">
        <v>120</v>
      </c>
      <c r="BK152" s="127">
        <f>BK153+BK166</f>
        <v>0</v>
      </c>
    </row>
    <row r="153" spans="2:65" s="11" customFormat="1" ht="22.9" customHeight="1" x14ac:dyDescent="0.2">
      <c r="B153" s="119"/>
      <c r="D153" s="120" t="s">
        <v>70</v>
      </c>
      <c r="E153" s="128" t="s">
        <v>179</v>
      </c>
      <c r="F153" s="128" t="s">
        <v>180</v>
      </c>
      <c r="J153" s="129"/>
      <c r="L153" s="119"/>
      <c r="M153" s="123"/>
      <c r="P153" s="124">
        <f>SUM(P154:P165)</f>
        <v>202.17057900000003</v>
      </c>
      <c r="R153" s="124">
        <f>SUM(R154:R165)</f>
        <v>0.39485775000000001</v>
      </c>
      <c r="T153" s="125">
        <f>SUM(T154:T165)</f>
        <v>0.44452000000000003</v>
      </c>
      <c r="AR153" s="120" t="s">
        <v>82</v>
      </c>
      <c r="AT153" s="126" t="s">
        <v>70</v>
      </c>
      <c r="AU153" s="126" t="s">
        <v>76</v>
      </c>
      <c r="AY153" s="120" t="s">
        <v>120</v>
      </c>
      <c r="BK153" s="127">
        <f>SUM(BK154:BK165)</f>
        <v>0</v>
      </c>
    </row>
    <row r="154" spans="2:65" s="1" customFormat="1" ht="16.5" customHeight="1" x14ac:dyDescent="0.2">
      <c r="B154" s="130"/>
      <c r="C154" s="131" t="s">
        <v>181</v>
      </c>
      <c r="D154" s="131" t="s">
        <v>123</v>
      </c>
      <c r="E154" s="132" t="s">
        <v>182</v>
      </c>
      <c r="F154" s="133" t="s">
        <v>183</v>
      </c>
      <c r="G154" s="134" t="s">
        <v>87</v>
      </c>
      <c r="H154" s="135">
        <v>139.1</v>
      </c>
      <c r="I154" s="136"/>
      <c r="J154" s="136"/>
      <c r="K154" s="137"/>
      <c r="L154" s="28"/>
      <c r="M154" s="138" t="s">
        <v>1</v>
      </c>
      <c r="N154" s="139" t="s">
        <v>37</v>
      </c>
      <c r="O154" s="140">
        <v>9.5000000000000001E-2</v>
      </c>
      <c r="P154" s="140">
        <f>O154*H154</f>
        <v>13.214499999999999</v>
      </c>
      <c r="Q154" s="140">
        <v>0</v>
      </c>
      <c r="R154" s="140">
        <f>Q154*H154</f>
        <v>0</v>
      </c>
      <c r="S154" s="140">
        <v>1E-3</v>
      </c>
      <c r="T154" s="141">
        <f>S154*H154</f>
        <v>0.1391</v>
      </c>
      <c r="AR154" s="142" t="s">
        <v>184</v>
      </c>
      <c r="AT154" s="142" t="s">
        <v>123</v>
      </c>
      <c r="AU154" s="142" t="s">
        <v>82</v>
      </c>
      <c r="AY154" s="16" t="s">
        <v>120</v>
      </c>
      <c r="BE154" s="143">
        <f>IF(N154="základná",J154,0)</f>
        <v>0</v>
      </c>
      <c r="BF154" s="143">
        <f>IF(N154="znížená",J154,0)</f>
        <v>0</v>
      </c>
      <c r="BG154" s="143">
        <f>IF(N154="zákl. prenesená",J154,0)</f>
        <v>0</v>
      </c>
      <c r="BH154" s="143">
        <f>IF(N154="zníž. prenesená",J154,0)</f>
        <v>0</v>
      </c>
      <c r="BI154" s="143">
        <f>IF(N154="nulová",J154,0)</f>
        <v>0</v>
      </c>
      <c r="BJ154" s="16" t="s">
        <v>82</v>
      </c>
      <c r="BK154" s="143">
        <f>ROUND(I154*H154,2)</f>
        <v>0</v>
      </c>
      <c r="BL154" s="16" t="s">
        <v>184</v>
      </c>
      <c r="BM154" s="142" t="s">
        <v>185</v>
      </c>
    </row>
    <row r="155" spans="2:65" s="13" customFormat="1" ht="22.5" x14ac:dyDescent="0.2">
      <c r="B155" s="150"/>
      <c r="D155" s="145" t="s">
        <v>128</v>
      </c>
      <c r="E155" s="151" t="s">
        <v>1</v>
      </c>
      <c r="F155" s="152" t="s">
        <v>186</v>
      </c>
      <c r="H155" s="153">
        <v>139.1</v>
      </c>
      <c r="L155" s="150"/>
      <c r="M155" s="154"/>
      <c r="T155" s="155"/>
      <c r="AT155" s="151" t="s">
        <v>128</v>
      </c>
      <c r="AU155" s="151" t="s">
        <v>82</v>
      </c>
      <c r="AV155" s="13" t="s">
        <v>82</v>
      </c>
      <c r="AW155" s="13" t="s">
        <v>28</v>
      </c>
      <c r="AX155" s="13" t="s">
        <v>76</v>
      </c>
      <c r="AY155" s="151" t="s">
        <v>120</v>
      </c>
    </row>
    <row r="156" spans="2:65" s="1" customFormat="1" ht="24.2" customHeight="1" x14ac:dyDescent="0.2">
      <c r="B156" s="130"/>
      <c r="C156" s="131" t="s">
        <v>187</v>
      </c>
      <c r="D156" s="131" t="s">
        <v>123</v>
      </c>
      <c r="E156" s="132" t="s">
        <v>188</v>
      </c>
      <c r="F156" s="133" t="s">
        <v>189</v>
      </c>
      <c r="G156" s="134" t="s">
        <v>87</v>
      </c>
      <c r="H156" s="135">
        <v>139.1</v>
      </c>
      <c r="I156" s="136"/>
      <c r="J156" s="136"/>
      <c r="K156" s="137"/>
      <c r="L156" s="28"/>
      <c r="M156" s="138" t="s">
        <v>1</v>
      </c>
      <c r="N156" s="139" t="s">
        <v>37</v>
      </c>
      <c r="O156" s="140">
        <v>0.35510000000000003</v>
      </c>
      <c r="P156" s="140">
        <f>O156*H156</f>
        <v>49.394410000000001</v>
      </c>
      <c r="Q156" s="140">
        <v>4.5000000000000003E-5</v>
      </c>
      <c r="R156" s="140">
        <f>Q156*H156</f>
        <v>6.2595000000000003E-3</v>
      </c>
      <c r="S156" s="140">
        <v>0</v>
      </c>
      <c r="T156" s="141">
        <f>S156*H156</f>
        <v>0</v>
      </c>
      <c r="AR156" s="142" t="s">
        <v>184</v>
      </c>
      <c r="AT156" s="142" t="s">
        <v>123</v>
      </c>
      <c r="AU156" s="142" t="s">
        <v>82</v>
      </c>
      <c r="AY156" s="16" t="s">
        <v>120</v>
      </c>
      <c r="BE156" s="143">
        <f>IF(N156="základná",J156,0)</f>
        <v>0</v>
      </c>
      <c r="BF156" s="143">
        <f>IF(N156="znížená",J156,0)</f>
        <v>0</v>
      </c>
      <c r="BG156" s="143">
        <f>IF(N156="zákl. prenesená",J156,0)</f>
        <v>0</v>
      </c>
      <c r="BH156" s="143">
        <f>IF(N156="zníž. prenesená",J156,0)</f>
        <v>0</v>
      </c>
      <c r="BI156" s="143">
        <f>IF(N156="nulová",J156,0)</f>
        <v>0</v>
      </c>
      <c r="BJ156" s="16" t="s">
        <v>82</v>
      </c>
      <c r="BK156" s="143">
        <f>ROUND(I156*H156,2)</f>
        <v>0</v>
      </c>
      <c r="BL156" s="16" t="s">
        <v>184</v>
      </c>
      <c r="BM156" s="142" t="s">
        <v>190</v>
      </c>
    </row>
    <row r="157" spans="2:65" s="1" customFormat="1" ht="24" x14ac:dyDescent="0.2">
      <c r="B157" s="130"/>
      <c r="C157" s="162" t="s">
        <v>191</v>
      </c>
      <c r="D157" s="162" t="s">
        <v>192</v>
      </c>
      <c r="E157" s="163" t="s">
        <v>294</v>
      </c>
      <c r="F157" s="164" t="s">
        <v>295</v>
      </c>
      <c r="G157" s="165" t="s">
        <v>80</v>
      </c>
      <c r="H157" s="166">
        <v>14.188000000000001</v>
      </c>
      <c r="I157" s="167"/>
      <c r="J157" s="167"/>
      <c r="K157" s="168"/>
      <c r="L157" s="169"/>
      <c r="M157" s="170" t="s">
        <v>1</v>
      </c>
      <c r="N157" s="171" t="s">
        <v>37</v>
      </c>
      <c r="O157" s="140">
        <v>0</v>
      </c>
      <c r="P157" s="140">
        <f>O157*H157</f>
        <v>0</v>
      </c>
      <c r="Q157" s="140">
        <v>7.5000000000000002E-4</v>
      </c>
      <c r="R157" s="140">
        <f>Q157*H157</f>
        <v>1.0641000000000001E-2</v>
      </c>
      <c r="S157" s="140">
        <v>0</v>
      </c>
      <c r="T157" s="141">
        <f>S157*H157</f>
        <v>0</v>
      </c>
      <c r="AR157" s="142" t="s">
        <v>193</v>
      </c>
      <c r="AT157" s="142" t="s">
        <v>192</v>
      </c>
      <c r="AU157" s="142" t="s">
        <v>82</v>
      </c>
      <c r="AY157" s="16" t="s">
        <v>120</v>
      </c>
      <c r="BE157" s="143">
        <f>IF(N157="základná",J157,0)</f>
        <v>0</v>
      </c>
      <c r="BF157" s="143">
        <f>IF(N157="znížená",J157,0)</f>
        <v>0</v>
      </c>
      <c r="BG157" s="143">
        <f>IF(N157="zákl. prenesená",J157,0)</f>
        <v>0</v>
      </c>
      <c r="BH157" s="143">
        <f>IF(N157="zníž. prenesená",J157,0)</f>
        <v>0</v>
      </c>
      <c r="BI157" s="143">
        <f>IF(N157="nulová",J157,0)</f>
        <v>0</v>
      </c>
      <c r="BJ157" s="16" t="s">
        <v>82</v>
      </c>
      <c r="BK157" s="143">
        <f>ROUND(I157*H157,2)</f>
        <v>0</v>
      </c>
      <c r="BL157" s="16" t="s">
        <v>184</v>
      </c>
      <c r="BM157" s="142" t="s">
        <v>194</v>
      </c>
    </row>
    <row r="158" spans="2:65" s="13" customFormat="1" x14ac:dyDescent="0.2">
      <c r="B158" s="150"/>
      <c r="D158" s="145" t="s">
        <v>128</v>
      </c>
      <c r="F158" s="152" t="s">
        <v>195</v>
      </c>
      <c r="H158" s="153">
        <v>14.188000000000001</v>
      </c>
      <c r="L158" s="150"/>
      <c r="M158" s="154"/>
      <c r="T158" s="155"/>
      <c r="AT158" s="151" t="s">
        <v>128</v>
      </c>
      <c r="AU158" s="151" t="s">
        <v>82</v>
      </c>
      <c r="AV158" s="13" t="s">
        <v>82</v>
      </c>
      <c r="AW158" s="13" t="s">
        <v>3</v>
      </c>
      <c r="AX158" s="13" t="s">
        <v>76</v>
      </c>
      <c r="AY158" s="151" t="s">
        <v>120</v>
      </c>
    </row>
    <row r="159" spans="2:65" s="1" customFormat="1" ht="24.2" customHeight="1" x14ac:dyDescent="0.2">
      <c r="B159" s="130"/>
      <c r="C159" s="131" t="s">
        <v>196</v>
      </c>
      <c r="D159" s="131" t="s">
        <v>123</v>
      </c>
      <c r="E159" s="132" t="s">
        <v>197</v>
      </c>
      <c r="F159" s="133" t="s">
        <v>198</v>
      </c>
      <c r="G159" s="134" t="s">
        <v>80</v>
      </c>
      <c r="H159" s="135">
        <v>305.42</v>
      </c>
      <c r="I159" s="136"/>
      <c r="J159" s="136"/>
      <c r="K159" s="137"/>
      <c r="L159" s="28"/>
      <c r="M159" s="138" t="s">
        <v>1</v>
      </c>
      <c r="N159" s="139" t="s">
        <v>37</v>
      </c>
      <c r="O159" s="140">
        <v>0.24099999999999999</v>
      </c>
      <c r="P159" s="140">
        <f>O159*H159</f>
        <v>73.606220000000008</v>
      </c>
      <c r="Q159" s="140">
        <v>0</v>
      </c>
      <c r="R159" s="140">
        <f>Q159*H159</f>
        <v>0</v>
      </c>
      <c r="S159" s="140">
        <v>1E-3</v>
      </c>
      <c r="T159" s="141">
        <f>S159*H159</f>
        <v>0.30542000000000002</v>
      </c>
      <c r="AR159" s="142" t="s">
        <v>184</v>
      </c>
      <c r="AT159" s="142" t="s">
        <v>123</v>
      </c>
      <c r="AU159" s="142" t="s">
        <v>82</v>
      </c>
      <c r="AY159" s="16" t="s">
        <v>120</v>
      </c>
      <c r="BE159" s="143">
        <f>IF(N159="základná",J159,0)</f>
        <v>0</v>
      </c>
      <c r="BF159" s="143">
        <f>IF(N159="znížená",J159,0)</f>
        <v>0</v>
      </c>
      <c r="BG159" s="143">
        <f>IF(N159="zákl. prenesená",J159,0)</f>
        <v>0</v>
      </c>
      <c r="BH159" s="143">
        <f>IF(N159="zníž. prenesená",J159,0)</f>
        <v>0</v>
      </c>
      <c r="BI159" s="143">
        <f>IF(N159="nulová",J159,0)</f>
        <v>0</v>
      </c>
      <c r="BJ159" s="16" t="s">
        <v>82</v>
      </c>
      <c r="BK159" s="143">
        <f>ROUND(I159*H159,2)</f>
        <v>0</v>
      </c>
      <c r="BL159" s="16" t="s">
        <v>184</v>
      </c>
      <c r="BM159" s="142" t="s">
        <v>199</v>
      </c>
    </row>
    <row r="160" spans="2:65" s="13" customFormat="1" x14ac:dyDescent="0.2">
      <c r="B160" s="150"/>
      <c r="D160" s="145" t="s">
        <v>128</v>
      </c>
      <c r="E160" s="151" t="s">
        <v>1</v>
      </c>
      <c r="F160" s="152" t="s">
        <v>78</v>
      </c>
      <c r="H160" s="153">
        <v>305.42</v>
      </c>
      <c r="L160" s="150"/>
      <c r="M160" s="154"/>
      <c r="T160" s="155"/>
      <c r="AT160" s="151" t="s">
        <v>128</v>
      </c>
      <c r="AU160" s="151" t="s">
        <v>82</v>
      </c>
      <c r="AV160" s="13" t="s">
        <v>82</v>
      </c>
      <c r="AW160" s="13" t="s">
        <v>28</v>
      </c>
      <c r="AX160" s="13" t="s">
        <v>76</v>
      </c>
      <c r="AY160" s="151" t="s">
        <v>120</v>
      </c>
    </row>
    <row r="161" spans="2:65" s="1" customFormat="1" ht="16.5" customHeight="1" x14ac:dyDescent="0.2">
      <c r="B161" s="130"/>
      <c r="C161" s="131" t="s">
        <v>184</v>
      </c>
      <c r="D161" s="131" t="s">
        <v>123</v>
      </c>
      <c r="E161" s="132" t="s">
        <v>200</v>
      </c>
      <c r="F161" s="133" t="s">
        <v>201</v>
      </c>
      <c r="G161" s="134" t="s">
        <v>80</v>
      </c>
      <c r="H161" s="135">
        <v>305.42</v>
      </c>
      <c r="I161" s="136"/>
      <c r="J161" s="136"/>
      <c r="K161" s="137"/>
      <c r="L161" s="28"/>
      <c r="M161" s="138" t="s">
        <v>1</v>
      </c>
      <c r="N161" s="139" t="s">
        <v>37</v>
      </c>
      <c r="O161" s="140">
        <v>0.21595</v>
      </c>
      <c r="P161" s="140">
        <f>O161*H161</f>
        <v>65.955449000000002</v>
      </c>
      <c r="Q161" s="140">
        <v>4.4999999999999999E-4</v>
      </c>
      <c r="R161" s="140">
        <f>Q161*H161</f>
        <v>0.13743900000000001</v>
      </c>
      <c r="S161" s="140">
        <v>0</v>
      </c>
      <c r="T161" s="141">
        <f>S161*H161</f>
        <v>0</v>
      </c>
      <c r="AR161" s="142" t="s">
        <v>184</v>
      </c>
      <c r="AT161" s="142" t="s">
        <v>123</v>
      </c>
      <c r="AU161" s="142" t="s">
        <v>82</v>
      </c>
      <c r="AY161" s="16" t="s">
        <v>120</v>
      </c>
      <c r="BE161" s="143">
        <f>IF(N161="základná",J161,0)</f>
        <v>0</v>
      </c>
      <c r="BF161" s="143">
        <f>IF(N161="znížená",J161,0)</f>
        <v>0</v>
      </c>
      <c r="BG161" s="143">
        <f>IF(N161="zákl. prenesená",J161,0)</f>
        <v>0</v>
      </c>
      <c r="BH161" s="143">
        <f>IF(N161="zníž. prenesená",J161,0)</f>
        <v>0</v>
      </c>
      <c r="BI161" s="143">
        <f>IF(N161="nulová",J161,0)</f>
        <v>0</v>
      </c>
      <c r="BJ161" s="16" t="s">
        <v>82</v>
      </c>
      <c r="BK161" s="143">
        <f>ROUND(I161*H161,2)</f>
        <v>0</v>
      </c>
      <c r="BL161" s="16" t="s">
        <v>184</v>
      </c>
      <c r="BM161" s="142" t="s">
        <v>202</v>
      </c>
    </row>
    <row r="162" spans="2:65" s="13" customFormat="1" x14ac:dyDescent="0.2">
      <c r="B162" s="150"/>
      <c r="D162" s="145" t="s">
        <v>128</v>
      </c>
      <c r="E162" s="151" t="s">
        <v>1</v>
      </c>
      <c r="F162" s="152" t="s">
        <v>78</v>
      </c>
      <c r="H162" s="153">
        <v>305.42</v>
      </c>
      <c r="L162" s="150"/>
      <c r="M162" s="154"/>
      <c r="T162" s="155"/>
      <c r="AT162" s="151" t="s">
        <v>128</v>
      </c>
      <c r="AU162" s="151" t="s">
        <v>82</v>
      </c>
      <c r="AV162" s="13" t="s">
        <v>82</v>
      </c>
      <c r="AW162" s="13" t="s">
        <v>28</v>
      </c>
      <c r="AX162" s="13" t="s">
        <v>76</v>
      </c>
      <c r="AY162" s="151" t="s">
        <v>120</v>
      </c>
    </row>
    <row r="163" spans="2:65" s="1" customFormat="1" ht="24" x14ac:dyDescent="0.2">
      <c r="B163" s="130"/>
      <c r="C163" s="162" t="s">
        <v>203</v>
      </c>
      <c r="D163" s="162" t="s">
        <v>192</v>
      </c>
      <c r="E163" s="163" t="s">
        <v>294</v>
      </c>
      <c r="F163" s="164" t="s">
        <v>295</v>
      </c>
      <c r="G163" s="165" t="s">
        <v>80</v>
      </c>
      <c r="H163" s="166">
        <v>320.69099999999997</v>
      </c>
      <c r="I163" s="167"/>
      <c r="J163" s="167"/>
      <c r="K163" s="168"/>
      <c r="L163" s="169"/>
      <c r="M163" s="170" t="s">
        <v>1</v>
      </c>
      <c r="N163" s="171" t="s">
        <v>37</v>
      </c>
      <c r="O163" s="140">
        <v>0</v>
      </c>
      <c r="P163" s="140">
        <f>O163*H163</f>
        <v>0</v>
      </c>
      <c r="Q163" s="140">
        <v>7.5000000000000002E-4</v>
      </c>
      <c r="R163" s="140">
        <f>Q163*H163</f>
        <v>0.24051824999999999</v>
      </c>
      <c r="S163" s="140">
        <v>0</v>
      </c>
      <c r="T163" s="141">
        <f>S163*H163</f>
        <v>0</v>
      </c>
      <c r="AR163" s="142" t="s">
        <v>193</v>
      </c>
      <c r="AT163" s="142" t="s">
        <v>192</v>
      </c>
      <c r="AU163" s="142" t="s">
        <v>82</v>
      </c>
      <c r="AY163" s="16" t="s">
        <v>120</v>
      </c>
      <c r="BE163" s="143">
        <f>IF(N163="základná",J163,0)</f>
        <v>0</v>
      </c>
      <c r="BF163" s="143">
        <f>IF(N163="znížená",J163,0)</f>
        <v>0</v>
      </c>
      <c r="BG163" s="143">
        <f>IF(N163="zákl. prenesená",J163,0)</f>
        <v>0</v>
      </c>
      <c r="BH163" s="143">
        <f>IF(N163="zníž. prenesená",J163,0)</f>
        <v>0</v>
      </c>
      <c r="BI163" s="143">
        <f>IF(N163="nulová",J163,0)</f>
        <v>0</v>
      </c>
      <c r="BJ163" s="16" t="s">
        <v>82</v>
      </c>
      <c r="BK163" s="143">
        <f>ROUND(I163*H163,2)</f>
        <v>0</v>
      </c>
      <c r="BL163" s="16" t="s">
        <v>184</v>
      </c>
      <c r="BM163" s="142" t="s">
        <v>204</v>
      </c>
    </row>
    <row r="164" spans="2:65" s="13" customFormat="1" x14ac:dyDescent="0.2">
      <c r="B164" s="150"/>
      <c r="D164" s="145" t="s">
        <v>128</v>
      </c>
      <c r="F164" s="152" t="s">
        <v>205</v>
      </c>
      <c r="H164" s="153">
        <v>320.69099999999997</v>
      </c>
      <c r="L164" s="150"/>
      <c r="M164" s="154"/>
      <c r="T164" s="155"/>
      <c r="AT164" s="151" t="s">
        <v>128</v>
      </c>
      <c r="AU164" s="151" t="s">
        <v>82</v>
      </c>
      <c r="AV164" s="13" t="s">
        <v>82</v>
      </c>
      <c r="AW164" s="13" t="s">
        <v>3</v>
      </c>
      <c r="AX164" s="13" t="s">
        <v>76</v>
      </c>
      <c r="AY164" s="151" t="s">
        <v>120</v>
      </c>
    </row>
    <row r="165" spans="2:65" s="1" customFormat="1" ht="24.2" customHeight="1" x14ac:dyDescent="0.2">
      <c r="B165" s="130"/>
      <c r="C165" s="131" t="s">
        <v>206</v>
      </c>
      <c r="D165" s="131" t="s">
        <v>123</v>
      </c>
      <c r="E165" s="132" t="s">
        <v>207</v>
      </c>
      <c r="F165" s="133" t="s">
        <v>208</v>
      </c>
      <c r="G165" s="134" t="s">
        <v>209</v>
      </c>
      <c r="H165" s="135">
        <v>137.827</v>
      </c>
      <c r="I165" s="136"/>
      <c r="J165" s="136"/>
      <c r="K165" s="137"/>
      <c r="L165" s="28"/>
      <c r="M165" s="138" t="s">
        <v>1</v>
      </c>
      <c r="N165" s="139" t="s">
        <v>37</v>
      </c>
      <c r="O165" s="140">
        <v>0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184</v>
      </c>
      <c r="AT165" s="142" t="s">
        <v>123</v>
      </c>
      <c r="AU165" s="142" t="s">
        <v>82</v>
      </c>
      <c r="AY165" s="16" t="s">
        <v>120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6" t="s">
        <v>82</v>
      </c>
      <c r="BK165" s="143">
        <f>ROUND(I165*H165,2)</f>
        <v>0</v>
      </c>
      <c r="BL165" s="16" t="s">
        <v>184</v>
      </c>
      <c r="BM165" s="142" t="s">
        <v>210</v>
      </c>
    </row>
    <row r="166" spans="2:65" s="11" customFormat="1" ht="22.9" customHeight="1" x14ac:dyDescent="0.2">
      <c r="B166" s="119"/>
      <c r="D166" s="120" t="s">
        <v>70</v>
      </c>
      <c r="E166" s="128" t="s">
        <v>211</v>
      </c>
      <c r="F166" s="128" t="s">
        <v>212</v>
      </c>
      <c r="J166" s="129"/>
      <c r="L166" s="119"/>
      <c r="M166" s="123"/>
      <c r="P166" s="124">
        <f>SUM(P167:P172)</f>
        <v>102.70869039999999</v>
      </c>
      <c r="R166" s="124">
        <f>SUM(R167:R172)</f>
        <v>0.47860514479999999</v>
      </c>
      <c r="T166" s="125">
        <f>SUM(T167:T172)</f>
        <v>0</v>
      </c>
      <c r="AR166" s="120" t="s">
        <v>82</v>
      </c>
      <c r="AT166" s="126" t="s">
        <v>70</v>
      </c>
      <c r="AU166" s="126" t="s">
        <v>76</v>
      </c>
      <c r="AY166" s="120" t="s">
        <v>120</v>
      </c>
      <c r="BK166" s="127">
        <f>SUM(BK167:BK172)</f>
        <v>0</v>
      </c>
    </row>
    <row r="167" spans="2:65" s="1" customFormat="1" ht="24.2" customHeight="1" x14ac:dyDescent="0.2">
      <c r="B167" s="130"/>
      <c r="C167" s="131" t="s">
        <v>213</v>
      </c>
      <c r="D167" s="131" t="s">
        <v>123</v>
      </c>
      <c r="E167" s="132" t="s">
        <v>214</v>
      </c>
      <c r="F167" s="133" t="s">
        <v>215</v>
      </c>
      <c r="G167" s="134" t="s">
        <v>80</v>
      </c>
      <c r="H167" s="135">
        <v>787.02</v>
      </c>
      <c r="I167" s="136"/>
      <c r="J167" s="136"/>
      <c r="K167" s="137"/>
      <c r="L167" s="28"/>
      <c r="M167" s="138" t="s">
        <v>1</v>
      </c>
      <c r="N167" s="139" t="s">
        <v>37</v>
      </c>
      <c r="O167" s="140">
        <v>3.023E-2</v>
      </c>
      <c r="P167" s="140">
        <f>O167*H167</f>
        <v>23.791614599999999</v>
      </c>
      <c r="Q167" s="140">
        <v>1.2750000000000001E-4</v>
      </c>
      <c r="R167" s="140">
        <f>Q167*H167</f>
        <v>0.10034505000000001</v>
      </c>
      <c r="S167" s="140">
        <v>0</v>
      </c>
      <c r="T167" s="141">
        <f>S167*H167</f>
        <v>0</v>
      </c>
      <c r="AR167" s="142" t="s">
        <v>184</v>
      </c>
      <c r="AT167" s="142" t="s">
        <v>123</v>
      </c>
      <c r="AU167" s="142" t="s">
        <v>82</v>
      </c>
      <c r="AY167" s="16" t="s">
        <v>120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6" t="s">
        <v>82</v>
      </c>
      <c r="BK167" s="143">
        <f>ROUND(I167*H167,2)</f>
        <v>0</v>
      </c>
      <c r="BL167" s="16" t="s">
        <v>184</v>
      </c>
      <c r="BM167" s="142" t="s">
        <v>216</v>
      </c>
    </row>
    <row r="168" spans="2:65" s="13" customFormat="1" x14ac:dyDescent="0.2">
      <c r="B168" s="150"/>
      <c r="D168" s="145" t="s">
        <v>128</v>
      </c>
      <c r="E168" s="151" t="s">
        <v>87</v>
      </c>
      <c r="F168" s="152" t="s">
        <v>217</v>
      </c>
      <c r="H168" s="153">
        <v>787.02</v>
      </c>
      <c r="L168" s="150"/>
      <c r="M168" s="154"/>
      <c r="T168" s="155"/>
      <c r="AT168" s="151" t="s">
        <v>128</v>
      </c>
      <c r="AU168" s="151" t="s">
        <v>82</v>
      </c>
      <c r="AV168" s="13" t="s">
        <v>82</v>
      </c>
      <c r="AW168" s="13" t="s">
        <v>28</v>
      </c>
      <c r="AX168" s="13" t="s">
        <v>76</v>
      </c>
      <c r="AY168" s="151" t="s">
        <v>120</v>
      </c>
    </row>
    <row r="169" spans="2:65" s="1" customFormat="1" ht="24.2" customHeight="1" x14ac:dyDescent="0.2">
      <c r="B169" s="130"/>
      <c r="C169" s="131" t="s">
        <v>218</v>
      </c>
      <c r="D169" s="131" t="s">
        <v>123</v>
      </c>
      <c r="E169" s="132" t="s">
        <v>219</v>
      </c>
      <c r="F169" s="133" t="s">
        <v>220</v>
      </c>
      <c r="G169" s="134" t="s">
        <v>80</v>
      </c>
      <c r="H169" s="135">
        <v>305.42</v>
      </c>
      <c r="I169" s="136"/>
      <c r="J169" s="136"/>
      <c r="K169" s="137"/>
      <c r="L169" s="28"/>
      <c r="M169" s="138" t="s">
        <v>1</v>
      </c>
      <c r="N169" s="139" t="s">
        <v>37</v>
      </c>
      <c r="O169" s="140">
        <v>5.0360000000000002E-2</v>
      </c>
      <c r="P169" s="140">
        <f>O169*H169</f>
        <v>15.380951200000002</v>
      </c>
      <c r="Q169" s="140">
        <v>1.9858000000000001E-4</v>
      </c>
      <c r="R169" s="140">
        <f>Q169*H169</f>
        <v>6.0650303600000004E-2</v>
      </c>
      <c r="S169" s="140">
        <v>0</v>
      </c>
      <c r="T169" s="141">
        <f>S169*H169</f>
        <v>0</v>
      </c>
      <c r="AR169" s="142" t="s">
        <v>184</v>
      </c>
      <c r="AT169" s="142" t="s">
        <v>123</v>
      </c>
      <c r="AU169" s="142" t="s">
        <v>82</v>
      </c>
      <c r="AY169" s="16" t="s">
        <v>120</v>
      </c>
      <c r="BE169" s="143">
        <f>IF(N169="základná",J169,0)</f>
        <v>0</v>
      </c>
      <c r="BF169" s="143">
        <f>IF(N169="znížená",J169,0)</f>
        <v>0</v>
      </c>
      <c r="BG169" s="143">
        <f>IF(N169="zákl. prenesená",J169,0)</f>
        <v>0</v>
      </c>
      <c r="BH169" s="143">
        <f>IF(N169="zníž. prenesená",J169,0)</f>
        <v>0</v>
      </c>
      <c r="BI169" s="143">
        <f>IF(N169="nulová",J169,0)</f>
        <v>0</v>
      </c>
      <c r="BJ169" s="16" t="s">
        <v>82</v>
      </c>
      <c r="BK169" s="143">
        <f>ROUND(I169*H169,2)</f>
        <v>0</v>
      </c>
      <c r="BL169" s="16" t="s">
        <v>184</v>
      </c>
      <c r="BM169" s="142" t="s">
        <v>221</v>
      </c>
    </row>
    <row r="170" spans="2:65" s="13" customFormat="1" x14ac:dyDescent="0.2">
      <c r="B170" s="150"/>
      <c r="D170" s="145" t="s">
        <v>128</v>
      </c>
      <c r="E170" s="151" t="s">
        <v>1</v>
      </c>
      <c r="F170" s="152" t="s">
        <v>78</v>
      </c>
      <c r="H170" s="153">
        <v>305.42</v>
      </c>
      <c r="L170" s="150"/>
      <c r="M170" s="154"/>
      <c r="T170" s="155"/>
      <c r="AT170" s="151" t="s">
        <v>128</v>
      </c>
      <c r="AU170" s="151" t="s">
        <v>82</v>
      </c>
      <c r="AV170" s="13" t="s">
        <v>82</v>
      </c>
      <c r="AW170" s="13" t="s">
        <v>28</v>
      </c>
      <c r="AX170" s="13" t="s">
        <v>76</v>
      </c>
      <c r="AY170" s="151" t="s">
        <v>120</v>
      </c>
    </row>
    <row r="171" spans="2:65" s="1" customFormat="1" ht="33" customHeight="1" x14ac:dyDescent="0.2">
      <c r="B171" s="130"/>
      <c r="C171" s="131" t="s">
        <v>222</v>
      </c>
      <c r="D171" s="131" t="s">
        <v>123</v>
      </c>
      <c r="E171" s="132" t="s">
        <v>223</v>
      </c>
      <c r="F171" s="133" t="s">
        <v>224</v>
      </c>
      <c r="G171" s="134" t="s">
        <v>80</v>
      </c>
      <c r="H171" s="135">
        <v>787.02</v>
      </c>
      <c r="I171" s="136"/>
      <c r="J171" s="136"/>
      <c r="K171" s="137"/>
      <c r="L171" s="28"/>
      <c r="M171" s="138" t="s">
        <v>1</v>
      </c>
      <c r="N171" s="139" t="s">
        <v>37</v>
      </c>
      <c r="O171" s="140">
        <v>8.0729999999999996E-2</v>
      </c>
      <c r="P171" s="140">
        <f>O171*H171</f>
        <v>63.536124599999994</v>
      </c>
      <c r="Q171" s="140">
        <v>4.0356000000000002E-4</v>
      </c>
      <c r="R171" s="140">
        <f>Q171*H171</f>
        <v>0.31760979119999999</v>
      </c>
      <c r="S171" s="140">
        <v>0</v>
      </c>
      <c r="T171" s="141">
        <f>S171*H171</f>
        <v>0</v>
      </c>
      <c r="AR171" s="142" t="s">
        <v>184</v>
      </c>
      <c r="AT171" s="142" t="s">
        <v>123</v>
      </c>
      <c r="AU171" s="142" t="s">
        <v>82</v>
      </c>
      <c r="AY171" s="16" t="s">
        <v>120</v>
      </c>
      <c r="BE171" s="143">
        <f>IF(N171="základná",J171,0)</f>
        <v>0</v>
      </c>
      <c r="BF171" s="143">
        <f>IF(N171="znížená",J171,0)</f>
        <v>0</v>
      </c>
      <c r="BG171" s="143">
        <f>IF(N171="zákl. prenesená",J171,0)</f>
        <v>0</v>
      </c>
      <c r="BH171" s="143">
        <f>IF(N171="zníž. prenesená",J171,0)</f>
        <v>0</v>
      </c>
      <c r="BI171" s="143">
        <f>IF(N171="nulová",J171,0)</f>
        <v>0</v>
      </c>
      <c r="BJ171" s="16" t="s">
        <v>82</v>
      </c>
      <c r="BK171" s="143">
        <f>ROUND(I171*H171,2)</f>
        <v>0</v>
      </c>
      <c r="BL171" s="16" t="s">
        <v>184</v>
      </c>
      <c r="BM171" s="142" t="s">
        <v>225</v>
      </c>
    </row>
    <row r="172" spans="2:65" s="13" customFormat="1" x14ac:dyDescent="0.2">
      <c r="B172" s="150"/>
      <c r="D172" s="145" t="s">
        <v>128</v>
      </c>
      <c r="E172" s="151" t="s">
        <v>1</v>
      </c>
      <c r="F172" s="152" t="s">
        <v>87</v>
      </c>
      <c r="H172" s="153">
        <v>787.02</v>
      </c>
      <c r="L172" s="150"/>
      <c r="M172" s="154"/>
      <c r="T172" s="155"/>
      <c r="AT172" s="151" t="s">
        <v>128</v>
      </c>
      <c r="AU172" s="151" t="s">
        <v>82</v>
      </c>
      <c r="AV172" s="13" t="s">
        <v>82</v>
      </c>
      <c r="AW172" s="13" t="s">
        <v>28</v>
      </c>
      <c r="AX172" s="13" t="s">
        <v>76</v>
      </c>
      <c r="AY172" s="151" t="s">
        <v>120</v>
      </c>
    </row>
    <row r="173" spans="2:65" s="11" customFormat="1" ht="25.9" customHeight="1" x14ac:dyDescent="0.2">
      <c r="B173" s="119"/>
      <c r="D173" s="120" t="s">
        <v>70</v>
      </c>
      <c r="E173" s="121" t="s">
        <v>192</v>
      </c>
      <c r="F173" s="121" t="s">
        <v>226</v>
      </c>
      <c r="J173" s="122"/>
      <c r="L173" s="119"/>
      <c r="M173" s="123"/>
      <c r="P173" s="124">
        <f>P174</f>
        <v>77.37299999999999</v>
      </c>
      <c r="R173" s="124">
        <f>R174</f>
        <v>0.37456</v>
      </c>
      <c r="T173" s="125">
        <f>T174</f>
        <v>0.12724000000000002</v>
      </c>
      <c r="AR173" s="120" t="s">
        <v>143</v>
      </c>
      <c r="AT173" s="126" t="s">
        <v>70</v>
      </c>
      <c r="AU173" s="126" t="s">
        <v>71</v>
      </c>
      <c r="AY173" s="120" t="s">
        <v>120</v>
      </c>
      <c r="BK173" s="127">
        <f>BK174</f>
        <v>0</v>
      </c>
    </row>
    <row r="174" spans="2:65" s="11" customFormat="1" ht="22.9" customHeight="1" x14ac:dyDescent="0.2">
      <c r="B174" s="119"/>
      <c r="D174" s="120" t="s">
        <v>70</v>
      </c>
      <c r="E174" s="128" t="s">
        <v>227</v>
      </c>
      <c r="F174" s="128" t="s">
        <v>228</v>
      </c>
      <c r="J174" s="129"/>
      <c r="L174" s="119"/>
      <c r="M174" s="123"/>
      <c r="P174" s="124">
        <f>SUM(P175:P188)</f>
        <v>77.37299999999999</v>
      </c>
      <c r="R174" s="124">
        <f>SUM(R175:R188)</f>
        <v>0.37456</v>
      </c>
      <c r="T174" s="125">
        <f>SUM(T175:T188)</f>
        <v>0.12724000000000002</v>
      </c>
      <c r="AR174" s="120" t="s">
        <v>143</v>
      </c>
      <c r="AT174" s="126" t="s">
        <v>70</v>
      </c>
      <c r="AU174" s="126" t="s">
        <v>76</v>
      </c>
      <c r="AY174" s="120" t="s">
        <v>120</v>
      </c>
      <c r="BK174" s="127">
        <f>SUM(BK175:BK188)</f>
        <v>0</v>
      </c>
    </row>
    <row r="175" spans="2:65" s="1" customFormat="1" ht="24.2" customHeight="1" x14ac:dyDescent="0.2">
      <c r="B175" s="130"/>
      <c r="C175" s="131" t="s">
        <v>229</v>
      </c>
      <c r="D175" s="131" t="s">
        <v>123</v>
      </c>
      <c r="E175" s="132" t="s">
        <v>230</v>
      </c>
      <c r="F175" s="133" t="s">
        <v>231</v>
      </c>
      <c r="G175" s="134" t="s">
        <v>232</v>
      </c>
      <c r="H175" s="135">
        <v>19</v>
      </c>
      <c r="I175" s="136"/>
      <c r="J175" s="136"/>
      <c r="K175" s="137"/>
      <c r="L175" s="28"/>
      <c r="M175" s="138" t="s">
        <v>1</v>
      </c>
      <c r="N175" s="139" t="s">
        <v>37</v>
      </c>
      <c r="O175" s="140">
        <v>0.31</v>
      </c>
      <c r="P175" s="140">
        <f>O175*H175</f>
        <v>5.89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233</v>
      </c>
      <c r="AT175" s="142" t="s">
        <v>123</v>
      </c>
      <c r="AU175" s="142" t="s">
        <v>82</v>
      </c>
      <c r="AY175" s="16" t="s">
        <v>120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6" t="s">
        <v>82</v>
      </c>
      <c r="BK175" s="143">
        <f>ROUND(I175*H175,2)</f>
        <v>0</v>
      </c>
      <c r="BL175" s="16" t="s">
        <v>233</v>
      </c>
      <c r="BM175" s="142" t="s">
        <v>234</v>
      </c>
    </row>
    <row r="176" spans="2:65" s="1" customFormat="1" ht="24.2" customHeight="1" x14ac:dyDescent="0.2">
      <c r="B176" s="130"/>
      <c r="C176" s="162" t="s">
        <v>7</v>
      </c>
      <c r="D176" s="162" t="s">
        <v>192</v>
      </c>
      <c r="E176" s="163" t="s">
        <v>235</v>
      </c>
      <c r="F176" s="164" t="s">
        <v>236</v>
      </c>
      <c r="G176" s="165" t="s">
        <v>232</v>
      </c>
      <c r="H176" s="166">
        <v>19</v>
      </c>
      <c r="I176" s="167"/>
      <c r="J176" s="167"/>
      <c r="K176" s="168"/>
      <c r="L176" s="169"/>
      <c r="M176" s="170" t="s">
        <v>1</v>
      </c>
      <c r="N176" s="171" t="s">
        <v>37</v>
      </c>
      <c r="O176" s="140">
        <v>0</v>
      </c>
      <c r="P176" s="140">
        <f>O176*H176</f>
        <v>0</v>
      </c>
      <c r="Q176" s="140">
        <v>1E-4</v>
      </c>
      <c r="R176" s="140">
        <f>Q176*H176</f>
        <v>1.9E-3</v>
      </c>
      <c r="S176" s="140">
        <v>0</v>
      </c>
      <c r="T176" s="141">
        <f>S176*H176</f>
        <v>0</v>
      </c>
      <c r="AR176" s="142" t="s">
        <v>237</v>
      </c>
      <c r="AT176" s="142" t="s">
        <v>192</v>
      </c>
      <c r="AU176" s="142" t="s">
        <v>82</v>
      </c>
      <c r="AY176" s="16" t="s">
        <v>120</v>
      </c>
      <c r="BE176" s="143">
        <f>IF(N176="základná",J176,0)</f>
        <v>0</v>
      </c>
      <c r="BF176" s="143">
        <f>IF(N176="znížená",J176,0)</f>
        <v>0</v>
      </c>
      <c r="BG176" s="143">
        <f>IF(N176="zákl. prenesená",J176,0)</f>
        <v>0</v>
      </c>
      <c r="BH176" s="143">
        <f>IF(N176="zníž. prenesená",J176,0)</f>
        <v>0</v>
      </c>
      <c r="BI176" s="143">
        <f>IF(N176="nulová",J176,0)</f>
        <v>0</v>
      </c>
      <c r="BJ176" s="16" t="s">
        <v>82</v>
      </c>
      <c r="BK176" s="143">
        <f>ROUND(I176*H176,2)</f>
        <v>0</v>
      </c>
      <c r="BL176" s="16" t="s">
        <v>237</v>
      </c>
      <c r="BM176" s="142" t="s">
        <v>238</v>
      </c>
    </row>
    <row r="177" spans="2:65" s="1" customFormat="1" ht="24.2" customHeight="1" x14ac:dyDescent="0.2">
      <c r="B177" s="130"/>
      <c r="C177" s="131" t="s">
        <v>239</v>
      </c>
      <c r="D177" s="131" t="s">
        <v>123</v>
      </c>
      <c r="E177" s="132" t="s">
        <v>296</v>
      </c>
      <c r="F177" s="133" t="s">
        <v>297</v>
      </c>
      <c r="G177" s="134" t="s">
        <v>232</v>
      </c>
      <c r="H177" s="135">
        <v>54</v>
      </c>
      <c r="I177" s="136"/>
      <c r="J177" s="136"/>
      <c r="K177" s="137"/>
      <c r="L177" s="28"/>
      <c r="M177" s="138" t="s">
        <v>1</v>
      </c>
      <c r="N177" s="139" t="s">
        <v>37</v>
      </c>
      <c r="O177" s="140">
        <v>0.218</v>
      </c>
      <c r="P177" s="140">
        <f>O177*H177</f>
        <v>11.772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233</v>
      </c>
      <c r="AT177" s="142" t="s">
        <v>123</v>
      </c>
      <c r="AU177" s="142" t="s">
        <v>82</v>
      </c>
      <c r="AY177" s="16" t="s">
        <v>120</v>
      </c>
      <c r="BE177" s="143">
        <f>IF(N177="základná",J177,0)</f>
        <v>0</v>
      </c>
      <c r="BF177" s="143">
        <f>IF(N177="znížená",J177,0)</f>
        <v>0</v>
      </c>
      <c r="BG177" s="143">
        <f>IF(N177="zákl. prenesená",J177,0)</f>
        <v>0</v>
      </c>
      <c r="BH177" s="143">
        <f>IF(N177="zníž. prenesená",J177,0)</f>
        <v>0</v>
      </c>
      <c r="BI177" s="143">
        <f>IF(N177="nulová",J177,0)</f>
        <v>0</v>
      </c>
      <c r="BJ177" s="16" t="s">
        <v>82</v>
      </c>
      <c r="BK177" s="143">
        <f>ROUND(I177*H177,2)</f>
        <v>0</v>
      </c>
      <c r="BL177" s="16" t="s">
        <v>233</v>
      </c>
      <c r="BM177" s="142" t="s">
        <v>240</v>
      </c>
    </row>
    <row r="178" spans="2:65" s="13" customFormat="1" x14ac:dyDescent="0.2">
      <c r="B178" s="150"/>
      <c r="D178" s="145" t="s">
        <v>128</v>
      </c>
      <c r="E178" s="151" t="s">
        <v>1</v>
      </c>
      <c r="F178" s="152" t="s">
        <v>241</v>
      </c>
      <c r="H178" s="153">
        <v>54</v>
      </c>
      <c r="L178" s="150"/>
      <c r="M178" s="154"/>
      <c r="T178" s="155"/>
      <c r="AT178" s="151" t="s">
        <v>128</v>
      </c>
      <c r="AU178" s="151" t="s">
        <v>82</v>
      </c>
      <c r="AV178" s="13" t="s">
        <v>82</v>
      </c>
      <c r="AW178" s="13" t="s">
        <v>28</v>
      </c>
      <c r="AX178" s="13" t="s">
        <v>76</v>
      </c>
      <c r="AY178" s="151" t="s">
        <v>120</v>
      </c>
    </row>
    <row r="179" spans="2:65" s="1" customFormat="1" ht="24.2" customHeight="1" x14ac:dyDescent="0.2">
      <c r="B179" s="130"/>
      <c r="C179" s="162" t="s">
        <v>242</v>
      </c>
      <c r="D179" s="162" t="s">
        <v>192</v>
      </c>
      <c r="E179" s="163" t="s">
        <v>298</v>
      </c>
      <c r="F179" s="164" t="s">
        <v>299</v>
      </c>
      <c r="G179" s="165" t="s">
        <v>232</v>
      </c>
      <c r="H179" s="166">
        <v>54</v>
      </c>
      <c r="I179" s="167"/>
      <c r="J179" s="167"/>
      <c r="K179" s="168"/>
      <c r="L179" s="169"/>
      <c r="M179" s="170" t="s">
        <v>1</v>
      </c>
      <c r="N179" s="171" t="s">
        <v>37</v>
      </c>
      <c r="O179" s="140">
        <v>0</v>
      </c>
      <c r="P179" s="140">
        <f t="shared" ref="P179:P184" si="9">O179*H179</f>
        <v>0</v>
      </c>
      <c r="Q179" s="140">
        <v>4.0000000000000003E-5</v>
      </c>
      <c r="R179" s="140">
        <f t="shared" ref="R179:R184" si="10">Q179*H179</f>
        <v>2.16E-3</v>
      </c>
      <c r="S179" s="140">
        <v>0</v>
      </c>
      <c r="T179" s="141">
        <f t="shared" ref="T179:T184" si="11">S179*H179</f>
        <v>0</v>
      </c>
      <c r="AR179" s="142" t="s">
        <v>237</v>
      </c>
      <c r="AT179" s="142" t="s">
        <v>192</v>
      </c>
      <c r="AU179" s="142" t="s">
        <v>82</v>
      </c>
      <c r="AY179" s="16" t="s">
        <v>120</v>
      </c>
      <c r="BE179" s="143">
        <f t="shared" ref="BE179:BE184" si="12">IF(N179="základná",J179,0)</f>
        <v>0</v>
      </c>
      <c r="BF179" s="143">
        <f t="shared" ref="BF179:BF184" si="13">IF(N179="znížená",J179,0)</f>
        <v>0</v>
      </c>
      <c r="BG179" s="143">
        <f t="shared" ref="BG179:BG184" si="14">IF(N179="zákl. prenesená",J179,0)</f>
        <v>0</v>
      </c>
      <c r="BH179" s="143">
        <f t="shared" ref="BH179:BH184" si="15">IF(N179="zníž. prenesená",J179,0)</f>
        <v>0</v>
      </c>
      <c r="BI179" s="143">
        <f t="shared" ref="BI179:BI184" si="16">IF(N179="nulová",J179,0)</f>
        <v>0</v>
      </c>
      <c r="BJ179" s="16" t="s">
        <v>82</v>
      </c>
      <c r="BK179" s="143">
        <f t="shared" ref="BK179:BK184" si="17">ROUND(I179*H179,2)</f>
        <v>0</v>
      </c>
      <c r="BL179" s="16" t="s">
        <v>237</v>
      </c>
      <c r="BM179" s="142" t="s">
        <v>243</v>
      </c>
    </row>
    <row r="180" spans="2:65" s="1" customFormat="1" ht="21.75" customHeight="1" x14ac:dyDescent="0.2">
      <c r="B180" s="130"/>
      <c r="C180" s="131" t="s">
        <v>244</v>
      </c>
      <c r="D180" s="131" t="s">
        <v>123</v>
      </c>
      <c r="E180" s="132" t="s">
        <v>245</v>
      </c>
      <c r="F180" s="133" t="s">
        <v>246</v>
      </c>
      <c r="G180" s="134" t="s">
        <v>232</v>
      </c>
      <c r="H180" s="135">
        <v>57</v>
      </c>
      <c r="I180" s="136"/>
      <c r="J180" s="136"/>
      <c r="K180" s="137"/>
      <c r="L180" s="28"/>
      <c r="M180" s="138" t="s">
        <v>1</v>
      </c>
      <c r="N180" s="139" t="s">
        <v>37</v>
      </c>
      <c r="O180" s="140">
        <v>0.35</v>
      </c>
      <c r="P180" s="140">
        <f t="shared" si="9"/>
        <v>19.95</v>
      </c>
      <c r="Q180" s="140">
        <v>0</v>
      </c>
      <c r="R180" s="140">
        <f t="shared" si="10"/>
        <v>0</v>
      </c>
      <c r="S180" s="140">
        <v>0</v>
      </c>
      <c r="T180" s="141">
        <f t="shared" si="11"/>
        <v>0</v>
      </c>
      <c r="AR180" s="142" t="s">
        <v>233</v>
      </c>
      <c r="AT180" s="142" t="s">
        <v>123</v>
      </c>
      <c r="AU180" s="142" t="s">
        <v>82</v>
      </c>
      <c r="AY180" s="16" t="s">
        <v>120</v>
      </c>
      <c r="BE180" s="143">
        <f t="shared" si="12"/>
        <v>0</v>
      </c>
      <c r="BF180" s="143">
        <f t="shared" si="13"/>
        <v>0</v>
      </c>
      <c r="BG180" s="143">
        <f t="shared" si="14"/>
        <v>0</v>
      </c>
      <c r="BH180" s="143">
        <f t="shared" si="15"/>
        <v>0</v>
      </c>
      <c r="BI180" s="143">
        <f t="shared" si="16"/>
        <v>0</v>
      </c>
      <c r="BJ180" s="16" t="s">
        <v>82</v>
      </c>
      <c r="BK180" s="143">
        <f t="shared" si="17"/>
        <v>0</v>
      </c>
      <c r="BL180" s="16" t="s">
        <v>233</v>
      </c>
      <c r="BM180" s="142" t="s">
        <v>247</v>
      </c>
    </row>
    <row r="181" spans="2:65" s="1" customFormat="1" ht="24.2" customHeight="1" x14ac:dyDescent="0.2">
      <c r="B181" s="130"/>
      <c r="C181" s="162" t="s">
        <v>248</v>
      </c>
      <c r="D181" s="162" t="s">
        <v>192</v>
      </c>
      <c r="E181" s="163" t="s">
        <v>249</v>
      </c>
      <c r="F181" s="164" t="s">
        <v>300</v>
      </c>
      <c r="G181" s="165" t="s">
        <v>232</v>
      </c>
      <c r="H181" s="166">
        <v>57</v>
      </c>
      <c r="I181" s="167"/>
      <c r="J181" s="167"/>
      <c r="K181" s="168"/>
      <c r="L181" s="169"/>
      <c r="M181" s="170" t="s">
        <v>1</v>
      </c>
      <c r="N181" s="171" t="s">
        <v>37</v>
      </c>
      <c r="O181" s="140">
        <v>0</v>
      </c>
      <c r="P181" s="140">
        <f t="shared" si="9"/>
        <v>0</v>
      </c>
      <c r="Q181" s="140">
        <v>6.4999999999999997E-3</v>
      </c>
      <c r="R181" s="140">
        <f t="shared" si="10"/>
        <v>0.3705</v>
      </c>
      <c r="S181" s="140">
        <v>0</v>
      </c>
      <c r="T181" s="141">
        <f t="shared" si="11"/>
        <v>0</v>
      </c>
      <c r="V181" s="184"/>
      <c r="AR181" s="142" t="s">
        <v>237</v>
      </c>
      <c r="AT181" s="142" t="s">
        <v>192</v>
      </c>
      <c r="AU181" s="142" t="s">
        <v>82</v>
      </c>
      <c r="AY181" s="16" t="s">
        <v>120</v>
      </c>
      <c r="BE181" s="143">
        <f t="shared" si="12"/>
        <v>0</v>
      </c>
      <c r="BF181" s="143">
        <f t="shared" si="13"/>
        <v>0</v>
      </c>
      <c r="BG181" s="143">
        <f t="shared" si="14"/>
        <v>0</v>
      </c>
      <c r="BH181" s="143">
        <f t="shared" si="15"/>
        <v>0</v>
      </c>
      <c r="BI181" s="143">
        <f t="shared" si="16"/>
        <v>0</v>
      </c>
      <c r="BJ181" s="16" t="s">
        <v>82</v>
      </c>
      <c r="BK181" s="143">
        <f t="shared" si="17"/>
        <v>0</v>
      </c>
      <c r="BL181" s="16" t="s">
        <v>237</v>
      </c>
      <c r="BM181" s="142" t="s">
        <v>250</v>
      </c>
    </row>
    <row r="182" spans="2:65" s="1" customFormat="1" ht="21.75" customHeight="1" x14ac:dyDescent="0.2">
      <c r="B182" s="130"/>
      <c r="C182" s="131" t="s">
        <v>251</v>
      </c>
      <c r="D182" s="131" t="s">
        <v>123</v>
      </c>
      <c r="E182" s="132" t="s">
        <v>252</v>
      </c>
      <c r="F182" s="133" t="s">
        <v>253</v>
      </c>
      <c r="G182" s="134" t="s">
        <v>232</v>
      </c>
      <c r="H182" s="135">
        <v>57</v>
      </c>
      <c r="I182" s="136"/>
      <c r="J182" s="136"/>
      <c r="K182" s="137"/>
      <c r="L182" s="28"/>
      <c r="M182" s="138" t="s">
        <v>1</v>
      </c>
      <c r="N182" s="139" t="s">
        <v>37</v>
      </c>
      <c r="O182" s="140">
        <v>0.46</v>
      </c>
      <c r="P182" s="140">
        <f t="shared" si="9"/>
        <v>26.220000000000002</v>
      </c>
      <c r="Q182" s="140">
        <v>0</v>
      </c>
      <c r="R182" s="140">
        <f t="shared" si="10"/>
        <v>0</v>
      </c>
      <c r="S182" s="140">
        <v>0</v>
      </c>
      <c r="T182" s="141">
        <f t="shared" si="11"/>
        <v>0</v>
      </c>
      <c r="AR182" s="142" t="s">
        <v>233</v>
      </c>
      <c r="AT182" s="142" t="s">
        <v>123</v>
      </c>
      <c r="AU182" s="142" t="s">
        <v>82</v>
      </c>
      <c r="AY182" s="16" t="s">
        <v>120</v>
      </c>
      <c r="BE182" s="143">
        <f t="shared" si="12"/>
        <v>0</v>
      </c>
      <c r="BF182" s="143">
        <f t="shared" si="13"/>
        <v>0</v>
      </c>
      <c r="BG182" s="143">
        <f t="shared" si="14"/>
        <v>0</v>
      </c>
      <c r="BH182" s="143">
        <f t="shared" si="15"/>
        <v>0</v>
      </c>
      <c r="BI182" s="143">
        <f t="shared" si="16"/>
        <v>0</v>
      </c>
      <c r="BJ182" s="16" t="s">
        <v>82</v>
      </c>
      <c r="BK182" s="143">
        <f t="shared" si="17"/>
        <v>0</v>
      </c>
      <c r="BL182" s="16" t="s">
        <v>233</v>
      </c>
      <c r="BM182" s="142" t="s">
        <v>254</v>
      </c>
    </row>
    <row r="183" spans="2:65" s="1" customFormat="1" ht="37.9" customHeight="1" x14ac:dyDescent="0.2">
      <c r="B183" s="130"/>
      <c r="C183" s="131" t="s">
        <v>255</v>
      </c>
      <c r="D183" s="131" t="s">
        <v>123</v>
      </c>
      <c r="E183" s="132" t="s">
        <v>256</v>
      </c>
      <c r="F183" s="133" t="s">
        <v>257</v>
      </c>
      <c r="G183" s="134" t="s">
        <v>232</v>
      </c>
      <c r="H183" s="135">
        <v>19</v>
      </c>
      <c r="I183" s="136"/>
      <c r="J183" s="136"/>
      <c r="K183" s="137"/>
      <c r="L183" s="28"/>
      <c r="M183" s="138" t="s">
        <v>1</v>
      </c>
      <c r="N183" s="139" t="s">
        <v>37</v>
      </c>
      <c r="O183" s="140">
        <v>7.6999999999999999E-2</v>
      </c>
      <c r="P183" s="140">
        <f t="shared" si="9"/>
        <v>1.4630000000000001</v>
      </c>
      <c r="Q183" s="140">
        <v>0</v>
      </c>
      <c r="R183" s="140">
        <f t="shared" si="10"/>
        <v>0</v>
      </c>
      <c r="S183" s="140">
        <v>1E-4</v>
      </c>
      <c r="T183" s="141">
        <f t="shared" si="11"/>
        <v>1.9E-3</v>
      </c>
      <c r="AR183" s="142" t="s">
        <v>233</v>
      </c>
      <c r="AT183" s="142" t="s">
        <v>123</v>
      </c>
      <c r="AU183" s="142" t="s">
        <v>82</v>
      </c>
      <c r="AY183" s="16" t="s">
        <v>120</v>
      </c>
      <c r="BE183" s="143">
        <f t="shared" si="12"/>
        <v>0</v>
      </c>
      <c r="BF183" s="143">
        <f t="shared" si="13"/>
        <v>0</v>
      </c>
      <c r="BG183" s="143">
        <f t="shared" si="14"/>
        <v>0</v>
      </c>
      <c r="BH183" s="143">
        <f t="shared" si="15"/>
        <v>0</v>
      </c>
      <c r="BI183" s="143">
        <f t="shared" si="16"/>
        <v>0</v>
      </c>
      <c r="BJ183" s="16" t="s">
        <v>82</v>
      </c>
      <c r="BK183" s="143">
        <f t="shared" si="17"/>
        <v>0</v>
      </c>
      <c r="BL183" s="16" t="s">
        <v>233</v>
      </c>
      <c r="BM183" s="142" t="s">
        <v>258</v>
      </c>
    </row>
    <row r="184" spans="2:65" s="1" customFormat="1" ht="33" customHeight="1" x14ac:dyDescent="0.2">
      <c r="B184" s="130"/>
      <c r="C184" s="131" t="s">
        <v>259</v>
      </c>
      <c r="D184" s="131" t="s">
        <v>123</v>
      </c>
      <c r="E184" s="132" t="s">
        <v>260</v>
      </c>
      <c r="F184" s="133" t="s">
        <v>261</v>
      </c>
      <c r="G184" s="134" t="s">
        <v>232</v>
      </c>
      <c r="H184" s="135">
        <v>54</v>
      </c>
      <c r="I184" s="136"/>
      <c r="J184" s="136"/>
      <c r="K184" s="137"/>
      <c r="L184" s="28"/>
      <c r="M184" s="138" t="s">
        <v>1</v>
      </c>
      <c r="N184" s="139" t="s">
        <v>37</v>
      </c>
      <c r="O184" s="140">
        <v>5.8999999999999997E-2</v>
      </c>
      <c r="P184" s="140">
        <f t="shared" si="9"/>
        <v>3.1859999999999999</v>
      </c>
      <c r="Q184" s="140">
        <v>0</v>
      </c>
      <c r="R184" s="140">
        <f t="shared" si="10"/>
        <v>0</v>
      </c>
      <c r="S184" s="140">
        <v>2.1000000000000001E-4</v>
      </c>
      <c r="T184" s="141">
        <f t="shared" si="11"/>
        <v>1.1340000000000001E-2</v>
      </c>
      <c r="AR184" s="142" t="s">
        <v>233</v>
      </c>
      <c r="AT184" s="142" t="s">
        <v>123</v>
      </c>
      <c r="AU184" s="142" t="s">
        <v>82</v>
      </c>
      <c r="AY184" s="16" t="s">
        <v>120</v>
      </c>
      <c r="BE184" s="143">
        <f t="shared" si="12"/>
        <v>0</v>
      </c>
      <c r="BF184" s="143">
        <f t="shared" si="13"/>
        <v>0</v>
      </c>
      <c r="BG184" s="143">
        <f t="shared" si="14"/>
        <v>0</v>
      </c>
      <c r="BH184" s="143">
        <f t="shared" si="15"/>
        <v>0</v>
      </c>
      <c r="BI184" s="143">
        <f t="shared" si="16"/>
        <v>0</v>
      </c>
      <c r="BJ184" s="16" t="s">
        <v>82</v>
      </c>
      <c r="BK184" s="143">
        <f t="shared" si="17"/>
        <v>0</v>
      </c>
      <c r="BL184" s="16" t="s">
        <v>233</v>
      </c>
      <c r="BM184" s="142" t="s">
        <v>262</v>
      </c>
    </row>
    <row r="185" spans="2:65" s="13" customFormat="1" x14ac:dyDescent="0.2">
      <c r="B185" s="150"/>
      <c r="D185" s="145" t="s">
        <v>128</v>
      </c>
      <c r="E185" s="151" t="s">
        <v>1</v>
      </c>
      <c r="F185" s="152" t="s">
        <v>241</v>
      </c>
      <c r="H185" s="153">
        <v>54</v>
      </c>
      <c r="L185" s="150"/>
      <c r="M185" s="154"/>
      <c r="T185" s="155"/>
      <c r="AT185" s="151" t="s">
        <v>128</v>
      </c>
      <c r="AU185" s="151" t="s">
        <v>82</v>
      </c>
      <c r="AV185" s="13" t="s">
        <v>82</v>
      </c>
      <c r="AW185" s="13" t="s">
        <v>28</v>
      </c>
      <c r="AX185" s="13" t="s">
        <v>76</v>
      </c>
      <c r="AY185" s="151" t="s">
        <v>120</v>
      </c>
    </row>
    <row r="186" spans="2:65" s="1" customFormat="1" ht="24.2" customHeight="1" x14ac:dyDescent="0.2">
      <c r="B186" s="130"/>
      <c r="C186" s="131" t="s">
        <v>263</v>
      </c>
      <c r="D186" s="131" t="s">
        <v>123</v>
      </c>
      <c r="E186" s="132" t="s">
        <v>264</v>
      </c>
      <c r="F186" s="133" t="s">
        <v>265</v>
      </c>
      <c r="G186" s="134" t="s">
        <v>232</v>
      </c>
      <c r="H186" s="135">
        <v>57</v>
      </c>
      <c r="I186" s="136"/>
      <c r="J186" s="136"/>
      <c r="K186" s="137"/>
      <c r="L186" s="28"/>
      <c r="M186" s="138" t="s">
        <v>1</v>
      </c>
      <c r="N186" s="139" t="s">
        <v>37</v>
      </c>
      <c r="O186" s="140">
        <v>0.156</v>
      </c>
      <c r="P186" s="140">
        <f>O186*H186</f>
        <v>8.8919999999999995</v>
      </c>
      <c r="Q186" s="140">
        <v>0</v>
      </c>
      <c r="R186" s="140">
        <f>Q186*H186</f>
        <v>0</v>
      </c>
      <c r="S186" s="140">
        <v>2E-3</v>
      </c>
      <c r="T186" s="141">
        <f>S186*H186</f>
        <v>0.114</v>
      </c>
      <c r="AR186" s="142" t="s">
        <v>233</v>
      </c>
      <c r="AT186" s="142" t="s">
        <v>123</v>
      </c>
      <c r="AU186" s="142" t="s">
        <v>82</v>
      </c>
      <c r="AY186" s="16" t="s">
        <v>120</v>
      </c>
      <c r="BE186" s="143">
        <f>IF(N186="základná",J186,0)</f>
        <v>0</v>
      </c>
      <c r="BF186" s="143">
        <f>IF(N186="znížená",J186,0)</f>
        <v>0</v>
      </c>
      <c r="BG186" s="143">
        <f>IF(N186="zákl. prenesená",J186,0)</f>
        <v>0</v>
      </c>
      <c r="BH186" s="143">
        <f>IF(N186="zníž. prenesená",J186,0)</f>
        <v>0</v>
      </c>
      <c r="BI186" s="143">
        <f>IF(N186="nulová",J186,0)</f>
        <v>0</v>
      </c>
      <c r="BJ186" s="16" t="s">
        <v>82</v>
      </c>
      <c r="BK186" s="143">
        <f>ROUND(I186*H186,2)</f>
        <v>0</v>
      </c>
      <c r="BL186" s="16" t="s">
        <v>233</v>
      </c>
      <c r="BM186" s="142" t="s">
        <v>266</v>
      </c>
    </row>
    <row r="187" spans="2:65" s="13" customFormat="1" x14ac:dyDescent="0.2">
      <c r="B187" s="150"/>
      <c r="D187" s="145" t="s">
        <v>128</v>
      </c>
      <c r="E187" s="151" t="s">
        <v>1</v>
      </c>
      <c r="F187" s="152" t="s">
        <v>267</v>
      </c>
      <c r="H187" s="153">
        <v>57</v>
      </c>
      <c r="L187" s="150"/>
      <c r="M187" s="154"/>
      <c r="T187" s="155"/>
      <c r="AT187" s="151" t="s">
        <v>128</v>
      </c>
      <c r="AU187" s="151" t="s">
        <v>82</v>
      </c>
      <c r="AV187" s="13" t="s">
        <v>82</v>
      </c>
      <c r="AW187" s="13" t="s">
        <v>28</v>
      </c>
      <c r="AX187" s="13" t="s">
        <v>76</v>
      </c>
      <c r="AY187" s="151" t="s">
        <v>120</v>
      </c>
    </row>
    <row r="188" spans="2:65" s="1" customFormat="1" ht="24.2" customHeight="1" x14ac:dyDescent="0.2">
      <c r="B188" s="130"/>
      <c r="C188" s="131" t="s">
        <v>193</v>
      </c>
      <c r="D188" s="131" t="s">
        <v>123</v>
      </c>
      <c r="E188" s="132" t="s">
        <v>268</v>
      </c>
      <c r="F188" s="133" t="s">
        <v>269</v>
      </c>
      <c r="G188" s="134" t="s">
        <v>209</v>
      </c>
      <c r="H188" s="135">
        <v>47.701000000000001</v>
      </c>
      <c r="I188" s="136"/>
      <c r="J188" s="136"/>
      <c r="K188" s="137"/>
      <c r="L188" s="28"/>
      <c r="M188" s="138" t="s">
        <v>1</v>
      </c>
      <c r="N188" s="139" t="s">
        <v>37</v>
      </c>
      <c r="O188" s="140">
        <v>0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233</v>
      </c>
      <c r="AT188" s="142" t="s">
        <v>123</v>
      </c>
      <c r="AU188" s="142" t="s">
        <v>82</v>
      </c>
      <c r="AY188" s="16" t="s">
        <v>120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6" t="s">
        <v>82</v>
      </c>
      <c r="BK188" s="143">
        <f>ROUND(I188*H188,2)</f>
        <v>0</v>
      </c>
      <c r="BL188" s="16" t="s">
        <v>233</v>
      </c>
      <c r="BM188" s="142" t="s">
        <v>270</v>
      </c>
    </row>
    <row r="189" spans="2:65" s="11" customFormat="1" ht="25.9" customHeight="1" x14ac:dyDescent="0.2">
      <c r="B189" s="119"/>
      <c r="D189" s="120" t="s">
        <v>70</v>
      </c>
      <c r="E189" s="121" t="s">
        <v>271</v>
      </c>
      <c r="F189" s="121" t="s">
        <v>272</v>
      </c>
      <c r="J189" s="122"/>
      <c r="L189" s="119"/>
      <c r="M189" s="123"/>
      <c r="P189" s="124">
        <f>SUM(P190:P191)</f>
        <v>25.44</v>
      </c>
      <c r="R189" s="124">
        <f>SUM(R190:R191)</f>
        <v>0</v>
      </c>
      <c r="T189" s="125">
        <f>SUM(T190:T191)</f>
        <v>0</v>
      </c>
      <c r="AR189" s="120" t="s">
        <v>126</v>
      </c>
      <c r="AT189" s="126" t="s">
        <v>70</v>
      </c>
      <c r="AU189" s="126" t="s">
        <v>71</v>
      </c>
      <c r="AY189" s="120" t="s">
        <v>120</v>
      </c>
      <c r="BK189" s="127">
        <f>SUM(BK190:BK191)</f>
        <v>0</v>
      </c>
    </row>
    <row r="190" spans="2:65" s="1" customFormat="1" ht="33" customHeight="1" x14ac:dyDescent="0.2">
      <c r="B190" s="130"/>
      <c r="C190" s="131" t="s">
        <v>273</v>
      </c>
      <c r="D190" s="131" t="s">
        <v>123</v>
      </c>
      <c r="E190" s="132" t="s">
        <v>274</v>
      </c>
      <c r="F190" s="133" t="s">
        <v>275</v>
      </c>
      <c r="G190" s="134" t="s">
        <v>276</v>
      </c>
      <c r="H190" s="135">
        <v>24</v>
      </c>
      <c r="I190" s="136"/>
      <c r="J190" s="136"/>
      <c r="K190" s="137"/>
      <c r="L190" s="28"/>
      <c r="M190" s="138" t="s">
        <v>1</v>
      </c>
      <c r="N190" s="139" t="s">
        <v>37</v>
      </c>
      <c r="O190" s="140">
        <v>1.06</v>
      </c>
      <c r="P190" s="140">
        <f>O190*H190</f>
        <v>25.44</v>
      </c>
      <c r="Q190" s="140">
        <v>0</v>
      </c>
      <c r="R190" s="140">
        <f>Q190*H190</f>
        <v>0</v>
      </c>
      <c r="S190" s="140">
        <v>0</v>
      </c>
      <c r="T190" s="141">
        <f>S190*H190</f>
        <v>0</v>
      </c>
      <c r="AR190" s="142" t="s">
        <v>277</v>
      </c>
      <c r="AT190" s="142" t="s">
        <v>123</v>
      </c>
      <c r="AU190" s="142" t="s">
        <v>76</v>
      </c>
      <c r="AY190" s="16" t="s">
        <v>120</v>
      </c>
      <c r="BE190" s="143">
        <f>IF(N190="základná",J190,0)</f>
        <v>0</v>
      </c>
      <c r="BF190" s="143">
        <f>IF(N190="znížená",J190,0)</f>
        <v>0</v>
      </c>
      <c r="BG190" s="143">
        <f>IF(N190="zákl. prenesená",J190,0)</f>
        <v>0</v>
      </c>
      <c r="BH190" s="143">
        <f>IF(N190="zníž. prenesená",J190,0)</f>
        <v>0</v>
      </c>
      <c r="BI190" s="143">
        <f>IF(N190="nulová",J190,0)</f>
        <v>0</v>
      </c>
      <c r="BJ190" s="16" t="s">
        <v>82</v>
      </c>
      <c r="BK190" s="143">
        <f>ROUND(I190*H190,2)</f>
        <v>0</v>
      </c>
      <c r="BL190" s="16" t="s">
        <v>277</v>
      </c>
      <c r="BM190" s="142" t="s">
        <v>278</v>
      </c>
    </row>
    <row r="191" spans="2:65" s="13" customFormat="1" x14ac:dyDescent="0.2">
      <c r="B191" s="150"/>
      <c r="D191" s="145" t="s">
        <v>128</v>
      </c>
      <c r="E191" s="151" t="s">
        <v>1</v>
      </c>
      <c r="F191" s="152" t="s">
        <v>301</v>
      </c>
      <c r="H191" s="153">
        <v>24</v>
      </c>
      <c r="L191" s="150"/>
      <c r="M191" s="154"/>
      <c r="T191" s="155"/>
      <c r="AT191" s="151" t="s">
        <v>128</v>
      </c>
      <c r="AU191" s="151" t="s">
        <v>76</v>
      </c>
      <c r="AV191" s="13" t="s">
        <v>82</v>
      </c>
      <c r="AW191" s="13" t="s">
        <v>28</v>
      </c>
      <c r="AX191" s="13" t="s">
        <v>76</v>
      </c>
      <c r="AY191" s="151" t="s">
        <v>120</v>
      </c>
    </row>
    <row r="192" spans="2:65" s="11" customFormat="1" ht="25.9" customHeight="1" x14ac:dyDescent="0.2">
      <c r="B192" s="119"/>
      <c r="D192" s="120" t="s">
        <v>70</v>
      </c>
      <c r="E192" s="121" t="s">
        <v>279</v>
      </c>
      <c r="F192" s="121" t="s">
        <v>280</v>
      </c>
      <c r="J192" s="122"/>
      <c r="L192" s="119"/>
      <c r="M192" s="123"/>
      <c r="P192" s="124">
        <f>P193</f>
        <v>0</v>
      </c>
      <c r="R192" s="124">
        <f>R193</f>
        <v>0</v>
      </c>
      <c r="T192" s="125">
        <f>T193</f>
        <v>0</v>
      </c>
      <c r="AR192" s="120" t="s">
        <v>151</v>
      </c>
      <c r="AT192" s="126" t="s">
        <v>70</v>
      </c>
      <c r="AU192" s="126" t="s">
        <v>71</v>
      </c>
      <c r="AY192" s="120" t="s">
        <v>120</v>
      </c>
      <c r="BK192" s="127">
        <f>BK193</f>
        <v>0</v>
      </c>
    </row>
    <row r="193" spans="2:65" s="1" customFormat="1" ht="24.2" customHeight="1" x14ac:dyDescent="0.2">
      <c r="B193" s="130"/>
      <c r="C193" s="131" t="s">
        <v>281</v>
      </c>
      <c r="D193" s="131" t="s">
        <v>123</v>
      </c>
      <c r="E193" s="132" t="s">
        <v>282</v>
      </c>
      <c r="F193" s="133" t="s">
        <v>283</v>
      </c>
      <c r="G193" s="134" t="s">
        <v>284</v>
      </c>
      <c r="H193" s="135">
        <v>1</v>
      </c>
      <c r="I193" s="136"/>
      <c r="J193" s="136"/>
      <c r="K193" s="137"/>
      <c r="L193" s="28"/>
      <c r="M193" s="172" t="s">
        <v>1</v>
      </c>
      <c r="N193" s="173" t="s">
        <v>37</v>
      </c>
      <c r="O193" s="174">
        <v>0</v>
      </c>
      <c r="P193" s="174">
        <f>O193*H193</f>
        <v>0</v>
      </c>
      <c r="Q193" s="174">
        <v>0</v>
      </c>
      <c r="R193" s="174">
        <f>Q193*H193</f>
        <v>0</v>
      </c>
      <c r="S193" s="174">
        <v>0</v>
      </c>
      <c r="T193" s="175">
        <f>S193*H193</f>
        <v>0</v>
      </c>
      <c r="AR193" s="142" t="s">
        <v>285</v>
      </c>
      <c r="AT193" s="142" t="s">
        <v>123</v>
      </c>
      <c r="AU193" s="142" t="s">
        <v>76</v>
      </c>
      <c r="AY193" s="16" t="s">
        <v>120</v>
      </c>
      <c r="BE193" s="143">
        <f>IF(N193="základná",J193,0)</f>
        <v>0</v>
      </c>
      <c r="BF193" s="143">
        <f>IF(N193="znížená",J193,0)</f>
        <v>0</v>
      </c>
      <c r="BG193" s="143">
        <f>IF(N193="zákl. prenesená",J193,0)</f>
        <v>0</v>
      </c>
      <c r="BH193" s="143">
        <f>IF(N193="zníž. prenesená",J193,0)</f>
        <v>0</v>
      </c>
      <c r="BI193" s="143">
        <f>IF(N193="nulová",J193,0)</f>
        <v>0</v>
      </c>
      <c r="BJ193" s="16" t="s">
        <v>82</v>
      </c>
      <c r="BK193" s="143">
        <f>ROUND(I193*H193,2)</f>
        <v>0</v>
      </c>
      <c r="BL193" s="16" t="s">
        <v>285</v>
      </c>
      <c r="BM193" s="142" t="s">
        <v>286</v>
      </c>
    </row>
    <row r="194" spans="2:65" s="1" customFormat="1" ht="6.95" customHeight="1" x14ac:dyDescent="0.2">
      <c r="B194" s="43"/>
      <c r="C194" s="44"/>
      <c r="D194" s="44"/>
      <c r="E194" s="44"/>
      <c r="F194" s="44"/>
      <c r="G194" s="44"/>
      <c r="H194" s="44"/>
      <c r="I194" s="44"/>
      <c r="J194" s="44"/>
      <c r="K194" s="44"/>
      <c r="L194" s="28"/>
    </row>
  </sheetData>
  <autoFilter ref="C122:K193" xr:uid="{00000000-0009-0000-0000-000001000000}"/>
  <mergeCells count="5">
    <mergeCell ref="E7:H7"/>
    <mergeCell ref="E25:H25"/>
    <mergeCell ref="E85:H85"/>
    <mergeCell ref="E115:H115"/>
    <mergeCell ref="L2:V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9"/>
  <sheetViews>
    <sheetView showGridLines="0" workbookViewId="0"/>
  </sheetViews>
  <sheetFormatPr defaultRowHeight="11.25" x14ac:dyDescent="0.2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 x14ac:dyDescent="0.2"/>
    <row r="2" spans="2:8" ht="36.950000000000003" customHeight="1" x14ac:dyDescent="0.2"/>
    <row r="3" spans="2:8" ht="6.95" customHeight="1" x14ac:dyDescent="0.2">
      <c r="B3" s="17"/>
      <c r="C3" s="18"/>
      <c r="D3" s="18"/>
      <c r="E3" s="18"/>
      <c r="F3" s="18"/>
      <c r="G3" s="18"/>
      <c r="H3" s="19"/>
    </row>
    <row r="4" spans="2:8" ht="24.95" customHeight="1" x14ac:dyDescent="0.2">
      <c r="B4" s="19"/>
      <c r="C4" s="20" t="s">
        <v>287</v>
      </c>
      <c r="H4" s="19"/>
    </row>
    <row r="5" spans="2:8" ht="12" customHeight="1" x14ac:dyDescent="0.2">
      <c r="B5" s="19"/>
      <c r="C5" s="22" t="s">
        <v>11</v>
      </c>
      <c r="D5" s="187" t="s">
        <v>12</v>
      </c>
      <c r="E5" s="189"/>
      <c r="F5" s="189"/>
      <c r="H5" s="19"/>
    </row>
    <row r="6" spans="2:8" ht="36.950000000000003" customHeight="1" x14ac:dyDescent="0.2">
      <c r="B6" s="19"/>
      <c r="C6" s="24" t="s">
        <v>13</v>
      </c>
      <c r="D6" s="191" t="s">
        <v>14</v>
      </c>
      <c r="E6" s="189"/>
      <c r="F6" s="189"/>
      <c r="H6" s="19"/>
    </row>
    <row r="7" spans="2:8" ht="16.5" customHeight="1" x14ac:dyDescent="0.2">
      <c r="B7" s="19"/>
      <c r="C7" s="25" t="s">
        <v>19</v>
      </c>
      <c r="D7" s="51" t="str">
        <f>'Rekapitulácia stavby'!AN8</f>
        <v>10. 8. 2026</v>
      </c>
      <c r="H7" s="19"/>
    </row>
    <row r="8" spans="2:8" s="1" customFormat="1" ht="10.9" customHeight="1" x14ac:dyDescent="0.2">
      <c r="B8" s="28"/>
      <c r="H8" s="28"/>
    </row>
    <row r="9" spans="2:8" s="10" customFormat="1" ht="29.25" customHeight="1" x14ac:dyDescent="0.2">
      <c r="B9" s="110"/>
      <c r="C9" s="111" t="s">
        <v>52</v>
      </c>
      <c r="D9" s="112" t="s">
        <v>53</v>
      </c>
      <c r="E9" s="112" t="s">
        <v>108</v>
      </c>
      <c r="F9" s="113" t="s">
        <v>288</v>
      </c>
      <c r="H9" s="110"/>
    </row>
    <row r="10" spans="2:8" s="1" customFormat="1" ht="26.45" customHeight="1" x14ac:dyDescent="0.2">
      <c r="B10" s="28"/>
      <c r="C10" s="176" t="s">
        <v>12</v>
      </c>
      <c r="D10" s="176" t="s">
        <v>14</v>
      </c>
      <c r="H10" s="28"/>
    </row>
    <row r="11" spans="2:8" s="1" customFormat="1" ht="16.899999999999999" customHeight="1" x14ac:dyDescent="0.2">
      <c r="B11" s="28"/>
      <c r="C11" s="177" t="s">
        <v>87</v>
      </c>
      <c r="D11" s="178" t="s">
        <v>88</v>
      </c>
      <c r="E11" s="179" t="s">
        <v>80</v>
      </c>
      <c r="F11" s="180">
        <v>787.02</v>
      </c>
      <c r="H11" s="28"/>
    </row>
    <row r="12" spans="2:8" s="1" customFormat="1" ht="16.899999999999999" customHeight="1" x14ac:dyDescent="0.2">
      <c r="B12" s="28"/>
      <c r="C12" s="181" t="s">
        <v>87</v>
      </c>
      <c r="D12" s="181" t="s">
        <v>217</v>
      </c>
      <c r="E12" s="16" t="s">
        <v>1</v>
      </c>
      <c r="F12" s="182">
        <v>787.02</v>
      </c>
      <c r="H12" s="28"/>
    </row>
    <row r="13" spans="2:8" s="1" customFormat="1" ht="16.899999999999999" customHeight="1" x14ac:dyDescent="0.2">
      <c r="B13" s="28"/>
      <c r="C13" s="183" t="s">
        <v>289</v>
      </c>
      <c r="H13" s="28"/>
    </row>
    <row r="14" spans="2:8" s="1" customFormat="1" ht="16.899999999999999" customHeight="1" x14ac:dyDescent="0.2">
      <c r="B14" s="28"/>
      <c r="C14" s="181" t="s">
        <v>214</v>
      </c>
      <c r="D14" s="181" t="s">
        <v>215</v>
      </c>
      <c r="E14" s="16" t="s">
        <v>80</v>
      </c>
      <c r="F14" s="182">
        <v>787.02</v>
      </c>
      <c r="H14" s="28"/>
    </row>
    <row r="15" spans="2:8" s="1" customFormat="1" ht="22.5" x14ac:dyDescent="0.2">
      <c r="B15" s="28"/>
      <c r="C15" s="181" t="s">
        <v>223</v>
      </c>
      <c r="D15" s="181" t="s">
        <v>224</v>
      </c>
      <c r="E15" s="16" t="s">
        <v>80</v>
      </c>
      <c r="F15" s="182">
        <v>787.02</v>
      </c>
      <c r="H15" s="28"/>
    </row>
    <row r="16" spans="2:8" s="1" customFormat="1" ht="16.899999999999999" customHeight="1" x14ac:dyDescent="0.2">
      <c r="B16" s="28"/>
      <c r="C16" s="177" t="s">
        <v>83</v>
      </c>
      <c r="D16" s="178" t="s">
        <v>84</v>
      </c>
      <c r="E16" s="179" t="s">
        <v>80</v>
      </c>
      <c r="F16" s="180">
        <v>481.6</v>
      </c>
      <c r="H16" s="28"/>
    </row>
    <row r="17" spans="2:8" s="1" customFormat="1" ht="16.899999999999999" customHeight="1" x14ac:dyDescent="0.2">
      <c r="B17" s="28"/>
      <c r="C17" s="181" t="s">
        <v>1</v>
      </c>
      <c r="D17" s="181" t="s">
        <v>137</v>
      </c>
      <c r="E17" s="16" t="s">
        <v>1</v>
      </c>
      <c r="F17" s="182">
        <v>0</v>
      </c>
      <c r="H17" s="28"/>
    </row>
    <row r="18" spans="2:8" s="1" customFormat="1" ht="16.899999999999999" customHeight="1" x14ac:dyDescent="0.2">
      <c r="B18" s="28"/>
      <c r="C18" s="181" t="s">
        <v>1</v>
      </c>
      <c r="D18" s="181" t="s">
        <v>138</v>
      </c>
      <c r="E18" s="16" t="s">
        <v>1</v>
      </c>
      <c r="F18" s="182">
        <v>231.17500000000001</v>
      </c>
      <c r="H18" s="28"/>
    </row>
    <row r="19" spans="2:8" s="1" customFormat="1" ht="16.899999999999999" customHeight="1" x14ac:dyDescent="0.2">
      <c r="B19" s="28"/>
      <c r="C19" s="181" t="s">
        <v>1</v>
      </c>
      <c r="D19" s="181" t="s">
        <v>139</v>
      </c>
      <c r="E19" s="16" t="s">
        <v>1</v>
      </c>
      <c r="F19" s="182">
        <v>0</v>
      </c>
      <c r="H19" s="28"/>
    </row>
    <row r="20" spans="2:8" s="1" customFormat="1" ht="16.899999999999999" customHeight="1" x14ac:dyDescent="0.2">
      <c r="B20" s="28"/>
      <c r="C20" s="181" t="s">
        <v>1</v>
      </c>
      <c r="D20" s="181" t="s">
        <v>140</v>
      </c>
      <c r="E20" s="16" t="s">
        <v>1</v>
      </c>
      <c r="F20" s="182">
        <v>250.42500000000001</v>
      </c>
      <c r="H20" s="28"/>
    </row>
    <row r="21" spans="2:8" s="1" customFormat="1" ht="16.899999999999999" customHeight="1" x14ac:dyDescent="0.2">
      <c r="B21" s="28"/>
      <c r="C21" s="181" t="s">
        <v>83</v>
      </c>
      <c r="D21" s="181" t="s">
        <v>133</v>
      </c>
      <c r="E21" s="16" t="s">
        <v>1</v>
      </c>
      <c r="F21" s="182">
        <v>481.6</v>
      </c>
      <c r="H21" s="28"/>
    </row>
    <row r="22" spans="2:8" s="1" customFormat="1" ht="16.899999999999999" customHeight="1" x14ac:dyDescent="0.2">
      <c r="B22" s="28"/>
      <c r="C22" s="183" t="s">
        <v>289</v>
      </c>
      <c r="H22" s="28"/>
    </row>
    <row r="23" spans="2:8" s="1" customFormat="1" ht="16.899999999999999" customHeight="1" x14ac:dyDescent="0.2">
      <c r="B23" s="28"/>
      <c r="C23" s="181" t="s">
        <v>134</v>
      </c>
      <c r="D23" s="181" t="s">
        <v>135</v>
      </c>
      <c r="E23" s="16" t="s">
        <v>80</v>
      </c>
      <c r="F23" s="182">
        <v>481.6</v>
      </c>
      <c r="H23" s="28"/>
    </row>
    <row r="24" spans="2:8" s="1" customFormat="1" ht="16.899999999999999" customHeight="1" x14ac:dyDescent="0.2">
      <c r="B24" s="28"/>
      <c r="C24" s="181" t="s">
        <v>214</v>
      </c>
      <c r="D24" s="181" t="s">
        <v>215</v>
      </c>
      <c r="E24" s="16" t="s">
        <v>80</v>
      </c>
      <c r="F24" s="182">
        <v>787.02</v>
      </c>
      <c r="H24" s="28"/>
    </row>
    <row r="25" spans="2:8" s="1" customFormat="1" ht="16.899999999999999" customHeight="1" x14ac:dyDescent="0.2">
      <c r="B25" s="28"/>
      <c r="C25" s="177" t="s">
        <v>78</v>
      </c>
      <c r="D25" s="178" t="s">
        <v>79</v>
      </c>
      <c r="E25" s="179" t="s">
        <v>80</v>
      </c>
      <c r="F25" s="180">
        <v>305.42</v>
      </c>
      <c r="H25" s="28"/>
    </row>
    <row r="26" spans="2:8" s="1" customFormat="1" ht="16.899999999999999" customHeight="1" x14ac:dyDescent="0.2">
      <c r="B26" s="28"/>
      <c r="C26" s="181" t="s">
        <v>1</v>
      </c>
      <c r="D26" s="181" t="s">
        <v>129</v>
      </c>
      <c r="E26" s="16" t="s">
        <v>1</v>
      </c>
      <c r="F26" s="182">
        <v>0</v>
      </c>
      <c r="H26" s="28"/>
    </row>
    <row r="27" spans="2:8" s="1" customFormat="1" ht="16.899999999999999" customHeight="1" x14ac:dyDescent="0.2">
      <c r="B27" s="28"/>
      <c r="C27" s="181" t="s">
        <v>1</v>
      </c>
      <c r="D27" s="181" t="s">
        <v>130</v>
      </c>
      <c r="E27" s="16" t="s">
        <v>1</v>
      </c>
      <c r="F27" s="182">
        <v>149.38999999999999</v>
      </c>
      <c r="H27" s="28"/>
    </row>
    <row r="28" spans="2:8" s="1" customFormat="1" ht="16.899999999999999" customHeight="1" x14ac:dyDescent="0.2">
      <c r="B28" s="28"/>
      <c r="C28" s="181" t="s">
        <v>1</v>
      </c>
      <c r="D28" s="181" t="s">
        <v>131</v>
      </c>
      <c r="E28" s="16" t="s">
        <v>1</v>
      </c>
      <c r="F28" s="182">
        <v>0</v>
      </c>
      <c r="H28" s="28"/>
    </row>
    <row r="29" spans="2:8" s="1" customFormat="1" ht="22.5" x14ac:dyDescent="0.2">
      <c r="B29" s="28"/>
      <c r="C29" s="181" t="s">
        <v>1</v>
      </c>
      <c r="D29" s="181" t="s">
        <v>132</v>
      </c>
      <c r="E29" s="16" t="s">
        <v>1</v>
      </c>
      <c r="F29" s="182">
        <v>156.03</v>
      </c>
      <c r="H29" s="28"/>
    </row>
    <row r="30" spans="2:8" s="1" customFormat="1" ht="16.899999999999999" customHeight="1" x14ac:dyDescent="0.2">
      <c r="B30" s="28"/>
      <c r="C30" s="181" t="s">
        <v>78</v>
      </c>
      <c r="D30" s="181" t="s">
        <v>133</v>
      </c>
      <c r="E30" s="16" t="s">
        <v>1</v>
      </c>
      <c r="F30" s="182">
        <v>305.42</v>
      </c>
      <c r="H30" s="28"/>
    </row>
    <row r="31" spans="2:8" s="1" customFormat="1" ht="16.899999999999999" customHeight="1" x14ac:dyDescent="0.2">
      <c r="B31" s="28"/>
      <c r="C31" s="183" t="s">
        <v>289</v>
      </c>
      <c r="H31" s="28"/>
    </row>
    <row r="32" spans="2:8" s="1" customFormat="1" ht="22.5" x14ac:dyDescent="0.2">
      <c r="B32" s="28"/>
      <c r="C32" s="181" t="s">
        <v>124</v>
      </c>
      <c r="D32" s="181" t="s">
        <v>125</v>
      </c>
      <c r="E32" s="16" t="s">
        <v>80</v>
      </c>
      <c r="F32" s="182">
        <v>305.42</v>
      </c>
      <c r="H32" s="28"/>
    </row>
    <row r="33" spans="2:8" s="1" customFormat="1" ht="16.899999999999999" customHeight="1" x14ac:dyDescent="0.2">
      <c r="B33" s="28"/>
      <c r="C33" s="181" t="s">
        <v>197</v>
      </c>
      <c r="D33" s="181" t="s">
        <v>198</v>
      </c>
      <c r="E33" s="16" t="s">
        <v>80</v>
      </c>
      <c r="F33" s="182">
        <v>305.42</v>
      </c>
      <c r="H33" s="28"/>
    </row>
    <row r="34" spans="2:8" s="1" customFormat="1" ht="16.899999999999999" customHeight="1" x14ac:dyDescent="0.2">
      <c r="B34" s="28"/>
      <c r="C34" s="181" t="s">
        <v>200</v>
      </c>
      <c r="D34" s="181" t="s">
        <v>201</v>
      </c>
      <c r="E34" s="16" t="s">
        <v>80</v>
      </c>
      <c r="F34" s="182">
        <v>305.42</v>
      </c>
      <c r="H34" s="28"/>
    </row>
    <row r="35" spans="2:8" s="1" customFormat="1" ht="16.899999999999999" customHeight="1" x14ac:dyDescent="0.2">
      <c r="B35" s="28"/>
      <c r="C35" s="181" t="s">
        <v>214</v>
      </c>
      <c r="D35" s="181" t="s">
        <v>215</v>
      </c>
      <c r="E35" s="16" t="s">
        <v>80</v>
      </c>
      <c r="F35" s="182">
        <v>787.02</v>
      </c>
      <c r="H35" s="28"/>
    </row>
    <row r="36" spans="2:8" s="1" customFormat="1" ht="16.899999999999999" customHeight="1" x14ac:dyDescent="0.2">
      <c r="B36" s="28"/>
      <c r="C36" s="181" t="s">
        <v>219</v>
      </c>
      <c r="D36" s="181" t="s">
        <v>220</v>
      </c>
      <c r="E36" s="16" t="s">
        <v>80</v>
      </c>
      <c r="F36" s="182">
        <v>305.42</v>
      </c>
      <c r="H36" s="28"/>
    </row>
    <row r="37" spans="2:8" s="1" customFormat="1" ht="16.899999999999999" customHeight="1" x14ac:dyDescent="0.2">
      <c r="B37" s="28"/>
      <c r="C37" s="181" t="s">
        <v>144</v>
      </c>
      <c r="D37" s="181" t="s">
        <v>145</v>
      </c>
      <c r="E37" s="16" t="s">
        <v>80</v>
      </c>
      <c r="F37" s="182">
        <v>305.42</v>
      </c>
      <c r="H37" s="28"/>
    </row>
    <row r="38" spans="2:8" s="1" customFormat="1" ht="7.35" customHeight="1" x14ac:dyDescent="0.2">
      <c r="B38" s="43"/>
      <c r="C38" s="44"/>
      <c r="D38" s="44"/>
      <c r="E38" s="44"/>
      <c r="F38" s="44"/>
      <c r="G38" s="44"/>
      <c r="H38" s="28"/>
    </row>
    <row r="39" spans="2:8" s="1" customFormat="1" x14ac:dyDescent="0.2"/>
  </sheetData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SN - Opravy miestností</vt:lpstr>
      <vt:lpstr>Zoznam figúr</vt:lpstr>
      <vt:lpstr>'Rekapitulácia stavby'!Názvy_tlače</vt:lpstr>
      <vt:lpstr>'SN - Opravy miestností'!Názvy_tlače</vt:lpstr>
      <vt:lpstr>'Zoznam figúr'!Názvy_tlače</vt:lpstr>
      <vt:lpstr>'Rekapitulácia stavby'!Oblasť_tlače</vt:lpstr>
      <vt:lpstr>'SN - Opravy miestností'!Oblasť_tlače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Varečková Čániová Jana</cp:lastModifiedBy>
  <dcterms:created xsi:type="dcterms:W3CDTF">2026-08-10T06:58:30Z</dcterms:created>
  <dcterms:modified xsi:type="dcterms:W3CDTF">2026-08-24T09:17:18Z</dcterms:modified>
</cp:coreProperties>
</file>