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AgroJavorník\"/>
    </mc:Choice>
  </mc:AlternateContent>
  <xr:revisionPtr revIDLastSave="0" documentId="13_ncr:1_{BEAC6C65-DDD1-4A7D-972F-4063E8B40B5C}" xr6:coauthVersionLast="47" xr6:coauthVersionMax="47" xr10:uidLastSave="{00000000-0000-0000-0000-000000000000}"/>
  <bookViews>
    <workbookView xWindow="-103" yWindow="-103" windowWidth="24892" windowHeight="15943" activeTab="1" xr2:uid="{00000000-000D-0000-FFFF-FFFF00000000}"/>
  </bookViews>
  <sheets>
    <sheet name="Rekapitulácia stavby" sheetId="1" r:id="rId1"/>
    <sheet name="01 -  Architektonicko-sta..." sheetId="2" r:id="rId2"/>
  </sheets>
  <definedNames>
    <definedName name="_xlnm._FilterDatabase" localSheetId="1" hidden="1">'01 -  Architektonicko-sta...'!$C$128:$L$189</definedName>
    <definedName name="_xlnm.Print_Titles" localSheetId="1">'01 -  Architektonicko-sta...'!$128:$128</definedName>
    <definedName name="_xlnm.Print_Titles" localSheetId="0">'Rekapitulácia stavby'!$92:$92</definedName>
    <definedName name="_xlnm.Print_Area" localSheetId="1">'01 -  Architektonicko-sta...'!$C$4:$K$76,'01 -  Architektonicko-sta...'!$C$82:$K$110,'01 -  Architektonicko-sta...'!$C$116:$K$189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8" i="1" l="1"/>
  <c r="AX98" i="1"/>
  <c r="AY97" i="1"/>
  <c r="AX97" i="1"/>
  <c r="AY96" i="1"/>
  <c r="AX96" i="1"/>
  <c r="K37" i="2"/>
  <c r="K36" i="2"/>
  <c r="AY95" i="1"/>
  <c r="K35" i="2"/>
  <c r="AX95" i="1" s="1"/>
  <c r="BJ189" i="2"/>
  <c r="BI189" i="2"/>
  <c r="BH189" i="2"/>
  <c r="BF189" i="2"/>
  <c r="U189" i="2"/>
  <c r="U188" i="2" s="1"/>
  <c r="S189" i="2"/>
  <c r="S188" i="2"/>
  <c r="Q189" i="2"/>
  <c r="Q188" i="2" s="1"/>
  <c r="BJ187" i="2"/>
  <c r="BI187" i="2"/>
  <c r="BH187" i="2"/>
  <c r="BF187" i="2"/>
  <c r="U187" i="2"/>
  <c r="S187" i="2"/>
  <c r="Q187" i="2"/>
  <c r="BJ186" i="2"/>
  <c r="BI186" i="2"/>
  <c r="BH186" i="2"/>
  <c r="BF186" i="2"/>
  <c r="U186" i="2"/>
  <c r="S186" i="2"/>
  <c r="Q186" i="2"/>
  <c r="BJ183" i="2"/>
  <c r="BI183" i="2"/>
  <c r="BH183" i="2"/>
  <c r="BF183" i="2"/>
  <c r="U183" i="2"/>
  <c r="S183" i="2"/>
  <c r="Q183" i="2"/>
  <c r="BJ182" i="2"/>
  <c r="BI182" i="2"/>
  <c r="BH182" i="2"/>
  <c r="BF182" i="2"/>
  <c r="U182" i="2"/>
  <c r="S182" i="2"/>
  <c r="Q182" i="2"/>
  <c r="BJ181" i="2"/>
  <c r="BI181" i="2"/>
  <c r="BH181" i="2"/>
  <c r="BF181" i="2"/>
  <c r="U181" i="2"/>
  <c r="S181" i="2"/>
  <c r="Q181" i="2"/>
  <c r="BJ180" i="2"/>
  <c r="BI180" i="2"/>
  <c r="BH180" i="2"/>
  <c r="BF180" i="2"/>
  <c r="U180" i="2"/>
  <c r="S180" i="2"/>
  <c r="Q180" i="2"/>
  <c r="BJ179" i="2"/>
  <c r="BI179" i="2"/>
  <c r="BH179" i="2"/>
  <c r="BF179" i="2"/>
  <c r="U179" i="2"/>
  <c r="S179" i="2"/>
  <c r="Q179" i="2"/>
  <c r="BJ178" i="2"/>
  <c r="BI178" i="2"/>
  <c r="BH178" i="2"/>
  <c r="BF178" i="2"/>
  <c r="U178" i="2"/>
  <c r="S178" i="2"/>
  <c r="Q178" i="2"/>
  <c r="BJ177" i="2"/>
  <c r="BI177" i="2"/>
  <c r="BH177" i="2"/>
  <c r="BF177" i="2"/>
  <c r="U177" i="2"/>
  <c r="S177" i="2"/>
  <c r="Q177" i="2"/>
  <c r="BJ176" i="2"/>
  <c r="BI176" i="2"/>
  <c r="BH176" i="2"/>
  <c r="BF176" i="2"/>
  <c r="U176" i="2"/>
  <c r="S176" i="2"/>
  <c r="Q176" i="2"/>
  <c r="BJ175" i="2"/>
  <c r="BI175" i="2"/>
  <c r="BH175" i="2"/>
  <c r="BF175" i="2"/>
  <c r="U175" i="2"/>
  <c r="S175" i="2"/>
  <c r="Q175" i="2"/>
  <c r="BJ173" i="2"/>
  <c r="BI173" i="2"/>
  <c r="BH173" i="2"/>
  <c r="BF173" i="2"/>
  <c r="U173" i="2"/>
  <c r="S173" i="2"/>
  <c r="Q173" i="2"/>
  <c r="BJ172" i="2"/>
  <c r="BI172" i="2"/>
  <c r="BH172" i="2"/>
  <c r="BF172" i="2"/>
  <c r="U172" i="2"/>
  <c r="S172" i="2"/>
  <c r="Q172" i="2"/>
  <c r="BJ171" i="2"/>
  <c r="BI171" i="2"/>
  <c r="BH171" i="2"/>
  <c r="BF171" i="2"/>
  <c r="U171" i="2"/>
  <c r="S171" i="2"/>
  <c r="Q171" i="2"/>
  <c r="BJ170" i="2"/>
  <c r="BI170" i="2"/>
  <c r="BH170" i="2"/>
  <c r="BF170" i="2"/>
  <c r="U170" i="2"/>
  <c r="S170" i="2"/>
  <c r="Q170" i="2"/>
  <c r="BJ169" i="2"/>
  <c r="BI169" i="2"/>
  <c r="BH169" i="2"/>
  <c r="BF169" i="2"/>
  <c r="U169" i="2"/>
  <c r="S169" i="2"/>
  <c r="Q169" i="2"/>
  <c r="BJ168" i="2"/>
  <c r="BI168" i="2"/>
  <c r="BH168" i="2"/>
  <c r="BF168" i="2"/>
  <c r="U168" i="2"/>
  <c r="S168" i="2"/>
  <c r="Q168" i="2"/>
  <c r="BJ167" i="2"/>
  <c r="BI167" i="2"/>
  <c r="BH167" i="2"/>
  <c r="BF167" i="2"/>
  <c r="U167" i="2"/>
  <c r="S167" i="2"/>
  <c r="Q167" i="2"/>
  <c r="BJ166" i="2"/>
  <c r="BI166" i="2"/>
  <c r="BH166" i="2"/>
  <c r="BF166" i="2"/>
  <c r="U166" i="2"/>
  <c r="S166" i="2"/>
  <c r="Q166" i="2"/>
  <c r="BJ164" i="2"/>
  <c r="BI164" i="2"/>
  <c r="BH164" i="2"/>
  <c r="BF164" i="2"/>
  <c r="U164" i="2"/>
  <c r="S164" i="2"/>
  <c r="Q164" i="2"/>
  <c r="BJ163" i="2"/>
  <c r="BI163" i="2"/>
  <c r="BH163" i="2"/>
  <c r="BF163" i="2"/>
  <c r="U163" i="2"/>
  <c r="S163" i="2"/>
  <c r="Q163" i="2"/>
  <c r="BJ162" i="2"/>
  <c r="BI162" i="2"/>
  <c r="BH162" i="2"/>
  <c r="BF162" i="2"/>
  <c r="U162" i="2"/>
  <c r="S162" i="2"/>
  <c r="Q162" i="2"/>
  <c r="BJ159" i="2"/>
  <c r="BI159" i="2"/>
  <c r="BH159" i="2"/>
  <c r="BF159" i="2"/>
  <c r="U159" i="2"/>
  <c r="U158" i="2" s="1"/>
  <c r="S159" i="2"/>
  <c r="S158" i="2"/>
  <c r="Q159" i="2"/>
  <c r="Q158" i="2" s="1"/>
  <c r="BJ157" i="2"/>
  <c r="BI157" i="2"/>
  <c r="BH157" i="2"/>
  <c r="BF157" i="2"/>
  <c r="U157" i="2"/>
  <c r="S157" i="2"/>
  <c r="Q157" i="2"/>
  <c r="BJ156" i="2"/>
  <c r="BI156" i="2"/>
  <c r="BH156" i="2"/>
  <c r="BF156" i="2"/>
  <c r="U156" i="2"/>
  <c r="S156" i="2"/>
  <c r="Q156" i="2"/>
  <c r="BJ155" i="2"/>
  <c r="BI155" i="2"/>
  <c r="BH155" i="2"/>
  <c r="BF155" i="2"/>
  <c r="U155" i="2"/>
  <c r="S155" i="2"/>
  <c r="Q155" i="2"/>
  <c r="BJ154" i="2"/>
  <c r="BI154" i="2"/>
  <c r="BH154" i="2"/>
  <c r="BF154" i="2"/>
  <c r="U154" i="2"/>
  <c r="S154" i="2"/>
  <c r="Q154" i="2"/>
  <c r="BJ153" i="2"/>
  <c r="BI153" i="2"/>
  <c r="BH153" i="2"/>
  <c r="BF153" i="2"/>
  <c r="U153" i="2"/>
  <c r="S153" i="2"/>
  <c r="Q153" i="2"/>
  <c r="BJ152" i="2"/>
  <c r="BI152" i="2"/>
  <c r="BH152" i="2"/>
  <c r="BF152" i="2"/>
  <c r="U152" i="2"/>
  <c r="S152" i="2"/>
  <c r="Q152" i="2"/>
  <c r="BJ150" i="2"/>
  <c r="BI150" i="2"/>
  <c r="BH150" i="2"/>
  <c r="BF150" i="2"/>
  <c r="U150" i="2"/>
  <c r="S150" i="2"/>
  <c r="Q150" i="2"/>
  <c r="BJ149" i="2"/>
  <c r="BI149" i="2"/>
  <c r="BH149" i="2"/>
  <c r="BF149" i="2"/>
  <c r="U149" i="2"/>
  <c r="S149" i="2"/>
  <c r="Q149" i="2"/>
  <c r="BJ148" i="2"/>
  <c r="BI148" i="2"/>
  <c r="BH148" i="2"/>
  <c r="BF148" i="2"/>
  <c r="U148" i="2"/>
  <c r="S148" i="2"/>
  <c r="Q148" i="2"/>
  <c r="BJ147" i="2"/>
  <c r="BI147" i="2"/>
  <c r="BH147" i="2"/>
  <c r="BF147" i="2"/>
  <c r="U147" i="2"/>
  <c r="S147" i="2"/>
  <c r="Q147" i="2"/>
  <c r="BJ146" i="2"/>
  <c r="BI146" i="2"/>
  <c r="BH146" i="2"/>
  <c r="BF146" i="2"/>
  <c r="U146" i="2"/>
  <c r="S146" i="2"/>
  <c r="Q146" i="2"/>
  <c r="BJ145" i="2"/>
  <c r="BI145" i="2"/>
  <c r="BH145" i="2"/>
  <c r="BF145" i="2"/>
  <c r="U145" i="2"/>
  <c r="S145" i="2"/>
  <c r="Q145" i="2"/>
  <c r="BJ144" i="2"/>
  <c r="BI144" i="2"/>
  <c r="BH144" i="2"/>
  <c r="BF144" i="2"/>
  <c r="U144" i="2"/>
  <c r="S144" i="2"/>
  <c r="Q144" i="2"/>
  <c r="BJ143" i="2"/>
  <c r="BI143" i="2"/>
  <c r="BH143" i="2"/>
  <c r="BF143" i="2"/>
  <c r="U143" i="2"/>
  <c r="S143" i="2"/>
  <c r="Q143" i="2"/>
  <c r="BJ142" i="2"/>
  <c r="BI142" i="2"/>
  <c r="F36" i="2" s="1"/>
  <c r="BH142" i="2"/>
  <c r="BF142" i="2"/>
  <c r="U142" i="2"/>
  <c r="S142" i="2"/>
  <c r="Q142" i="2"/>
  <c r="BJ141" i="2"/>
  <c r="BI141" i="2"/>
  <c r="BH141" i="2"/>
  <c r="BF141" i="2"/>
  <c r="U141" i="2"/>
  <c r="S141" i="2"/>
  <c r="Q141" i="2"/>
  <c r="BJ140" i="2"/>
  <c r="BI140" i="2"/>
  <c r="BH140" i="2"/>
  <c r="BF140" i="2"/>
  <c r="U140" i="2"/>
  <c r="S140" i="2"/>
  <c r="Q140" i="2"/>
  <c r="BJ138" i="2"/>
  <c r="BI138" i="2"/>
  <c r="BH138" i="2"/>
  <c r="BF138" i="2"/>
  <c r="U138" i="2"/>
  <c r="S138" i="2"/>
  <c r="Q138" i="2"/>
  <c r="BJ137" i="2"/>
  <c r="BI137" i="2"/>
  <c r="BH137" i="2"/>
  <c r="BF137" i="2"/>
  <c r="U137" i="2"/>
  <c r="S137" i="2"/>
  <c r="Q137" i="2"/>
  <c r="BJ135" i="2"/>
  <c r="BI135" i="2"/>
  <c r="BH135" i="2"/>
  <c r="BF135" i="2"/>
  <c r="U135" i="2"/>
  <c r="S135" i="2"/>
  <c r="Q135" i="2"/>
  <c r="BJ134" i="2"/>
  <c r="BI134" i="2"/>
  <c r="BH134" i="2"/>
  <c r="BF134" i="2"/>
  <c r="U134" i="2"/>
  <c r="S134" i="2"/>
  <c r="Q134" i="2"/>
  <c r="BJ133" i="2"/>
  <c r="BI133" i="2"/>
  <c r="BH133" i="2"/>
  <c r="F35" i="2" s="1"/>
  <c r="BF133" i="2"/>
  <c r="U133" i="2"/>
  <c r="S133" i="2"/>
  <c r="Q133" i="2"/>
  <c r="BJ132" i="2"/>
  <c r="BI132" i="2"/>
  <c r="BH132" i="2"/>
  <c r="BF132" i="2"/>
  <c r="U132" i="2"/>
  <c r="S132" i="2"/>
  <c r="Q132" i="2"/>
  <c r="K125" i="2"/>
  <c r="F125" i="2"/>
  <c r="F123" i="2"/>
  <c r="E121" i="2"/>
  <c r="K91" i="2"/>
  <c r="F91" i="2"/>
  <c r="F89" i="2"/>
  <c r="E87" i="2"/>
  <c r="K24" i="2"/>
  <c r="E24" i="2"/>
  <c r="K126" i="2" s="1"/>
  <c r="K23" i="2"/>
  <c r="K18" i="2"/>
  <c r="E18" i="2"/>
  <c r="F126" i="2" s="1"/>
  <c r="K17" i="2"/>
  <c r="K12" i="2"/>
  <c r="K123" i="2"/>
  <c r="E7" i="2"/>
  <c r="E119" i="2"/>
  <c r="L90" i="1"/>
  <c r="AM90" i="1"/>
  <c r="AM89" i="1"/>
  <c r="L89" i="1"/>
  <c r="AM87" i="1"/>
  <c r="L87" i="1"/>
  <c r="L85" i="1"/>
  <c r="L84" i="1"/>
  <c r="BL176" i="2"/>
  <c r="BL178" i="2"/>
  <c r="K171" i="2"/>
  <c r="BL163" i="2"/>
  <c r="BL189" i="2"/>
  <c r="BL169" i="2"/>
  <c r="K163" i="2"/>
  <c r="K159" i="2"/>
  <c r="K156" i="2"/>
  <c r="BL153" i="2"/>
  <c r="BL148" i="2"/>
  <c r="BL143" i="2"/>
  <c r="K137" i="2"/>
  <c r="K146" i="2"/>
  <c r="BL138" i="2"/>
  <c r="BL183" i="2"/>
  <c r="BL172" i="2"/>
  <c r="K167" i="2"/>
  <c r="AS94" i="1"/>
  <c r="BL164" i="2"/>
  <c r="BL159" i="2"/>
  <c r="K157" i="2"/>
  <c r="K155" i="2"/>
  <c r="BL152" i="2"/>
  <c r="K135" i="2"/>
  <c r="K140" i="2"/>
  <c r="K152" i="2"/>
  <c r="K145" i="2"/>
  <c r="K134" i="2"/>
  <c r="K176" i="2"/>
  <c r="BL168" i="2"/>
  <c r="K33" i="2"/>
  <c r="BL141" i="2"/>
  <c r="K180" i="2"/>
  <c r="K148" i="2"/>
  <c r="K183" i="2"/>
  <c r="BL187" i="2"/>
  <c r="K147" i="2"/>
  <c r="K143" i="2"/>
  <c r="BL179" i="2"/>
  <c r="K150" i="2"/>
  <c r="K141" i="2"/>
  <c r="K179" i="2"/>
  <c r="K164" i="2"/>
  <c r="BL167" i="2"/>
  <c r="K132" i="2"/>
  <c r="BL145" i="2"/>
  <c r="BL182" i="2"/>
  <c r="K175" i="2"/>
  <c r="K170" i="2"/>
  <c r="BL134" i="2"/>
  <c r="BL180" i="2"/>
  <c r="BL170" i="2"/>
  <c r="K186" i="2"/>
  <c r="K168" i="2"/>
  <c r="BL162" i="2"/>
  <c r="BL157" i="2"/>
  <c r="BL155" i="2"/>
  <c r="K149" i="2"/>
  <c r="K144" i="2"/>
  <c r="K181" i="2"/>
  <c r="K173" i="2"/>
  <c r="BL166" i="2"/>
  <c r="K187" i="2"/>
  <c r="BL181" i="2"/>
  <c r="K166" i="2"/>
  <c r="K162" i="2"/>
  <c r="BL156" i="2"/>
  <c r="BL154" i="2"/>
  <c r="BL150" i="2"/>
  <c r="K189" i="2"/>
  <c r="BL133" i="2"/>
  <c r="BL149" i="2"/>
  <c r="BL144" i="2"/>
  <c r="BL186" i="2"/>
  <c r="K154" i="2"/>
  <c r="BL146" i="2"/>
  <c r="BL135" i="2"/>
  <c r="K177" i="2"/>
  <c r="BL173" i="2"/>
  <c r="K169" i="2"/>
  <c r="BL137" i="2"/>
  <c r="K182" i="2"/>
  <c r="BL175" i="2"/>
  <c r="BL171" i="2"/>
  <c r="BL140" i="2"/>
  <c r="K178" i="2"/>
  <c r="BL177" i="2"/>
  <c r="K172" i="2"/>
  <c r="K142" i="2"/>
  <c r="BL132" i="2"/>
  <c r="K138" i="2"/>
  <c r="K153" i="2"/>
  <c r="BL147" i="2"/>
  <c r="BL142" i="2"/>
  <c r="K133" i="2"/>
  <c r="F37" i="2" l="1"/>
  <c r="F33" i="2"/>
  <c r="AZ95" i="1" s="1"/>
  <c r="Q131" i="2"/>
  <c r="U136" i="2"/>
  <c r="Q165" i="2"/>
  <c r="S151" i="2"/>
  <c r="BL161" i="2"/>
  <c r="K161" i="2" s="1"/>
  <c r="K104" i="2" s="1"/>
  <c r="U185" i="2"/>
  <c r="U184" i="2"/>
  <c r="BL131" i="2"/>
  <c r="K131" i="2" s="1"/>
  <c r="K98" i="2" s="1"/>
  <c r="BL174" i="2"/>
  <c r="K174" i="2"/>
  <c r="K106" i="2"/>
  <c r="S139" i="2"/>
  <c r="S165" i="2"/>
  <c r="U131" i="2"/>
  <c r="Q136" i="2"/>
  <c r="U151" i="2"/>
  <c r="Q161" i="2"/>
  <c r="U174" i="2"/>
  <c r="S136" i="2"/>
  <c r="BL165" i="2"/>
  <c r="K165" i="2"/>
  <c r="K105" i="2" s="1"/>
  <c r="Q139" i="2"/>
  <c r="Q174" i="2"/>
  <c r="BL136" i="2"/>
  <c r="K136" i="2"/>
  <c r="K99" i="2"/>
  <c r="Q151" i="2"/>
  <c r="U161" i="2"/>
  <c r="BL185" i="2"/>
  <c r="BL184" i="2" s="1"/>
  <c r="K184" i="2" s="1"/>
  <c r="K107" i="2" s="1"/>
  <c r="BL139" i="2"/>
  <c r="K139" i="2"/>
  <c r="K100" i="2" s="1"/>
  <c r="S161" i="2"/>
  <c r="Q185" i="2"/>
  <c r="Q184" i="2"/>
  <c r="S131" i="2"/>
  <c r="S130" i="2" s="1"/>
  <c r="BL151" i="2"/>
  <c r="K151" i="2" s="1"/>
  <c r="K101" i="2" s="1"/>
  <c r="S174" i="2"/>
  <c r="AU97" i="1"/>
  <c r="U139" i="2"/>
  <c r="U165" i="2"/>
  <c r="S185" i="2"/>
  <c r="S184" i="2"/>
  <c r="BL188" i="2"/>
  <c r="K188" i="2"/>
  <c r="K109" i="2" s="1"/>
  <c r="BL158" i="2"/>
  <c r="K158" i="2"/>
  <c r="K102" i="2"/>
  <c r="BG189" i="2"/>
  <c r="BB95" i="1"/>
  <c r="BC95" i="1"/>
  <c r="K89" i="2"/>
  <c r="F92" i="2"/>
  <c r="BG134" i="2"/>
  <c r="BG135" i="2"/>
  <c r="BG140" i="2"/>
  <c r="BG143" i="2"/>
  <c r="BG144" i="2"/>
  <c r="BG145" i="2"/>
  <c r="BG146" i="2"/>
  <c r="BG147" i="2"/>
  <c r="BG150" i="2"/>
  <c r="BG152" i="2"/>
  <c r="BG186" i="2"/>
  <c r="E85" i="2"/>
  <c r="K92" i="2"/>
  <c r="BG133" i="2"/>
  <c r="BG137" i="2"/>
  <c r="BG138" i="2"/>
  <c r="BG141" i="2"/>
  <c r="BG142" i="2"/>
  <c r="BG132" i="2"/>
  <c r="BG148" i="2"/>
  <c r="BG149" i="2"/>
  <c r="BG153" i="2"/>
  <c r="BG154" i="2"/>
  <c r="BG155" i="2"/>
  <c r="BG156" i="2"/>
  <c r="BG157" i="2"/>
  <c r="BG159" i="2"/>
  <c r="BG162" i="2"/>
  <c r="BG163" i="2"/>
  <c r="BG166" i="2"/>
  <c r="BG168" i="2"/>
  <c r="BG183" i="2"/>
  <c r="AV95" i="1"/>
  <c r="BG164" i="2"/>
  <c r="BG167" i="2"/>
  <c r="BG169" i="2"/>
  <c r="BG170" i="2"/>
  <c r="BG171" i="2"/>
  <c r="BG172" i="2"/>
  <c r="BG173" i="2"/>
  <c r="BG175" i="2"/>
  <c r="BG179" i="2"/>
  <c r="BG180" i="2"/>
  <c r="BG176" i="2"/>
  <c r="BG177" i="2"/>
  <c r="BG178" i="2"/>
  <c r="BG182" i="2"/>
  <c r="BG181" i="2"/>
  <c r="BG187" i="2"/>
  <c r="BD95" i="1"/>
  <c r="BB97" i="1"/>
  <c r="BD98" i="1"/>
  <c r="BD97" i="1"/>
  <c r="BC98" i="1"/>
  <c r="AV96" i="1"/>
  <c r="BC97" i="1"/>
  <c r="BD96" i="1"/>
  <c r="AZ98" i="1"/>
  <c r="AV98" i="1"/>
  <c r="BC96" i="1"/>
  <c r="AV97" i="1"/>
  <c r="AZ96" i="1"/>
  <c r="BB98" i="1"/>
  <c r="AZ97" i="1"/>
  <c r="BB96" i="1"/>
  <c r="K185" i="2" l="1"/>
  <c r="K108" i="2" s="1"/>
  <c r="S160" i="2"/>
  <c r="S129" i="2"/>
  <c r="U160" i="2"/>
  <c r="U130" i="2"/>
  <c r="U129" i="2" s="1"/>
  <c r="AU98" i="1"/>
  <c r="AU96" i="1"/>
  <c r="Q160" i="2"/>
  <c r="Q130" i="2"/>
  <c r="BL130" i="2"/>
  <c r="K130" i="2" s="1"/>
  <c r="K97" i="2" s="1"/>
  <c r="BL160" i="2"/>
  <c r="AG97" i="1"/>
  <c r="K34" i="2"/>
  <c r="AW95" i="1"/>
  <c r="AT95" i="1"/>
  <c r="BA96" i="1"/>
  <c r="AZ94" i="1"/>
  <c r="W29" i="1" s="1"/>
  <c r="AW98" i="1"/>
  <c r="AT98" i="1"/>
  <c r="AW97" i="1"/>
  <c r="AT97" i="1"/>
  <c r="BB94" i="1"/>
  <c r="W31" i="1"/>
  <c r="BA98" i="1"/>
  <c r="F34" i="2"/>
  <c r="BA95" i="1" s="1"/>
  <c r="AW96" i="1"/>
  <c r="AT96" i="1"/>
  <c r="BA97" i="1"/>
  <c r="BC94" i="1"/>
  <c r="W32" i="1" s="1"/>
  <c r="BD94" i="1"/>
  <c r="W33" i="1" s="1"/>
  <c r="BL129" i="2" l="1"/>
  <c r="K129" i="2"/>
  <c r="K96" i="2"/>
  <c r="Q129" i="2"/>
  <c r="AU95" i="1"/>
  <c r="AU94" i="1" s="1"/>
  <c r="K160" i="2"/>
  <c r="K103" i="2"/>
  <c r="AN97" i="1"/>
  <c r="AG96" i="1"/>
  <c r="AY94" i="1"/>
  <c r="BA94" i="1"/>
  <c r="W30" i="1" s="1"/>
  <c r="AX94" i="1"/>
  <c r="AV94" i="1"/>
  <c r="AK29" i="1" s="1"/>
  <c r="AN96" i="1" l="1"/>
  <c r="AG98" i="1"/>
  <c r="K30" i="2"/>
  <c r="AG95" i="1"/>
  <c r="AW94" i="1"/>
  <c r="AK30" i="1" s="1"/>
  <c r="K39" i="2" l="1"/>
  <c r="AN95" i="1"/>
  <c r="AN98" i="1"/>
  <c r="AT94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<sst xmlns="http://schemas.openxmlformats.org/spreadsheetml/2006/main" count="1038" uniqueCount="350">
  <si>
    <t>Export Komplet</t>
  </si>
  <si>
    <t/>
  </si>
  <si>
    <t>2.0</t>
  </si>
  <si>
    <t>False</t>
  </si>
  <si>
    <t>{83d97355-e0cf-4d5b-a366-8a5f41c370af}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</si>
  <si>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</si>
  <si>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</si>
  <si>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</si>
  <si>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</si>
  <si>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</si>
  <si>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</si>
  <si>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</si>
  <si>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</si>
  <si>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2025-1351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</si>
  <si>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</si>
  <si>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</si>
  <si>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SENNÍK - stavebná úprava</t>
  </si>
  <si>
    <t>JKSO:</t>
  </si>
  <si>
    <t>ČS:</t>
  </si>
  <si>
    <t>Miesto:</t>
  </si>
  <si>
    <t>k.ú. Štiavnik, parc. č. 6609,6615/1</t>
  </si>
  <si>
    <t>Dátum:</t>
  </si>
  <si>
    <t>4. 5. 2026</t>
  </si>
  <si>
    <t>Objednávateľ:</t>
  </si>
  <si>
    <t>IČO:</t>
  </si>
  <si>
    <t>AGROJAVORNÍK, s.r.o., Štiavnik 1328</t>
  </si>
  <si>
    <t>IČ DPH:</t>
  </si>
  <si>
    <t>Zhotoviteľ:</t>
  </si>
  <si>
    <t>Vyplň údaj</t>
  </si>
  <si>
    <t>Projektant:</t>
  </si>
  <si>
    <t>Vansvat s.r.o. Školská 337/101 972 01 Bojnice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</si>
  <si>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</si>
  <si>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</si>
  <si>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</si>
  <si>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</si>
  <si>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</si>
  <si>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</si>
  <si>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</si>
  <si>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</si>
  <si>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</si>
  <si>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</si>
  <si>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</si>
  <si>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</si>
  <si>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</si>
  <si>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</si>
  <si>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</si>
  <si>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</si>
  <si>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</si>
  <si>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</si>
  <si>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</si>
  <si>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</si>
  <si>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</si>
  <si>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</si>
  <si>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</si>
  <si>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</si>
  <si>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</si>
  <si>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</si>
  <si>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</si>
  <si>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</si>
  <si>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</si>
  <si>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</si>
  <si>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</si>
  <si>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</si>
  <si>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</si>
  <si>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</si>
  <si>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</si>
  <si>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</si>
  <si>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</si>
  <si>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</si>
  <si>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</si>
  <si>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</si>
  <si>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</si>
  <si>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</si>
  <si>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</si>
  <si>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</si>
  <si>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</si>
  <si>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</si>
  <si>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</si>
  <si>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</si>
  <si>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</si>
  <si>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</si>
  <si>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 Architektonicko-stavebné riešenie</t>
  </si>
  <si>
    <t>STA</t>
  </si>
  <si>
    <t>1</t>
  </si>
  <si>
    <t>{e87023c5-69e7-49f7-bb08-743f8bc1fccd}</t>
  </si>
  <si>
    <t>02</t>
  </si>
  <si>
    <t>Elektroinštalácia</t>
  </si>
  <si>
    <t>{07256e60-2747-4de5-b9e3-fc1d8cc6430f}</t>
  </si>
  <si>
    <t>03</t>
  </si>
  <si>
    <t>Bleskozvod a uzemnenie</t>
  </si>
  <si>
    <t>{31c33462-3860-4dfe-a550-0e2f2c3a52a1}</t>
  </si>
  <si>
    <t>04</t>
  </si>
  <si>
    <t>Prípojka NN</t>
  </si>
  <si>
    <t>{be3ffa83-93e2-475d-9bd4-c7329be97fbc}</t>
  </si>
  <si>
    <t>KRYCÍ LIST ROZPOČTU</t>
  </si>
  <si>
    <t>Objekt:</t>
  </si>
  <si>
    <t>01 -  Architektonicko-stavebné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</si>
  <si>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</si>
  <si>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</si>
  <si>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</si>
  <si>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</si>
  <si>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</si>
  <si>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</si>
  <si>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</si>
  <si>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</si>
  <si>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</si>
  <si>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</si>
  <si>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</si>
  <si>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</si>
  <si>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</si>
  <si>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</si>
  <si>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767 - Konštrukcie doplnkové kovové</t>
  </si>
  <si>
    <t>M - Práce a dodávky M</t>
  </si>
  <si>
    <t xml:space="preserve">    43-M - Montáž oceľových konštrukcií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</si>
  <si>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</si>
  <si>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</si>
  <si>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</si>
  <si>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</si>
  <si>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</si>
  <si>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</si>
  <si>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</si>
  <si>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</si>
  <si>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</si>
  <si>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</si>
  <si>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</si>
  <si>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</si>
  <si>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</si>
  <si>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</si>
  <si>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</si>
  <si>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</si>
  <si>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</si>
  <si>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</si>
  <si>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</si>
  <si>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273321411.S</t>
  </si>
  <si>
    <t>Betón základových dosiek, železový (bez výstuže), tr. C 25/30</t>
  </si>
  <si>
    <t>m3</t>
  </si>
  <si>
    <t>4</t>
  </si>
  <si>
    <t>1656630761</t>
  </si>
  <si>
    <t>273351217.S</t>
  </si>
  <si>
    <t>Debnenie stien základových dosiek, zhotovenie-tradičné</t>
  </si>
  <si>
    <t>m2</t>
  </si>
  <si>
    <t>1942730127</t>
  </si>
  <si>
    <t>3</t>
  </si>
  <si>
    <t>273351218.S</t>
  </si>
  <si>
    <t>Debnenie stien základových dosiek, odstránenie-tradičné</t>
  </si>
  <si>
    <t>-165632387</t>
  </si>
  <si>
    <t>273361821.S</t>
  </si>
  <si>
    <t>Výstuž základových dosiek z ocele B500 (10505)</t>
  </si>
  <si>
    <t>t</t>
  </si>
  <si>
    <t>-1914880617</t>
  </si>
  <si>
    <t>Zvislé a kompletné konštrukcie</t>
  </si>
  <si>
    <t>5</t>
  </si>
  <si>
    <t>311272013.S</t>
  </si>
  <si>
    <t>Murivo nosné (m3) z betónových debniacich tvárnic s betónovou výplňou C 25/30 hrúbky 150 mm</t>
  </si>
  <si>
    <t>-719893359</t>
  </si>
  <si>
    <t>6</t>
  </si>
  <si>
    <t>311361825.S</t>
  </si>
  <si>
    <t>Výstuž pre murivo nosné z betónových debniacich tvárnic s betónovou výplňou z ocele B500 (10505)</t>
  </si>
  <si>
    <t>-92296378</t>
  </si>
  <si>
    <t>Úpravy povrchov, podlahy, osadenie</t>
  </si>
  <si>
    <t>7</t>
  </si>
  <si>
    <t>631316198.S</t>
  </si>
  <si>
    <t>Povrchová úprava vsypovou zmesou betónových (pancierových) podláh so syntetickým plnivom, stredné zaťaženie, hr. vsypu 3 mm</t>
  </si>
  <si>
    <t>579757235</t>
  </si>
  <si>
    <t>8</t>
  </si>
  <si>
    <t>631316199.S</t>
  </si>
  <si>
    <t>Ochranný, vytvrdzujúci a ošetrujúci nástrek čerstvého betónu roztokom akrylátovej živice po úprave hladením</t>
  </si>
  <si>
    <t>-1224814162</t>
  </si>
  <si>
    <t>9</t>
  </si>
  <si>
    <t>631319101.S</t>
  </si>
  <si>
    <t>Ochranný nástrek betónových podláh, ošetrovací prostriedok na čerstvý betón, na zníženie odparovania vody z povrchu betónu</t>
  </si>
  <si>
    <t>443025585</t>
  </si>
  <si>
    <t>10</t>
  </si>
  <si>
    <t>631319155.S</t>
  </si>
  <si>
    <t>Príplatok za prehlad. povrchu betónovej mazaniny min. tr.C 8/10 oceľ. hlad. hr. 120-240 mm</t>
  </si>
  <si>
    <t>-1836699977</t>
  </si>
  <si>
    <t>11</t>
  </si>
  <si>
    <t>631325711.S</t>
  </si>
  <si>
    <t>Mazanina z betónu vystužená oceľovými vláknami tr.C25/30 hr. nad 120 do 240 mm</t>
  </si>
  <si>
    <t>216830169</t>
  </si>
  <si>
    <t>12</t>
  </si>
  <si>
    <t>631361821.S</t>
  </si>
  <si>
    <t>Výstuž mazanín z betónov (z kameniva) a z ľahkých betónov z betonárskej ocele B500 (10505)</t>
  </si>
  <si>
    <t>-1950660443</t>
  </si>
  <si>
    <t>13</t>
  </si>
  <si>
    <t>632001021.S</t>
  </si>
  <si>
    <t>Zhotovenie okrajovej dilatačnej pásky z PE</t>
  </si>
  <si>
    <t>m</t>
  </si>
  <si>
    <t>2019702466</t>
  </si>
  <si>
    <t>14</t>
  </si>
  <si>
    <t>M</t>
  </si>
  <si>
    <t>283320004800.S</t>
  </si>
  <si>
    <t>Okrajová dilatačná páska z PE 100/5 mm bez fólie na oddilatovanie poterov od stenových konštrukcií</t>
  </si>
  <si>
    <t>-22812946</t>
  </si>
  <si>
    <t>15</t>
  </si>
  <si>
    <t>632452701.1R</t>
  </si>
  <si>
    <t>D+M Zálievka pod platne stĺpov, hr. 30 mm</t>
  </si>
  <si>
    <t>793825822</t>
  </si>
  <si>
    <t>16</t>
  </si>
  <si>
    <t>634601521.S</t>
  </si>
  <si>
    <t>Zaplnenie dilatačných škár v mazaninách tmelom akrylátovým šírky škáry do 10 mm</t>
  </si>
  <si>
    <t>1613153828</t>
  </si>
  <si>
    <t>17</t>
  </si>
  <si>
    <t>634920031.S</t>
  </si>
  <si>
    <t>Rezanie dilatačných škár v čiastočne zatvrdnutej betónovej mazanine alebo poteru hĺbky nad 50 do 80 mm, šírky do 5 mm</t>
  </si>
  <si>
    <t>-7693794</t>
  </si>
  <si>
    <t>Ostatné konštrukcie a práce-búranie</t>
  </si>
  <si>
    <t>18</t>
  </si>
  <si>
    <t>943943221.S</t>
  </si>
  <si>
    <t>Montáž lešenia priestorového ľahkého bez podláh pri zaťaženie do 2 kPa, výšky do 10 m</t>
  </si>
  <si>
    <t>796875779</t>
  </si>
  <si>
    <t>19</t>
  </si>
  <si>
    <t>943943292.S</t>
  </si>
  <si>
    <t>Príplatok za prvý a každý ďalší i začatý mesiac používania lešenia priestorového ľahkého bez podláh výšky do 10 m a nad 10 do 22 m</t>
  </si>
  <si>
    <t>-1607529281</t>
  </si>
  <si>
    <t>20</t>
  </si>
  <si>
    <t>943943821.S</t>
  </si>
  <si>
    <t>Demontáž lešenia priestorového ľahkého bez podláh pri zaťažení do 2 kPa, výšky do 10 m</t>
  </si>
  <si>
    <t>531919149</t>
  </si>
  <si>
    <t>21</t>
  </si>
  <si>
    <t>949942101.S</t>
  </si>
  <si>
    <t>Hydraulická zdvíhacia plošina vrátane obsluhy inštalovaná na automobilovom podvozku výšky zdvihu do 27 m</t>
  </si>
  <si>
    <t>hod</t>
  </si>
  <si>
    <t>2095528800</t>
  </si>
  <si>
    <t>22</t>
  </si>
  <si>
    <t>952901221.S</t>
  </si>
  <si>
    <t>Vyčistenie budov priemyselných objektov akejkoľvek výšky</t>
  </si>
  <si>
    <t>1335660690</t>
  </si>
  <si>
    <t>959941142.1R</t>
  </si>
  <si>
    <t>Chemická kotva s kotevným svorníkom tesnená chemickou ampulkou do betónu, ŽB, kameňa, s vyvŕtaním otvoru M20</t>
  </si>
  <si>
    <t>ks</t>
  </si>
  <si>
    <t>1538262848</t>
  </si>
  <si>
    <t>99</t>
  </si>
  <si>
    <t>Presun hmôt HSV</t>
  </si>
  <si>
    <t>24</t>
  </si>
  <si>
    <t>998011002.S</t>
  </si>
  <si>
    <t>Presun hmôt pre budovy (801, 803, 812), zvislá konštr. z tehál, tvárnic, z kovu výšky do 12 m</t>
  </si>
  <si>
    <t>1448696100</t>
  </si>
  <si>
    <t>PSV</t>
  </si>
  <si>
    <t>Práce a dodávky PSV</t>
  </si>
  <si>
    <t>711</t>
  </si>
  <si>
    <t>Izolácie proti vode a vlhkosti</t>
  </si>
  <si>
    <t>25</t>
  </si>
  <si>
    <t>711113203.S</t>
  </si>
  <si>
    <t>Zhotovenie  izolácie proti zemnej vlhkosti na vodorovnej ploche náterom z tekutej gumy hr. 2 mm</t>
  </si>
  <si>
    <t>-360333884</t>
  </si>
  <si>
    <t>26</t>
  </si>
  <si>
    <t>245610003300</t>
  </si>
  <si>
    <t>Náterová hydroizolácia Rubber N 500, 1-zložková na báze modifikovaných asfaltov, tekutá guma, spotreba 0,5-2,0 kg/m2, 10 kg</t>
  </si>
  <si>
    <t>kg</t>
  </si>
  <si>
    <t>32</t>
  </si>
  <si>
    <t>1307888547</t>
  </si>
  <si>
    <t>27</t>
  </si>
  <si>
    <t>998711202.S</t>
  </si>
  <si>
    <t>Presun hmôt pre izoláciu proti vode v objektoch výšky nad 6 do 12 m</t>
  </si>
  <si>
    <t>%</t>
  </si>
  <si>
    <t>-317745182</t>
  </si>
  <si>
    <t>764</t>
  </si>
  <si>
    <t>Konštrukcie klampiarske</t>
  </si>
  <si>
    <t>28</t>
  </si>
  <si>
    <t>764171263.S</t>
  </si>
  <si>
    <t>Odkvapové lemovanie pozink farebný, r.š. do 250 mm, sklon strechy do 30°</t>
  </si>
  <si>
    <t>-1295369317</t>
  </si>
  <si>
    <t>29</t>
  </si>
  <si>
    <t>764171432.S</t>
  </si>
  <si>
    <t>Záveterná lišta zhotovená zo zvitkov pozink farebný, r.š. 330 mm</t>
  </si>
  <si>
    <t>840565282</t>
  </si>
  <si>
    <t>30</t>
  </si>
  <si>
    <t>764171454.S</t>
  </si>
  <si>
    <t>Hrebeň zhotovený zo zvitkov pozink farebný, r.š. 500 mm</t>
  </si>
  <si>
    <t>1948313423</t>
  </si>
  <si>
    <t>31</t>
  </si>
  <si>
    <t>764171709.S</t>
  </si>
  <si>
    <t>Krytina trapézová pozink farebný, výška profilu 35 mm, sklon strechy do 30°</t>
  </si>
  <si>
    <t>-1443362308</t>
  </si>
  <si>
    <t>764352427.S</t>
  </si>
  <si>
    <t>Žľaby z pozinkovaného farbeného PZf plechu, pododkvapové polkruhové r.š. 330 mm</t>
  </si>
  <si>
    <t>-290334718</t>
  </si>
  <si>
    <t>33</t>
  </si>
  <si>
    <t>764359411.S</t>
  </si>
  <si>
    <t>Kotlík kónický z pozinkovaného farbeného PZf plechu, pre rúry s priemerom do 100 mm</t>
  </si>
  <si>
    <t>-1375468058</t>
  </si>
  <si>
    <t>34</t>
  </si>
  <si>
    <t>764454453.S</t>
  </si>
  <si>
    <t>Zvodové rúry z pozinkovaného farbeného PZf plechu, kruhové priemer 100 mm</t>
  </si>
  <si>
    <t>-659717677</t>
  </si>
  <si>
    <t>35</t>
  </si>
  <si>
    <t>998764202.S</t>
  </si>
  <si>
    <t>Presun hmôt pre konštrukcie klampiarske v objektoch výšky nad 6 do 12 m</t>
  </si>
  <si>
    <t>127102263</t>
  </si>
  <si>
    <t>767</t>
  </si>
  <si>
    <t>Konštrukcie doplnkové kovové</t>
  </si>
  <si>
    <t>36</t>
  </si>
  <si>
    <t>767122111.S</t>
  </si>
  <si>
    <t>Montáž stien a priečok s výplňou z drôtenej siete spojených skrutkovaním</t>
  </si>
  <si>
    <t>-1417302483</t>
  </si>
  <si>
    <t>37</t>
  </si>
  <si>
    <t>313110004700.S</t>
  </si>
  <si>
    <t>Sieť zváraná 150x150 D 5 mm vrátane povrchovej úpravy</t>
  </si>
  <si>
    <t>2068088263</t>
  </si>
  <si>
    <t>38</t>
  </si>
  <si>
    <t>767137512.S</t>
  </si>
  <si>
    <t>Obloženie plechom tvarovaným skrutkovaním</t>
  </si>
  <si>
    <t>703394763</t>
  </si>
  <si>
    <t>39</t>
  </si>
  <si>
    <t>138310001000.S</t>
  </si>
  <si>
    <t>Plech trapézový pozink farebný, výška profilu 35 mm, hr. 0,5 mm</t>
  </si>
  <si>
    <t>1186803336</t>
  </si>
  <si>
    <t>40</t>
  </si>
  <si>
    <t>767658345.S</t>
  </si>
  <si>
    <t>Montáž sekcionálnej brány pozink farebný plochy nad 9 do 13 m2</t>
  </si>
  <si>
    <t>-1719928064</t>
  </si>
  <si>
    <t>41</t>
  </si>
  <si>
    <t>553410061795.S</t>
  </si>
  <si>
    <t>Brána sekcionálna zateplená pozink farebný s elektrickým pohonom, hrúbka panelu 60 mm, vxš 3500x320 mm</t>
  </si>
  <si>
    <t>1496784887</t>
  </si>
  <si>
    <t>42</t>
  </si>
  <si>
    <t>767658357.S</t>
  </si>
  <si>
    <t>Montáž sekcionálnej brány s integrovanými dverami pozink farebný plochy nad 13 m2</t>
  </si>
  <si>
    <t>1379523461</t>
  </si>
  <si>
    <t>43</t>
  </si>
  <si>
    <t>553410061965.S</t>
  </si>
  <si>
    <t>Brána sekcionálna zateplená pozink farebný s elektrickým pohonom a integrovanými dverami, hrúbka panelu 60 mm, vxš 5000x4500 mm</t>
  </si>
  <si>
    <t>-1269205444</t>
  </si>
  <si>
    <t>44</t>
  </si>
  <si>
    <t>998767202.S</t>
  </si>
  <si>
    <t>Presun hmôt pre kovové stavebné doplnkové konštrukcie v objektoch výšky nad 6 do 12 m</t>
  </si>
  <si>
    <t>-61277642</t>
  </si>
  <si>
    <t>Práce a dodávky M</t>
  </si>
  <si>
    <t>43-M</t>
  </si>
  <si>
    <t>Montáž oceľových konštrukcií</t>
  </si>
  <si>
    <t>45</t>
  </si>
  <si>
    <t>430861001.1R</t>
  </si>
  <si>
    <t>Montáž dielov OK objektu</t>
  </si>
  <si>
    <t>64</t>
  </si>
  <si>
    <t>-1859669203</t>
  </si>
  <si>
    <t>46</t>
  </si>
  <si>
    <t>145720001000.1R</t>
  </si>
  <si>
    <t xml:space="preserve">Výroba a dodávka dielov OK zadného prístrešku vrátane povrchovej úpravy </t>
  </si>
  <si>
    <t>128</t>
  </si>
  <si>
    <t>-1487627983</t>
  </si>
  <si>
    <t>HZS</t>
  </si>
  <si>
    <t>Hodinové zúčtovacie sadzby</t>
  </si>
  <si>
    <t>47</t>
  </si>
  <si>
    <t>HZS000112.S</t>
  </si>
  <si>
    <t>Stavebno montážne práce náročnejšie, ucelené, obtiažne, rutinné (Tr. 2) v rozsahu viac ako 8 hodín náročnejšie</t>
  </si>
  <si>
    <t>512</t>
  </si>
  <si>
    <t>1063571670</t>
  </si>
  <si>
    <t>Popis položky (minimálna technická špecifikácia)</t>
  </si>
  <si>
    <t>Ekvivalent požadovanej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</si>
</sst>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26" workbookViewId="0">
      <selection activeCell="AK26" sqref="AK26:AO26"/>
    </sheetView>
  </sheetViews>
  <sheetFormatPr defaultRowHeight="10.3"/>
  <cols>
    <col min="1" max="1" width="8.36328125" customWidth="1"/>
    <col min="2" max="2" width="1.6328125" customWidth="1"/>
    <col min="3" max="3" width="4.1796875" customWidth="1"/>
    <col min="4" max="33" width="2.6328125" customWidth="1"/>
    <col min="34" max="34" width="3.36328125" customWidth="1"/>
    <col min="35" max="35" width="31.6328125" customWidth="1"/>
    <col min="36" max="37" width="2.453125" customWidth="1"/>
    <col min="38" max="38" width="8.36328125" customWidth="1"/>
    <col min="39" max="39" width="3.36328125" customWidth="1"/>
    <col min="40" max="40" width="13.36328125" customWidth="1"/>
    <col min="41" max="41" width="7.453125" customWidth="1"/>
    <col min="42" max="42" width="4.1796875" customWidth="1"/>
    <col min="43" max="43" width="15.6328125" hidden="1" customWidth="1"/>
    <col min="44" max="44" width="13.6328125" customWidth="1"/>
    <col min="45" max="47" width="25.81640625" hidden="1" customWidth="1"/>
    <col min="48" max="49" width="21.6328125" hidden="1" customWidth="1"/>
    <col min="50" max="51" width="25" hidden="1" customWidth="1"/>
    <col min="52" max="52" width="21.6328125" hidden="1" customWidth="1"/>
    <col min="53" max="53" width="19.1796875" hidden="1" customWidth="1"/>
    <col min="54" max="54" width="25" hidden="1" customWidth="1"/>
    <col min="55" max="55" width="21.6328125" hidden="1" customWidth="1"/>
    <col min="56" max="56" width="19.1796875" hidden="1" customWidth="1"/>
    <col min="57" max="57" width="66.453125" customWidth="1"/>
    <col min="71" max="91" width="9.36328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71" t="s">
        <v>5</v>
      </c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74" t="s">
        <v>13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R5" s="16"/>
      <c r="BE5" s="186" t="s">
        <v>14</v>
      </c>
      <c r="BS5" s="13" t="s">
        <v>6</v>
      </c>
    </row>
    <row r="6" spans="1:74" ht="37" customHeight="1">
      <c r="B6" s="16"/>
      <c r="D6" s="22" t="s">
        <v>15</v>
      </c>
      <c r="K6" s="189" t="s">
        <v>16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R6" s="16"/>
      <c r="BE6" s="187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7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7"/>
      <c r="BS8" s="13" t="s">
        <v>6</v>
      </c>
    </row>
    <row r="9" spans="1:74" ht="14.4" customHeight="1">
      <c r="B9" s="16"/>
      <c r="AR9" s="16"/>
      <c r="BE9" s="187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87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187"/>
      <c r="BS11" s="13" t="s">
        <v>6</v>
      </c>
    </row>
    <row r="12" spans="1:74" ht="7" customHeight="1">
      <c r="B12" s="16"/>
      <c r="AR12" s="16"/>
      <c r="BE12" s="187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87"/>
      <c r="BS13" s="13" t="s">
        <v>6</v>
      </c>
    </row>
    <row r="14" spans="1:74" ht="12.45">
      <c r="B14" s="16"/>
      <c r="E14" s="190" t="s">
        <v>28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23" t="s">
        <v>26</v>
      </c>
      <c r="AN14" s="25" t="s">
        <v>28</v>
      </c>
      <c r="AR14" s="16"/>
      <c r="BE14" s="187"/>
      <c r="BS14" s="13" t="s">
        <v>6</v>
      </c>
    </row>
    <row r="15" spans="1:74" ht="7" customHeight="1">
      <c r="B15" s="16"/>
      <c r="AR15" s="16"/>
      <c r="BE15" s="187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87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187"/>
      <c r="BS17" s="13" t="s">
        <v>31</v>
      </c>
    </row>
    <row r="18" spans="2:71" ht="7" customHeight="1">
      <c r="B18" s="16"/>
      <c r="AR18" s="16"/>
      <c r="BE18" s="187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87"/>
      <c r="BS19" s="13" t="s">
        <v>6</v>
      </c>
    </row>
    <row r="20" spans="2:71" ht="18.45" customHeight="1">
      <c r="B20" s="16"/>
      <c r="E20" s="21" t="s">
        <v>33</v>
      </c>
      <c r="AK20" s="23" t="s">
        <v>26</v>
      </c>
      <c r="AN20" s="21" t="s">
        <v>1</v>
      </c>
      <c r="AR20" s="16"/>
      <c r="BE20" s="187"/>
      <c r="BS20" s="13" t="s">
        <v>31</v>
      </c>
    </row>
    <row r="21" spans="2:71" ht="7" customHeight="1">
      <c r="B21" s="16"/>
      <c r="AR21" s="16"/>
      <c r="BE21" s="187"/>
    </row>
    <row r="22" spans="2:71" ht="12" customHeight="1">
      <c r="B22" s="16"/>
      <c r="D22" s="23" t="s">
        <v>34</v>
      </c>
      <c r="AR22" s="16"/>
      <c r="BE22" s="187"/>
    </row>
    <row r="23" spans="2:71" ht="16.5" customHeight="1">
      <c r="B23" s="16"/>
      <c r="E23" s="175" t="s">
        <v>1</v>
      </c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R23" s="16"/>
      <c r="BE23" s="187"/>
    </row>
    <row r="24" spans="2:71" ht="7" customHeight="1">
      <c r="B24" s="16"/>
      <c r="AR24" s="16"/>
      <c r="BE24" s="187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7"/>
    </row>
    <row r="26" spans="2:71" s="1" customFormat="1" ht="25.95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2" t="e">
        <f>ROUND(AG94,2)</f>
        <v>#REF!</v>
      </c>
      <c r="AL26" s="193"/>
      <c r="AM26" s="193"/>
      <c r="AN26" s="193"/>
      <c r="AO26" s="193"/>
      <c r="AR26" s="28"/>
      <c r="BE26" s="187"/>
    </row>
    <row r="27" spans="2:71" s="1" customFormat="1" ht="7" customHeight="1">
      <c r="B27" s="28"/>
      <c r="AR27" s="28"/>
      <c r="BE27" s="187"/>
    </row>
    <row r="28" spans="2:71" s="1" customFormat="1" ht="12.45">
      <c r="B28" s="28"/>
      <c r="L28" s="194" t="s">
        <v>36</v>
      </c>
      <c r="M28" s="194"/>
      <c r="N28" s="194"/>
      <c r="O28" s="194"/>
      <c r="P28" s="194"/>
      <c r="W28" s="194" t="s">
        <v>37</v>
      </c>
      <c r="X28" s="194"/>
      <c r="Y28" s="194"/>
      <c r="Z28" s="194"/>
      <c r="AA28" s="194"/>
      <c r="AB28" s="194"/>
      <c r="AC28" s="194"/>
      <c r="AD28" s="194"/>
      <c r="AE28" s="194"/>
      <c r="AK28" s="194" t="s">
        <v>38</v>
      </c>
      <c r="AL28" s="194"/>
      <c r="AM28" s="194"/>
      <c r="AN28" s="194"/>
      <c r="AO28" s="194"/>
      <c r="AR28" s="28"/>
      <c r="BE28" s="187"/>
    </row>
    <row r="29" spans="2:71" s="2" customFormat="1" ht="14.4" customHeight="1">
      <c r="B29" s="32"/>
      <c r="D29" s="23" t="s">
        <v>39</v>
      </c>
      <c r="F29" s="33" t="s">
        <v>40</v>
      </c>
      <c r="L29" s="178">
        <v>0.23</v>
      </c>
      <c r="M29" s="177"/>
      <c r="N29" s="177"/>
      <c r="O29" s="177"/>
      <c r="P29" s="177"/>
      <c r="Q29" s="34"/>
      <c r="R29" s="34"/>
      <c r="S29" s="34"/>
      <c r="T29" s="34"/>
      <c r="U29" s="34"/>
      <c r="V29" s="34"/>
      <c r="W29" s="176" t="e">
        <f>ROUND(AZ94, 2)</f>
        <v>#REF!</v>
      </c>
      <c r="X29" s="177"/>
      <c r="Y29" s="177"/>
      <c r="Z29" s="177"/>
      <c r="AA29" s="177"/>
      <c r="AB29" s="177"/>
      <c r="AC29" s="177"/>
      <c r="AD29" s="177"/>
      <c r="AE29" s="177"/>
      <c r="AF29" s="34"/>
      <c r="AG29" s="34"/>
      <c r="AH29" s="34"/>
      <c r="AI29" s="34"/>
      <c r="AJ29" s="34"/>
      <c r="AK29" s="176" t="e">
        <f>ROUND(AV94, 2)</f>
        <v>#REF!</v>
      </c>
      <c r="AL29" s="177"/>
      <c r="AM29" s="177"/>
      <c r="AN29" s="177"/>
      <c r="AO29" s="177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8"/>
    </row>
    <row r="30" spans="2:71" s="2" customFormat="1" ht="14.4" customHeight="1">
      <c r="B30" s="32"/>
      <c r="F30" s="33" t="s">
        <v>41</v>
      </c>
      <c r="L30" s="185">
        <v>0.23</v>
      </c>
      <c r="M30" s="184"/>
      <c r="N30" s="184"/>
      <c r="O30" s="184"/>
      <c r="P30" s="184"/>
      <c r="W30" s="183" t="e">
        <f>ROUND(BA94, 2)</f>
        <v>#REF!</v>
      </c>
      <c r="X30" s="184"/>
      <c r="Y30" s="184"/>
      <c r="Z30" s="184"/>
      <c r="AA30" s="184"/>
      <c r="AB30" s="184"/>
      <c r="AC30" s="184"/>
      <c r="AD30" s="184"/>
      <c r="AE30" s="184"/>
      <c r="AK30" s="183" t="e">
        <f>ROUND(AW94, 2)</f>
        <v>#REF!</v>
      </c>
      <c r="AL30" s="184"/>
      <c r="AM30" s="184"/>
      <c r="AN30" s="184"/>
      <c r="AO30" s="184"/>
      <c r="AR30" s="32"/>
      <c r="BE30" s="188"/>
    </row>
    <row r="31" spans="2:71" s="2" customFormat="1" ht="14.4" hidden="1" customHeight="1">
      <c r="B31" s="32"/>
      <c r="F31" s="23" t="s">
        <v>42</v>
      </c>
      <c r="L31" s="185">
        <v>0.23</v>
      </c>
      <c r="M31" s="184"/>
      <c r="N31" s="184"/>
      <c r="O31" s="184"/>
      <c r="P31" s="184"/>
      <c r="W31" s="183" t="e">
        <f>ROUND(BB94, 2)</f>
        <v>#REF!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2"/>
      <c r="BE31" s="188"/>
    </row>
    <row r="32" spans="2:71" s="2" customFormat="1" ht="14.4" hidden="1" customHeight="1">
      <c r="B32" s="32"/>
      <c r="F32" s="23" t="s">
        <v>43</v>
      </c>
      <c r="L32" s="185">
        <v>0.23</v>
      </c>
      <c r="M32" s="184"/>
      <c r="N32" s="184"/>
      <c r="O32" s="184"/>
      <c r="P32" s="184"/>
      <c r="W32" s="183" t="e">
        <f>ROUND(BC94, 2)</f>
        <v>#REF!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2"/>
      <c r="BE32" s="188"/>
    </row>
    <row r="33" spans="2:57" s="2" customFormat="1" ht="14.4" hidden="1" customHeight="1">
      <c r="B33" s="32"/>
      <c r="F33" s="33" t="s">
        <v>44</v>
      </c>
      <c r="L33" s="178">
        <v>0</v>
      </c>
      <c r="M33" s="177"/>
      <c r="N33" s="177"/>
      <c r="O33" s="177"/>
      <c r="P33" s="177"/>
      <c r="Q33" s="34"/>
      <c r="R33" s="34"/>
      <c r="S33" s="34"/>
      <c r="T33" s="34"/>
      <c r="U33" s="34"/>
      <c r="V33" s="34"/>
      <c r="W33" s="176" t="e">
        <f>ROUND(BD94, 2)</f>
        <v>#REF!</v>
      </c>
      <c r="X33" s="177"/>
      <c r="Y33" s="177"/>
      <c r="Z33" s="177"/>
      <c r="AA33" s="177"/>
      <c r="AB33" s="177"/>
      <c r="AC33" s="177"/>
      <c r="AD33" s="177"/>
      <c r="AE33" s="177"/>
      <c r="AF33" s="34"/>
      <c r="AG33" s="34"/>
      <c r="AH33" s="34"/>
      <c r="AI33" s="34"/>
      <c r="AJ33" s="34"/>
      <c r="AK33" s="176">
        <v>0</v>
      </c>
      <c r="AL33" s="177"/>
      <c r="AM33" s="177"/>
      <c r="AN33" s="177"/>
      <c r="AO33" s="177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8"/>
    </row>
    <row r="34" spans="2:57" s="1" customFormat="1" ht="7" customHeight="1">
      <c r="B34" s="28"/>
      <c r="AR34" s="28"/>
      <c r="BE34" s="187"/>
    </row>
    <row r="35" spans="2:57" s="1" customFormat="1" ht="25.95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82" t="s">
        <v>47</v>
      </c>
      <c r="Y35" s="180"/>
      <c r="Z35" s="180"/>
      <c r="AA35" s="180"/>
      <c r="AB35" s="180"/>
      <c r="AC35" s="38"/>
      <c r="AD35" s="38"/>
      <c r="AE35" s="38"/>
      <c r="AF35" s="38"/>
      <c r="AG35" s="38"/>
      <c r="AH35" s="38"/>
      <c r="AI35" s="38"/>
      <c r="AJ35" s="38"/>
      <c r="AK35" s="179" t="e">
        <f>SUM(AK26:AK33)</f>
        <v>#REF!</v>
      </c>
      <c r="AL35" s="180"/>
      <c r="AM35" s="180"/>
      <c r="AN35" s="180"/>
      <c r="AO35" s="181"/>
      <c r="AP35" s="36"/>
      <c r="AQ35" s="36"/>
      <c r="AR35" s="28"/>
    </row>
    <row r="36" spans="2:57" s="1" customFormat="1" ht="7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45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45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45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>
      <c r="B82" s="28"/>
      <c r="C82" s="17" t="s">
        <v>54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2025-1351</v>
      </c>
      <c r="AR84" s="47"/>
    </row>
    <row r="85" spans="1:91" s="4" customFormat="1" ht="37" customHeight="1">
      <c r="B85" s="48"/>
      <c r="C85" s="49" t="s">
        <v>15</v>
      </c>
      <c r="L85" s="167" t="str">
        <f>K6</f>
        <v>SENNÍK - stavebná úprava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R85" s="48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k.ú. Štiavnik, parc. č. 6609,6615/1</v>
      </c>
      <c r="AI87" s="23" t="s">
        <v>21</v>
      </c>
      <c r="AM87" s="206" t="str">
        <f>IF(AN8= "","",AN8)</f>
        <v>4. 5. 2026</v>
      </c>
      <c r="AN87" s="206"/>
      <c r="AR87" s="28"/>
    </row>
    <row r="88" spans="1:91" s="1" customFormat="1" ht="7" customHeight="1">
      <c r="B88" s="28"/>
      <c r="AR88" s="28"/>
    </row>
    <row r="89" spans="1:91" s="1" customFormat="1" ht="25.65" customHeight="1">
      <c r="B89" s="28"/>
      <c r="C89" s="23" t="s">
        <v>23</v>
      </c>
      <c r="L89" s="3" t="str">
        <f>IF(E11= "","",E11)</f>
        <v>AGROJAVORNÍK, s.r.o., Štiavnik 1328</v>
      </c>
      <c r="AI89" s="23" t="s">
        <v>29</v>
      </c>
      <c r="AM89" s="207" t="str">
        <f>IF(E17="","",E17)</f>
        <v>Vansvat s.r.o. Školská 337/101 972 01 Bojnice</v>
      </c>
      <c r="AN89" s="208"/>
      <c r="AO89" s="208"/>
      <c r="AP89" s="208"/>
      <c r="AR89" s="28"/>
      <c r="AS89" s="209" t="s">
        <v>55</v>
      </c>
      <c r="AT89" s="21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07" t="str">
        <f>IF(E20="","",E20)</f>
        <v xml:space="preserve"> </v>
      </c>
      <c r="AN90" s="208"/>
      <c r="AO90" s="208"/>
      <c r="AP90" s="208"/>
      <c r="AR90" s="28"/>
      <c r="AS90" s="211"/>
      <c r="AT90" s="212"/>
      <c r="BD90" s="55"/>
    </row>
    <row r="91" spans="1:91" s="1" customFormat="1" ht="10.85" customHeight="1">
      <c r="B91" s="28"/>
      <c r="AR91" s="28"/>
      <c r="AS91" s="211"/>
      <c r="AT91" s="212"/>
      <c r="BD91" s="55"/>
    </row>
    <row r="92" spans="1:91" s="1" customFormat="1" ht="29.25" customHeight="1">
      <c r="B92" s="28"/>
      <c r="C92" s="200" t="s">
        <v>56</v>
      </c>
      <c r="D92" s="201"/>
      <c r="E92" s="201"/>
      <c r="F92" s="201"/>
      <c r="G92" s="201"/>
      <c r="H92" s="56"/>
      <c r="I92" s="203" t="s">
        <v>57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2" t="s">
        <v>58</v>
      </c>
      <c r="AH92" s="201"/>
      <c r="AI92" s="201"/>
      <c r="AJ92" s="201"/>
      <c r="AK92" s="201"/>
      <c r="AL92" s="201"/>
      <c r="AM92" s="201"/>
      <c r="AN92" s="203" t="s">
        <v>59</v>
      </c>
      <c r="AO92" s="201"/>
      <c r="AP92" s="204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1" s="1" customFormat="1" ht="10.85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8" t="e">
        <f>ROUND(SUM(AG95:AG98),2)</f>
        <v>#REF!</v>
      </c>
      <c r="AH94" s="198"/>
      <c r="AI94" s="198"/>
      <c r="AJ94" s="198"/>
      <c r="AK94" s="198"/>
      <c r="AL94" s="198"/>
      <c r="AM94" s="198"/>
      <c r="AN94" s="199" t="e">
        <f>SUM(AG94,AT94)</f>
        <v>#REF!</v>
      </c>
      <c r="AO94" s="199"/>
      <c r="AP94" s="199"/>
      <c r="AQ94" s="66" t="s">
        <v>1</v>
      </c>
      <c r="AR94" s="62"/>
      <c r="AS94" s="67">
        <f>ROUND(SUM(AS95:AS98),2)</f>
        <v>0</v>
      </c>
      <c r="AT94" s="68" t="e">
        <f>ROUND(SUM(AV94:AW94),2)</f>
        <v>#REF!</v>
      </c>
      <c r="AU94" s="69" t="e">
        <f>ROUND(SUM(AU95:AU98),5)</f>
        <v>#REF!</v>
      </c>
      <c r="AV94" s="68" t="e">
        <f>ROUND(AZ94*L29,2)</f>
        <v>#REF!</v>
      </c>
      <c r="AW94" s="68" t="e">
        <f>ROUND(BA94*L30,2)</f>
        <v>#REF!</v>
      </c>
      <c r="AX94" s="68" t="e">
        <f>ROUND(BB94*L29,2)</f>
        <v>#REF!</v>
      </c>
      <c r="AY94" s="68" t="e">
        <f>ROUND(BC94*L30,2)</f>
        <v>#REF!</v>
      </c>
      <c r="AZ94" s="68" t="e">
        <f>ROUND(SUM(AZ95:AZ98),2)</f>
        <v>#REF!</v>
      </c>
      <c r="BA94" s="68" t="e">
        <f>ROUND(SUM(BA95:BA98),2)</f>
        <v>#REF!</v>
      </c>
      <c r="BB94" s="68" t="e">
        <f>ROUND(SUM(BB95:BB98),2)</f>
        <v>#REF!</v>
      </c>
      <c r="BC94" s="68" t="e">
        <f>ROUND(SUM(BC95:BC98),2)</f>
        <v>#REF!</v>
      </c>
      <c r="BD94" s="70" t="e">
        <f>ROUND(SUM(BD95:BD98),2)</f>
        <v>#REF!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6" customFormat="1" ht="16.5" customHeight="1">
      <c r="A95" s="73" t="s">
        <v>79</v>
      </c>
      <c r="B95" s="74"/>
      <c r="C95" s="75"/>
      <c r="D95" s="197" t="s">
        <v>80</v>
      </c>
      <c r="E95" s="197"/>
      <c r="F95" s="197"/>
      <c r="G95" s="197"/>
      <c r="H95" s="197"/>
      <c r="I95" s="76"/>
      <c r="J95" s="197" t="s">
        <v>81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5">
        <f>'01 -  Architektonicko-sta...'!K30</f>
        <v>0</v>
      </c>
      <c r="AH95" s="196"/>
      <c r="AI95" s="196"/>
      <c r="AJ95" s="196"/>
      <c r="AK95" s="196"/>
      <c r="AL95" s="196"/>
      <c r="AM95" s="196"/>
      <c r="AN95" s="195">
        <f>SUM(AG95,AT95)</f>
        <v>0</v>
      </c>
      <c r="AO95" s="196"/>
      <c r="AP95" s="196"/>
      <c r="AQ95" s="77" t="s">
        <v>82</v>
      </c>
      <c r="AR95" s="74"/>
      <c r="AS95" s="78">
        <v>0</v>
      </c>
      <c r="AT95" s="79">
        <f>ROUND(SUM(AV95:AW95),2)</f>
        <v>0</v>
      </c>
      <c r="AU95" s="80">
        <f>'01 -  Architektonicko-sta...'!Q129</f>
        <v>0</v>
      </c>
      <c r="AV95" s="79">
        <f>'01 -  Architektonicko-sta...'!K33</f>
        <v>0</v>
      </c>
      <c r="AW95" s="79">
        <f>'01 -  Architektonicko-sta...'!K34</f>
        <v>0</v>
      </c>
      <c r="AX95" s="79">
        <f>'01 -  Architektonicko-sta...'!K35</f>
        <v>0</v>
      </c>
      <c r="AY95" s="79">
        <f>'01 -  Architektonicko-sta...'!K36</f>
        <v>0</v>
      </c>
      <c r="AZ95" s="79">
        <f>'01 -  Architektonicko-sta...'!F33</f>
        <v>0</v>
      </c>
      <c r="BA95" s="79">
        <f>'01 -  Architektonicko-sta...'!F34</f>
        <v>0</v>
      </c>
      <c r="BB95" s="79">
        <f>'01 -  Architektonicko-sta...'!F35</f>
        <v>0</v>
      </c>
      <c r="BC95" s="79">
        <f>'01 -  Architektonicko-sta...'!F36</f>
        <v>0</v>
      </c>
      <c r="BD95" s="81">
        <f>'01 -  Architektonicko-sta...'!F37</f>
        <v>0</v>
      </c>
      <c r="BT95" s="82" t="s">
        <v>83</v>
      </c>
      <c r="BV95" s="82" t="s">
        <v>77</v>
      </c>
      <c r="BW95" s="82" t="s">
        <v>84</v>
      </c>
      <c r="BX95" s="82" t="s">
        <v>4</v>
      </c>
      <c r="CL95" s="82" t="s">
        <v>1</v>
      </c>
      <c r="CM95" s="82" t="s">
        <v>75</v>
      </c>
    </row>
    <row r="96" spans="1:91" s="6" customFormat="1" ht="16.3" customHeight="1">
      <c r="A96" s="73" t="s">
        <v>79</v>
      </c>
      <c r="B96" s="74"/>
      <c r="C96" s="75"/>
      <c r="D96" s="197" t="s">
        <v>85</v>
      </c>
      <c r="E96" s="197"/>
      <c r="F96" s="197"/>
      <c r="G96" s="197"/>
      <c r="H96" s="197"/>
      <c r="I96" s="76"/>
      <c r="J96" s="197" t="s">
        <v>86</v>
      </c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5" t="e">
        <f>#REF!</f>
        <v>#REF!</v>
      </c>
      <c r="AH96" s="196"/>
      <c r="AI96" s="196"/>
      <c r="AJ96" s="196"/>
      <c r="AK96" s="196"/>
      <c r="AL96" s="196"/>
      <c r="AM96" s="196"/>
      <c r="AN96" s="195" t="e">
        <f>SUM(AG96,AT96)</f>
        <v>#REF!</v>
      </c>
      <c r="AO96" s="196"/>
      <c r="AP96" s="196"/>
      <c r="AQ96" s="77" t="s">
        <v>82</v>
      </c>
      <c r="AR96" s="74"/>
      <c r="AS96" s="78">
        <v>0</v>
      </c>
      <c r="AT96" s="79" t="e">
        <f>ROUND(SUM(AV96:AW96),2)</f>
        <v>#REF!</v>
      </c>
      <c r="AU96" s="80" t="e">
        <f>#REF!</f>
        <v>#REF!</v>
      </c>
      <c r="AV96" s="79" t="e">
        <f>#REF!</f>
        <v>#REF!</v>
      </c>
      <c r="AW96" s="79" t="e">
        <f>#REF!</f>
        <v>#REF!</v>
      </c>
      <c r="AX96" s="79" t="e">
        <f>#REF!</f>
        <v>#REF!</v>
      </c>
      <c r="AY96" s="79" t="e">
        <f>#REF!</f>
        <v>#REF!</v>
      </c>
      <c r="AZ96" s="79" t="e">
        <f>#REF!</f>
        <v>#REF!</v>
      </c>
      <c r="BA96" s="79" t="e">
        <f>#REF!</f>
        <v>#REF!</v>
      </c>
      <c r="BB96" s="79" t="e">
        <f>#REF!</f>
        <v>#REF!</v>
      </c>
      <c r="BC96" s="79" t="e">
        <f>#REF!</f>
        <v>#REF!</v>
      </c>
      <c r="BD96" s="81" t="e">
        <f>#REF!</f>
        <v>#REF!</v>
      </c>
      <c r="BT96" s="82" t="s">
        <v>83</v>
      </c>
      <c r="BV96" s="82" t="s">
        <v>77</v>
      </c>
      <c r="BW96" s="82" t="s">
        <v>87</v>
      </c>
      <c r="BX96" s="82" t="s">
        <v>4</v>
      </c>
      <c r="CL96" s="82" t="s">
        <v>1</v>
      </c>
      <c r="CM96" s="82" t="s">
        <v>75</v>
      </c>
    </row>
    <row r="97" spans="1:91" s="6" customFormat="1" ht="16.5" customHeight="1">
      <c r="A97" s="73" t="s">
        <v>79</v>
      </c>
      <c r="B97" s="74"/>
      <c r="C97" s="75"/>
      <c r="D97" s="197" t="s">
        <v>88</v>
      </c>
      <c r="E97" s="197"/>
      <c r="F97" s="197"/>
      <c r="G97" s="197"/>
      <c r="H97" s="197"/>
      <c r="I97" s="76"/>
      <c r="J97" s="197" t="s">
        <v>89</v>
      </c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5" t="e">
        <f>#REF!</f>
        <v>#REF!</v>
      </c>
      <c r="AH97" s="196"/>
      <c r="AI97" s="196"/>
      <c r="AJ97" s="196"/>
      <c r="AK97" s="196"/>
      <c r="AL97" s="196"/>
      <c r="AM97" s="196"/>
      <c r="AN97" s="195" t="e">
        <f>SUM(AG97,AT97)</f>
        <v>#REF!</v>
      </c>
      <c r="AO97" s="196"/>
      <c r="AP97" s="196"/>
      <c r="AQ97" s="77" t="s">
        <v>82</v>
      </c>
      <c r="AR97" s="74"/>
      <c r="AS97" s="78">
        <v>0</v>
      </c>
      <c r="AT97" s="79" t="e">
        <f>ROUND(SUM(AV97:AW97),2)</f>
        <v>#REF!</v>
      </c>
      <c r="AU97" s="80" t="e">
        <f>#REF!</f>
        <v>#REF!</v>
      </c>
      <c r="AV97" s="79" t="e">
        <f>#REF!</f>
        <v>#REF!</v>
      </c>
      <c r="AW97" s="79" t="e">
        <f>#REF!</f>
        <v>#REF!</v>
      </c>
      <c r="AX97" s="79" t="e">
        <f>#REF!</f>
        <v>#REF!</v>
      </c>
      <c r="AY97" s="79" t="e">
        <f>#REF!</f>
        <v>#REF!</v>
      </c>
      <c r="AZ97" s="79" t="e">
        <f>#REF!</f>
        <v>#REF!</v>
      </c>
      <c r="BA97" s="79" t="e">
        <f>#REF!</f>
        <v>#REF!</v>
      </c>
      <c r="BB97" s="79" t="e">
        <f>#REF!</f>
        <v>#REF!</v>
      </c>
      <c r="BC97" s="79" t="e">
        <f>#REF!</f>
        <v>#REF!</v>
      </c>
      <c r="BD97" s="81" t="e">
        <f>#REF!</f>
        <v>#REF!</v>
      </c>
      <c r="BT97" s="82" t="s">
        <v>83</v>
      </c>
      <c r="BV97" s="82" t="s">
        <v>77</v>
      </c>
      <c r="BW97" s="82" t="s">
        <v>90</v>
      </c>
      <c r="BX97" s="82" t="s">
        <v>4</v>
      </c>
      <c r="CL97" s="82" t="s">
        <v>1</v>
      </c>
      <c r="CM97" s="82" t="s">
        <v>75</v>
      </c>
    </row>
    <row r="98" spans="1:91" s="6" customFormat="1" ht="16.5" customHeight="1">
      <c r="A98" s="73" t="s">
        <v>79</v>
      </c>
      <c r="B98" s="74"/>
      <c r="C98" s="75"/>
      <c r="D98" s="197" t="s">
        <v>91</v>
      </c>
      <c r="E98" s="197"/>
      <c r="F98" s="197"/>
      <c r="G98" s="197"/>
      <c r="H98" s="197"/>
      <c r="I98" s="76"/>
      <c r="J98" s="197" t="s">
        <v>92</v>
      </c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5" t="e">
        <f>#REF!</f>
        <v>#REF!</v>
      </c>
      <c r="AH98" s="196"/>
      <c r="AI98" s="196"/>
      <c r="AJ98" s="196"/>
      <c r="AK98" s="196"/>
      <c r="AL98" s="196"/>
      <c r="AM98" s="196"/>
      <c r="AN98" s="195" t="e">
        <f>SUM(AG98,AT98)</f>
        <v>#REF!</v>
      </c>
      <c r="AO98" s="196"/>
      <c r="AP98" s="196"/>
      <c r="AQ98" s="77" t="s">
        <v>82</v>
      </c>
      <c r="AR98" s="74"/>
      <c r="AS98" s="83">
        <v>0</v>
      </c>
      <c r="AT98" s="84" t="e">
        <f>ROUND(SUM(AV98:AW98),2)</f>
        <v>#REF!</v>
      </c>
      <c r="AU98" s="85" t="e">
        <f>#REF!</f>
        <v>#REF!</v>
      </c>
      <c r="AV98" s="84" t="e">
        <f>#REF!</f>
        <v>#REF!</v>
      </c>
      <c r="AW98" s="84" t="e">
        <f>#REF!</f>
        <v>#REF!</v>
      </c>
      <c r="AX98" s="84" t="e">
        <f>#REF!</f>
        <v>#REF!</v>
      </c>
      <c r="AY98" s="84" t="e">
        <f>#REF!</f>
        <v>#REF!</v>
      </c>
      <c r="AZ98" s="84" t="e">
        <f>#REF!</f>
        <v>#REF!</v>
      </c>
      <c r="BA98" s="84" t="e">
        <f>#REF!</f>
        <v>#REF!</v>
      </c>
      <c r="BB98" s="84" t="e">
        <f>#REF!</f>
        <v>#REF!</v>
      </c>
      <c r="BC98" s="84" t="e">
        <f>#REF!</f>
        <v>#REF!</v>
      </c>
      <c r="BD98" s="86" t="e">
        <f>#REF!</f>
        <v>#REF!</v>
      </c>
      <c r="BT98" s="82" t="s">
        <v>83</v>
      </c>
      <c r="BV98" s="82" t="s">
        <v>77</v>
      </c>
      <c r="BW98" s="82" t="s">
        <v>93</v>
      </c>
      <c r="BX98" s="82" t="s">
        <v>4</v>
      </c>
      <c r="CL98" s="82" t="s">
        <v>1</v>
      </c>
      <c r="CM98" s="82" t="s">
        <v>75</v>
      </c>
    </row>
    <row r="99" spans="1:91" s="1" customFormat="1" ht="30" customHeight="1">
      <c r="B99" s="28"/>
      <c r="AR99" s="28"/>
    </row>
    <row r="100" spans="1:91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28"/>
    </row>
  </sheetData>
  <mergeCells count="54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K30:AO30"/>
    <mergeCell ref="L30:P30"/>
    <mergeCell ref="W30:AE30"/>
    <mergeCell ref="L31:P31"/>
    <mergeCell ref="AN98:AP98"/>
    <mergeCell ref="AG98:AM98"/>
    <mergeCell ref="L85:AJ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</mergeCells>
  <hyperlinks>
    <hyperlink ref="A95" location="'01 -  Architektonicko-sta...'!C2" display="/" xr:uid="{00000000-0004-0000-0000-000000000000}"/>
    <hyperlink ref="A96" location="'02 - Elektroinštalácia'!C2" display="/" xr:uid="{00000000-0004-0000-0000-000001000000}"/>
    <hyperlink ref="A97" location="'03 - Bleskozvod a uzemnenie'!C2" display="/" xr:uid="{00000000-0004-0000-0000-000002000000}"/>
    <hyperlink ref="A98" location="'04 - Prípojka NN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190"/>
  <sheetViews>
    <sheetView showGridLines="0" tabSelected="1" topLeftCell="A122" workbookViewId="0">
      <selection activeCell="G131" sqref="G131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171" t="s">
        <v>5</v>
      </c>
      <c r="N2" s="172"/>
      <c r="O2" s="172"/>
      <c r="P2" s="172"/>
      <c r="Q2" s="172"/>
      <c r="R2" s="172"/>
      <c r="S2" s="172"/>
      <c r="T2" s="172"/>
      <c r="U2" s="172"/>
      <c r="V2" s="172"/>
      <c r="W2" s="172"/>
      <c r="AU2" s="13" t="s">
        <v>84</v>
      </c>
    </row>
    <row r="3" spans="2:47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75</v>
      </c>
    </row>
    <row r="4" spans="2:47" ht="25" customHeight="1">
      <c r="B4" s="16"/>
      <c r="D4" s="17" t="s">
        <v>94</v>
      </c>
      <c r="M4" s="16"/>
      <c r="N4" s="87" t="s">
        <v>9</v>
      </c>
      <c r="AU4" s="13" t="s">
        <v>3</v>
      </c>
    </row>
    <row r="5" spans="2:47" ht="7" customHeight="1">
      <c r="B5" s="16"/>
      <c r="M5" s="16"/>
    </row>
    <row r="6" spans="2:47" ht="12" customHeight="1">
      <c r="B6" s="16"/>
      <c r="D6" s="23" t="s">
        <v>15</v>
      </c>
      <c r="M6" s="16"/>
    </row>
    <row r="7" spans="2:47" ht="16.5" customHeight="1">
      <c r="B7" s="16"/>
      <c r="E7" s="169" t="str">
        <f>'Rekapitulácia stavby'!K6</f>
        <v>SENNÍK - stavebná úprava</v>
      </c>
      <c r="F7" s="170"/>
      <c r="G7" s="170"/>
      <c r="H7" s="170"/>
      <c r="I7" s="170"/>
      <c r="M7" s="16"/>
    </row>
    <row r="8" spans="2:47" s="1" customFormat="1" ht="12" customHeight="1">
      <c r="B8" s="28"/>
      <c r="D8" s="23" t="s">
        <v>95</v>
      </c>
      <c r="M8" s="28"/>
    </row>
    <row r="9" spans="2:47" s="1" customFormat="1" ht="16.5" customHeight="1">
      <c r="B9" s="28"/>
      <c r="E9" s="167" t="s">
        <v>96</v>
      </c>
      <c r="F9" s="168"/>
      <c r="G9" s="168"/>
      <c r="H9" s="168"/>
      <c r="I9" s="168"/>
      <c r="M9" s="28"/>
    </row>
    <row r="10" spans="2:47" s="1" customFormat="1">
      <c r="B10" s="28"/>
      <c r="M10" s="28"/>
    </row>
    <row r="11" spans="2:47" s="1" customFormat="1" ht="12" customHeight="1">
      <c r="B11" s="28"/>
      <c r="D11" s="23" t="s">
        <v>17</v>
      </c>
      <c r="F11" s="21" t="s">
        <v>1</v>
      </c>
      <c r="G11" s="21"/>
      <c r="J11" s="23" t="s">
        <v>18</v>
      </c>
      <c r="K11" s="21" t="s">
        <v>1</v>
      </c>
      <c r="M11" s="28"/>
    </row>
    <row r="12" spans="2:47" s="1" customFormat="1" ht="12" customHeight="1">
      <c r="B12" s="28"/>
      <c r="D12" s="23" t="s">
        <v>19</v>
      </c>
      <c r="F12" s="21" t="s">
        <v>20</v>
      </c>
      <c r="G12" s="21"/>
      <c r="J12" s="23" t="s">
        <v>21</v>
      </c>
      <c r="K12" s="51" t="str">
        <f>'Rekapitulácia stavby'!AN8</f>
        <v>4. 5. 2026</v>
      </c>
      <c r="M12" s="28"/>
    </row>
    <row r="13" spans="2:47" s="1" customFormat="1" ht="10.85" customHeight="1">
      <c r="B13" s="28"/>
      <c r="M13" s="28"/>
    </row>
    <row r="14" spans="2:47" s="1" customFormat="1" ht="12" customHeight="1">
      <c r="B14" s="28"/>
      <c r="D14" s="23" t="s">
        <v>23</v>
      </c>
      <c r="J14" s="23" t="s">
        <v>24</v>
      </c>
      <c r="K14" s="21" t="s">
        <v>1</v>
      </c>
      <c r="M14" s="28"/>
    </row>
    <row r="15" spans="2:47" s="1" customFormat="1" ht="18" customHeight="1">
      <c r="B15" s="28"/>
      <c r="E15" s="21" t="s">
        <v>25</v>
      </c>
      <c r="J15" s="23" t="s">
        <v>26</v>
      </c>
      <c r="K15" s="21" t="s">
        <v>1</v>
      </c>
      <c r="M15" s="28"/>
    </row>
    <row r="16" spans="2:47" s="1" customFormat="1" ht="7" customHeight="1">
      <c r="B16" s="28"/>
      <c r="M16" s="28"/>
    </row>
    <row r="17" spans="2:13" s="1" customFormat="1" ht="12" customHeight="1">
      <c r="B17" s="28"/>
      <c r="D17" s="23" t="s">
        <v>27</v>
      </c>
      <c r="J17" s="23" t="s">
        <v>24</v>
      </c>
      <c r="K17" s="24" t="str">
        <f>'Rekapitulácia stavby'!AN13</f>
        <v>Vyplň údaj</v>
      </c>
      <c r="M17" s="28"/>
    </row>
    <row r="18" spans="2:13" s="1" customFormat="1" ht="18" customHeight="1">
      <c r="B18" s="28"/>
      <c r="E18" s="173" t="str">
        <f>'Rekapitulácia stavby'!E14</f>
        <v>Vyplň údaj</v>
      </c>
      <c r="F18" s="174"/>
      <c r="G18" s="174"/>
      <c r="H18" s="174"/>
      <c r="I18" s="174"/>
      <c r="J18" s="23" t="s">
        <v>26</v>
      </c>
      <c r="K18" s="24" t="str">
        <f>'Rekapitulácia stavby'!AN14</f>
        <v>Vyplň údaj</v>
      </c>
      <c r="M18" s="28"/>
    </row>
    <row r="19" spans="2:13" s="1" customFormat="1" ht="7" customHeight="1">
      <c r="B19" s="28"/>
      <c r="M19" s="28"/>
    </row>
    <row r="20" spans="2:13" s="1" customFormat="1" ht="12" customHeight="1">
      <c r="B20" s="28"/>
      <c r="D20" s="23" t="s">
        <v>29</v>
      </c>
      <c r="J20" s="23" t="s">
        <v>24</v>
      </c>
      <c r="K20" s="21" t="s">
        <v>1</v>
      </c>
      <c r="M20" s="28"/>
    </row>
    <row r="21" spans="2:13" s="1" customFormat="1" ht="18" customHeight="1">
      <c r="B21" s="28"/>
      <c r="E21" s="21" t="s">
        <v>30</v>
      </c>
      <c r="J21" s="23" t="s">
        <v>26</v>
      </c>
      <c r="K21" s="21" t="s">
        <v>1</v>
      </c>
      <c r="M21" s="28"/>
    </row>
    <row r="22" spans="2:13" s="1" customFormat="1" ht="7" customHeight="1">
      <c r="B22" s="28"/>
      <c r="M22" s="28"/>
    </row>
    <row r="23" spans="2:13" s="1" customFormat="1" ht="12" customHeight="1">
      <c r="B23" s="28"/>
      <c r="D23" s="23" t="s">
        <v>32</v>
      </c>
      <c r="J23" s="23" t="s">
        <v>24</v>
      </c>
      <c r="K23" s="21" t="str">
        <f>IF('Rekapitulácia stavby'!AN19="","",'Rekapitulácia stavby'!AN19)</f>
        <v/>
      </c>
      <c r="M23" s="28"/>
    </row>
    <row r="24" spans="2:13" s="1" customFormat="1" ht="18" customHeight="1">
      <c r="B24" s="28"/>
      <c r="E24" s="21" t="str">
        <f>IF('Rekapitulácia stavby'!E20="","",'Rekapitulácia stavby'!E20)</f>
        <v xml:space="preserve"> </v>
      </c>
      <c r="J24" s="23" t="s">
        <v>26</v>
      </c>
      <c r="K24" s="21" t="str">
        <f>IF('Rekapitulácia stavby'!AN20="","",'Rekapitulácia stavby'!AN20)</f>
        <v/>
      </c>
      <c r="M24" s="28"/>
    </row>
    <row r="25" spans="2:13" s="1" customFormat="1" ht="7" customHeight="1">
      <c r="B25" s="28"/>
      <c r="M25" s="28"/>
    </row>
    <row r="26" spans="2:13" s="1" customFormat="1" ht="12" customHeight="1">
      <c r="B26" s="28"/>
      <c r="D26" s="23" t="s">
        <v>34</v>
      </c>
      <c r="M26" s="28"/>
    </row>
    <row r="27" spans="2:13" s="7" customFormat="1" ht="16.5" customHeight="1">
      <c r="B27" s="88"/>
      <c r="E27" s="175" t="s">
        <v>1</v>
      </c>
      <c r="F27" s="175"/>
      <c r="G27" s="175"/>
      <c r="H27" s="175"/>
      <c r="I27" s="175"/>
      <c r="M27" s="88"/>
    </row>
    <row r="28" spans="2:13" s="1" customFormat="1" ht="7" customHeight="1">
      <c r="B28" s="28"/>
      <c r="M28" s="28"/>
    </row>
    <row r="29" spans="2:13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25.4" customHeight="1">
      <c r="B30" s="28"/>
      <c r="D30" s="89" t="s">
        <v>35</v>
      </c>
      <c r="K30" s="65">
        <f>ROUND(K129, 2)</f>
        <v>0</v>
      </c>
      <c r="M30" s="28"/>
    </row>
    <row r="31" spans="2:13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52"/>
      <c r="M31" s="28"/>
    </row>
    <row r="32" spans="2:13" s="1" customFormat="1" ht="14.4" customHeight="1">
      <c r="B32" s="28"/>
      <c r="F32" s="31" t="s">
        <v>37</v>
      </c>
      <c r="G32" s="31"/>
      <c r="J32" s="31" t="s">
        <v>36</v>
      </c>
      <c r="K32" s="31" t="s">
        <v>38</v>
      </c>
      <c r="M32" s="28"/>
    </row>
    <row r="33" spans="2:13" s="1" customFormat="1" ht="14.4" customHeight="1">
      <c r="B33" s="28"/>
      <c r="D33" s="54" t="s">
        <v>39</v>
      </c>
      <c r="E33" s="33" t="s">
        <v>40</v>
      </c>
      <c r="F33" s="90">
        <f>ROUND((SUM(BF129:BF189)),  2)</f>
        <v>0</v>
      </c>
      <c r="G33" s="90"/>
      <c r="H33" s="91"/>
      <c r="I33" s="91"/>
      <c r="J33" s="92">
        <v>0.23</v>
      </c>
      <c r="K33" s="90">
        <f>ROUND(((SUM(BF129:BF189))*J33),  2)</f>
        <v>0</v>
      </c>
      <c r="M33" s="28"/>
    </row>
    <row r="34" spans="2:13" s="1" customFormat="1" ht="14.4" customHeight="1">
      <c r="B34" s="28"/>
      <c r="E34" s="33" t="s">
        <v>41</v>
      </c>
      <c r="F34" s="93">
        <f>ROUND((SUM(BG129:BG189)),  2)</f>
        <v>0</v>
      </c>
      <c r="G34" s="93"/>
      <c r="J34" s="94">
        <v>0.23</v>
      </c>
      <c r="K34" s="93">
        <f>ROUND(((SUM(BG129:BG189))*J34),  2)</f>
        <v>0</v>
      </c>
      <c r="M34" s="28"/>
    </row>
    <row r="35" spans="2:13" s="1" customFormat="1" ht="14.4" hidden="1" customHeight="1">
      <c r="B35" s="28"/>
      <c r="E35" s="23" t="s">
        <v>42</v>
      </c>
      <c r="F35" s="93">
        <f>ROUND((SUM(BH129:BH189)),  2)</f>
        <v>0</v>
      </c>
      <c r="G35" s="93"/>
      <c r="J35" s="94">
        <v>0.23</v>
      </c>
      <c r="K35" s="93">
        <f>0</f>
        <v>0</v>
      </c>
      <c r="M35" s="28"/>
    </row>
    <row r="36" spans="2:13" s="1" customFormat="1" ht="14.4" hidden="1" customHeight="1">
      <c r="B36" s="28"/>
      <c r="E36" s="23" t="s">
        <v>43</v>
      </c>
      <c r="F36" s="93">
        <f>ROUND((SUM(BI129:BI189)),  2)</f>
        <v>0</v>
      </c>
      <c r="G36" s="93"/>
      <c r="J36" s="94">
        <v>0.23</v>
      </c>
      <c r="K36" s="93">
        <f>0</f>
        <v>0</v>
      </c>
      <c r="M36" s="28"/>
    </row>
    <row r="37" spans="2:13" s="1" customFormat="1" ht="14.4" hidden="1" customHeight="1">
      <c r="B37" s="28"/>
      <c r="E37" s="33" t="s">
        <v>44</v>
      </c>
      <c r="F37" s="90">
        <f>ROUND((SUM(BJ129:BJ189)),  2)</f>
        <v>0</v>
      </c>
      <c r="G37" s="90"/>
      <c r="H37" s="91"/>
      <c r="I37" s="91"/>
      <c r="J37" s="92">
        <v>0</v>
      </c>
      <c r="K37" s="90">
        <f>0</f>
        <v>0</v>
      </c>
      <c r="M37" s="28"/>
    </row>
    <row r="38" spans="2:13" s="1" customFormat="1" ht="7" customHeight="1">
      <c r="B38" s="28"/>
      <c r="M38" s="28"/>
    </row>
    <row r="39" spans="2:13" s="1" customFormat="1" ht="25.4" customHeight="1">
      <c r="B39" s="28"/>
      <c r="C39" s="95"/>
      <c r="D39" s="96" t="s">
        <v>45</v>
      </c>
      <c r="E39" s="56"/>
      <c r="F39" s="56"/>
      <c r="G39" s="56"/>
      <c r="H39" s="97" t="s">
        <v>46</v>
      </c>
      <c r="I39" s="98" t="s">
        <v>47</v>
      </c>
      <c r="J39" s="56"/>
      <c r="K39" s="99">
        <f>SUM(K30:K37)</f>
        <v>0</v>
      </c>
      <c r="L39" s="100"/>
      <c r="M39" s="28"/>
    </row>
    <row r="40" spans="2:13" s="1" customFormat="1" ht="14.4" customHeight="1">
      <c r="B40" s="28"/>
      <c r="M40" s="28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8"/>
      <c r="D50" s="40" t="s">
        <v>48</v>
      </c>
      <c r="E50" s="41"/>
      <c r="F50" s="41"/>
      <c r="G50" s="41"/>
      <c r="H50" s="40" t="s">
        <v>49</v>
      </c>
      <c r="I50" s="41"/>
      <c r="J50" s="41"/>
      <c r="K50" s="41"/>
      <c r="L50" s="41"/>
      <c r="M50" s="28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45">
      <c r="B61" s="28"/>
      <c r="D61" s="42" t="s">
        <v>50</v>
      </c>
      <c r="E61" s="30"/>
      <c r="F61" s="101" t="s">
        <v>51</v>
      </c>
      <c r="G61" s="101"/>
      <c r="H61" s="42" t="s">
        <v>50</v>
      </c>
      <c r="I61" s="30"/>
      <c r="J61" s="30"/>
      <c r="K61" s="102" t="s">
        <v>51</v>
      </c>
      <c r="L61" s="30"/>
      <c r="M61" s="28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45">
      <c r="B65" s="28"/>
      <c r="D65" s="40" t="s">
        <v>52</v>
      </c>
      <c r="E65" s="41"/>
      <c r="F65" s="41"/>
      <c r="G65" s="41"/>
      <c r="H65" s="40" t="s">
        <v>53</v>
      </c>
      <c r="I65" s="41"/>
      <c r="J65" s="41"/>
      <c r="K65" s="41"/>
      <c r="L65" s="41"/>
      <c r="M65" s="28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45">
      <c r="B76" s="28"/>
      <c r="D76" s="42" t="s">
        <v>50</v>
      </c>
      <c r="E76" s="30"/>
      <c r="F76" s="101" t="s">
        <v>51</v>
      </c>
      <c r="G76" s="101"/>
      <c r="H76" s="42" t="s">
        <v>50</v>
      </c>
      <c r="I76" s="30"/>
      <c r="J76" s="30"/>
      <c r="K76" s="102" t="s">
        <v>51</v>
      </c>
      <c r="L76" s="30"/>
      <c r="M76" s="28"/>
    </row>
    <row r="77" spans="2:13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8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8" s="1" customFormat="1" ht="25" customHeight="1">
      <c r="B82" s="28"/>
      <c r="C82" s="17" t="s">
        <v>97</v>
      </c>
      <c r="M82" s="28"/>
    </row>
    <row r="83" spans="2:48" s="1" customFormat="1" ht="7" customHeight="1">
      <c r="B83" s="28"/>
      <c r="M83" s="28"/>
    </row>
    <row r="84" spans="2:48" s="1" customFormat="1" ht="12" customHeight="1">
      <c r="B84" s="28"/>
      <c r="C84" s="23" t="s">
        <v>15</v>
      </c>
      <c r="M84" s="28"/>
    </row>
    <row r="85" spans="2:48" s="1" customFormat="1" ht="16.5" customHeight="1">
      <c r="B85" s="28"/>
      <c r="E85" s="169" t="str">
        <f>E7</f>
        <v>SENNÍK - stavebná úprava</v>
      </c>
      <c r="F85" s="170"/>
      <c r="G85" s="170"/>
      <c r="H85" s="170"/>
      <c r="I85" s="170"/>
      <c r="M85" s="28"/>
    </row>
    <row r="86" spans="2:48" s="1" customFormat="1" ht="12" customHeight="1">
      <c r="B86" s="28"/>
      <c r="C86" s="23" t="s">
        <v>95</v>
      </c>
      <c r="M86" s="28"/>
    </row>
    <row r="87" spans="2:48" s="1" customFormat="1" ht="16.5" customHeight="1">
      <c r="B87" s="28"/>
      <c r="E87" s="167" t="str">
        <f>E9</f>
        <v>01 -  Architektonicko-stavebné riešenie</v>
      </c>
      <c r="F87" s="168"/>
      <c r="G87" s="168"/>
      <c r="H87" s="168"/>
      <c r="I87" s="168"/>
      <c r="M87" s="28"/>
    </row>
    <row r="88" spans="2:48" s="1" customFormat="1" ht="7" customHeight="1">
      <c r="B88" s="28"/>
      <c r="M88" s="28"/>
    </row>
    <row r="89" spans="2:48" s="1" customFormat="1" ht="12" customHeight="1">
      <c r="B89" s="28"/>
      <c r="C89" s="23" t="s">
        <v>19</v>
      </c>
      <c r="F89" s="21" t="str">
        <f>F12</f>
        <v>k.ú. Štiavnik, parc. č. 6609,6615/1</v>
      </c>
      <c r="G89" s="21"/>
      <c r="J89" s="23" t="s">
        <v>21</v>
      </c>
      <c r="K89" s="51" t="str">
        <f>IF(K12="","",K12)</f>
        <v>4. 5. 2026</v>
      </c>
      <c r="M89" s="28"/>
    </row>
    <row r="90" spans="2:48" s="1" customFormat="1" ht="7" customHeight="1">
      <c r="B90" s="28"/>
      <c r="M90" s="28"/>
    </row>
    <row r="91" spans="2:48" s="1" customFormat="1" ht="40.1" customHeight="1">
      <c r="B91" s="28"/>
      <c r="C91" s="23" t="s">
        <v>23</v>
      </c>
      <c r="F91" s="21" t="str">
        <f>E15</f>
        <v>AGROJAVORNÍK, s.r.o., Štiavnik 1328</v>
      </c>
      <c r="G91" s="21"/>
      <c r="J91" s="23" t="s">
        <v>29</v>
      </c>
      <c r="K91" s="26" t="str">
        <f>E21</f>
        <v>Vansvat s.r.o. Školská 337/101 972 01 Bojnice</v>
      </c>
      <c r="M91" s="28"/>
    </row>
    <row r="92" spans="2:48" s="1" customFormat="1" ht="15.15" customHeight="1">
      <c r="B92" s="28"/>
      <c r="C92" s="23" t="s">
        <v>27</v>
      </c>
      <c r="F92" s="21" t="str">
        <f>IF(E18="","",E18)</f>
        <v>Vyplň údaj</v>
      </c>
      <c r="G92" s="21"/>
      <c r="J92" s="23" t="s">
        <v>32</v>
      </c>
      <c r="K92" s="26" t="str">
        <f>E24</f>
        <v xml:space="preserve"> </v>
      </c>
      <c r="M92" s="28"/>
    </row>
    <row r="93" spans="2:48" s="1" customFormat="1" ht="10.3" customHeight="1">
      <c r="B93" s="28"/>
      <c r="M93" s="28"/>
    </row>
    <row r="94" spans="2:48" s="1" customFormat="1" ht="29.25" customHeight="1">
      <c r="B94" s="28"/>
      <c r="C94" s="103" t="s">
        <v>98</v>
      </c>
      <c r="D94" s="95"/>
      <c r="E94" s="95"/>
      <c r="F94" s="95"/>
      <c r="G94" s="95"/>
      <c r="H94" s="95"/>
      <c r="I94" s="95"/>
      <c r="J94" s="95"/>
      <c r="K94" s="104" t="s">
        <v>99</v>
      </c>
      <c r="L94" s="95"/>
      <c r="M94" s="28"/>
    </row>
    <row r="95" spans="2:48" s="1" customFormat="1" ht="10.3" customHeight="1">
      <c r="B95" s="28"/>
      <c r="M95" s="28"/>
    </row>
    <row r="96" spans="2:48" s="1" customFormat="1" ht="22.85" customHeight="1">
      <c r="B96" s="28"/>
      <c r="C96" s="105" t="s">
        <v>100</v>
      </c>
      <c r="K96" s="65">
        <f>K129</f>
        <v>0</v>
      </c>
      <c r="M96" s="28"/>
      <c r="AV96" s="13" t="s">
        <v>101</v>
      </c>
    </row>
    <row r="97" spans="2:13" s="8" customFormat="1" ht="25" customHeight="1">
      <c r="B97" s="106"/>
      <c r="D97" s="107" t="s">
        <v>102</v>
      </c>
      <c r="E97" s="108"/>
      <c r="F97" s="108"/>
      <c r="G97" s="108"/>
      <c r="H97" s="108"/>
      <c r="I97" s="108"/>
      <c r="J97" s="108"/>
      <c r="K97" s="109">
        <f>K130</f>
        <v>0</v>
      </c>
      <c r="M97" s="106"/>
    </row>
    <row r="98" spans="2:13" s="9" customFormat="1" ht="19.95" customHeight="1">
      <c r="B98" s="110"/>
      <c r="D98" s="111" t="s">
        <v>103</v>
      </c>
      <c r="E98" s="112"/>
      <c r="F98" s="112"/>
      <c r="G98" s="112"/>
      <c r="H98" s="112"/>
      <c r="I98" s="112"/>
      <c r="J98" s="112"/>
      <c r="K98" s="113">
        <f>K131</f>
        <v>0</v>
      </c>
      <c r="M98" s="110"/>
    </row>
    <row r="99" spans="2:13" s="9" customFormat="1" ht="19.95" customHeight="1">
      <c r="B99" s="110"/>
      <c r="D99" s="111" t="s">
        <v>104</v>
      </c>
      <c r="E99" s="112"/>
      <c r="F99" s="112"/>
      <c r="G99" s="112"/>
      <c r="H99" s="112"/>
      <c r="I99" s="112"/>
      <c r="J99" s="112"/>
      <c r="K99" s="113">
        <f>K136</f>
        <v>0</v>
      </c>
      <c r="M99" s="110"/>
    </row>
    <row r="100" spans="2:13" s="9" customFormat="1" ht="19.95" customHeight="1">
      <c r="B100" s="110"/>
      <c r="D100" s="111" t="s">
        <v>105</v>
      </c>
      <c r="E100" s="112"/>
      <c r="F100" s="112"/>
      <c r="G100" s="112"/>
      <c r="H100" s="112"/>
      <c r="I100" s="112"/>
      <c r="J100" s="112"/>
      <c r="K100" s="113">
        <f>K139</f>
        <v>0</v>
      </c>
      <c r="M100" s="110"/>
    </row>
    <row r="101" spans="2:13" s="9" customFormat="1" ht="19.95" customHeight="1">
      <c r="B101" s="110"/>
      <c r="D101" s="111" t="s">
        <v>106</v>
      </c>
      <c r="E101" s="112"/>
      <c r="F101" s="112"/>
      <c r="G101" s="112"/>
      <c r="H101" s="112"/>
      <c r="I101" s="112"/>
      <c r="J101" s="112"/>
      <c r="K101" s="113">
        <f>K151</f>
        <v>0</v>
      </c>
      <c r="M101" s="110"/>
    </row>
    <row r="102" spans="2:13" s="9" customFormat="1" ht="19.95" customHeight="1">
      <c r="B102" s="110"/>
      <c r="D102" s="111" t="s">
        <v>107</v>
      </c>
      <c r="E102" s="112"/>
      <c r="F102" s="112"/>
      <c r="G102" s="112"/>
      <c r="H102" s="112"/>
      <c r="I102" s="112"/>
      <c r="J102" s="112"/>
      <c r="K102" s="113">
        <f>K158</f>
        <v>0</v>
      </c>
      <c r="M102" s="110"/>
    </row>
    <row r="103" spans="2:13" s="8" customFormat="1" ht="25" customHeight="1">
      <c r="B103" s="106"/>
      <c r="D103" s="107" t="s">
        <v>108</v>
      </c>
      <c r="E103" s="108"/>
      <c r="F103" s="108"/>
      <c r="G103" s="108"/>
      <c r="H103" s="108"/>
      <c r="I103" s="108"/>
      <c r="J103" s="108"/>
      <c r="K103" s="109">
        <f>K160</f>
        <v>0</v>
      </c>
      <c r="M103" s="106"/>
    </row>
    <row r="104" spans="2:13" s="9" customFormat="1" ht="19.95" customHeight="1">
      <c r="B104" s="110"/>
      <c r="D104" s="111" t="s">
        <v>109</v>
      </c>
      <c r="E104" s="112"/>
      <c r="F104" s="112"/>
      <c r="G104" s="112"/>
      <c r="H104" s="112"/>
      <c r="I104" s="112"/>
      <c r="J104" s="112"/>
      <c r="K104" s="113">
        <f>K161</f>
        <v>0</v>
      </c>
      <c r="M104" s="110"/>
    </row>
    <row r="105" spans="2:13" s="9" customFormat="1" ht="19.95" customHeight="1">
      <c r="B105" s="110"/>
      <c r="D105" s="111" t="s">
        <v>110</v>
      </c>
      <c r="E105" s="112"/>
      <c r="F105" s="112"/>
      <c r="G105" s="112"/>
      <c r="H105" s="112"/>
      <c r="I105" s="112"/>
      <c r="J105" s="112"/>
      <c r="K105" s="113">
        <f>K165</f>
        <v>0</v>
      </c>
      <c r="M105" s="110"/>
    </row>
    <row r="106" spans="2:13" s="9" customFormat="1" ht="19.95" customHeight="1">
      <c r="B106" s="110"/>
      <c r="D106" s="111" t="s">
        <v>111</v>
      </c>
      <c r="E106" s="112"/>
      <c r="F106" s="112"/>
      <c r="G106" s="112"/>
      <c r="H106" s="112"/>
      <c r="I106" s="112"/>
      <c r="J106" s="112"/>
      <c r="K106" s="113">
        <f>K174</f>
        <v>0</v>
      </c>
      <c r="M106" s="110"/>
    </row>
    <row r="107" spans="2:13" s="8" customFormat="1" ht="25" customHeight="1">
      <c r="B107" s="106"/>
      <c r="D107" s="107" t="s">
        <v>112</v>
      </c>
      <c r="E107" s="108"/>
      <c r="F107" s="108"/>
      <c r="G107" s="108"/>
      <c r="H107" s="108"/>
      <c r="I107" s="108"/>
      <c r="J107" s="108"/>
      <c r="K107" s="109">
        <f>K184</f>
        <v>0</v>
      </c>
      <c r="M107" s="106"/>
    </row>
    <row r="108" spans="2:13" s="9" customFormat="1" ht="19.95" customHeight="1">
      <c r="B108" s="110"/>
      <c r="D108" s="111" t="s">
        <v>113</v>
      </c>
      <c r="E108" s="112"/>
      <c r="F108" s="112"/>
      <c r="G108" s="112"/>
      <c r="H108" s="112"/>
      <c r="I108" s="112"/>
      <c r="J108" s="112"/>
      <c r="K108" s="113">
        <f>K185</f>
        <v>0</v>
      </c>
      <c r="M108" s="110"/>
    </row>
    <row r="109" spans="2:13" s="8" customFormat="1" ht="25" customHeight="1">
      <c r="B109" s="106"/>
      <c r="D109" s="107" t="s">
        <v>114</v>
      </c>
      <c r="E109" s="108"/>
      <c r="F109" s="108"/>
      <c r="G109" s="108"/>
      <c r="H109" s="108"/>
      <c r="I109" s="108"/>
      <c r="J109" s="108"/>
      <c r="K109" s="109">
        <f>K188</f>
        <v>0</v>
      </c>
      <c r="M109" s="106"/>
    </row>
    <row r="110" spans="2:13" s="1" customFormat="1" ht="21.75" customHeight="1">
      <c r="B110" s="28"/>
      <c r="M110" s="28"/>
    </row>
    <row r="111" spans="2:13" s="1" customFormat="1" ht="7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28"/>
    </row>
    <row r="115" spans="2:21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28"/>
    </row>
    <row r="116" spans="2:21" s="1" customFormat="1" ht="25" customHeight="1">
      <c r="B116" s="28"/>
      <c r="C116" s="17" t="s">
        <v>115</v>
      </c>
      <c r="M116" s="28"/>
    </row>
    <row r="117" spans="2:21" s="1" customFormat="1" ht="7" customHeight="1">
      <c r="B117" s="28"/>
      <c r="M117" s="28"/>
    </row>
    <row r="118" spans="2:21" s="1" customFormat="1" ht="12" customHeight="1">
      <c r="B118" s="28"/>
      <c r="C118" s="23" t="s">
        <v>15</v>
      </c>
      <c r="M118" s="28"/>
    </row>
    <row r="119" spans="2:21" s="1" customFormat="1" ht="16.5" customHeight="1">
      <c r="B119" s="28"/>
      <c r="E119" s="169" t="str">
        <f>E7</f>
        <v>SENNÍK - stavebná úprava</v>
      </c>
      <c r="F119" s="170"/>
      <c r="G119" s="170"/>
      <c r="H119" s="170"/>
      <c r="I119" s="170"/>
      <c r="M119" s="28"/>
    </row>
    <row r="120" spans="2:21" s="1" customFormat="1" ht="12" customHeight="1">
      <c r="B120" s="28"/>
      <c r="C120" s="23" t="s">
        <v>95</v>
      </c>
      <c r="M120" s="28"/>
    </row>
    <row r="121" spans="2:21" s="1" customFormat="1" ht="16.5" customHeight="1">
      <c r="B121" s="28"/>
      <c r="E121" s="167" t="str">
        <f>E9</f>
        <v>01 -  Architektonicko-stavebné riešenie</v>
      </c>
      <c r="F121" s="168"/>
      <c r="G121" s="168"/>
      <c r="H121" s="168"/>
      <c r="I121" s="168"/>
      <c r="M121" s="28"/>
    </row>
    <row r="122" spans="2:21" s="1" customFormat="1" ht="7" customHeight="1">
      <c r="B122" s="28"/>
      <c r="M122" s="28"/>
    </row>
    <row r="123" spans="2:21" s="1" customFormat="1" ht="12" customHeight="1">
      <c r="B123" s="28"/>
      <c r="C123" s="23" t="s">
        <v>19</v>
      </c>
      <c r="F123" s="21" t="str">
        <f>F12</f>
        <v>k.ú. Štiavnik, parc. č. 6609,6615/1</v>
      </c>
      <c r="G123" s="21"/>
      <c r="J123" s="23" t="s">
        <v>21</v>
      </c>
      <c r="K123" s="51" t="str">
        <f>IF(K12="","",K12)</f>
        <v>4. 5. 2026</v>
      </c>
      <c r="M123" s="28"/>
    </row>
    <row r="124" spans="2:21" s="1" customFormat="1" ht="7" customHeight="1">
      <c r="B124" s="28"/>
      <c r="M124" s="28"/>
    </row>
    <row r="125" spans="2:21" s="1" customFormat="1" ht="40.1" customHeight="1">
      <c r="B125" s="28"/>
      <c r="C125" s="23" t="s">
        <v>23</v>
      </c>
      <c r="F125" s="21" t="str">
        <f>E15</f>
        <v>AGROJAVORNÍK, s.r.o., Štiavnik 1328</v>
      </c>
      <c r="G125" s="21"/>
      <c r="J125" s="23" t="s">
        <v>29</v>
      </c>
      <c r="K125" s="26" t="str">
        <f>E21</f>
        <v>Vansvat s.r.o. Školská 337/101 972 01 Bojnice</v>
      </c>
      <c r="M125" s="28"/>
    </row>
    <row r="126" spans="2:21" s="1" customFormat="1" ht="15.15" customHeight="1">
      <c r="B126" s="28"/>
      <c r="C126" s="23" t="s">
        <v>27</v>
      </c>
      <c r="F126" s="21" t="str">
        <f>IF(E18="","",E18)</f>
        <v>Vyplň údaj</v>
      </c>
      <c r="G126" s="21"/>
      <c r="J126" s="23" t="s">
        <v>32</v>
      </c>
      <c r="K126" s="26" t="str">
        <f>E24</f>
        <v xml:space="preserve"> </v>
      </c>
      <c r="M126" s="28"/>
    </row>
    <row r="127" spans="2:21" s="1" customFormat="1" ht="10.3" customHeight="1">
      <c r="B127" s="28"/>
      <c r="M127" s="28"/>
    </row>
    <row r="128" spans="2:21" s="10" customFormat="1" ht="29.25" customHeight="1">
      <c r="B128" s="114"/>
      <c r="C128" s="115" t="s">
        <v>116</v>
      </c>
      <c r="D128" s="116" t="s">
        <v>60</v>
      </c>
      <c r="E128" s="116" t="s">
        <v>56</v>
      </c>
      <c r="F128" s="116" t="s">
        <v>348</v>
      </c>
      <c r="G128" s="116" t="s">
        <v>349</v>
      </c>
      <c r="H128" s="116" t="s">
        <v>117</v>
      </c>
      <c r="I128" s="116" t="s">
        <v>118</v>
      </c>
      <c r="J128" s="116" t="s">
        <v>119</v>
      </c>
      <c r="K128" s="117" t="s">
        <v>99</v>
      </c>
      <c r="L128" s="118" t="s">
        <v>120</v>
      </c>
      <c r="M128" s="114"/>
      <c r="N128" s="58" t="s">
        <v>1</v>
      </c>
      <c r="O128" s="59" t="s">
        <v>39</v>
      </c>
      <c r="P128" s="59" t="s">
        <v>121</v>
      </c>
      <c r="Q128" s="59" t="s">
        <v>122</v>
      </c>
      <c r="R128" s="59" t="s">
        <v>123</v>
      </c>
      <c r="S128" s="59" t="s">
        <v>124</v>
      </c>
      <c r="T128" s="59" t="s">
        <v>125</v>
      </c>
      <c r="U128" s="60" t="s">
        <v>126</v>
      </c>
    </row>
    <row r="129" spans="2:66" s="1" customFormat="1" ht="22.85" customHeight="1">
      <c r="B129" s="28"/>
      <c r="C129" s="63" t="s">
        <v>100</v>
      </c>
      <c r="K129" s="119">
        <f>BL129</f>
        <v>0</v>
      </c>
      <c r="M129" s="28"/>
      <c r="N129" s="61"/>
      <c r="O129" s="52"/>
      <c r="P129" s="52"/>
      <c r="Q129" s="120">
        <f>Q130+Q160+Q184+Q188</f>
        <v>0</v>
      </c>
      <c r="R129" s="52"/>
      <c r="S129" s="120">
        <f>S130+S160+S184+S188</f>
        <v>609.5159505817229</v>
      </c>
      <c r="T129" s="52"/>
      <c r="U129" s="121">
        <f>U130+U160+U184+U188</f>
        <v>0</v>
      </c>
      <c r="AU129" s="13" t="s">
        <v>74</v>
      </c>
      <c r="AV129" s="13" t="s">
        <v>101</v>
      </c>
      <c r="BL129" s="122">
        <f>BL130+BL160+BL184+BL188</f>
        <v>0</v>
      </c>
    </row>
    <row r="130" spans="2:66" s="11" customFormat="1" ht="25.95" customHeight="1">
      <c r="B130" s="123"/>
      <c r="D130" s="124" t="s">
        <v>74</v>
      </c>
      <c r="E130" s="125" t="s">
        <v>127</v>
      </c>
      <c r="F130" s="125" t="s">
        <v>128</v>
      </c>
      <c r="G130" s="125"/>
      <c r="J130" s="126"/>
      <c r="K130" s="127">
        <f>BL130</f>
        <v>0</v>
      </c>
      <c r="M130" s="123"/>
      <c r="N130" s="128"/>
      <c r="Q130" s="129">
        <f>Q131+Q136+Q139+Q151+Q158</f>
        <v>0</v>
      </c>
      <c r="S130" s="129">
        <f>S131+S136+S139+S151+S158</f>
        <v>560.07443031652292</v>
      </c>
      <c r="U130" s="130">
        <f>U131+U136+U139+U151+U158</f>
        <v>0</v>
      </c>
      <c r="AS130" s="124" t="s">
        <v>83</v>
      </c>
      <c r="AU130" s="131" t="s">
        <v>74</v>
      </c>
      <c r="AV130" s="131" t="s">
        <v>75</v>
      </c>
      <c r="AZ130" s="124" t="s">
        <v>129</v>
      </c>
      <c r="BL130" s="132">
        <f>BL131+BL136+BL139+BL151+BL158</f>
        <v>0</v>
      </c>
    </row>
    <row r="131" spans="2:66" s="11" customFormat="1" ht="22.85" customHeight="1">
      <c r="B131" s="123"/>
      <c r="D131" s="124" t="s">
        <v>74</v>
      </c>
      <c r="E131" s="133" t="s">
        <v>130</v>
      </c>
      <c r="F131" s="133" t="s">
        <v>131</v>
      </c>
      <c r="G131" s="133"/>
      <c r="J131" s="126"/>
      <c r="K131" s="134">
        <f>BL131</f>
        <v>0</v>
      </c>
      <c r="M131" s="123"/>
      <c r="N131" s="128"/>
      <c r="Q131" s="129">
        <f>SUM(Q132:Q135)</f>
        <v>0</v>
      </c>
      <c r="S131" s="129">
        <f>SUM(S132:S135)</f>
        <v>11.477363247338999</v>
      </c>
      <c r="U131" s="130">
        <f>SUM(U132:U135)</f>
        <v>0</v>
      </c>
      <c r="AS131" s="124" t="s">
        <v>83</v>
      </c>
      <c r="AU131" s="131" t="s">
        <v>74</v>
      </c>
      <c r="AV131" s="131" t="s">
        <v>83</v>
      </c>
      <c r="AZ131" s="124" t="s">
        <v>129</v>
      </c>
      <c r="BL131" s="132">
        <f>SUM(BL132:BL135)</f>
        <v>0</v>
      </c>
    </row>
    <row r="132" spans="2:66" s="1" customFormat="1" ht="24.15" customHeight="1">
      <c r="B132" s="135"/>
      <c r="C132" s="136" t="s">
        <v>83</v>
      </c>
      <c r="D132" s="136" t="s">
        <v>132</v>
      </c>
      <c r="E132" s="137" t="s">
        <v>133</v>
      </c>
      <c r="F132" s="138" t="s">
        <v>134</v>
      </c>
      <c r="G132" s="138"/>
      <c r="H132" s="139" t="s">
        <v>135</v>
      </c>
      <c r="I132" s="140">
        <v>4.4569999999999999</v>
      </c>
      <c r="J132" s="141"/>
      <c r="K132" s="142">
        <f>ROUND(J132*I132,2)</f>
        <v>0</v>
      </c>
      <c r="L132" s="143"/>
      <c r="M132" s="28"/>
      <c r="N132" s="144" t="s">
        <v>1</v>
      </c>
      <c r="O132" s="145" t="s">
        <v>41</v>
      </c>
      <c r="Q132" s="146">
        <f>P132*I132</f>
        <v>0</v>
      </c>
      <c r="R132" s="146">
        <v>2.4635562040000001</v>
      </c>
      <c r="S132" s="146">
        <f>R132*I132</f>
        <v>10.980070001228</v>
      </c>
      <c r="T132" s="146">
        <v>0</v>
      </c>
      <c r="U132" s="147">
        <f>T132*I132</f>
        <v>0</v>
      </c>
      <c r="AS132" s="148" t="s">
        <v>136</v>
      </c>
      <c r="AU132" s="148" t="s">
        <v>132</v>
      </c>
      <c r="AV132" s="148" t="s">
        <v>130</v>
      </c>
      <c r="AZ132" s="13" t="s">
        <v>129</v>
      </c>
      <c r="BF132" s="149">
        <f>IF(O132="základná",K132,0)</f>
        <v>0</v>
      </c>
      <c r="BG132" s="149">
        <f>IF(O132="znížená",K132,0)</f>
        <v>0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3" t="s">
        <v>130</v>
      </c>
      <c r="BL132" s="149">
        <f>ROUND(J132*I132,2)</f>
        <v>0</v>
      </c>
      <c r="BM132" s="13" t="s">
        <v>136</v>
      </c>
      <c r="BN132" s="148" t="s">
        <v>137</v>
      </c>
    </row>
    <row r="133" spans="2:66" s="1" customFormat="1" ht="24.15" customHeight="1">
      <c r="B133" s="135"/>
      <c r="C133" s="136" t="s">
        <v>130</v>
      </c>
      <c r="D133" s="136" t="s">
        <v>132</v>
      </c>
      <c r="E133" s="137" t="s">
        <v>138</v>
      </c>
      <c r="F133" s="138" t="s">
        <v>139</v>
      </c>
      <c r="G133" s="138"/>
      <c r="H133" s="139" t="s">
        <v>140</v>
      </c>
      <c r="I133" s="140">
        <v>71.677999999999997</v>
      </c>
      <c r="J133" s="141"/>
      <c r="K133" s="142">
        <f>ROUND(J133*I133,2)</f>
        <v>0</v>
      </c>
      <c r="L133" s="143"/>
      <c r="M133" s="28"/>
      <c r="N133" s="144" t="s">
        <v>1</v>
      </c>
      <c r="O133" s="145" t="s">
        <v>41</v>
      </c>
      <c r="Q133" s="146">
        <f>P133*I133</f>
        <v>0</v>
      </c>
      <c r="R133" s="146">
        <v>3.7677600000000002E-3</v>
      </c>
      <c r="S133" s="146">
        <f>R133*I133</f>
        <v>0.27006550128000001</v>
      </c>
      <c r="T133" s="146">
        <v>0</v>
      </c>
      <c r="U133" s="147">
        <f>T133*I133</f>
        <v>0</v>
      </c>
      <c r="AS133" s="148" t="s">
        <v>136</v>
      </c>
      <c r="AU133" s="148" t="s">
        <v>132</v>
      </c>
      <c r="AV133" s="148" t="s">
        <v>130</v>
      </c>
      <c r="AZ133" s="13" t="s">
        <v>129</v>
      </c>
      <c r="BF133" s="149">
        <f>IF(O133="základná",K133,0)</f>
        <v>0</v>
      </c>
      <c r="BG133" s="149">
        <f>IF(O133="znížená",K133,0)</f>
        <v>0</v>
      </c>
      <c r="BH133" s="149">
        <f>IF(O133="zákl. prenesená",K133,0)</f>
        <v>0</v>
      </c>
      <c r="BI133" s="149">
        <f>IF(O133="zníž. prenesená",K133,0)</f>
        <v>0</v>
      </c>
      <c r="BJ133" s="149">
        <f>IF(O133="nulová",K133,0)</f>
        <v>0</v>
      </c>
      <c r="BK133" s="13" t="s">
        <v>130</v>
      </c>
      <c r="BL133" s="149">
        <f>ROUND(J133*I133,2)</f>
        <v>0</v>
      </c>
      <c r="BM133" s="13" t="s">
        <v>136</v>
      </c>
      <c r="BN133" s="148" t="s">
        <v>141</v>
      </c>
    </row>
    <row r="134" spans="2:66" s="1" customFormat="1" ht="24.15" customHeight="1">
      <c r="B134" s="135"/>
      <c r="C134" s="136" t="s">
        <v>142</v>
      </c>
      <c r="D134" s="136" t="s">
        <v>132</v>
      </c>
      <c r="E134" s="137" t="s">
        <v>143</v>
      </c>
      <c r="F134" s="138" t="s">
        <v>144</v>
      </c>
      <c r="G134" s="138"/>
      <c r="H134" s="139" t="s">
        <v>140</v>
      </c>
      <c r="I134" s="140">
        <v>71.677999999999997</v>
      </c>
      <c r="J134" s="141"/>
      <c r="K134" s="142">
        <f>ROUND(J134*I134,2)</f>
        <v>0</v>
      </c>
      <c r="L134" s="143"/>
      <c r="M134" s="28"/>
      <c r="N134" s="144" t="s">
        <v>1</v>
      </c>
      <c r="O134" s="145" t="s">
        <v>41</v>
      </c>
      <c r="Q134" s="146">
        <f>P134*I134</f>
        <v>0</v>
      </c>
      <c r="R134" s="146">
        <v>0</v>
      </c>
      <c r="S134" s="146">
        <f>R134*I134</f>
        <v>0</v>
      </c>
      <c r="T134" s="146">
        <v>0</v>
      </c>
      <c r="U134" s="147">
        <f>T134*I134</f>
        <v>0</v>
      </c>
      <c r="AS134" s="148" t="s">
        <v>136</v>
      </c>
      <c r="AU134" s="148" t="s">
        <v>132</v>
      </c>
      <c r="AV134" s="148" t="s">
        <v>130</v>
      </c>
      <c r="AZ134" s="13" t="s">
        <v>129</v>
      </c>
      <c r="BF134" s="149">
        <f>IF(O134="základná",K134,0)</f>
        <v>0</v>
      </c>
      <c r="BG134" s="149">
        <f>IF(O134="znížená",K134,0)</f>
        <v>0</v>
      </c>
      <c r="BH134" s="149">
        <f>IF(O134="zákl. prenesená",K134,0)</f>
        <v>0</v>
      </c>
      <c r="BI134" s="149">
        <f>IF(O134="zníž. prenesená",K134,0)</f>
        <v>0</v>
      </c>
      <c r="BJ134" s="149">
        <f>IF(O134="nulová",K134,0)</f>
        <v>0</v>
      </c>
      <c r="BK134" s="13" t="s">
        <v>130</v>
      </c>
      <c r="BL134" s="149">
        <f>ROUND(J134*I134,2)</f>
        <v>0</v>
      </c>
      <c r="BM134" s="13" t="s">
        <v>136</v>
      </c>
      <c r="BN134" s="148" t="s">
        <v>145</v>
      </c>
    </row>
    <row r="135" spans="2:66" s="1" customFormat="1" ht="16.5" customHeight="1">
      <c r="B135" s="135"/>
      <c r="C135" s="136" t="s">
        <v>136</v>
      </c>
      <c r="D135" s="136" t="s">
        <v>132</v>
      </c>
      <c r="E135" s="137" t="s">
        <v>146</v>
      </c>
      <c r="F135" s="138" t="s">
        <v>147</v>
      </c>
      <c r="G135" s="138"/>
      <c r="H135" s="139" t="s">
        <v>148</v>
      </c>
      <c r="I135" s="140">
        <v>0.223</v>
      </c>
      <c r="J135" s="141"/>
      <c r="K135" s="142">
        <f>ROUND(J135*I135,2)</f>
        <v>0</v>
      </c>
      <c r="L135" s="143"/>
      <c r="M135" s="28"/>
      <c r="N135" s="144" t="s">
        <v>1</v>
      </c>
      <c r="O135" s="145" t="s">
        <v>41</v>
      </c>
      <c r="Q135" s="146">
        <f>P135*I135</f>
        <v>0</v>
      </c>
      <c r="R135" s="146">
        <v>1.0189584970000001</v>
      </c>
      <c r="S135" s="146">
        <f>R135*I135</f>
        <v>0.22722774483100003</v>
      </c>
      <c r="T135" s="146">
        <v>0</v>
      </c>
      <c r="U135" s="147">
        <f>T135*I135</f>
        <v>0</v>
      </c>
      <c r="AS135" s="148" t="s">
        <v>136</v>
      </c>
      <c r="AU135" s="148" t="s">
        <v>132</v>
      </c>
      <c r="AV135" s="148" t="s">
        <v>130</v>
      </c>
      <c r="AZ135" s="13" t="s">
        <v>129</v>
      </c>
      <c r="BF135" s="149">
        <f>IF(O135="základná",K135,0)</f>
        <v>0</v>
      </c>
      <c r="BG135" s="149">
        <f>IF(O135="znížená",K135,0)</f>
        <v>0</v>
      </c>
      <c r="BH135" s="149">
        <f>IF(O135="zákl. prenesená",K135,0)</f>
        <v>0</v>
      </c>
      <c r="BI135" s="149">
        <f>IF(O135="zníž. prenesená",K135,0)</f>
        <v>0</v>
      </c>
      <c r="BJ135" s="149">
        <f>IF(O135="nulová",K135,0)</f>
        <v>0</v>
      </c>
      <c r="BK135" s="13" t="s">
        <v>130</v>
      </c>
      <c r="BL135" s="149">
        <f>ROUND(J135*I135,2)</f>
        <v>0</v>
      </c>
      <c r="BM135" s="13" t="s">
        <v>136</v>
      </c>
      <c r="BN135" s="148" t="s">
        <v>149</v>
      </c>
    </row>
    <row r="136" spans="2:66" s="11" customFormat="1" ht="22.85" customHeight="1">
      <c r="B136" s="123"/>
      <c r="D136" s="124" t="s">
        <v>74</v>
      </c>
      <c r="E136" s="133" t="s">
        <v>142</v>
      </c>
      <c r="F136" s="133" t="s">
        <v>150</v>
      </c>
      <c r="G136" s="133"/>
      <c r="J136" s="126"/>
      <c r="K136" s="134">
        <f>BL136</f>
        <v>0</v>
      </c>
      <c r="M136" s="123"/>
      <c r="N136" s="128"/>
      <c r="Q136" s="129">
        <f>SUM(Q137:Q138)</f>
        <v>0</v>
      </c>
      <c r="S136" s="129">
        <f>SUM(S137:S138)</f>
        <v>25.435346089999999</v>
      </c>
      <c r="U136" s="130">
        <f>SUM(U137:U138)</f>
        <v>0</v>
      </c>
      <c r="AS136" s="124" t="s">
        <v>83</v>
      </c>
      <c r="AU136" s="131" t="s">
        <v>74</v>
      </c>
      <c r="AV136" s="131" t="s">
        <v>83</v>
      </c>
      <c r="AZ136" s="124" t="s">
        <v>129</v>
      </c>
      <c r="BL136" s="132">
        <f>SUM(BL137:BL138)</f>
        <v>0</v>
      </c>
    </row>
    <row r="137" spans="2:66" s="1" customFormat="1" ht="33" customHeight="1">
      <c r="B137" s="135"/>
      <c r="C137" s="136" t="s">
        <v>151</v>
      </c>
      <c r="D137" s="136" t="s">
        <v>132</v>
      </c>
      <c r="E137" s="137" t="s">
        <v>152</v>
      </c>
      <c r="F137" s="138" t="s">
        <v>153</v>
      </c>
      <c r="G137" s="138"/>
      <c r="H137" s="139" t="s">
        <v>135</v>
      </c>
      <c r="I137" s="140">
        <v>11</v>
      </c>
      <c r="J137" s="141"/>
      <c r="K137" s="142">
        <f>ROUND(J137*I137,2)</f>
        <v>0</v>
      </c>
      <c r="L137" s="143"/>
      <c r="M137" s="28"/>
      <c r="N137" s="144" t="s">
        <v>1</v>
      </c>
      <c r="O137" s="145" t="s">
        <v>41</v>
      </c>
      <c r="Q137" s="146">
        <f>P137*I137</f>
        <v>0</v>
      </c>
      <c r="R137" s="146">
        <v>2.2622041899999998</v>
      </c>
      <c r="S137" s="146">
        <f>R137*I137</f>
        <v>24.884246089999998</v>
      </c>
      <c r="T137" s="146">
        <v>0</v>
      </c>
      <c r="U137" s="147">
        <f>T137*I137</f>
        <v>0</v>
      </c>
      <c r="AS137" s="148" t="s">
        <v>136</v>
      </c>
      <c r="AU137" s="148" t="s">
        <v>132</v>
      </c>
      <c r="AV137" s="148" t="s">
        <v>130</v>
      </c>
      <c r="AZ137" s="13" t="s">
        <v>129</v>
      </c>
      <c r="BF137" s="149">
        <f>IF(O137="základná",K137,0)</f>
        <v>0</v>
      </c>
      <c r="BG137" s="149">
        <f>IF(O137="znížená",K137,0)</f>
        <v>0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3" t="s">
        <v>130</v>
      </c>
      <c r="BL137" s="149">
        <f>ROUND(J137*I137,2)</f>
        <v>0</v>
      </c>
      <c r="BM137" s="13" t="s">
        <v>136</v>
      </c>
      <c r="BN137" s="148" t="s">
        <v>154</v>
      </c>
    </row>
    <row r="138" spans="2:66" s="1" customFormat="1" ht="33" customHeight="1">
      <c r="B138" s="135"/>
      <c r="C138" s="136" t="s">
        <v>155</v>
      </c>
      <c r="D138" s="136" t="s">
        <v>132</v>
      </c>
      <c r="E138" s="137" t="s">
        <v>156</v>
      </c>
      <c r="F138" s="138" t="s">
        <v>157</v>
      </c>
      <c r="G138" s="138"/>
      <c r="H138" s="139" t="s">
        <v>148</v>
      </c>
      <c r="I138" s="140">
        <v>0.55000000000000004</v>
      </c>
      <c r="J138" s="141"/>
      <c r="K138" s="142">
        <f>ROUND(J138*I138,2)</f>
        <v>0</v>
      </c>
      <c r="L138" s="143"/>
      <c r="M138" s="28"/>
      <c r="N138" s="144" t="s">
        <v>1</v>
      </c>
      <c r="O138" s="145" t="s">
        <v>41</v>
      </c>
      <c r="Q138" s="146">
        <f>P138*I138</f>
        <v>0</v>
      </c>
      <c r="R138" s="146">
        <v>1.002</v>
      </c>
      <c r="S138" s="146">
        <f>R138*I138</f>
        <v>0.55110000000000003</v>
      </c>
      <c r="T138" s="146">
        <v>0</v>
      </c>
      <c r="U138" s="147">
        <f>T138*I138</f>
        <v>0</v>
      </c>
      <c r="AS138" s="148" t="s">
        <v>136</v>
      </c>
      <c r="AU138" s="148" t="s">
        <v>132</v>
      </c>
      <c r="AV138" s="148" t="s">
        <v>130</v>
      </c>
      <c r="AZ138" s="13" t="s">
        <v>129</v>
      </c>
      <c r="BF138" s="149">
        <f>IF(O138="základná",K138,0)</f>
        <v>0</v>
      </c>
      <c r="BG138" s="149">
        <f>IF(O138="znížená",K138,0)</f>
        <v>0</v>
      </c>
      <c r="BH138" s="149">
        <f>IF(O138="zákl. prenesená",K138,0)</f>
        <v>0</v>
      </c>
      <c r="BI138" s="149">
        <f>IF(O138="zníž. prenesená",K138,0)</f>
        <v>0</v>
      </c>
      <c r="BJ138" s="149">
        <f>IF(O138="nulová",K138,0)</f>
        <v>0</v>
      </c>
      <c r="BK138" s="13" t="s">
        <v>130</v>
      </c>
      <c r="BL138" s="149">
        <f>ROUND(J138*I138,2)</f>
        <v>0</v>
      </c>
      <c r="BM138" s="13" t="s">
        <v>136</v>
      </c>
      <c r="BN138" s="148" t="s">
        <v>158</v>
      </c>
    </row>
    <row r="139" spans="2:66" s="11" customFormat="1" ht="22.85" customHeight="1">
      <c r="B139" s="123"/>
      <c r="D139" s="124" t="s">
        <v>74</v>
      </c>
      <c r="E139" s="133" t="s">
        <v>155</v>
      </c>
      <c r="F139" s="133" t="s">
        <v>159</v>
      </c>
      <c r="G139" s="133"/>
      <c r="J139" s="126"/>
      <c r="K139" s="134">
        <f>BL139</f>
        <v>0</v>
      </c>
      <c r="M139" s="123"/>
      <c r="N139" s="128"/>
      <c r="Q139" s="129">
        <f>SUM(Q140:Q150)</f>
        <v>0</v>
      </c>
      <c r="S139" s="129">
        <f>SUM(S140:S150)</f>
        <v>436.21671247570396</v>
      </c>
      <c r="U139" s="130">
        <f>SUM(U140:U150)</f>
        <v>0</v>
      </c>
      <c r="AS139" s="124" t="s">
        <v>83</v>
      </c>
      <c r="AU139" s="131" t="s">
        <v>74</v>
      </c>
      <c r="AV139" s="131" t="s">
        <v>83</v>
      </c>
      <c r="AZ139" s="124" t="s">
        <v>129</v>
      </c>
      <c r="BL139" s="132">
        <f>SUM(BL140:BL150)</f>
        <v>0</v>
      </c>
    </row>
    <row r="140" spans="2:66" s="1" customFormat="1" ht="37.85" customHeight="1">
      <c r="B140" s="135"/>
      <c r="C140" s="136" t="s">
        <v>160</v>
      </c>
      <c r="D140" s="136" t="s">
        <v>132</v>
      </c>
      <c r="E140" s="137" t="s">
        <v>161</v>
      </c>
      <c r="F140" s="138" t="s">
        <v>162</v>
      </c>
      <c r="G140" s="138"/>
      <c r="H140" s="139" t="s">
        <v>140</v>
      </c>
      <c r="I140" s="140">
        <v>952.61</v>
      </c>
      <c r="J140" s="141"/>
      <c r="K140" s="142">
        <f t="shared" ref="K140:K150" si="0">ROUND(J140*I140,2)</f>
        <v>0</v>
      </c>
      <c r="L140" s="143"/>
      <c r="M140" s="28"/>
      <c r="N140" s="144" t="s">
        <v>1</v>
      </c>
      <c r="O140" s="145" t="s">
        <v>41</v>
      </c>
      <c r="Q140" s="146">
        <f t="shared" ref="Q140:Q150" si="1">P140*I140</f>
        <v>0</v>
      </c>
      <c r="R140" s="146">
        <v>5.0070000000000002E-3</v>
      </c>
      <c r="S140" s="146">
        <f t="shared" ref="S140:S150" si="2">R140*I140</f>
        <v>4.7697182700000003</v>
      </c>
      <c r="T140" s="146">
        <v>0</v>
      </c>
      <c r="U140" s="147">
        <f t="shared" ref="U140:U150" si="3">T140*I140</f>
        <v>0</v>
      </c>
      <c r="AS140" s="148" t="s">
        <v>136</v>
      </c>
      <c r="AU140" s="148" t="s">
        <v>132</v>
      </c>
      <c r="AV140" s="148" t="s">
        <v>130</v>
      </c>
      <c r="AZ140" s="13" t="s">
        <v>129</v>
      </c>
      <c r="BF140" s="149">
        <f t="shared" ref="BF140:BF150" si="4">IF(O140="základná",K140,0)</f>
        <v>0</v>
      </c>
      <c r="BG140" s="149">
        <f t="shared" ref="BG140:BG150" si="5">IF(O140="znížená",K140,0)</f>
        <v>0</v>
      </c>
      <c r="BH140" s="149">
        <f t="shared" ref="BH140:BH150" si="6">IF(O140="zákl. prenesená",K140,0)</f>
        <v>0</v>
      </c>
      <c r="BI140" s="149">
        <f t="shared" ref="BI140:BI150" si="7">IF(O140="zníž. prenesená",K140,0)</f>
        <v>0</v>
      </c>
      <c r="BJ140" s="149">
        <f t="shared" ref="BJ140:BJ150" si="8">IF(O140="nulová",K140,0)</f>
        <v>0</v>
      </c>
      <c r="BK140" s="13" t="s">
        <v>130</v>
      </c>
      <c r="BL140" s="149">
        <f t="shared" ref="BL140:BL150" si="9">ROUND(J140*I140,2)</f>
        <v>0</v>
      </c>
      <c r="BM140" s="13" t="s">
        <v>136</v>
      </c>
      <c r="BN140" s="148" t="s">
        <v>163</v>
      </c>
    </row>
    <row r="141" spans="2:66" s="1" customFormat="1" ht="33" customHeight="1">
      <c r="B141" s="135"/>
      <c r="C141" s="136" t="s">
        <v>164</v>
      </c>
      <c r="D141" s="136" t="s">
        <v>132</v>
      </c>
      <c r="E141" s="137" t="s">
        <v>165</v>
      </c>
      <c r="F141" s="138" t="s">
        <v>166</v>
      </c>
      <c r="G141" s="138"/>
      <c r="H141" s="139" t="s">
        <v>140</v>
      </c>
      <c r="I141" s="140">
        <v>952.61</v>
      </c>
      <c r="J141" s="141"/>
      <c r="K141" s="142">
        <f t="shared" si="0"/>
        <v>0</v>
      </c>
      <c r="L141" s="143"/>
      <c r="M141" s="28"/>
      <c r="N141" s="144" t="s">
        <v>1</v>
      </c>
      <c r="O141" s="145" t="s">
        <v>41</v>
      </c>
      <c r="Q141" s="146">
        <f t="shared" si="1"/>
        <v>0</v>
      </c>
      <c r="R141" s="146">
        <v>2.0000000000000001E-4</v>
      </c>
      <c r="S141" s="146">
        <f t="shared" si="2"/>
        <v>0.19052200000000002</v>
      </c>
      <c r="T141" s="146">
        <v>0</v>
      </c>
      <c r="U141" s="147">
        <f t="shared" si="3"/>
        <v>0</v>
      </c>
      <c r="AS141" s="148" t="s">
        <v>136</v>
      </c>
      <c r="AU141" s="148" t="s">
        <v>132</v>
      </c>
      <c r="AV141" s="148" t="s">
        <v>130</v>
      </c>
      <c r="AZ141" s="13" t="s">
        <v>129</v>
      </c>
      <c r="BF141" s="149">
        <f t="shared" si="4"/>
        <v>0</v>
      </c>
      <c r="BG141" s="149">
        <f t="shared" si="5"/>
        <v>0</v>
      </c>
      <c r="BH141" s="149">
        <f t="shared" si="6"/>
        <v>0</v>
      </c>
      <c r="BI141" s="149">
        <f t="shared" si="7"/>
        <v>0</v>
      </c>
      <c r="BJ141" s="149">
        <f t="shared" si="8"/>
        <v>0</v>
      </c>
      <c r="BK141" s="13" t="s">
        <v>130</v>
      </c>
      <c r="BL141" s="149">
        <f t="shared" si="9"/>
        <v>0</v>
      </c>
      <c r="BM141" s="13" t="s">
        <v>136</v>
      </c>
      <c r="BN141" s="148" t="s">
        <v>167</v>
      </c>
    </row>
    <row r="142" spans="2:66" s="1" customFormat="1" ht="37.85" customHeight="1">
      <c r="B142" s="135"/>
      <c r="C142" s="136" t="s">
        <v>168</v>
      </c>
      <c r="D142" s="136" t="s">
        <v>132</v>
      </c>
      <c r="E142" s="137" t="s">
        <v>169</v>
      </c>
      <c r="F142" s="138" t="s">
        <v>170</v>
      </c>
      <c r="G142" s="138"/>
      <c r="H142" s="139" t="s">
        <v>140</v>
      </c>
      <c r="I142" s="140">
        <v>952.61</v>
      </c>
      <c r="J142" s="141"/>
      <c r="K142" s="142">
        <f t="shared" si="0"/>
        <v>0</v>
      </c>
      <c r="L142" s="143"/>
      <c r="M142" s="28"/>
      <c r="N142" s="144" t="s">
        <v>1</v>
      </c>
      <c r="O142" s="145" t="s">
        <v>41</v>
      </c>
      <c r="Q142" s="146">
        <f t="shared" si="1"/>
        <v>0</v>
      </c>
      <c r="R142" s="146">
        <v>2.23E-4</v>
      </c>
      <c r="S142" s="146">
        <f t="shared" si="2"/>
        <v>0.21243202999999999</v>
      </c>
      <c r="T142" s="146">
        <v>0</v>
      </c>
      <c r="U142" s="147">
        <f t="shared" si="3"/>
        <v>0</v>
      </c>
      <c r="AS142" s="148" t="s">
        <v>136</v>
      </c>
      <c r="AU142" s="148" t="s">
        <v>132</v>
      </c>
      <c r="AV142" s="148" t="s">
        <v>130</v>
      </c>
      <c r="AZ142" s="13" t="s">
        <v>129</v>
      </c>
      <c r="BF142" s="149">
        <f t="shared" si="4"/>
        <v>0</v>
      </c>
      <c r="BG142" s="149">
        <f t="shared" si="5"/>
        <v>0</v>
      </c>
      <c r="BH142" s="149">
        <f t="shared" si="6"/>
        <v>0</v>
      </c>
      <c r="BI142" s="149">
        <f t="shared" si="7"/>
        <v>0</v>
      </c>
      <c r="BJ142" s="149">
        <f t="shared" si="8"/>
        <v>0</v>
      </c>
      <c r="BK142" s="13" t="s">
        <v>130</v>
      </c>
      <c r="BL142" s="149">
        <f t="shared" si="9"/>
        <v>0</v>
      </c>
      <c r="BM142" s="13" t="s">
        <v>136</v>
      </c>
      <c r="BN142" s="148" t="s">
        <v>171</v>
      </c>
    </row>
    <row r="143" spans="2:66" s="1" customFormat="1" ht="24.15" customHeight="1">
      <c r="B143" s="135"/>
      <c r="C143" s="136" t="s">
        <v>172</v>
      </c>
      <c r="D143" s="136" t="s">
        <v>132</v>
      </c>
      <c r="E143" s="137" t="s">
        <v>173</v>
      </c>
      <c r="F143" s="138" t="s">
        <v>174</v>
      </c>
      <c r="G143" s="138"/>
      <c r="H143" s="139" t="s">
        <v>135</v>
      </c>
      <c r="I143" s="140">
        <v>171.47</v>
      </c>
      <c r="J143" s="141"/>
      <c r="K143" s="142">
        <f t="shared" si="0"/>
        <v>0</v>
      </c>
      <c r="L143" s="143"/>
      <c r="M143" s="28"/>
      <c r="N143" s="144" t="s">
        <v>1</v>
      </c>
      <c r="O143" s="145" t="s">
        <v>41</v>
      </c>
      <c r="Q143" s="146">
        <f t="shared" si="1"/>
        <v>0</v>
      </c>
      <c r="R143" s="146">
        <v>0</v>
      </c>
      <c r="S143" s="146">
        <f t="shared" si="2"/>
        <v>0</v>
      </c>
      <c r="T143" s="146">
        <v>0</v>
      </c>
      <c r="U143" s="147">
        <f t="shared" si="3"/>
        <v>0</v>
      </c>
      <c r="AS143" s="148" t="s">
        <v>136</v>
      </c>
      <c r="AU143" s="148" t="s">
        <v>132</v>
      </c>
      <c r="AV143" s="148" t="s">
        <v>130</v>
      </c>
      <c r="AZ143" s="13" t="s">
        <v>129</v>
      </c>
      <c r="BF143" s="149">
        <f t="shared" si="4"/>
        <v>0</v>
      </c>
      <c r="BG143" s="149">
        <f t="shared" si="5"/>
        <v>0</v>
      </c>
      <c r="BH143" s="149">
        <f t="shared" si="6"/>
        <v>0</v>
      </c>
      <c r="BI143" s="149">
        <f t="shared" si="7"/>
        <v>0</v>
      </c>
      <c r="BJ143" s="149">
        <f t="shared" si="8"/>
        <v>0</v>
      </c>
      <c r="BK143" s="13" t="s">
        <v>130</v>
      </c>
      <c r="BL143" s="149">
        <f t="shared" si="9"/>
        <v>0</v>
      </c>
      <c r="BM143" s="13" t="s">
        <v>136</v>
      </c>
      <c r="BN143" s="148" t="s">
        <v>175</v>
      </c>
    </row>
    <row r="144" spans="2:66" s="1" customFormat="1" ht="24.15" customHeight="1">
      <c r="B144" s="135"/>
      <c r="C144" s="136" t="s">
        <v>176</v>
      </c>
      <c r="D144" s="136" t="s">
        <v>132</v>
      </c>
      <c r="E144" s="137" t="s">
        <v>177</v>
      </c>
      <c r="F144" s="138" t="s">
        <v>178</v>
      </c>
      <c r="G144" s="138"/>
      <c r="H144" s="139" t="s">
        <v>135</v>
      </c>
      <c r="I144" s="140">
        <v>171.47</v>
      </c>
      <c r="J144" s="141"/>
      <c r="K144" s="142">
        <f t="shared" si="0"/>
        <v>0</v>
      </c>
      <c r="L144" s="143"/>
      <c r="M144" s="28"/>
      <c r="N144" s="144" t="s">
        <v>1</v>
      </c>
      <c r="O144" s="145" t="s">
        <v>41</v>
      </c>
      <c r="Q144" s="146">
        <f t="shared" si="1"/>
        <v>0</v>
      </c>
      <c r="R144" s="146">
        <v>2.4885571999999998</v>
      </c>
      <c r="S144" s="146">
        <f t="shared" si="2"/>
        <v>426.71290308399995</v>
      </c>
      <c r="T144" s="146">
        <v>0</v>
      </c>
      <c r="U144" s="147">
        <f t="shared" si="3"/>
        <v>0</v>
      </c>
      <c r="AS144" s="148" t="s">
        <v>136</v>
      </c>
      <c r="AU144" s="148" t="s">
        <v>132</v>
      </c>
      <c r="AV144" s="148" t="s">
        <v>130</v>
      </c>
      <c r="AZ144" s="13" t="s">
        <v>129</v>
      </c>
      <c r="BF144" s="149">
        <f t="shared" si="4"/>
        <v>0</v>
      </c>
      <c r="BG144" s="149">
        <f t="shared" si="5"/>
        <v>0</v>
      </c>
      <c r="BH144" s="149">
        <f t="shared" si="6"/>
        <v>0</v>
      </c>
      <c r="BI144" s="149">
        <f t="shared" si="7"/>
        <v>0</v>
      </c>
      <c r="BJ144" s="149">
        <f t="shared" si="8"/>
        <v>0</v>
      </c>
      <c r="BK144" s="13" t="s">
        <v>130</v>
      </c>
      <c r="BL144" s="149">
        <f t="shared" si="9"/>
        <v>0</v>
      </c>
      <c r="BM144" s="13" t="s">
        <v>136</v>
      </c>
      <c r="BN144" s="148" t="s">
        <v>179</v>
      </c>
    </row>
    <row r="145" spans="2:66" s="1" customFormat="1" ht="33" customHeight="1">
      <c r="B145" s="135"/>
      <c r="C145" s="136" t="s">
        <v>180</v>
      </c>
      <c r="D145" s="136" t="s">
        <v>132</v>
      </c>
      <c r="E145" s="137" t="s">
        <v>181</v>
      </c>
      <c r="F145" s="138" t="s">
        <v>182</v>
      </c>
      <c r="G145" s="138"/>
      <c r="H145" s="139" t="s">
        <v>148</v>
      </c>
      <c r="I145" s="140">
        <v>3.7519999999999998</v>
      </c>
      <c r="J145" s="141"/>
      <c r="K145" s="142">
        <f t="shared" si="0"/>
        <v>0</v>
      </c>
      <c r="L145" s="143"/>
      <c r="M145" s="28"/>
      <c r="N145" s="144" t="s">
        <v>1</v>
      </c>
      <c r="O145" s="145" t="s">
        <v>41</v>
      </c>
      <c r="Q145" s="146">
        <f t="shared" si="1"/>
        <v>0</v>
      </c>
      <c r="R145" s="146">
        <v>1.00865242</v>
      </c>
      <c r="S145" s="146">
        <f t="shared" si="2"/>
        <v>3.7844638798399997</v>
      </c>
      <c r="T145" s="146">
        <v>0</v>
      </c>
      <c r="U145" s="147">
        <f t="shared" si="3"/>
        <v>0</v>
      </c>
      <c r="AS145" s="148" t="s">
        <v>136</v>
      </c>
      <c r="AU145" s="148" t="s">
        <v>132</v>
      </c>
      <c r="AV145" s="148" t="s">
        <v>130</v>
      </c>
      <c r="AZ145" s="13" t="s">
        <v>129</v>
      </c>
      <c r="BF145" s="149">
        <f t="shared" si="4"/>
        <v>0</v>
      </c>
      <c r="BG145" s="149">
        <f t="shared" si="5"/>
        <v>0</v>
      </c>
      <c r="BH145" s="149">
        <f t="shared" si="6"/>
        <v>0</v>
      </c>
      <c r="BI145" s="149">
        <f t="shared" si="7"/>
        <v>0</v>
      </c>
      <c r="BJ145" s="149">
        <f t="shared" si="8"/>
        <v>0</v>
      </c>
      <c r="BK145" s="13" t="s">
        <v>130</v>
      </c>
      <c r="BL145" s="149">
        <f t="shared" si="9"/>
        <v>0</v>
      </c>
      <c r="BM145" s="13" t="s">
        <v>136</v>
      </c>
      <c r="BN145" s="148" t="s">
        <v>183</v>
      </c>
    </row>
    <row r="146" spans="2:66" s="1" customFormat="1" ht="16.5" customHeight="1">
      <c r="B146" s="135"/>
      <c r="C146" s="136" t="s">
        <v>184</v>
      </c>
      <c r="D146" s="136" t="s">
        <v>132</v>
      </c>
      <c r="E146" s="137" t="s">
        <v>185</v>
      </c>
      <c r="F146" s="138" t="s">
        <v>186</v>
      </c>
      <c r="G146" s="138"/>
      <c r="H146" s="139" t="s">
        <v>187</v>
      </c>
      <c r="I146" s="140">
        <v>31.22</v>
      </c>
      <c r="J146" s="141"/>
      <c r="K146" s="142">
        <f t="shared" si="0"/>
        <v>0</v>
      </c>
      <c r="L146" s="143"/>
      <c r="M146" s="28"/>
      <c r="N146" s="144" t="s">
        <v>1</v>
      </c>
      <c r="O146" s="145" t="s">
        <v>41</v>
      </c>
      <c r="Q146" s="146">
        <f t="shared" si="1"/>
        <v>0</v>
      </c>
      <c r="R146" s="146">
        <v>0</v>
      </c>
      <c r="S146" s="146">
        <f t="shared" si="2"/>
        <v>0</v>
      </c>
      <c r="T146" s="146">
        <v>0</v>
      </c>
      <c r="U146" s="147">
        <f t="shared" si="3"/>
        <v>0</v>
      </c>
      <c r="AS146" s="148" t="s">
        <v>136</v>
      </c>
      <c r="AU146" s="148" t="s">
        <v>132</v>
      </c>
      <c r="AV146" s="148" t="s">
        <v>130</v>
      </c>
      <c r="AZ146" s="13" t="s">
        <v>129</v>
      </c>
      <c r="BF146" s="149">
        <f t="shared" si="4"/>
        <v>0</v>
      </c>
      <c r="BG146" s="149">
        <f t="shared" si="5"/>
        <v>0</v>
      </c>
      <c r="BH146" s="149">
        <f t="shared" si="6"/>
        <v>0</v>
      </c>
      <c r="BI146" s="149">
        <f t="shared" si="7"/>
        <v>0</v>
      </c>
      <c r="BJ146" s="149">
        <f t="shared" si="8"/>
        <v>0</v>
      </c>
      <c r="BK146" s="13" t="s">
        <v>130</v>
      </c>
      <c r="BL146" s="149">
        <f t="shared" si="9"/>
        <v>0</v>
      </c>
      <c r="BM146" s="13" t="s">
        <v>136</v>
      </c>
      <c r="BN146" s="148" t="s">
        <v>188</v>
      </c>
    </row>
    <row r="147" spans="2:66" s="1" customFormat="1" ht="33" customHeight="1">
      <c r="B147" s="135"/>
      <c r="C147" s="150" t="s">
        <v>189</v>
      </c>
      <c r="D147" s="150" t="s">
        <v>190</v>
      </c>
      <c r="E147" s="151" t="s">
        <v>191</v>
      </c>
      <c r="F147" s="152" t="s">
        <v>192</v>
      </c>
      <c r="G147" s="152"/>
      <c r="H147" s="153" t="s">
        <v>187</v>
      </c>
      <c r="I147" s="154">
        <v>31.532</v>
      </c>
      <c r="J147" s="155"/>
      <c r="K147" s="156">
        <f t="shared" si="0"/>
        <v>0</v>
      </c>
      <c r="L147" s="157"/>
      <c r="M147" s="158"/>
      <c r="N147" s="159" t="s">
        <v>1</v>
      </c>
      <c r="O147" s="160" t="s">
        <v>41</v>
      </c>
      <c r="Q147" s="146">
        <f t="shared" si="1"/>
        <v>0</v>
      </c>
      <c r="R147" s="146">
        <v>1.4999999999999999E-4</v>
      </c>
      <c r="S147" s="146">
        <f t="shared" si="2"/>
        <v>4.7297999999999993E-3</v>
      </c>
      <c r="T147" s="146">
        <v>0</v>
      </c>
      <c r="U147" s="147">
        <f t="shared" si="3"/>
        <v>0</v>
      </c>
      <c r="AS147" s="148" t="s">
        <v>164</v>
      </c>
      <c r="AU147" s="148" t="s">
        <v>190</v>
      </c>
      <c r="AV147" s="148" t="s">
        <v>130</v>
      </c>
      <c r="AZ147" s="13" t="s">
        <v>129</v>
      </c>
      <c r="BF147" s="149">
        <f t="shared" si="4"/>
        <v>0</v>
      </c>
      <c r="BG147" s="149">
        <f t="shared" si="5"/>
        <v>0</v>
      </c>
      <c r="BH147" s="149">
        <f t="shared" si="6"/>
        <v>0</v>
      </c>
      <c r="BI147" s="149">
        <f t="shared" si="7"/>
        <v>0</v>
      </c>
      <c r="BJ147" s="149">
        <f t="shared" si="8"/>
        <v>0</v>
      </c>
      <c r="BK147" s="13" t="s">
        <v>130</v>
      </c>
      <c r="BL147" s="149">
        <f t="shared" si="9"/>
        <v>0</v>
      </c>
      <c r="BM147" s="13" t="s">
        <v>136</v>
      </c>
      <c r="BN147" s="148" t="s">
        <v>193</v>
      </c>
    </row>
    <row r="148" spans="2:66" s="1" customFormat="1" ht="16.5" customHeight="1">
      <c r="B148" s="135"/>
      <c r="C148" s="136" t="s">
        <v>194</v>
      </c>
      <c r="D148" s="136" t="s">
        <v>132</v>
      </c>
      <c r="E148" s="137" t="s">
        <v>195</v>
      </c>
      <c r="F148" s="138" t="s">
        <v>196</v>
      </c>
      <c r="G148" s="138"/>
      <c r="H148" s="139" t="s">
        <v>140</v>
      </c>
      <c r="I148" s="140">
        <v>4.68</v>
      </c>
      <c r="J148" s="141"/>
      <c r="K148" s="142">
        <f t="shared" si="0"/>
        <v>0</v>
      </c>
      <c r="L148" s="143"/>
      <c r="M148" s="28"/>
      <c r="N148" s="144" t="s">
        <v>1</v>
      </c>
      <c r="O148" s="145" t="s">
        <v>41</v>
      </c>
      <c r="Q148" s="146">
        <f t="shared" si="1"/>
        <v>0</v>
      </c>
      <c r="R148" s="146">
        <v>8.6699999999999999E-2</v>
      </c>
      <c r="S148" s="146">
        <f t="shared" si="2"/>
        <v>0.40575599999999995</v>
      </c>
      <c r="T148" s="146">
        <v>0</v>
      </c>
      <c r="U148" s="147">
        <f t="shared" si="3"/>
        <v>0</v>
      </c>
      <c r="AS148" s="148" t="s">
        <v>136</v>
      </c>
      <c r="AU148" s="148" t="s">
        <v>132</v>
      </c>
      <c r="AV148" s="148" t="s">
        <v>130</v>
      </c>
      <c r="AZ148" s="13" t="s">
        <v>129</v>
      </c>
      <c r="BF148" s="149">
        <f t="shared" si="4"/>
        <v>0</v>
      </c>
      <c r="BG148" s="149">
        <f t="shared" si="5"/>
        <v>0</v>
      </c>
      <c r="BH148" s="149">
        <f t="shared" si="6"/>
        <v>0</v>
      </c>
      <c r="BI148" s="149">
        <f t="shared" si="7"/>
        <v>0</v>
      </c>
      <c r="BJ148" s="149">
        <f t="shared" si="8"/>
        <v>0</v>
      </c>
      <c r="BK148" s="13" t="s">
        <v>130</v>
      </c>
      <c r="BL148" s="149">
        <f t="shared" si="9"/>
        <v>0</v>
      </c>
      <c r="BM148" s="13" t="s">
        <v>136</v>
      </c>
      <c r="BN148" s="148" t="s">
        <v>197</v>
      </c>
    </row>
    <row r="149" spans="2:66" s="1" customFormat="1" ht="24.15" customHeight="1">
      <c r="B149" s="135"/>
      <c r="C149" s="136" t="s">
        <v>198</v>
      </c>
      <c r="D149" s="136" t="s">
        <v>132</v>
      </c>
      <c r="E149" s="137" t="s">
        <v>199</v>
      </c>
      <c r="F149" s="138" t="s">
        <v>200</v>
      </c>
      <c r="G149" s="138"/>
      <c r="H149" s="139" t="s">
        <v>187</v>
      </c>
      <c r="I149" s="140">
        <v>381.04399999999998</v>
      </c>
      <c r="J149" s="141"/>
      <c r="K149" s="142">
        <f t="shared" si="0"/>
        <v>0</v>
      </c>
      <c r="L149" s="143"/>
      <c r="M149" s="28"/>
      <c r="N149" s="144" t="s">
        <v>1</v>
      </c>
      <c r="O149" s="145" t="s">
        <v>41</v>
      </c>
      <c r="Q149" s="146">
        <f t="shared" si="1"/>
        <v>0</v>
      </c>
      <c r="R149" s="146">
        <v>3.4480600000000002E-4</v>
      </c>
      <c r="S149" s="146">
        <f t="shared" si="2"/>
        <v>0.13138625746400001</v>
      </c>
      <c r="T149" s="146">
        <v>0</v>
      </c>
      <c r="U149" s="147">
        <f t="shared" si="3"/>
        <v>0</v>
      </c>
      <c r="AS149" s="148" t="s">
        <v>136</v>
      </c>
      <c r="AU149" s="148" t="s">
        <v>132</v>
      </c>
      <c r="AV149" s="148" t="s">
        <v>130</v>
      </c>
      <c r="AZ149" s="13" t="s">
        <v>129</v>
      </c>
      <c r="BF149" s="149">
        <f t="shared" si="4"/>
        <v>0</v>
      </c>
      <c r="BG149" s="149">
        <f t="shared" si="5"/>
        <v>0</v>
      </c>
      <c r="BH149" s="149">
        <f t="shared" si="6"/>
        <v>0</v>
      </c>
      <c r="BI149" s="149">
        <f t="shared" si="7"/>
        <v>0</v>
      </c>
      <c r="BJ149" s="149">
        <f t="shared" si="8"/>
        <v>0</v>
      </c>
      <c r="BK149" s="13" t="s">
        <v>130</v>
      </c>
      <c r="BL149" s="149">
        <f t="shared" si="9"/>
        <v>0</v>
      </c>
      <c r="BM149" s="13" t="s">
        <v>136</v>
      </c>
      <c r="BN149" s="148" t="s">
        <v>201</v>
      </c>
    </row>
    <row r="150" spans="2:66" s="1" customFormat="1" ht="37.85" customHeight="1">
      <c r="B150" s="135"/>
      <c r="C150" s="136" t="s">
        <v>202</v>
      </c>
      <c r="D150" s="136" t="s">
        <v>132</v>
      </c>
      <c r="E150" s="137" t="s">
        <v>203</v>
      </c>
      <c r="F150" s="138" t="s">
        <v>204</v>
      </c>
      <c r="G150" s="138"/>
      <c r="H150" s="139" t="s">
        <v>187</v>
      </c>
      <c r="I150" s="140">
        <v>381.04399999999998</v>
      </c>
      <c r="J150" s="141"/>
      <c r="K150" s="142">
        <f t="shared" si="0"/>
        <v>0</v>
      </c>
      <c r="L150" s="143"/>
      <c r="M150" s="28"/>
      <c r="N150" s="144" t="s">
        <v>1</v>
      </c>
      <c r="O150" s="145" t="s">
        <v>41</v>
      </c>
      <c r="Q150" s="146">
        <f t="shared" si="1"/>
        <v>0</v>
      </c>
      <c r="R150" s="146">
        <v>1.26E-5</v>
      </c>
      <c r="S150" s="146">
        <f t="shared" si="2"/>
        <v>4.8011543999999995E-3</v>
      </c>
      <c r="T150" s="146">
        <v>0</v>
      </c>
      <c r="U150" s="147">
        <f t="shared" si="3"/>
        <v>0</v>
      </c>
      <c r="AS150" s="148" t="s">
        <v>136</v>
      </c>
      <c r="AU150" s="148" t="s">
        <v>132</v>
      </c>
      <c r="AV150" s="148" t="s">
        <v>130</v>
      </c>
      <c r="AZ150" s="13" t="s">
        <v>129</v>
      </c>
      <c r="BF150" s="149">
        <f t="shared" si="4"/>
        <v>0</v>
      </c>
      <c r="BG150" s="149">
        <f t="shared" si="5"/>
        <v>0</v>
      </c>
      <c r="BH150" s="149">
        <f t="shared" si="6"/>
        <v>0</v>
      </c>
      <c r="BI150" s="149">
        <f t="shared" si="7"/>
        <v>0</v>
      </c>
      <c r="BJ150" s="149">
        <f t="shared" si="8"/>
        <v>0</v>
      </c>
      <c r="BK150" s="13" t="s">
        <v>130</v>
      </c>
      <c r="BL150" s="149">
        <f t="shared" si="9"/>
        <v>0</v>
      </c>
      <c r="BM150" s="13" t="s">
        <v>136</v>
      </c>
      <c r="BN150" s="148" t="s">
        <v>205</v>
      </c>
    </row>
    <row r="151" spans="2:66" s="11" customFormat="1" ht="22.85" customHeight="1">
      <c r="B151" s="123"/>
      <c r="D151" s="124" t="s">
        <v>74</v>
      </c>
      <c r="E151" s="133" t="s">
        <v>168</v>
      </c>
      <c r="F151" s="133" t="s">
        <v>206</v>
      </c>
      <c r="G151" s="133"/>
      <c r="J151" s="126"/>
      <c r="K151" s="134">
        <f>BL151</f>
        <v>0</v>
      </c>
      <c r="M151" s="123"/>
      <c r="N151" s="128"/>
      <c r="Q151" s="129">
        <f>SUM(Q152:Q157)</f>
        <v>0</v>
      </c>
      <c r="S151" s="129">
        <f>SUM(S152:S157)</f>
        <v>86.945008503480011</v>
      </c>
      <c r="U151" s="130">
        <f>SUM(U152:U157)</f>
        <v>0</v>
      </c>
      <c r="AS151" s="124" t="s">
        <v>83</v>
      </c>
      <c r="AU151" s="131" t="s">
        <v>74</v>
      </c>
      <c r="AV151" s="131" t="s">
        <v>83</v>
      </c>
      <c r="AZ151" s="124" t="s">
        <v>129</v>
      </c>
      <c r="BL151" s="132">
        <f>SUM(BL152:BL157)</f>
        <v>0</v>
      </c>
    </row>
    <row r="152" spans="2:66" s="1" customFormat="1" ht="24.15" customHeight="1">
      <c r="B152" s="135"/>
      <c r="C152" s="136" t="s">
        <v>207</v>
      </c>
      <c r="D152" s="136" t="s">
        <v>132</v>
      </c>
      <c r="E152" s="137" t="s">
        <v>208</v>
      </c>
      <c r="F152" s="138" t="s">
        <v>209</v>
      </c>
      <c r="G152" s="138"/>
      <c r="H152" s="139" t="s">
        <v>135</v>
      </c>
      <c r="I152" s="140">
        <v>1651.191</v>
      </c>
      <c r="J152" s="141"/>
      <c r="K152" s="142">
        <f t="shared" ref="K152:K157" si="10">ROUND(J152*I152,2)</f>
        <v>0</v>
      </c>
      <c r="L152" s="143"/>
      <c r="M152" s="28"/>
      <c r="N152" s="144" t="s">
        <v>1</v>
      </c>
      <c r="O152" s="145" t="s">
        <v>41</v>
      </c>
      <c r="Q152" s="146">
        <f t="shared" ref="Q152:Q157" si="11">P152*I152</f>
        <v>0</v>
      </c>
      <c r="R152" s="146">
        <v>2.8680279999999999E-2</v>
      </c>
      <c r="S152" s="146">
        <f t="shared" ref="S152:S157" si="12">R152*I152</f>
        <v>47.356620213479999</v>
      </c>
      <c r="T152" s="146">
        <v>0</v>
      </c>
      <c r="U152" s="147">
        <f t="shared" ref="U152:U157" si="13">T152*I152</f>
        <v>0</v>
      </c>
      <c r="AS152" s="148" t="s">
        <v>136</v>
      </c>
      <c r="AU152" s="148" t="s">
        <v>132</v>
      </c>
      <c r="AV152" s="148" t="s">
        <v>130</v>
      </c>
      <c r="AZ152" s="13" t="s">
        <v>129</v>
      </c>
      <c r="BF152" s="149">
        <f t="shared" ref="BF152:BF157" si="14">IF(O152="základná",K152,0)</f>
        <v>0</v>
      </c>
      <c r="BG152" s="149">
        <f t="shared" ref="BG152:BG157" si="15">IF(O152="znížená",K152,0)</f>
        <v>0</v>
      </c>
      <c r="BH152" s="149">
        <f t="shared" ref="BH152:BH157" si="16">IF(O152="zákl. prenesená",K152,0)</f>
        <v>0</v>
      </c>
      <c r="BI152" s="149">
        <f t="shared" ref="BI152:BI157" si="17">IF(O152="zníž. prenesená",K152,0)</f>
        <v>0</v>
      </c>
      <c r="BJ152" s="149">
        <f t="shared" ref="BJ152:BJ157" si="18">IF(O152="nulová",K152,0)</f>
        <v>0</v>
      </c>
      <c r="BK152" s="13" t="s">
        <v>130</v>
      </c>
      <c r="BL152" s="149">
        <f t="shared" ref="BL152:BL157" si="19">ROUND(J152*I152,2)</f>
        <v>0</v>
      </c>
      <c r="BM152" s="13" t="s">
        <v>136</v>
      </c>
      <c r="BN152" s="148" t="s">
        <v>210</v>
      </c>
    </row>
    <row r="153" spans="2:66" s="1" customFormat="1" ht="37.85" customHeight="1">
      <c r="B153" s="135"/>
      <c r="C153" s="136" t="s">
        <v>211</v>
      </c>
      <c r="D153" s="136" t="s">
        <v>132</v>
      </c>
      <c r="E153" s="137" t="s">
        <v>212</v>
      </c>
      <c r="F153" s="138" t="s">
        <v>213</v>
      </c>
      <c r="G153" s="138"/>
      <c r="H153" s="139" t="s">
        <v>135</v>
      </c>
      <c r="I153" s="140">
        <v>3302.3820000000001</v>
      </c>
      <c r="J153" s="141"/>
      <c r="K153" s="142">
        <f t="shared" si="10"/>
        <v>0</v>
      </c>
      <c r="L153" s="143"/>
      <c r="M153" s="28"/>
      <c r="N153" s="144" t="s">
        <v>1</v>
      </c>
      <c r="O153" s="145" t="s">
        <v>41</v>
      </c>
      <c r="Q153" s="146">
        <f t="shared" si="11"/>
        <v>0</v>
      </c>
      <c r="R153" s="146">
        <v>0</v>
      </c>
      <c r="S153" s="146">
        <f t="shared" si="12"/>
        <v>0</v>
      </c>
      <c r="T153" s="146">
        <v>0</v>
      </c>
      <c r="U153" s="147">
        <f t="shared" si="13"/>
        <v>0</v>
      </c>
      <c r="AS153" s="148" t="s">
        <v>136</v>
      </c>
      <c r="AU153" s="148" t="s">
        <v>132</v>
      </c>
      <c r="AV153" s="148" t="s">
        <v>130</v>
      </c>
      <c r="AZ153" s="13" t="s">
        <v>129</v>
      </c>
      <c r="BF153" s="149">
        <f t="shared" si="14"/>
        <v>0</v>
      </c>
      <c r="BG153" s="149">
        <f t="shared" si="15"/>
        <v>0</v>
      </c>
      <c r="BH153" s="149">
        <f t="shared" si="16"/>
        <v>0</v>
      </c>
      <c r="BI153" s="149">
        <f t="shared" si="17"/>
        <v>0</v>
      </c>
      <c r="BJ153" s="149">
        <f t="shared" si="18"/>
        <v>0</v>
      </c>
      <c r="BK153" s="13" t="s">
        <v>130</v>
      </c>
      <c r="BL153" s="149">
        <f t="shared" si="19"/>
        <v>0</v>
      </c>
      <c r="BM153" s="13" t="s">
        <v>136</v>
      </c>
      <c r="BN153" s="148" t="s">
        <v>214</v>
      </c>
    </row>
    <row r="154" spans="2:66" s="1" customFormat="1" ht="24.15" customHeight="1">
      <c r="B154" s="135"/>
      <c r="C154" s="136" t="s">
        <v>215</v>
      </c>
      <c r="D154" s="136" t="s">
        <v>132</v>
      </c>
      <c r="E154" s="137" t="s">
        <v>216</v>
      </c>
      <c r="F154" s="138" t="s">
        <v>217</v>
      </c>
      <c r="G154" s="138"/>
      <c r="H154" s="139" t="s">
        <v>135</v>
      </c>
      <c r="I154" s="140">
        <v>1651.191</v>
      </c>
      <c r="J154" s="141"/>
      <c r="K154" s="142">
        <f t="shared" si="10"/>
        <v>0</v>
      </c>
      <c r="L154" s="143"/>
      <c r="M154" s="28"/>
      <c r="N154" s="144" t="s">
        <v>1</v>
      </c>
      <c r="O154" s="145" t="s">
        <v>41</v>
      </c>
      <c r="Q154" s="146">
        <f t="shared" si="11"/>
        <v>0</v>
      </c>
      <c r="R154" s="146">
        <v>2.3900000000000001E-2</v>
      </c>
      <c r="S154" s="146">
        <f t="shared" si="12"/>
        <v>39.463464900000005</v>
      </c>
      <c r="T154" s="146">
        <v>0</v>
      </c>
      <c r="U154" s="147">
        <f t="shared" si="13"/>
        <v>0</v>
      </c>
      <c r="AS154" s="148" t="s">
        <v>136</v>
      </c>
      <c r="AU154" s="148" t="s">
        <v>132</v>
      </c>
      <c r="AV154" s="148" t="s">
        <v>130</v>
      </c>
      <c r="AZ154" s="13" t="s">
        <v>129</v>
      </c>
      <c r="BF154" s="149">
        <f t="shared" si="14"/>
        <v>0</v>
      </c>
      <c r="BG154" s="149">
        <f t="shared" si="15"/>
        <v>0</v>
      </c>
      <c r="BH154" s="149">
        <f t="shared" si="16"/>
        <v>0</v>
      </c>
      <c r="BI154" s="149">
        <f t="shared" si="17"/>
        <v>0</v>
      </c>
      <c r="BJ154" s="149">
        <f t="shared" si="18"/>
        <v>0</v>
      </c>
      <c r="BK154" s="13" t="s">
        <v>130</v>
      </c>
      <c r="BL154" s="149">
        <f t="shared" si="19"/>
        <v>0</v>
      </c>
      <c r="BM154" s="13" t="s">
        <v>136</v>
      </c>
      <c r="BN154" s="148" t="s">
        <v>218</v>
      </c>
    </row>
    <row r="155" spans="2:66" s="1" customFormat="1" ht="37.85" customHeight="1">
      <c r="B155" s="135"/>
      <c r="C155" s="136" t="s">
        <v>219</v>
      </c>
      <c r="D155" s="136" t="s">
        <v>132</v>
      </c>
      <c r="E155" s="137" t="s">
        <v>220</v>
      </c>
      <c r="F155" s="138" t="s">
        <v>221</v>
      </c>
      <c r="G155" s="138"/>
      <c r="H155" s="139" t="s">
        <v>222</v>
      </c>
      <c r="I155" s="140">
        <v>100</v>
      </c>
      <c r="J155" s="141"/>
      <c r="K155" s="142">
        <f t="shared" si="10"/>
        <v>0</v>
      </c>
      <c r="L155" s="143"/>
      <c r="M155" s="28"/>
      <c r="N155" s="144" t="s">
        <v>1</v>
      </c>
      <c r="O155" s="145" t="s">
        <v>41</v>
      </c>
      <c r="Q155" s="146">
        <f t="shared" si="11"/>
        <v>0</v>
      </c>
      <c r="R155" s="146">
        <v>0</v>
      </c>
      <c r="S155" s="146">
        <f t="shared" si="12"/>
        <v>0</v>
      </c>
      <c r="T155" s="146">
        <v>0</v>
      </c>
      <c r="U155" s="147">
        <f t="shared" si="13"/>
        <v>0</v>
      </c>
      <c r="AS155" s="148" t="s">
        <v>136</v>
      </c>
      <c r="AU155" s="148" t="s">
        <v>132</v>
      </c>
      <c r="AV155" s="148" t="s">
        <v>130</v>
      </c>
      <c r="AZ155" s="13" t="s">
        <v>129</v>
      </c>
      <c r="BF155" s="149">
        <f t="shared" si="14"/>
        <v>0</v>
      </c>
      <c r="BG155" s="149">
        <f t="shared" si="15"/>
        <v>0</v>
      </c>
      <c r="BH155" s="149">
        <f t="shared" si="16"/>
        <v>0</v>
      </c>
      <c r="BI155" s="149">
        <f t="shared" si="17"/>
        <v>0</v>
      </c>
      <c r="BJ155" s="149">
        <f t="shared" si="18"/>
        <v>0</v>
      </c>
      <c r="BK155" s="13" t="s">
        <v>130</v>
      </c>
      <c r="BL155" s="149">
        <f t="shared" si="19"/>
        <v>0</v>
      </c>
      <c r="BM155" s="13" t="s">
        <v>136</v>
      </c>
      <c r="BN155" s="148" t="s">
        <v>223</v>
      </c>
    </row>
    <row r="156" spans="2:66" s="1" customFormat="1" ht="24.15" customHeight="1">
      <c r="B156" s="135"/>
      <c r="C156" s="136" t="s">
        <v>224</v>
      </c>
      <c r="D156" s="136" t="s">
        <v>132</v>
      </c>
      <c r="E156" s="137" t="s">
        <v>225</v>
      </c>
      <c r="F156" s="138" t="s">
        <v>226</v>
      </c>
      <c r="G156" s="138"/>
      <c r="H156" s="139" t="s">
        <v>140</v>
      </c>
      <c r="I156" s="140">
        <v>952.61</v>
      </c>
      <c r="J156" s="141"/>
      <c r="K156" s="142">
        <f t="shared" si="10"/>
        <v>0</v>
      </c>
      <c r="L156" s="143"/>
      <c r="M156" s="28"/>
      <c r="N156" s="144" t="s">
        <v>1</v>
      </c>
      <c r="O156" s="145" t="s">
        <v>41</v>
      </c>
      <c r="Q156" s="146">
        <f t="shared" si="11"/>
        <v>0</v>
      </c>
      <c r="R156" s="146">
        <v>4.6999999999999997E-5</v>
      </c>
      <c r="S156" s="146">
        <f t="shared" si="12"/>
        <v>4.4772670000000001E-2</v>
      </c>
      <c r="T156" s="146">
        <v>0</v>
      </c>
      <c r="U156" s="147">
        <f t="shared" si="13"/>
        <v>0</v>
      </c>
      <c r="AS156" s="148" t="s">
        <v>136</v>
      </c>
      <c r="AU156" s="148" t="s">
        <v>132</v>
      </c>
      <c r="AV156" s="148" t="s">
        <v>130</v>
      </c>
      <c r="AZ156" s="13" t="s">
        <v>129</v>
      </c>
      <c r="BF156" s="149">
        <f t="shared" si="14"/>
        <v>0</v>
      </c>
      <c r="BG156" s="149">
        <f t="shared" si="15"/>
        <v>0</v>
      </c>
      <c r="BH156" s="149">
        <f t="shared" si="16"/>
        <v>0</v>
      </c>
      <c r="BI156" s="149">
        <f t="shared" si="17"/>
        <v>0</v>
      </c>
      <c r="BJ156" s="149">
        <f t="shared" si="18"/>
        <v>0</v>
      </c>
      <c r="BK156" s="13" t="s">
        <v>130</v>
      </c>
      <c r="BL156" s="149">
        <f t="shared" si="19"/>
        <v>0</v>
      </c>
      <c r="BM156" s="13" t="s">
        <v>136</v>
      </c>
      <c r="BN156" s="148" t="s">
        <v>227</v>
      </c>
    </row>
    <row r="157" spans="2:66" s="1" customFormat="1" ht="37.85" customHeight="1">
      <c r="B157" s="135"/>
      <c r="C157" s="136" t="s">
        <v>7</v>
      </c>
      <c r="D157" s="136" t="s">
        <v>132</v>
      </c>
      <c r="E157" s="137" t="s">
        <v>228</v>
      </c>
      <c r="F157" s="138" t="s">
        <v>229</v>
      </c>
      <c r="G157" s="138"/>
      <c r="H157" s="139" t="s">
        <v>230</v>
      </c>
      <c r="I157" s="140">
        <v>104</v>
      </c>
      <c r="J157" s="141"/>
      <c r="K157" s="142">
        <f t="shared" si="10"/>
        <v>0</v>
      </c>
      <c r="L157" s="143"/>
      <c r="M157" s="28"/>
      <c r="N157" s="144" t="s">
        <v>1</v>
      </c>
      <c r="O157" s="145" t="s">
        <v>41</v>
      </c>
      <c r="Q157" s="146">
        <f t="shared" si="11"/>
        <v>0</v>
      </c>
      <c r="R157" s="146">
        <v>7.7068000000000004E-4</v>
      </c>
      <c r="S157" s="146">
        <f t="shared" si="12"/>
        <v>8.0150720000000009E-2</v>
      </c>
      <c r="T157" s="146">
        <v>0</v>
      </c>
      <c r="U157" s="147">
        <f t="shared" si="13"/>
        <v>0</v>
      </c>
      <c r="AS157" s="148" t="s">
        <v>136</v>
      </c>
      <c r="AU157" s="148" t="s">
        <v>132</v>
      </c>
      <c r="AV157" s="148" t="s">
        <v>130</v>
      </c>
      <c r="AZ157" s="13" t="s">
        <v>129</v>
      </c>
      <c r="BF157" s="149">
        <f t="shared" si="14"/>
        <v>0</v>
      </c>
      <c r="BG157" s="149">
        <f t="shared" si="15"/>
        <v>0</v>
      </c>
      <c r="BH157" s="149">
        <f t="shared" si="16"/>
        <v>0</v>
      </c>
      <c r="BI157" s="149">
        <f t="shared" si="17"/>
        <v>0</v>
      </c>
      <c r="BJ157" s="149">
        <f t="shared" si="18"/>
        <v>0</v>
      </c>
      <c r="BK157" s="13" t="s">
        <v>130</v>
      </c>
      <c r="BL157" s="149">
        <f t="shared" si="19"/>
        <v>0</v>
      </c>
      <c r="BM157" s="13" t="s">
        <v>136</v>
      </c>
      <c r="BN157" s="148" t="s">
        <v>231</v>
      </c>
    </row>
    <row r="158" spans="2:66" s="11" customFormat="1" ht="22.85" customHeight="1">
      <c r="B158" s="123"/>
      <c r="D158" s="124" t="s">
        <v>74</v>
      </c>
      <c r="E158" s="133" t="s">
        <v>232</v>
      </c>
      <c r="F158" s="133" t="s">
        <v>233</v>
      </c>
      <c r="G158" s="133"/>
      <c r="J158" s="126"/>
      <c r="K158" s="134">
        <f>BL158</f>
        <v>0</v>
      </c>
      <c r="M158" s="123"/>
      <c r="N158" s="128"/>
      <c r="Q158" s="129">
        <f>Q159</f>
        <v>0</v>
      </c>
      <c r="S158" s="129">
        <f>S159</f>
        <v>0</v>
      </c>
      <c r="U158" s="130">
        <f>U159</f>
        <v>0</v>
      </c>
      <c r="AS158" s="124" t="s">
        <v>83</v>
      </c>
      <c r="AU158" s="131" t="s">
        <v>74</v>
      </c>
      <c r="AV158" s="131" t="s">
        <v>83</v>
      </c>
      <c r="AZ158" s="124" t="s">
        <v>129</v>
      </c>
      <c r="BL158" s="132">
        <f>BL159</f>
        <v>0</v>
      </c>
    </row>
    <row r="159" spans="2:66" s="1" customFormat="1" ht="24.15" customHeight="1">
      <c r="B159" s="135"/>
      <c r="C159" s="136" t="s">
        <v>234</v>
      </c>
      <c r="D159" s="136" t="s">
        <v>132</v>
      </c>
      <c r="E159" s="137" t="s">
        <v>235</v>
      </c>
      <c r="F159" s="138" t="s">
        <v>236</v>
      </c>
      <c r="G159" s="138"/>
      <c r="H159" s="139" t="s">
        <v>148</v>
      </c>
      <c r="I159" s="140">
        <v>560.07399999999996</v>
      </c>
      <c r="J159" s="141"/>
      <c r="K159" s="142">
        <f>ROUND(J159*I159,2)</f>
        <v>0</v>
      </c>
      <c r="L159" s="143"/>
      <c r="M159" s="28"/>
      <c r="N159" s="144" t="s">
        <v>1</v>
      </c>
      <c r="O159" s="145" t="s">
        <v>41</v>
      </c>
      <c r="Q159" s="146">
        <f>P159*I159</f>
        <v>0</v>
      </c>
      <c r="R159" s="146">
        <v>0</v>
      </c>
      <c r="S159" s="146">
        <f>R159*I159</f>
        <v>0</v>
      </c>
      <c r="T159" s="146">
        <v>0</v>
      </c>
      <c r="U159" s="147">
        <f>T159*I159</f>
        <v>0</v>
      </c>
      <c r="AS159" s="148" t="s">
        <v>136</v>
      </c>
      <c r="AU159" s="148" t="s">
        <v>132</v>
      </c>
      <c r="AV159" s="148" t="s">
        <v>130</v>
      </c>
      <c r="AZ159" s="13" t="s">
        <v>129</v>
      </c>
      <c r="BF159" s="149">
        <f>IF(O159="základná",K159,0)</f>
        <v>0</v>
      </c>
      <c r="BG159" s="149">
        <f>IF(O159="znížená",K159,0)</f>
        <v>0</v>
      </c>
      <c r="BH159" s="149">
        <f>IF(O159="zákl. prenesená",K159,0)</f>
        <v>0</v>
      </c>
      <c r="BI159" s="149">
        <f>IF(O159="zníž. prenesená",K159,0)</f>
        <v>0</v>
      </c>
      <c r="BJ159" s="149">
        <f>IF(O159="nulová",K159,0)</f>
        <v>0</v>
      </c>
      <c r="BK159" s="13" t="s">
        <v>130</v>
      </c>
      <c r="BL159" s="149">
        <f>ROUND(J159*I159,2)</f>
        <v>0</v>
      </c>
      <c r="BM159" s="13" t="s">
        <v>136</v>
      </c>
      <c r="BN159" s="148" t="s">
        <v>237</v>
      </c>
    </row>
    <row r="160" spans="2:66" s="11" customFormat="1" ht="25.95" customHeight="1">
      <c r="B160" s="123"/>
      <c r="D160" s="124" t="s">
        <v>74</v>
      </c>
      <c r="E160" s="125" t="s">
        <v>238</v>
      </c>
      <c r="F160" s="125" t="s">
        <v>239</v>
      </c>
      <c r="G160" s="125"/>
      <c r="J160" s="126"/>
      <c r="K160" s="127">
        <f>BL160</f>
        <v>0</v>
      </c>
      <c r="M160" s="123"/>
      <c r="N160" s="128"/>
      <c r="Q160" s="129">
        <f>Q161+Q165+Q174</f>
        <v>0</v>
      </c>
      <c r="S160" s="129">
        <f>S161+S165+S174</f>
        <v>16.5745202652</v>
      </c>
      <c r="U160" s="130">
        <f>U161+U165+U174</f>
        <v>0</v>
      </c>
      <c r="AS160" s="124" t="s">
        <v>130</v>
      </c>
      <c r="AU160" s="131" t="s">
        <v>74</v>
      </c>
      <c r="AV160" s="131" t="s">
        <v>75</v>
      </c>
      <c r="AZ160" s="124" t="s">
        <v>129</v>
      </c>
      <c r="BL160" s="132">
        <f>BL161+BL165+BL174</f>
        <v>0</v>
      </c>
    </row>
    <row r="161" spans="2:66" s="11" customFormat="1" ht="22.85" customHeight="1">
      <c r="B161" s="123"/>
      <c r="D161" s="124" t="s">
        <v>74</v>
      </c>
      <c r="E161" s="133" t="s">
        <v>240</v>
      </c>
      <c r="F161" s="133" t="s">
        <v>241</v>
      </c>
      <c r="G161" s="133"/>
      <c r="J161" s="126"/>
      <c r="K161" s="134">
        <f>BL161</f>
        <v>0</v>
      </c>
      <c r="M161" s="123"/>
      <c r="N161" s="128"/>
      <c r="Q161" s="129">
        <f>SUM(Q162:Q164)</f>
        <v>0</v>
      </c>
      <c r="S161" s="129">
        <f>SUM(S162:S164)</f>
        <v>2.7911472000000002</v>
      </c>
      <c r="U161" s="130">
        <f>SUM(U162:U164)</f>
        <v>0</v>
      </c>
      <c r="AS161" s="124" t="s">
        <v>130</v>
      </c>
      <c r="AU161" s="131" t="s">
        <v>74</v>
      </c>
      <c r="AV161" s="131" t="s">
        <v>83</v>
      </c>
      <c r="AZ161" s="124" t="s">
        <v>129</v>
      </c>
      <c r="BL161" s="132">
        <f>SUM(BL162:BL164)</f>
        <v>0</v>
      </c>
    </row>
    <row r="162" spans="2:66" s="1" customFormat="1" ht="33" customHeight="1">
      <c r="B162" s="135"/>
      <c r="C162" s="136" t="s">
        <v>242</v>
      </c>
      <c r="D162" s="136" t="s">
        <v>132</v>
      </c>
      <c r="E162" s="137" t="s">
        <v>243</v>
      </c>
      <c r="F162" s="138" t="s">
        <v>244</v>
      </c>
      <c r="G162" s="138"/>
      <c r="H162" s="139" t="s">
        <v>140</v>
      </c>
      <c r="I162" s="140">
        <v>952.61</v>
      </c>
      <c r="J162" s="141"/>
      <c r="K162" s="142">
        <f>ROUND(J162*I162,2)</f>
        <v>0</v>
      </c>
      <c r="L162" s="143"/>
      <c r="M162" s="28"/>
      <c r="N162" s="144" t="s">
        <v>1</v>
      </c>
      <c r="O162" s="145" t="s">
        <v>41</v>
      </c>
      <c r="Q162" s="146">
        <f>P162*I162</f>
        <v>0</v>
      </c>
      <c r="R162" s="146">
        <v>2.2000000000000001E-4</v>
      </c>
      <c r="S162" s="146">
        <f>R162*I162</f>
        <v>0.20957420000000002</v>
      </c>
      <c r="T162" s="146">
        <v>0</v>
      </c>
      <c r="U162" s="147">
        <f>T162*I162</f>
        <v>0</v>
      </c>
      <c r="AS162" s="148" t="s">
        <v>198</v>
      </c>
      <c r="AU162" s="148" t="s">
        <v>132</v>
      </c>
      <c r="AV162" s="148" t="s">
        <v>130</v>
      </c>
      <c r="AZ162" s="13" t="s">
        <v>129</v>
      </c>
      <c r="BF162" s="149">
        <f>IF(O162="základná",K162,0)</f>
        <v>0</v>
      </c>
      <c r="BG162" s="149">
        <f>IF(O162="znížená",K162,0)</f>
        <v>0</v>
      </c>
      <c r="BH162" s="149">
        <f>IF(O162="zákl. prenesená",K162,0)</f>
        <v>0</v>
      </c>
      <c r="BI162" s="149">
        <f>IF(O162="zníž. prenesená",K162,0)</f>
        <v>0</v>
      </c>
      <c r="BJ162" s="149">
        <f>IF(O162="nulová",K162,0)</f>
        <v>0</v>
      </c>
      <c r="BK162" s="13" t="s">
        <v>130</v>
      </c>
      <c r="BL162" s="149">
        <f>ROUND(J162*I162,2)</f>
        <v>0</v>
      </c>
      <c r="BM162" s="13" t="s">
        <v>198</v>
      </c>
      <c r="BN162" s="148" t="s">
        <v>245</v>
      </c>
    </row>
    <row r="163" spans="2:66" s="1" customFormat="1" ht="37.85" customHeight="1">
      <c r="B163" s="135"/>
      <c r="C163" s="150" t="s">
        <v>246</v>
      </c>
      <c r="D163" s="150" t="s">
        <v>190</v>
      </c>
      <c r="E163" s="151" t="s">
        <v>247</v>
      </c>
      <c r="F163" s="152" t="s">
        <v>248</v>
      </c>
      <c r="G163" s="152"/>
      <c r="H163" s="153" t="s">
        <v>249</v>
      </c>
      <c r="I163" s="154">
        <v>2581.5729999999999</v>
      </c>
      <c r="J163" s="155"/>
      <c r="K163" s="156">
        <f>ROUND(J163*I163,2)</f>
        <v>0</v>
      </c>
      <c r="L163" s="157"/>
      <c r="M163" s="158"/>
      <c r="N163" s="159" t="s">
        <v>1</v>
      </c>
      <c r="O163" s="160" t="s">
        <v>41</v>
      </c>
      <c r="Q163" s="146">
        <f>P163*I163</f>
        <v>0</v>
      </c>
      <c r="R163" s="146">
        <v>1E-3</v>
      </c>
      <c r="S163" s="146">
        <f>R163*I163</f>
        <v>2.5815730000000001</v>
      </c>
      <c r="T163" s="146">
        <v>0</v>
      </c>
      <c r="U163" s="147">
        <f>T163*I163</f>
        <v>0</v>
      </c>
      <c r="AS163" s="148" t="s">
        <v>250</v>
      </c>
      <c r="AU163" s="148" t="s">
        <v>190</v>
      </c>
      <c r="AV163" s="148" t="s">
        <v>130</v>
      </c>
      <c r="AZ163" s="13" t="s">
        <v>129</v>
      </c>
      <c r="BF163" s="149">
        <f>IF(O163="základná",K163,0)</f>
        <v>0</v>
      </c>
      <c r="BG163" s="149">
        <f>IF(O163="znížená",K163,0)</f>
        <v>0</v>
      </c>
      <c r="BH163" s="149">
        <f>IF(O163="zákl. prenesená",K163,0)</f>
        <v>0</v>
      </c>
      <c r="BI163" s="149">
        <f>IF(O163="zníž. prenesená",K163,0)</f>
        <v>0</v>
      </c>
      <c r="BJ163" s="149">
        <f>IF(O163="nulová",K163,0)</f>
        <v>0</v>
      </c>
      <c r="BK163" s="13" t="s">
        <v>130</v>
      </c>
      <c r="BL163" s="149">
        <f>ROUND(J163*I163,2)</f>
        <v>0</v>
      </c>
      <c r="BM163" s="13" t="s">
        <v>198</v>
      </c>
      <c r="BN163" s="148" t="s">
        <v>251</v>
      </c>
    </row>
    <row r="164" spans="2:66" s="1" customFormat="1" ht="24.15" customHeight="1">
      <c r="B164" s="135"/>
      <c r="C164" s="136" t="s">
        <v>252</v>
      </c>
      <c r="D164" s="136" t="s">
        <v>132</v>
      </c>
      <c r="E164" s="137" t="s">
        <v>253</v>
      </c>
      <c r="F164" s="138" t="s">
        <v>254</v>
      </c>
      <c r="G164" s="138"/>
      <c r="H164" s="139" t="s">
        <v>255</v>
      </c>
      <c r="I164" s="161"/>
      <c r="J164" s="141"/>
      <c r="K164" s="142">
        <f>ROUND(J164*I164,2)</f>
        <v>0</v>
      </c>
      <c r="L164" s="143"/>
      <c r="M164" s="28"/>
      <c r="N164" s="144" t="s">
        <v>1</v>
      </c>
      <c r="O164" s="145" t="s">
        <v>41</v>
      </c>
      <c r="Q164" s="146">
        <f>P164*I164</f>
        <v>0</v>
      </c>
      <c r="R164" s="146">
        <v>0</v>
      </c>
      <c r="S164" s="146">
        <f>R164*I164</f>
        <v>0</v>
      </c>
      <c r="T164" s="146">
        <v>0</v>
      </c>
      <c r="U164" s="147">
        <f>T164*I164</f>
        <v>0</v>
      </c>
      <c r="AS164" s="148" t="s">
        <v>198</v>
      </c>
      <c r="AU164" s="148" t="s">
        <v>132</v>
      </c>
      <c r="AV164" s="148" t="s">
        <v>130</v>
      </c>
      <c r="AZ164" s="13" t="s">
        <v>129</v>
      </c>
      <c r="BF164" s="149">
        <f>IF(O164="základná",K164,0)</f>
        <v>0</v>
      </c>
      <c r="BG164" s="149">
        <f>IF(O164="znížená",K164,0)</f>
        <v>0</v>
      </c>
      <c r="BH164" s="149">
        <f>IF(O164="zákl. prenesená",K164,0)</f>
        <v>0</v>
      </c>
      <c r="BI164" s="149">
        <f>IF(O164="zníž. prenesená",K164,0)</f>
        <v>0</v>
      </c>
      <c r="BJ164" s="149">
        <f>IF(O164="nulová",K164,0)</f>
        <v>0</v>
      </c>
      <c r="BK164" s="13" t="s">
        <v>130</v>
      </c>
      <c r="BL164" s="149">
        <f>ROUND(J164*I164,2)</f>
        <v>0</v>
      </c>
      <c r="BM164" s="13" t="s">
        <v>198</v>
      </c>
      <c r="BN164" s="148" t="s">
        <v>256</v>
      </c>
    </row>
    <row r="165" spans="2:66" s="11" customFormat="1" ht="22.85" customHeight="1">
      <c r="B165" s="123"/>
      <c r="D165" s="124" t="s">
        <v>74</v>
      </c>
      <c r="E165" s="133" t="s">
        <v>257</v>
      </c>
      <c r="F165" s="133" t="s">
        <v>258</v>
      </c>
      <c r="G165" s="133"/>
      <c r="J165" s="126"/>
      <c r="K165" s="134">
        <f>BL165</f>
        <v>0</v>
      </c>
      <c r="M165" s="123"/>
      <c r="N165" s="128"/>
      <c r="Q165" s="129">
        <f>SUM(Q166:Q173)</f>
        <v>0</v>
      </c>
      <c r="S165" s="129">
        <f>SUM(S166:S173)</f>
        <v>7.141116416</v>
      </c>
      <c r="U165" s="130">
        <f>SUM(U166:U173)</f>
        <v>0</v>
      </c>
      <c r="AS165" s="124" t="s">
        <v>130</v>
      </c>
      <c r="AU165" s="131" t="s">
        <v>74</v>
      </c>
      <c r="AV165" s="131" t="s">
        <v>83</v>
      </c>
      <c r="AZ165" s="124" t="s">
        <v>129</v>
      </c>
      <c r="BL165" s="132">
        <f>SUM(BL166:BL173)</f>
        <v>0</v>
      </c>
    </row>
    <row r="166" spans="2:66" s="1" customFormat="1" ht="24.15" customHeight="1">
      <c r="B166" s="135"/>
      <c r="C166" s="136" t="s">
        <v>259</v>
      </c>
      <c r="D166" s="136" t="s">
        <v>132</v>
      </c>
      <c r="E166" s="137" t="s">
        <v>260</v>
      </c>
      <c r="F166" s="138" t="s">
        <v>261</v>
      </c>
      <c r="G166" s="138"/>
      <c r="H166" s="139" t="s">
        <v>187</v>
      </c>
      <c r="I166" s="140">
        <v>118</v>
      </c>
      <c r="J166" s="141"/>
      <c r="K166" s="142">
        <f t="shared" ref="K166:K173" si="20">ROUND(J166*I166,2)</f>
        <v>0</v>
      </c>
      <c r="L166" s="143"/>
      <c r="M166" s="28"/>
      <c r="N166" s="144" t="s">
        <v>1</v>
      </c>
      <c r="O166" s="145" t="s">
        <v>41</v>
      </c>
      <c r="Q166" s="146">
        <f t="shared" ref="Q166:Q173" si="21">P166*I166</f>
        <v>0</v>
      </c>
      <c r="R166" s="146">
        <v>3.1500000000000001E-4</v>
      </c>
      <c r="S166" s="146">
        <f t="shared" ref="S166:S173" si="22">R166*I166</f>
        <v>3.7170000000000002E-2</v>
      </c>
      <c r="T166" s="146">
        <v>0</v>
      </c>
      <c r="U166" s="147">
        <f t="shared" ref="U166:U173" si="23">T166*I166</f>
        <v>0</v>
      </c>
      <c r="AS166" s="148" t="s">
        <v>198</v>
      </c>
      <c r="AU166" s="148" t="s">
        <v>132</v>
      </c>
      <c r="AV166" s="148" t="s">
        <v>130</v>
      </c>
      <c r="AZ166" s="13" t="s">
        <v>129</v>
      </c>
      <c r="BF166" s="149">
        <f t="shared" ref="BF166:BF173" si="24">IF(O166="základná",K166,0)</f>
        <v>0</v>
      </c>
      <c r="BG166" s="149">
        <f t="shared" ref="BG166:BG173" si="25">IF(O166="znížená",K166,0)</f>
        <v>0</v>
      </c>
      <c r="BH166" s="149">
        <f t="shared" ref="BH166:BH173" si="26">IF(O166="zákl. prenesená",K166,0)</f>
        <v>0</v>
      </c>
      <c r="BI166" s="149">
        <f t="shared" ref="BI166:BI173" si="27">IF(O166="zníž. prenesená",K166,0)</f>
        <v>0</v>
      </c>
      <c r="BJ166" s="149">
        <f t="shared" ref="BJ166:BJ173" si="28">IF(O166="nulová",K166,0)</f>
        <v>0</v>
      </c>
      <c r="BK166" s="13" t="s">
        <v>130</v>
      </c>
      <c r="BL166" s="149">
        <f t="shared" ref="BL166:BL173" si="29">ROUND(J166*I166,2)</f>
        <v>0</v>
      </c>
      <c r="BM166" s="13" t="s">
        <v>198</v>
      </c>
      <c r="BN166" s="148" t="s">
        <v>262</v>
      </c>
    </row>
    <row r="167" spans="2:66" s="1" customFormat="1" ht="24.15" customHeight="1">
      <c r="B167" s="135"/>
      <c r="C167" s="136" t="s">
        <v>263</v>
      </c>
      <c r="D167" s="136" t="s">
        <v>132</v>
      </c>
      <c r="E167" s="137" t="s">
        <v>264</v>
      </c>
      <c r="F167" s="138" t="s">
        <v>265</v>
      </c>
      <c r="G167" s="138"/>
      <c r="H167" s="139" t="s">
        <v>187</v>
      </c>
      <c r="I167" s="140">
        <v>33.6</v>
      </c>
      <c r="J167" s="141"/>
      <c r="K167" s="142">
        <f t="shared" si="20"/>
        <v>0</v>
      </c>
      <c r="L167" s="143"/>
      <c r="M167" s="28"/>
      <c r="N167" s="144" t="s">
        <v>1</v>
      </c>
      <c r="O167" s="145" t="s">
        <v>41</v>
      </c>
      <c r="Q167" s="146">
        <f t="shared" si="21"/>
        <v>0</v>
      </c>
      <c r="R167" s="146">
        <v>3.46006E-3</v>
      </c>
      <c r="S167" s="146">
        <f t="shared" si="22"/>
        <v>0.11625801600000001</v>
      </c>
      <c r="T167" s="146">
        <v>0</v>
      </c>
      <c r="U167" s="147">
        <f t="shared" si="23"/>
        <v>0</v>
      </c>
      <c r="AS167" s="148" t="s">
        <v>198</v>
      </c>
      <c r="AU167" s="148" t="s">
        <v>132</v>
      </c>
      <c r="AV167" s="148" t="s">
        <v>130</v>
      </c>
      <c r="AZ167" s="13" t="s">
        <v>129</v>
      </c>
      <c r="BF167" s="149">
        <f t="shared" si="24"/>
        <v>0</v>
      </c>
      <c r="BG167" s="149">
        <f t="shared" si="25"/>
        <v>0</v>
      </c>
      <c r="BH167" s="149">
        <f t="shared" si="26"/>
        <v>0</v>
      </c>
      <c r="BI167" s="149">
        <f t="shared" si="27"/>
        <v>0</v>
      </c>
      <c r="BJ167" s="149">
        <f t="shared" si="28"/>
        <v>0</v>
      </c>
      <c r="BK167" s="13" t="s">
        <v>130</v>
      </c>
      <c r="BL167" s="149">
        <f t="shared" si="29"/>
        <v>0</v>
      </c>
      <c r="BM167" s="13" t="s">
        <v>198</v>
      </c>
      <c r="BN167" s="148" t="s">
        <v>266</v>
      </c>
    </row>
    <row r="168" spans="2:66" s="1" customFormat="1" ht="24.15" customHeight="1">
      <c r="B168" s="135"/>
      <c r="C168" s="136" t="s">
        <v>267</v>
      </c>
      <c r="D168" s="136" t="s">
        <v>132</v>
      </c>
      <c r="E168" s="137" t="s">
        <v>268</v>
      </c>
      <c r="F168" s="138" t="s">
        <v>269</v>
      </c>
      <c r="G168" s="138"/>
      <c r="H168" s="139" t="s">
        <v>187</v>
      </c>
      <c r="I168" s="140">
        <v>59</v>
      </c>
      <c r="J168" s="141"/>
      <c r="K168" s="142">
        <f t="shared" si="20"/>
        <v>0</v>
      </c>
      <c r="L168" s="143"/>
      <c r="M168" s="28"/>
      <c r="N168" s="144" t="s">
        <v>1</v>
      </c>
      <c r="O168" s="145" t="s">
        <v>41</v>
      </c>
      <c r="Q168" s="146">
        <f t="shared" si="21"/>
        <v>0</v>
      </c>
      <c r="R168" s="146">
        <v>5.4574999999999997E-3</v>
      </c>
      <c r="S168" s="146">
        <f t="shared" si="22"/>
        <v>0.32199249999999996</v>
      </c>
      <c r="T168" s="146">
        <v>0</v>
      </c>
      <c r="U168" s="147">
        <f t="shared" si="23"/>
        <v>0</v>
      </c>
      <c r="AS168" s="148" t="s">
        <v>198</v>
      </c>
      <c r="AU168" s="148" t="s">
        <v>132</v>
      </c>
      <c r="AV168" s="148" t="s">
        <v>130</v>
      </c>
      <c r="AZ168" s="13" t="s">
        <v>129</v>
      </c>
      <c r="BF168" s="149">
        <f t="shared" si="24"/>
        <v>0</v>
      </c>
      <c r="BG168" s="149">
        <f t="shared" si="25"/>
        <v>0</v>
      </c>
      <c r="BH168" s="149">
        <f t="shared" si="26"/>
        <v>0</v>
      </c>
      <c r="BI168" s="149">
        <f t="shared" si="27"/>
        <v>0</v>
      </c>
      <c r="BJ168" s="149">
        <f t="shared" si="28"/>
        <v>0</v>
      </c>
      <c r="BK168" s="13" t="s">
        <v>130</v>
      </c>
      <c r="BL168" s="149">
        <f t="shared" si="29"/>
        <v>0</v>
      </c>
      <c r="BM168" s="13" t="s">
        <v>198</v>
      </c>
      <c r="BN168" s="148" t="s">
        <v>270</v>
      </c>
    </row>
    <row r="169" spans="2:66" s="1" customFormat="1" ht="24.15" customHeight="1">
      <c r="B169" s="135"/>
      <c r="C169" s="136" t="s">
        <v>271</v>
      </c>
      <c r="D169" s="136" t="s">
        <v>132</v>
      </c>
      <c r="E169" s="137" t="s">
        <v>272</v>
      </c>
      <c r="F169" s="138" t="s">
        <v>273</v>
      </c>
      <c r="G169" s="138"/>
      <c r="H169" s="139" t="s">
        <v>140</v>
      </c>
      <c r="I169" s="140">
        <v>991.2</v>
      </c>
      <c r="J169" s="141"/>
      <c r="K169" s="142">
        <f t="shared" si="20"/>
        <v>0</v>
      </c>
      <c r="L169" s="143"/>
      <c r="M169" s="28"/>
      <c r="N169" s="144" t="s">
        <v>1</v>
      </c>
      <c r="O169" s="145" t="s">
        <v>41</v>
      </c>
      <c r="Q169" s="146">
        <f t="shared" si="21"/>
        <v>0</v>
      </c>
      <c r="R169" s="146">
        <v>6.3460000000000001E-3</v>
      </c>
      <c r="S169" s="146">
        <f t="shared" si="22"/>
        <v>6.2901552000000001</v>
      </c>
      <c r="T169" s="146">
        <v>0</v>
      </c>
      <c r="U169" s="147">
        <f t="shared" si="23"/>
        <v>0</v>
      </c>
      <c r="AS169" s="148" t="s">
        <v>198</v>
      </c>
      <c r="AU169" s="148" t="s">
        <v>132</v>
      </c>
      <c r="AV169" s="148" t="s">
        <v>130</v>
      </c>
      <c r="AZ169" s="13" t="s">
        <v>129</v>
      </c>
      <c r="BF169" s="149">
        <f t="shared" si="24"/>
        <v>0</v>
      </c>
      <c r="BG169" s="149">
        <f t="shared" si="25"/>
        <v>0</v>
      </c>
      <c r="BH169" s="149">
        <f t="shared" si="26"/>
        <v>0</v>
      </c>
      <c r="BI169" s="149">
        <f t="shared" si="27"/>
        <v>0</v>
      </c>
      <c r="BJ169" s="149">
        <f t="shared" si="28"/>
        <v>0</v>
      </c>
      <c r="BK169" s="13" t="s">
        <v>130</v>
      </c>
      <c r="BL169" s="149">
        <f t="shared" si="29"/>
        <v>0</v>
      </c>
      <c r="BM169" s="13" t="s">
        <v>198</v>
      </c>
      <c r="BN169" s="148" t="s">
        <v>274</v>
      </c>
    </row>
    <row r="170" spans="2:66" s="1" customFormat="1" ht="24.15" customHeight="1">
      <c r="B170" s="135"/>
      <c r="C170" s="136" t="s">
        <v>250</v>
      </c>
      <c r="D170" s="136" t="s">
        <v>132</v>
      </c>
      <c r="E170" s="137" t="s">
        <v>275</v>
      </c>
      <c r="F170" s="138" t="s">
        <v>276</v>
      </c>
      <c r="G170" s="138"/>
      <c r="H170" s="139" t="s">
        <v>187</v>
      </c>
      <c r="I170" s="140">
        <v>118</v>
      </c>
      <c r="J170" s="141"/>
      <c r="K170" s="142">
        <f t="shared" si="20"/>
        <v>0</v>
      </c>
      <c r="L170" s="143"/>
      <c r="M170" s="28"/>
      <c r="N170" s="144" t="s">
        <v>1</v>
      </c>
      <c r="O170" s="145" t="s">
        <v>41</v>
      </c>
      <c r="Q170" s="146">
        <f t="shared" si="21"/>
        <v>0</v>
      </c>
      <c r="R170" s="146">
        <v>2.16073E-3</v>
      </c>
      <c r="S170" s="146">
        <f t="shared" si="22"/>
        <v>0.25496614000000001</v>
      </c>
      <c r="T170" s="146">
        <v>0</v>
      </c>
      <c r="U170" s="147">
        <f t="shared" si="23"/>
        <v>0</v>
      </c>
      <c r="AS170" s="148" t="s">
        <v>198</v>
      </c>
      <c r="AU170" s="148" t="s">
        <v>132</v>
      </c>
      <c r="AV170" s="148" t="s">
        <v>130</v>
      </c>
      <c r="AZ170" s="13" t="s">
        <v>129</v>
      </c>
      <c r="BF170" s="149">
        <f t="shared" si="24"/>
        <v>0</v>
      </c>
      <c r="BG170" s="149">
        <f t="shared" si="25"/>
        <v>0</v>
      </c>
      <c r="BH170" s="149">
        <f t="shared" si="26"/>
        <v>0</v>
      </c>
      <c r="BI170" s="149">
        <f t="shared" si="27"/>
        <v>0</v>
      </c>
      <c r="BJ170" s="149">
        <f t="shared" si="28"/>
        <v>0</v>
      </c>
      <c r="BK170" s="13" t="s">
        <v>130</v>
      </c>
      <c r="BL170" s="149">
        <f t="shared" si="29"/>
        <v>0</v>
      </c>
      <c r="BM170" s="13" t="s">
        <v>198</v>
      </c>
      <c r="BN170" s="148" t="s">
        <v>277</v>
      </c>
    </row>
    <row r="171" spans="2:66" s="1" customFormat="1" ht="24.15" customHeight="1">
      <c r="B171" s="135"/>
      <c r="C171" s="136" t="s">
        <v>278</v>
      </c>
      <c r="D171" s="136" t="s">
        <v>132</v>
      </c>
      <c r="E171" s="137" t="s">
        <v>279</v>
      </c>
      <c r="F171" s="138" t="s">
        <v>280</v>
      </c>
      <c r="G171" s="138"/>
      <c r="H171" s="139" t="s">
        <v>230</v>
      </c>
      <c r="I171" s="140">
        <v>8</v>
      </c>
      <c r="J171" s="141"/>
      <c r="K171" s="142">
        <f t="shared" si="20"/>
        <v>0</v>
      </c>
      <c r="L171" s="143"/>
      <c r="M171" s="28"/>
      <c r="N171" s="144" t="s">
        <v>1</v>
      </c>
      <c r="O171" s="145" t="s">
        <v>41</v>
      </c>
      <c r="Q171" s="146">
        <f t="shared" si="21"/>
        <v>0</v>
      </c>
      <c r="R171" s="146">
        <v>1.57912E-3</v>
      </c>
      <c r="S171" s="146">
        <f t="shared" si="22"/>
        <v>1.263296E-2</v>
      </c>
      <c r="T171" s="146">
        <v>0</v>
      </c>
      <c r="U171" s="147">
        <f t="shared" si="23"/>
        <v>0</v>
      </c>
      <c r="AS171" s="148" t="s">
        <v>198</v>
      </c>
      <c r="AU171" s="148" t="s">
        <v>132</v>
      </c>
      <c r="AV171" s="148" t="s">
        <v>130</v>
      </c>
      <c r="AZ171" s="13" t="s">
        <v>129</v>
      </c>
      <c r="BF171" s="149">
        <f t="shared" si="24"/>
        <v>0</v>
      </c>
      <c r="BG171" s="149">
        <f t="shared" si="25"/>
        <v>0</v>
      </c>
      <c r="BH171" s="149">
        <f t="shared" si="26"/>
        <v>0</v>
      </c>
      <c r="BI171" s="149">
        <f t="shared" si="27"/>
        <v>0</v>
      </c>
      <c r="BJ171" s="149">
        <f t="shared" si="28"/>
        <v>0</v>
      </c>
      <c r="BK171" s="13" t="s">
        <v>130</v>
      </c>
      <c r="BL171" s="149">
        <f t="shared" si="29"/>
        <v>0</v>
      </c>
      <c r="BM171" s="13" t="s">
        <v>198</v>
      </c>
      <c r="BN171" s="148" t="s">
        <v>281</v>
      </c>
    </row>
    <row r="172" spans="2:66" s="1" customFormat="1" ht="24.15" customHeight="1">
      <c r="B172" s="135"/>
      <c r="C172" s="136" t="s">
        <v>282</v>
      </c>
      <c r="D172" s="136" t="s">
        <v>132</v>
      </c>
      <c r="E172" s="137" t="s">
        <v>283</v>
      </c>
      <c r="F172" s="138" t="s">
        <v>284</v>
      </c>
      <c r="G172" s="138"/>
      <c r="H172" s="139" t="s">
        <v>187</v>
      </c>
      <c r="I172" s="140">
        <v>52</v>
      </c>
      <c r="J172" s="141"/>
      <c r="K172" s="142">
        <f t="shared" si="20"/>
        <v>0</v>
      </c>
      <c r="L172" s="143"/>
      <c r="M172" s="28"/>
      <c r="N172" s="144" t="s">
        <v>1</v>
      </c>
      <c r="O172" s="145" t="s">
        <v>41</v>
      </c>
      <c r="Q172" s="146">
        <f t="shared" si="21"/>
        <v>0</v>
      </c>
      <c r="R172" s="146">
        <v>2.0758E-3</v>
      </c>
      <c r="S172" s="146">
        <f t="shared" si="22"/>
        <v>0.1079416</v>
      </c>
      <c r="T172" s="146">
        <v>0</v>
      </c>
      <c r="U172" s="147">
        <f t="shared" si="23"/>
        <v>0</v>
      </c>
      <c r="AS172" s="148" t="s">
        <v>198</v>
      </c>
      <c r="AU172" s="148" t="s">
        <v>132</v>
      </c>
      <c r="AV172" s="148" t="s">
        <v>130</v>
      </c>
      <c r="AZ172" s="13" t="s">
        <v>129</v>
      </c>
      <c r="BF172" s="149">
        <f t="shared" si="24"/>
        <v>0</v>
      </c>
      <c r="BG172" s="149">
        <f t="shared" si="25"/>
        <v>0</v>
      </c>
      <c r="BH172" s="149">
        <f t="shared" si="26"/>
        <v>0</v>
      </c>
      <c r="BI172" s="149">
        <f t="shared" si="27"/>
        <v>0</v>
      </c>
      <c r="BJ172" s="149">
        <f t="shared" si="28"/>
        <v>0</v>
      </c>
      <c r="BK172" s="13" t="s">
        <v>130</v>
      </c>
      <c r="BL172" s="149">
        <f t="shared" si="29"/>
        <v>0</v>
      </c>
      <c r="BM172" s="13" t="s">
        <v>198</v>
      </c>
      <c r="BN172" s="148" t="s">
        <v>285</v>
      </c>
    </row>
    <row r="173" spans="2:66" s="1" customFormat="1" ht="24.15" customHeight="1">
      <c r="B173" s="135"/>
      <c r="C173" s="136" t="s">
        <v>286</v>
      </c>
      <c r="D173" s="136" t="s">
        <v>132</v>
      </c>
      <c r="E173" s="137" t="s">
        <v>287</v>
      </c>
      <c r="F173" s="138" t="s">
        <v>288</v>
      </c>
      <c r="G173" s="138"/>
      <c r="H173" s="139" t="s">
        <v>255</v>
      </c>
      <c r="I173" s="161"/>
      <c r="J173" s="141"/>
      <c r="K173" s="142">
        <f t="shared" si="20"/>
        <v>0</v>
      </c>
      <c r="L173" s="143"/>
      <c r="M173" s="28"/>
      <c r="N173" s="144" t="s">
        <v>1</v>
      </c>
      <c r="O173" s="145" t="s">
        <v>41</v>
      </c>
      <c r="Q173" s="146">
        <f t="shared" si="21"/>
        <v>0</v>
      </c>
      <c r="R173" s="146">
        <v>0</v>
      </c>
      <c r="S173" s="146">
        <f t="shared" si="22"/>
        <v>0</v>
      </c>
      <c r="T173" s="146">
        <v>0</v>
      </c>
      <c r="U173" s="147">
        <f t="shared" si="23"/>
        <v>0</v>
      </c>
      <c r="AS173" s="148" t="s">
        <v>198</v>
      </c>
      <c r="AU173" s="148" t="s">
        <v>132</v>
      </c>
      <c r="AV173" s="148" t="s">
        <v>130</v>
      </c>
      <c r="AZ173" s="13" t="s">
        <v>129</v>
      </c>
      <c r="BF173" s="149">
        <f t="shared" si="24"/>
        <v>0</v>
      </c>
      <c r="BG173" s="149">
        <f t="shared" si="25"/>
        <v>0</v>
      </c>
      <c r="BH173" s="149">
        <f t="shared" si="26"/>
        <v>0</v>
      </c>
      <c r="BI173" s="149">
        <f t="shared" si="27"/>
        <v>0</v>
      </c>
      <c r="BJ173" s="149">
        <f t="shared" si="28"/>
        <v>0</v>
      </c>
      <c r="BK173" s="13" t="s">
        <v>130</v>
      </c>
      <c r="BL173" s="149">
        <f t="shared" si="29"/>
        <v>0</v>
      </c>
      <c r="BM173" s="13" t="s">
        <v>198</v>
      </c>
      <c r="BN173" s="148" t="s">
        <v>289</v>
      </c>
    </row>
    <row r="174" spans="2:66" s="11" customFormat="1" ht="22.85" customHeight="1">
      <c r="B174" s="123"/>
      <c r="D174" s="124" t="s">
        <v>74</v>
      </c>
      <c r="E174" s="133" t="s">
        <v>290</v>
      </c>
      <c r="F174" s="133" t="s">
        <v>291</v>
      </c>
      <c r="G174" s="133"/>
      <c r="J174" s="126"/>
      <c r="K174" s="134">
        <f>BL174</f>
        <v>0</v>
      </c>
      <c r="M174" s="123"/>
      <c r="N174" s="128"/>
      <c r="Q174" s="129">
        <f>SUM(Q175:Q183)</f>
        <v>0</v>
      </c>
      <c r="S174" s="129">
        <f>SUM(S175:S183)</f>
        <v>6.6422566491999993</v>
      </c>
      <c r="U174" s="130">
        <f>SUM(U175:U183)</f>
        <v>0</v>
      </c>
      <c r="AS174" s="124" t="s">
        <v>130</v>
      </c>
      <c r="AU174" s="131" t="s">
        <v>74</v>
      </c>
      <c r="AV174" s="131" t="s">
        <v>83</v>
      </c>
      <c r="AZ174" s="124" t="s">
        <v>129</v>
      </c>
      <c r="BL174" s="132">
        <f>SUM(BL175:BL183)</f>
        <v>0</v>
      </c>
    </row>
    <row r="175" spans="2:66" s="1" customFormat="1" ht="24.15" customHeight="1">
      <c r="B175" s="135"/>
      <c r="C175" s="136" t="s">
        <v>292</v>
      </c>
      <c r="D175" s="136" t="s">
        <v>132</v>
      </c>
      <c r="E175" s="137" t="s">
        <v>293</v>
      </c>
      <c r="F175" s="138" t="s">
        <v>294</v>
      </c>
      <c r="G175" s="138"/>
      <c r="H175" s="139" t="s">
        <v>140</v>
      </c>
      <c r="I175" s="140">
        <v>139.19999999999999</v>
      </c>
      <c r="J175" s="141"/>
      <c r="K175" s="142">
        <f t="shared" ref="K175:K183" si="30">ROUND(J175*I175,2)</f>
        <v>0</v>
      </c>
      <c r="L175" s="143"/>
      <c r="M175" s="28"/>
      <c r="N175" s="144" t="s">
        <v>1</v>
      </c>
      <c r="O175" s="145" t="s">
        <v>41</v>
      </c>
      <c r="Q175" s="146">
        <f t="shared" ref="Q175:Q183" si="31">P175*I175</f>
        <v>0</v>
      </c>
      <c r="R175" s="146">
        <v>7.2360000000000005E-5</v>
      </c>
      <c r="S175" s="146">
        <f t="shared" ref="S175:S183" si="32">R175*I175</f>
        <v>1.0072512E-2</v>
      </c>
      <c r="T175" s="146">
        <v>0</v>
      </c>
      <c r="U175" s="147">
        <f t="shared" ref="U175:U183" si="33">T175*I175</f>
        <v>0</v>
      </c>
      <c r="AS175" s="148" t="s">
        <v>198</v>
      </c>
      <c r="AU175" s="148" t="s">
        <v>132</v>
      </c>
      <c r="AV175" s="148" t="s">
        <v>130</v>
      </c>
      <c r="AZ175" s="13" t="s">
        <v>129</v>
      </c>
      <c r="BF175" s="149">
        <f t="shared" ref="BF175:BF183" si="34">IF(O175="základná",K175,0)</f>
        <v>0</v>
      </c>
      <c r="BG175" s="149">
        <f t="shared" ref="BG175:BG183" si="35">IF(O175="znížená",K175,0)</f>
        <v>0</v>
      </c>
      <c r="BH175" s="149">
        <f t="shared" ref="BH175:BH183" si="36">IF(O175="zákl. prenesená",K175,0)</f>
        <v>0</v>
      </c>
      <c r="BI175" s="149">
        <f t="shared" ref="BI175:BI183" si="37">IF(O175="zníž. prenesená",K175,0)</f>
        <v>0</v>
      </c>
      <c r="BJ175" s="149">
        <f t="shared" ref="BJ175:BJ183" si="38">IF(O175="nulová",K175,0)</f>
        <v>0</v>
      </c>
      <c r="BK175" s="13" t="s">
        <v>130</v>
      </c>
      <c r="BL175" s="149">
        <f t="shared" ref="BL175:BL183" si="39">ROUND(J175*I175,2)</f>
        <v>0</v>
      </c>
      <c r="BM175" s="13" t="s">
        <v>198</v>
      </c>
      <c r="BN175" s="148" t="s">
        <v>295</v>
      </c>
    </row>
    <row r="176" spans="2:66" s="1" customFormat="1" ht="24.15" customHeight="1">
      <c r="B176" s="135"/>
      <c r="C176" s="150" t="s">
        <v>296</v>
      </c>
      <c r="D176" s="150" t="s">
        <v>190</v>
      </c>
      <c r="E176" s="151" t="s">
        <v>297</v>
      </c>
      <c r="F176" s="152" t="s">
        <v>298</v>
      </c>
      <c r="G176" s="152"/>
      <c r="H176" s="153" t="s">
        <v>140</v>
      </c>
      <c r="I176" s="154">
        <v>150.33600000000001</v>
      </c>
      <c r="J176" s="155"/>
      <c r="K176" s="156">
        <f t="shared" si="30"/>
        <v>0</v>
      </c>
      <c r="L176" s="157"/>
      <c r="M176" s="158"/>
      <c r="N176" s="159" t="s">
        <v>1</v>
      </c>
      <c r="O176" s="160" t="s">
        <v>41</v>
      </c>
      <c r="Q176" s="146">
        <f t="shared" si="31"/>
        <v>0</v>
      </c>
      <c r="R176" s="146">
        <v>2.0500000000000002E-3</v>
      </c>
      <c r="S176" s="146">
        <f t="shared" si="32"/>
        <v>0.30818880000000004</v>
      </c>
      <c r="T176" s="146">
        <v>0</v>
      </c>
      <c r="U176" s="147">
        <f t="shared" si="33"/>
        <v>0</v>
      </c>
      <c r="AS176" s="148" t="s">
        <v>250</v>
      </c>
      <c r="AU176" s="148" t="s">
        <v>190</v>
      </c>
      <c r="AV176" s="148" t="s">
        <v>130</v>
      </c>
      <c r="AZ176" s="13" t="s">
        <v>129</v>
      </c>
      <c r="BF176" s="149">
        <f t="shared" si="34"/>
        <v>0</v>
      </c>
      <c r="BG176" s="149">
        <f t="shared" si="35"/>
        <v>0</v>
      </c>
      <c r="BH176" s="149">
        <f t="shared" si="36"/>
        <v>0</v>
      </c>
      <c r="BI176" s="149">
        <f t="shared" si="37"/>
        <v>0</v>
      </c>
      <c r="BJ176" s="149">
        <f t="shared" si="38"/>
        <v>0</v>
      </c>
      <c r="BK176" s="13" t="s">
        <v>130</v>
      </c>
      <c r="BL176" s="149">
        <f t="shared" si="39"/>
        <v>0</v>
      </c>
      <c r="BM176" s="13" t="s">
        <v>198</v>
      </c>
      <c r="BN176" s="148" t="s">
        <v>299</v>
      </c>
    </row>
    <row r="177" spans="2:66" s="1" customFormat="1" ht="16.5" customHeight="1">
      <c r="B177" s="135"/>
      <c r="C177" s="136" t="s">
        <v>300</v>
      </c>
      <c r="D177" s="136" t="s">
        <v>132</v>
      </c>
      <c r="E177" s="137" t="s">
        <v>301</v>
      </c>
      <c r="F177" s="138" t="s">
        <v>302</v>
      </c>
      <c r="G177" s="138"/>
      <c r="H177" s="139" t="s">
        <v>140</v>
      </c>
      <c r="I177" s="140">
        <v>787.64</v>
      </c>
      <c r="J177" s="141"/>
      <c r="K177" s="142">
        <f t="shared" si="30"/>
        <v>0</v>
      </c>
      <c r="L177" s="143"/>
      <c r="M177" s="28"/>
      <c r="N177" s="144" t="s">
        <v>1</v>
      </c>
      <c r="O177" s="145" t="s">
        <v>41</v>
      </c>
      <c r="Q177" s="146">
        <f t="shared" si="31"/>
        <v>0</v>
      </c>
      <c r="R177" s="146">
        <v>8.5473000000000005E-4</v>
      </c>
      <c r="S177" s="146">
        <f t="shared" si="32"/>
        <v>0.67321953720000005</v>
      </c>
      <c r="T177" s="146">
        <v>0</v>
      </c>
      <c r="U177" s="147">
        <f t="shared" si="33"/>
        <v>0</v>
      </c>
      <c r="AS177" s="148" t="s">
        <v>198</v>
      </c>
      <c r="AU177" s="148" t="s">
        <v>132</v>
      </c>
      <c r="AV177" s="148" t="s">
        <v>130</v>
      </c>
      <c r="AZ177" s="13" t="s">
        <v>129</v>
      </c>
      <c r="BF177" s="149">
        <f t="shared" si="34"/>
        <v>0</v>
      </c>
      <c r="BG177" s="149">
        <f t="shared" si="35"/>
        <v>0</v>
      </c>
      <c r="BH177" s="149">
        <f t="shared" si="36"/>
        <v>0</v>
      </c>
      <c r="BI177" s="149">
        <f t="shared" si="37"/>
        <v>0</v>
      </c>
      <c r="BJ177" s="149">
        <f t="shared" si="38"/>
        <v>0</v>
      </c>
      <c r="BK177" s="13" t="s">
        <v>130</v>
      </c>
      <c r="BL177" s="149">
        <f t="shared" si="39"/>
        <v>0</v>
      </c>
      <c r="BM177" s="13" t="s">
        <v>198</v>
      </c>
      <c r="BN177" s="148" t="s">
        <v>303</v>
      </c>
    </row>
    <row r="178" spans="2:66" s="1" customFormat="1" ht="24.15" customHeight="1">
      <c r="B178" s="135"/>
      <c r="C178" s="150" t="s">
        <v>304</v>
      </c>
      <c r="D178" s="150" t="s">
        <v>190</v>
      </c>
      <c r="E178" s="151" t="s">
        <v>305</v>
      </c>
      <c r="F178" s="152" t="s">
        <v>306</v>
      </c>
      <c r="G178" s="152"/>
      <c r="H178" s="153" t="s">
        <v>140</v>
      </c>
      <c r="I178" s="154">
        <v>850.65099999999995</v>
      </c>
      <c r="J178" s="155"/>
      <c r="K178" s="156">
        <f t="shared" si="30"/>
        <v>0</v>
      </c>
      <c r="L178" s="157"/>
      <c r="M178" s="158"/>
      <c r="N178" s="159" t="s">
        <v>1</v>
      </c>
      <c r="O178" s="160" t="s">
        <v>41</v>
      </c>
      <c r="Q178" s="146">
        <f t="shared" si="31"/>
        <v>0</v>
      </c>
      <c r="R178" s="146">
        <v>5.7999999999999996E-3</v>
      </c>
      <c r="S178" s="146">
        <f t="shared" si="32"/>
        <v>4.9337757999999994</v>
      </c>
      <c r="T178" s="146">
        <v>0</v>
      </c>
      <c r="U178" s="147">
        <f t="shared" si="33"/>
        <v>0</v>
      </c>
      <c r="AS178" s="148" t="s">
        <v>250</v>
      </c>
      <c r="AU178" s="148" t="s">
        <v>190</v>
      </c>
      <c r="AV178" s="148" t="s">
        <v>130</v>
      </c>
      <c r="AZ178" s="13" t="s">
        <v>129</v>
      </c>
      <c r="BF178" s="149">
        <f t="shared" si="34"/>
        <v>0</v>
      </c>
      <c r="BG178" s="149">
        <f t="shared" si="35"/>
        <v>0</v>
      </c>
      <c r="BH178" s="149">
        <f t="shared" si="36"/>
        <v>0</v>
      </c>
      <c r="BI178" s="149">
        <f t="shared" si="37"/>
        <v>0</v>
      </c>
      <c r="BJ178" s="149">
        <f t="shared" si="38"/>
        <v>0</v>
      </c>
      <c r="BK178" s="13" t="s">
        <v>130</v>
      </c>
      <c r="BL178" s="149">
        <f t="shared" si="39"/>
        <v>0</v>
      </c>
      <c r="BM178" s="13" t="s">
        <v>198</v>
      </c>
      <c r="BN178" s="148" t="s">
        <v>307</v>
      </c>
    </row>
    <row r="179" spans="2:66" s="1" customFormat="1" ht="24.15" customHeight="1">
      <c r="B179" s="135"/>
      <c r="C179" s="136" t="s">
        <v>308</v>
      </c>
      <c r="D179" s="136" t="s">
        <v>132</v>
      </c>
      <c r="E179" s="137" t="s">
        <v>309</v>
      </c>
      <c r="F179" s="138" t="s">
        <v>310</v>
      </c>
      <c r="G179" s="138"/>
      <c r="H179" s="139" t="s">
        <v>230</v>
      </c>
      <c r="I179" s="140">
        <v>1</v>
      </c>
      <c r="J179" s="141"/>
      <c r="K179" s="142">
        <f t="shared" si="30"/>
        <v>0</v>
      </c>
      <c r="L179" s="143"/>
      <c r="M179" s="28"/>
      <c r="N179" s="144" t="s">
        <v>1</v>
      </c>
      <c r="O179" s="145" t="s">
        <v>41</v>
      </c>
      <c r="Q179" s="146">
        <f t="shared" si="31"/>
        <v>0</v>
      </c>
      <c r="R179" s="146">
        <v>0</v>
      </c>
      <c r="S179" s="146">
        <f t="shared" si="32"/>
        <v>0</v>
      </c>
      <c r="T179" s="146">
        <v>0</v>
      </c>
      <c r="U179" s="147">
        <f t="shared" si="33"/>
        <v>0</v>
      </c>
      <c r="AS179" s="148" t="s">
        <v>198</v>
      </c>
      <c r="AU179" s="148" t="s">
        <v>132</v>
      </c>
      <c r="AV179" s="148" t="s">
        <v>130</v>
      </c>
      <c r="AZ179" s="13" t="s">
        <v>129</v>
      </c>
      <c r="BF179" s="149">
        <f t="shared" si="34"/>
        <v>0</v>
      </c>
      <c r="BG179" s="149">
        <f t="shared" si="35"/>
        <v>0</v>
      </c>
      <c r="BH179" s="149">
        <f t="shared" si="36"/>
        <v>0</v>
      </c>
      <c r="BI179" s="149">
        <f t="shared" si="37"/>
        <v>0</v>
      </c>
      <c r="BJ179" s="149">
        <f t="shared" si="38"/>
        <v>0</v>
      </c>
      <c r="BK179" s="13" t="s">
        <v>130</v>
      </c>
      <c r="BL179" s="149">
        <f t="shared" si="39"/>
        <v>0</v>
      </c>
      <c r="BM179" s="13" t="s">
        <v>198</v>
      </c>
      <c r="BN179" s="148" t="s">
        <v>311</v>
      </c>
    </row>
    <row r="180" spans="2:66" s="1" customFormat="1" ht="37.85" customHeight="1">
      <c r="B180" s="135"/>
      <c r="C180" s="150" t="s">
        <v>312</v>
      </c>
      <c r="D180" s="150" t="s">
        <v>190</v>
      </c>
      <c r="E180" s="151" t="s">
        <v>313</v>
      </c>
      <c r="F180" s="152" t="s">
        <v>314</v>
      </c>
      <c r="G180" s="152"/>
      <c r="H180" s="153" t="s">
        <v>230</v>
      </c>
      <c r="I180" s="154">
        <v>1</v>
      </c>
      <c r="J180" s="155"/>
      <c r="K180" s="156">
        <f t="shared" si="30"/>
        <v>0</v>
      </c>
      <c r="L180" s="157"/>
      <c r="M180" s="158"/>
      <c r="N180" s="159" t="s">
        <v>1</v>
      </c>
      <c r="O180" s="160" t="s">
        <v>41</v>
      </c>
      <c r="Q180" s="146">
        <f t="shared" si="31"/>
        <v>0</v>
      </c>
      <c r="R180" s="146">
        <v>0.24399999999999999</v>
      </c>
      <c r="S180" s="146">
        <f t="shared" si="32"/>
        <v>0.24399999999999999</v>
      </c>
      <c r="T180" s="146">
        <v>0</v>
      </c>
      <c r="U180" s="147">
        <f t="shared" si="33"/>
        <v>0</v>
      </c>
      <c r="AS180" s="148" t="s">
        <v>250</v>
      </c>
      <c r="AU180" s="148" t="s">
        <v>190</v>
      </c>
      <c r="AV180" s="148" t="s">
        <v>130</v>
      </c>
      <c r="AZ180" s="13" t="s">
        <v>129</v>
      </c>
      <c r="BF180" s="149">
        <f t="shared" si="34"/>
        <v>0</v>
      </c>
      <c r="BG180" s="149">
        <f t="shared" si="35"/>
        <v>0</v>
      </c>
      <c r="BH180" s="149">
        <f t="shared" si="36"/>
        <v>0</v>
      </c>
      <c r="BI180" s="149">
        <f t="shared" si="37"/>
        <v>0</v>
      </c>
      <c r="BJ180" s="149">
        <f t="shared" si="38"/>
        <v>0</v>
      </c>
      <c r="BK180" s="13" t="s">
        <v>130</v>
      </c>
      <c r="BL180" s="149">
        <f t="shared" si="39"/>
        <v>0</v>
      </c>
      <c r="BM180" s="13" t="s">
        <v>198</v>
      </c>
      <c r="BN180" s="148" t="s">
        <v>315</v>
      </c>
    </row>
    <row r="181" spans="2:66" s="1" customFormat="1" ht="24.15" customHeight="1">
      <c r="B181" s="135"/>
      <c r="C181" s="136" t="s">
        <v>316</v>
      </c>
      <c r="D181" s="136" t="s">
        <v>132</v>
      </c>
      <c r="E181" s="137" t="s">
        <v>317</v>
      </c>
      <c r="F181" s="138" t="s">
        <v>318</v>
      </c>
      <c r="G181" s="138"/>
      <c r="H181" s="139" t="s">
        <v>230</v>
      </c>
      <c r="I181" s="140">
        <v>1</v>
      </c>
      <c r="J181" s="141"/>
      <c r="K181" s="142">
        <f t="shared" si="30"/>
        <v>0</v>
      </c>
      <c r="L181" s="143"/>
      <c r="M181" s="28"/>
      <c r="N181" s="144" t="s">
        <v>1</v>
      </c>
      <c r="O181" s="145" t="s">
        <v>41</v>
      </c>
      <c r="Q181" s="146">
        <f t="shared" si="31"/>
        <v>0</v>
      </c>
      <c r="R181" s="146">
        <v>0</v>
      </c>
      <c r="S181" s="146">
        <f t="shared" si="32"/>
        <v>0</v>
      </c>
      <c r="T181" s="146">
        <v>0</v>
      </c>
      <c r="U181" s="147">
        <f t="shared" si="33"/>
        <v>0</v>
      </c>
      <c r="AS181" s="148" t="s">
        <v>198</v>
      </c>
      <c r="AU181" s="148" t="s">
        <v>132</v>
      </c>
      <c r="AV181" s="148" t="s">
        <v>130</v>
      </c>
      <c r="AZ181" s="13" t="s">
        <v>129</v>
      </c>
      <c r="BF181" s="149">
        <f t="shared" si="34"/>
        <v>0</v>
      </c>
      <c r="BG181" s="149">
        <f t="shared" si="35"/>
        <v>0</v>
      </c>
      <c r="BH181" s="149">
        <f t="shared" si="36"/>
        <v>0</v>
      </c>
      <c r="BI181" s="149">
        <f t="shared" si="37"/>
        <v>0</v>
      </c>
      <c r="BJ181" s="149">
        <f t="shared" si="38"/>
        <v>0</v>
      </c>
      <c r="BK181" s="13" t="s">
        <v>130</v>
      </c>
      <c r="BL181" s="149">
        <f t="shared" si="39"/>
        <v>0</v>
      </c>
      <c r="BM181" s="13" t="s">
        <v>198</v>
      </c>
      <c r="BN181" s="148" t="s">
        <v>319</v>
      </c>
    </row>
    <row r="182" spans="2:66" s="1" customFormat="1" ht="37.85" customHeight="1">
      <c r="B182" s="135"/>
      <c r="C182" s="150" t="s">
        <v>320</v>
      </c>
      <c r="D182" s="150" t="s">
        <v>190</v>
      </c>
      <c r="E182" s="151" t="s">
        <v>321</v>
      </c>
      <c r="F182" s="152" t="s">
        <v>322</v>
      </c>
      <c r="G182" s="152"/>
      <c r="H182" s="153" t="s">
        <v>230</v>
      </c>
      <c r="I182" s="154">
        <v>1</v>
      </c>
      <c r="J182" s="155"/>
      <c r="K182" s="156">
        <f t="shared" si="30"/>
        <v>0</v>
      </c>
      <c r="L182" s="157"/>
      <c r="M182" s="158"/>
      <c r="N182" s="159" t="s">
        <v>1</v>
      </c>
      <c r="O182" s="160" t="s">
        <v>41</v>
      </c>
      <c r="Q182" s="146">
        <f t="shared" si="31"/>
        <v>0</v>
      </c>
      <c r="R182" s="146">
        <v>0.47299999999999998</v>
      </c>
      <c r="S182" s="146">
        <f t="shared" si="32"/>
        <v>0.47299999999999998</v>
      </c>
      <c r="T182" s="146">
        <v>0</v>
      </c>
      <c r="U182" s="147">
        <f t="shared" si="33"/>
        <v>0</v>
      </c>
      <c r="AS182" s="148" t="s">
        <v>250</v>
      </c>
      <c r="AU182" s="148" t="s">
        <v>190</v>
      </c>
      <c r="AV182" s="148" t="s">
        <v>130</v>
      </c>
      <c r="AZ182" s="13" t="s">
        <v>129</v>
      </c>
      <c r="BF182" s="149">
        <f t="shared" si="34"/>
        <v>0</v>
      </c>
      <c r="BG182" s="149">
        <f t="shared" si="35"/>
        <v>0</v>
      </c>
      <c r="BH182" s="149">
        <f t="shared" si="36"/>
        <v>0</v>
      </c>
      <c r="BI182" s="149">
        <f t="shared" si="37"/>
        <v>0</v>
      </c>
      <c r="BJ182" s="149">
        <f t="shared" si="38"/>
        <v>0</v>
      </c>
      <c r="BK182" s="13" t="s">
        <v>130</v>
      </c>
      <c r="BL182" s="149">
        <f t="shared" si="39"/>
        <v>0</v>
      </c>
      <c r="BM182" s="13" t="s">
        <v>198</v>
      </c>
      <c r="BN182" s="148" t="s">
        <v>323</v>
      </c>
    </row>
    <row r="183" spans="2:66" s="1" customFormat="1" ht="24.15" customHeight="1">
      <c r="B183" s="135"/>
      <c r="C183" s="136" t="s">
        <v>324</v>
      </c>
      <c r="D183" s="136" t="s">
        <v>132</v>
      </c>
      <c r="E183" s="137" t="s">
        <v>325</v>
      </c>
      <c r="F183" s="138" t="s">
        <v>326</v>
      </c>
      <c r="G183" s="138"/>
      <c r="H183" s="139" t="s">
        <v>255</v>
      </c>
      <c r="I183" s="161"/>
      <c r="J183" s="141"/>
      <c r="K183" s="142">
        <f t="shared" si="30"/>
        <v>0</v>
      </c>
      <c r="L183" s="143"/>
      <c r="M183" s="28"/>
      <c r="N183" s="144" t="s">
        <v>1</v>
      </c>
      <c r="O183" s="145" t="s">
        <v>41</v>
      </c>
      <c r="Q183" s="146">
        <f t="shared" si="31"/>
        <v>0</v>
      </c>
      <c r="R183" s="146">
        <v>0</v>
      </c>
      <c r="S183" s="146">
        <f t="shared" si="32"/>
        <v>0</v>
      </c>
      <c r="T183" s="146">
        <v>0</v>
      </c>
      <c r="U183" s="147">
        <f t="shared" si="33"/>
        <v>0</v>
      </c>
      <c r="AS183" s="148" t="s">
        <v>198</v>
      </c>
      <c r="AU183" s="148" t="s">
        <v>132</v>
      </c>
      <c r="AV183" s="148" t="s">
        <v>130</v>
      </c>
      <c r="AZ183" s="13" t="s">
        <v>129</v>
      </c>
      <c r="BF183" s="149">
        <f t="shared" si="34"/>
        <v>0</v>
      </c>
      <c r="BG183" s="149">
        <f t="shared" si="35"/>
        <v>0</v>
      </c>
      <c r="BH183" s="149">
        <f t="shared" si="36"/>
        <v>0</v>
      </c>
      <c r="BI183" s="149">
        <f t="shared" si="37"/>
        <v>0</v>
      </c>
      <c r="BJ183" s="149">
        <f t="shared" si="38"/>
        <v>0</v>
      </c>
      <c r="BK183" s="13" t="s">
        <v>130</v>
      </c>
      <c r="BL183" s="149">
        <f t="shared" si="39"/>
        <v>0</v>
      </c>
      <c r="BM183" s="13" t="s">
        <v>198</v>
      </c>
      <c r="BN183" s="148" t="s">
        <v>327</v>
      </c>
    </row>
    <row r="184" spans="2:66" s="11" customFormat="1" ht="25.95" customHeight="1">
      <c r="B184" s="123"/>
      <c r="D184" s="124" t="s">
        <v>74</v>
      </c>
      <c r="E184" s="125" t="s">
        <v>190</v>
      </c>
      <c r="F184" s="125" t="s">
        <v>328</v>
      </c>
      <c r="G184" s="125"/>
      <c r="J184" s="126"/>
      <c r="K184" s="127">
        <f>BL184</f>
        <v>0</v>
      </c>
      <c r="M184" s="123"/>
      <c r="N184" s="128"/>
      <c r="Q184" s="129">
        <f>Q185</f>
        <v>0</v>
      </c>
      <c r="S184" s="129">
        <f>S185</f>
        <v>32.866999999999997</v>
      </c>
      <c r="U184" s="130">
        <f>U185</f>
        <v>0</v>
      </c>
      <c r="AS184" s="124" t="s">
        <v>142</v>
      </c>
      <c r="AU184" s="131" t="s">
        <v>74</v>
      </c>
      <c r="AV184" s="131" t="s">
        <v>75</v>
      </c>
      <c r="AZ184" s="124" t="s">
        <v>129</v>
      </c>
      <c r="BL184" s="132">
        <f>BL185</f>
        <v>0</v>
      </c>
    </row>
    <row r="185" spans="2:66" s="11" customFormat="1" ht="22.85" customHeight="1">
      <c r="B185" s="123"/>
      <c r="D185" s="124" t="s">
        <v>74</v>
      </c>
      <c r="E185" s="133" t="s">
        <v>329</v>
      </c>
      <c r="F185" s="133" t="s">
        <v>330</v>
      </c>
      <c r="G185" s="133"/>
      <c r="J185" s="126"/>
      <c r="K185" s="134">
        <f>BL185</f>
        <v>0</v>
      </c>
      <c r="M185" s="123"/>
      <c r="N185" s="128"/>
      <c r="Q185" s="129">
        <f>SUM(Q186:Q187)</f>
        <v>0</v>
      </c>
      <c r="S185" s="129">
        <f>SUM(S186:S187)</f>
        <v>32.866999999999997</v>
      </c>
      <c r="U185" s="130">
        <f>SUM(U186:U187)</f>
        <v>0</v>
      </c>
      <c r="AS185" s="124" t="s">
        <v>142</v>
      </c>
      <c r="AU185" s="131" t="s">
        <v>74</v>
      </c>
      <c r="AV185" s="131" t="s">
        <v>83</v>
      </c>
      <c r="AZ185" s="124" t="s">
        <v>129</v>
      </c>
      <c r="BL185" s="132">
        <f>SUM(BL186:BL187)</f>
        <v>0</v>
      </c>
    </row>
    <row r="186" spans="2:66" s="1" customFormat="1" ht="16.5" customHeight="1">
      <c r="B186" s="135"/>
      <c r="C186" s="136" t="s">
        <v>331</v>
      </c>
      <c r="D186" s="136" t="s">
        <v>132</v>
      </c>
      <c r="E186" s="137" t="s">
        <v>332</v>
      </c>
      <c r="F186" s="138" t="s">
        <v>333</v>
      </c>
      <c r="G186" s="138"/>
      <c r="H186" s="139" t="s">
        <v>249</v>
      </c>
      <c r="I186" s="140">
        <v>30432.5</v>
      </c>
      <c r="J186" s="141"/>
      <c r="K186" s="142">
        <f>ROUND(J186*I186,2)</f>
        <v>0</v>
      </c>
      <c r="L186" s="143"/>
      <c r="M186" s="28"/>
      <c r="N186" s="144" t="s">
        <v>1</v>
      </c>
      <c r="O186" s="145" t="s">
        <v>41</v>
      </c>
      <c r="Q186" s="146">
        <f>P186*I186</f>
        <v>0</v>
      </c>
      <c r="R186" s="146">
        <v>0</v>
      </c>
      <c r="S186" s="146">
        <f>R186*I186</f>
        <v>0</v>
      </c>
      <c r="T186" s="146">
        <v>0</v>
      </c>
      <c r="U186" s="147">
        <f>T186*I186</f>
        <v>0</v>
      </c>
      <c r="AS186" s="148" t="s">
        <v>334</v>
      </c>
      <c r="AU186" s="148" t="s">
        <v>132</v>
      </c>
      <c r="AV186" s="148" t="s">
        <v>130</v>
      </c>
      <c r="AZ186" s="13" t="s">
        <v>129</v>
      </c>
      <c r="BF186" s="149">
        <f>IF(O186="základná",K186,0)</f>
        <v>0</v>
      </c>
      <c r="BG186" s="149">
        <f>IF(O186="znížená",K186,0)</f>
        <v>0</v>
      </c>
      <c r="BH186" s="149">
        <f>IF(O186="zákl. prenesená",K186,0)</f>
        <v>0</v>
      </c>
      <c r="BI186" s="149">
        <f>IF(O186="zníž. prenesená",K186,0)</f>
        <v>0</v>
      </c>
      <c r="BJ186" s="149">
        <f>IF(O186="nulová",K186,0)</f>
        <v>0</v>
      </c>
      <c r="BK186" s="13" t="s">
        <v>130</v>
      </c>
      <c r="BL186" s="149">
        <f>ROUND(J186*I186,2)</f>
        <v>0</v>
      </c>
      <c r="BM186" s="13" t="s">
        <v>334</v>
      </c>
      <c r="BN186" s="148" t="s">
        <v>335</v>
      </c>
    </row>
    <row r="187" spans="2:66" s="1" customFormat="1" ht="24.15" customHeight="1">
      <c r="B187" s="135"/>
      <c r="C187" s="150" t="s">
        <v>336</v>
      </c>
      <c r="D187" s="150" t="s">
        <v>190</v>
      </c>
      <c r="E187" s="151" t="s">
        <v>337</v>
      </c>
      <c r="F187" s="152" t="s">
        <v>338</v>
      </c>
      <c r="G187" s="152"/>
      <c r="H187" s="153" t="s">
        <v>148</v>
      </c>
      <c r="I187" s="154">
        <v>32.866999999999997</v>
      </c>
      <c r="J187" s="155"/>
      <c r="K187" s="156">
        <f>ROUND(J187*I187,2)</f>
        <v>0</v>
      </c>
      <c r="L187" s="157"/>
      <c r="M187" s="158"/>
      <c r="N187" s="159" t="s">
        <v>1</v>
      </c>
      <c r="O187" s="160" t="s">
        <v>41</v>
      </c>
      <c r="Q187" s="146">
        <f>P187*I187</f>
        <v>0</v>
      </c>
      <c r="R187" s="146">
        <v>1</v>
      </c>
      <c r="S187" s="146">
        <f>R187*I187</f>
        <v>32.866999999999997</v>
      </c>
      <c r="T187" s="146">
        <v>0</v>
      </c>
      <c r="U187" s="147">
        <f>T187*I187</f>
        <v>0</v>
      </c>
      <c r="AS187" s="148" t="s">
        <v>339</v>
      </c>
      <c r="AU187" s="148" t="s">
        <v>190</v>
      </c>
      <c r="AV187" s="148" t="s">
        <v>130</v>
      </c>
      <c r="AZ187" s="13" t="s">
        <v>129</v>
      </c>
      <c r="BF187" s="149">
        <f>IF(O187="základná",K187,0)</f>
        <v>0</v>
      </c>
      <c r="BG187" s="149">
        <f>IF(O187="znížená",K187,0)</f>
        <v>0</v>
      </c>
      <c r="BH187" s="149">
        <f>IF(O187="zákl. prenesená",K187,0)</f>
        <v>0</v>
      </c>
      <c r="BI187" s="149">
        <f>IF(O187="zníž. prenesená",K187,0)</f>
        <v>0</v>
      </c>
      <c r="BJ187" s="149">
        <f>IF(O187="nulová",K187,0)</f>
        <v>0</v>
      </c>
      <c r="BK187" s="13" t="s">
        <v>130</v>
      </c>
      <c r="BL187" s="149">
        <f>ROUND(J187*I187,2)</f>
        <v>0</v>
      </c>
      <c r="BM187" s="13" t="s">
        <v>339</v>
      </c>
      <c r="BN187" s="148" t="s">
        <v>340</v>
      </c>
    </row>
    <row r="188" spans="2:66" s="11" customFormat="1" ht="25.95" customHeight="1">
      <c r="B188" s="123"/>
      <c r="D188" s="124" t="s">
        <v>74</v>
      </c>
      <c r="E188" s="125" t="s">
        <v>341</v>
      </c>
      <c r="F188" s="125" t="s">
        <v>342</v>
      </c>
      <c r="G188" s="125"/>
      <c r="J188" s="126"/>
      <c r="K188" s="127">
        <f>BL188</f>
        <v>0</v>
      </c>
      <c r="M188" s="123"/>
      <c r="N188" s="128"/>
      <c r="Q188" s="129">
        <f>Q189</f>
        <v>0</v>
      </c>
      <c r="S188" s="129">
        <f>S189</f>
        <v>0</v>
      </c>
      <c r="U188" s="130">
        <f>U189</f>
        <v>0</v>
      </c>
      <c r="AS188" s="124" t="s">
        <v>136</v>
      </c>
      <c r="AU188" s="131" t="s">
        <v>74</v>
      </c>
      <c r="AV188" s="131" t="s">
        <v>75</v>
      </c>
      <c r="AZ188" s="124" t="s">
        <v>129</v>
      </c>
      <c r="BL188" s="132">
        <f>BL189</f>
        <v>0</v>
      </c>
    </row>
    <row r="189" spans="2:66" s="1" customFormat="1" ht="37.85" customHeight="1">
      <c r="B189" s="135"/>
      <c r="C189" s="136" t="s">
        <v>343</v>
      </c>
      <c r="D189" s="136" t="s">
        <v>132</v>
      </c>
      <c r="E189" s="137" t="s">
        <v>344</v>
      </c>
      <c r="F189" s="138" t="s">
        <v>345</v>
      </c>
      <c r="G189" s="138"/>
      <c r="H189" s="139" t="s">
        <v>222</v>
      </c>
      <c r="I189" s="140">
        <v>50</v>
      </c>
      <c r="J189" s="141"/>
      <c r="K189" s="142">
        <f>ROUND(J189*I189,2)</f>
        <v>0</v>
      </c>
      <c r="L189" s="143"/>
      <c r="M189" s="28"/>
      <c r="N189" s="162" t="s">
        <v>1</v>
      </c>
      <c r="O189" s="163" t="s">
        <v>41</v>
      </c>
      <c r="P189" s="164"/>
      <c r="Q189" s="165">
        <f>P189*I189</f>
        <v>0</v>
      </c>
      <c r="R189" s="165">
        <v>0</v>
      </c>
      <c r="S189" s="165">
        <f>R189*I189</f>
        <v>0</v>
      </c>
      <c r="T189" s="165">
        <v>0</v>
      </c>
      <c r="U189" s="166">
        <f>T189*I189</f>
        <v>0</v>
      </c>
      <c r="AS189" s="148" t="s">
        <v>346</v>
      </c>
      <c r="AU189" s="148" t="s">
        <v>132</v>
      </c>
      <c r="AV189" s="148" t="s">
        <v>83</v>
      </c>
      <c r="AZ189" s="13" t="s">
        <v>129</v>
      </c>
      <c r="BF189" s="149">
        <f>IF(O189="základná",K189,0)</f>
        <v>0</v>
      </c>
      <c r="BG189" s="149">
        <f>IF(O189="znížená",K189,0)</f>
        <v>0</v>
      </c>
      <c r="BH189" s="149">
        <f>IF(O189="zákl. prenesená",K189,0)</f>
        <v>0</v>
      </c>
      <c r="BI189" s="149">
        <f>IF(O189="zníž. prenesená",K189,0)</f>
        <v>0</v>
      </c>
      <c r="BJ189" s="149">
        <f>IF(O189="nulová",K189,0)</f>
        <v>0</v>
      </c>
      <c r="BK189" s="13" t="s">
        <v>130</v>
      </c>
      <c r="BL189" s="149">
        <f>ROUND(J189*I189,2)</f>
        <v>0</v>
      </c>
      <c r="BM189" s="13" t="s">
        <v>346</v>
      </c>
      <c r="BN189" s="148" t="s">
        <v>347</v>
      </c>
    </row>
    <row r="190" spans="2:66" s="1" customFormat="1" ht="7" customHeight="1">
      <c r="B190" s="43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28"/>
    </row>
  </sheetData>
  <autoFilter ref="C128:L189" xr:uid="{00000000-0009-0000-0000-000001000000}"/>
  <mergeCells count="9">
    <mergeCell ref="E87:I87"/>
    <mergeCell ref="E119:I119"/>
    <mergeCell ref="E121:I121"/>
    <mergeCell ref="M2:W2"/>
    <mergeCell ref="E7:I7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 Architektonicko-sta...</vt:lpstr>
      <vt:lpstr>'01 -  Architektonicko-sta...'!Názvy_tlače</vt:lpstr>
      <vt:lpstr>'Rekapitulácia stavby'!Názvy_tlače</vt:lpstr>
      <vt:lpstr>'01 -  Architektonicko-sta...'!Oblasť_tlače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Roman Mikušinec</cp:lastModifiedBy>
  <dcterms:created xsi:type="dcterms:W3CDTF">2026-08-11T12:29:44Z</dcterms:created>
  <dcterms:modified xsi:type="dcterms:W3CDTF">2026-08-23T09:57:02Z</dcterms:modified>
</cp:coreProperties>
</file>