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Súbory Microsoft Copilot Chat/Veselá ZZZ – new/SX Žandáris/vyhlásenie/"/>
    </mc:Choice>
  </mc:AlternateContent>
  <xr:revisionPtr revIDLastSave="3" documentId="8_{BC7E085B-201B-4B28-912D-2DF9AB131E46}" xr6:coauthVersionLast="47" xr6:coauthVersionMax="47" xr10:uidLastSave="{A96DE322-43F6-47BE-A801-902C0C590729}"/>
  <bookViews>
    <workbookView xWindow="28680" yWindow="-120" windowWidth="29040" windowHeight="15720" firstSheet="1" activeTab="1" xr2:uid="{89D3062A-3E8C-407B-A16C-9D1AA0F43D56}"/>
  </bookViews>
  <sheets>
    <sheet name="Zákl. nastavenie" sheetId="7" state="hidden" r:id="rId1"/>
    <sheet name="Ponuka " sheetId="8" r:id="rId2"/>
    <sheet name="Osobné postavenie" sheetId="11" state="hidden" r:id="rId3"/>
    <sheet name="Koneční užívatelia výhod" sheetId="5" state="hidden" r:id="rId4"/>
    <sheet name="Medzinárodné sankcie" sheetId="2" state="hidden" r:id="rId5"/>
  </sheets>
  <definedNames>
    <definedName name="_xlnm.Print_Area" localSheetId="3">'Koneční užívatelia výhod'!$B$1:$B$28</definedName>
    <definedName name="_xlnm.Print_Area" localSheetId="4">'Medzinárodné sankcie'!$B$1:$B$22</definedName>
    <definedName name="_xlnm.Print_Area" localSheetId="2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8" l="1"/>
  <c r="D22" i="8" l="1"/>
  <c r="D21" i="8"/>
  <c r="D20" i="8"/>
  <c r="D19" i="8"/>
  <c r="F19" i="8"/>
  <c r="G19" i="8" s="1"/>
  <c r="F20" i="8"/>
  <c r="F21" i="8"/>
  <c r="F22" i="8"/>
  <c r="F17" i="8"/>
  <c r="G17" i="8" s="1"/>
  <c r="F18" i="8"/>
  <c r="G18" i="8" s="1"/>
  <c r="F16" i="8"/>
  <c r="G21" i="8" l="1"/>
  <c r="G22" i="8"/>
  <c r="G20" i="8"/>
  <c r="E35" i="7"/>
  <c r="E36" i="7"/>
  <c r="E50" i="7"/>
  <c r="E49" i="7"/>
  <c r="E37" i="7"/>
  <c r="G34" i="7"/>
  <c r="H34" i="7" s="1"/>
  <c r="F14" i="8"/>
  <c r="G14" i="8"/>
  <c r="G16" i="8"/>
  <c r="K9" i="7"/>
  <c r="K10" i="7"/>
  <c r="K11" i="7"/>
  <c r="K12" i="7"/>
  <c r="K13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K4" i="7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G23" i="8" l="1"/>
  <c r="D24" i="8" s="1"/>
  <c r="J49" i="7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<sst xmlns="http://schemas.openxmlformats.org/spreadsheetml/2006/main" count="161" uniqueCount="103">
  <si>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</si>
  <si>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</si>
  <si>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</si>
  <si>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</si>
  <si>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</si>
  <si>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</si>
  <si>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</si>
  <si>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</si>
  <si>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</si>
  <si>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</si>
  <si>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</si>
  <si>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</si>
  <si>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</si>
  <si>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</si>
  <si>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</si>
  <si>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</si>
  <si>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</si>
  <si>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</si>
  <si>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</si>
  <si>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</si>
  <si>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</si>
  <si>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</si>
  <si>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</si>
  <si>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</si>
  <si>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</si>
  <si>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</si>
  <si>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</si>
  <si>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</si>
  <si>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</si>
  <si>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</si>
  <si>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</si>
  <si>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</si>
  <si>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</si>
  <si>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Názov položky</t>
  </si>
  <si>
    <t>V ...</t>
  </si>
  <si>
    <t xml:space="preserve">Dátum: 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</si>
  <si>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</si>
  <si>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</si>
  <si>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</si>
  <si>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</si>
  <si>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</si>
  <si>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</si>
  <si>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</si>
  <si>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</si>
  <si>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</si>
  <si>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</si>
  <si>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</si>
  <si>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</si>
  <si>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</si>
  <si>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</si>
  <si>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</si>
  <si>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</si>
  <si>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</si>
  <si>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</si>
  <si>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</si>
  <si>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</si>
  <si>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</si>
  <si>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</si>
  <si>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</si>
  <si>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</si>
  <si>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</si>
  <si>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</si>
  <si>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</si>
  <si>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Spôsob hodnotenia - peňažný malusový</t>
  </si>
  <si>
    <t>EUR s DPH</t>
  </si>
  <si>
    <t>Logika kritéria:</t>
  </si>
  <si>
    <t>Minimálna hodnota:</t>
  </si>
  <si>
    <t>Maximálna hodnota:</t>
  </si>
  <si>
    <t>Kritérium č. 2:</t>
  </si>
  <si>
    <t>žiadna</t>
  </si>
  <si>
    <t>čím viac, tým lepšie</t>
  </si>
  <si>
    <t>Som platcom DPH</t>
  </si>
  <si>
    <t>Čestné vyhlásenie podľa § 32 ods. 7 ZVO</t>
  </si>
  <si>
    <t>že v spoločnosti uchádazača pôsobia nasledovné osoby splňajúce podmienky stanovené v § 32 ods. 8 ZVO:</t>
  </si>
  <si>
    <t>Zároveň čestne vhylasujem, že všetky vyššie uvedené osoby spĺňajú podmienky účasti osobného postavenia podľa § 32 ods. 1 písm. a) ZVO.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</si>
  <si>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</si>
  <si>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</si>
  <si>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</si>
  <si>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</si>
  <si>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V prípade, že vyššie nie sú uvedené žiadne osoby, čestne prehlasujem, že žiadne takéto osoby v našej spoločnosti nepôsobia.</t>
  </si>
  <si>
    <t>ks</t>
  </si>
  <si>
    <t>Príloha č. 2 - Ponuka v zákazke „Rozvoj a prevádzka informačného systému mestskej polície ŽandárIS“</t>
  </si>
  <si>
    <t>MD</t>
  </si>
  <si>
    <t>Tech Lead / Architekt (0.5 - 1 FTE)</t>
  </si>
  <si>
    <t>Fullstack vývojár (1 - 2 FTE)</t>
  </si>
  <si>
    <t>DevOps / Infra / SRE inžinier (0 - 0.5 FTE)</t>
  </si>
  <si>
    <t>Projektový manažér / Delivery Manager / Scrum Master (0.3 – 0.5 FTE)</t>
  </si>
  <si>
    <t>Tester / QA inžinier (0.3 - 0.7 FTE)</t>
  </si>
  <si>
    <t>Počet</t>
  </si>
  <si>
    <t xml:space="preserve">mesiac </t>
  </si>
  <si>
    <t>Suma v EUR bez DPH za MJ</t>
  </si>
  <si>
    <t>merná jednotka (MJ)</t>
  </si>
  <si>
    <t>Výška DPH za MJ</t>
  </si>
  <si>
    <t>Suma v EUR s DPH za všetky MJ</t>
  </si>
  <si>
    <t>Cena za audit s dodaním do 4 týždňov</t>
  </si>
  <si>
    <t>Ponuková cena v eur s DPH</t>
  </si>
  <si>
    <t>Váha kritéria (%)</t>
  </si>
  <si>
    <t>Počet bodov v danom kritériu:</t>
  </si>
  <si>
    <t>Podpis:</t>
  </si>
  <si>
    <t>úloha</t>
  </si>
  <si>
    <t>pohovor 1</t>
  </si>
  <si>
    <t>pohovor2</t>
  </si>
  <si>
    <t>Cena za SLA (8/5) pre bežné a cena za SLA (15/5) pre kritické v zmysle opisu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</si>
</sst>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6"/>
      <color theme="4"/>
      <name val="Calibri Light"/>
      <family val="2"/>
      <charset val="238"/>
      <scheme val="major"/>
    </font>
    <font>
      <sz val="11"/>
      <color theme="4"/>
      <name val="Calibri Light"/>
      <family val="2"/>
      <charset val="238"/>
      <scheme val="major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2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4" fillId="0" borderId="61" xfId="0" applyFont="1" applyBorder="1" applyAlignment="1">
      <alignment horizontal="center" vertical="center"/>
    </xf>
    <xf numFmtId="0" fontId="5" fillId="0" borderId="42" xfId="0" applyFont="1" applyBorder="1" applyAlignment="1">
      <alignment horizontal="justify" vertical="center"/>
    </xf>
    <xf numFmtId="0" fontId="0" fillId="0" borderId="42" xfId="0" applyBorder="1" applyAlignment="1">
      <alignment horizontal="left" vertical="center" wrapText="1" indent="1"/>
    </xf>
    <xf numFmtId="0" fontId="5" fillId="0" borderId="42" xfId="0" applyFont="1" applyBorder="1" applyAlignment="1">
      <alignment horizontal="left" vertical="center" wrapText="1" indent="1"/>
    </xf>
    <xf numFmtId="0" fontId="2" fillId="0" borderId="42" xfId="0" applyFont="1" applyBorder="1" applyAlignment="1">
      <alignment horizontal="center" vertical="center" wrapText="1"/>
    </xf>
    <xf numFmtId="0" fontId="0" fillId="0" borderId="42" xfId="0" applyBorder="1" applyAlignment="1">
      <alignment horizontal="left" wrapText="1" indent="1"/>
    </xf>
    <xf numFmtId="0" fontId="5" fillId="0" borderId="43" xfId="0" applyFont="1" applyBorder="1" applyAlignment="1">
      <alignment vertical="center"/>
    </xf>
    <xf numFmtId="0" fontId="0" fillId="0" borderId="42" xfId="0" applyBorder="1" applyAlignment="1">
      <alignment horizontal="left" vertical="center" indent="1"/>
    </xf>
    <xf numFmtId="0" fontId="2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justify" vertical="center"/>
    </xf>
    <xf numFmtId="0" fontId="0" fillId="0" borderId="43" xfId="0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4" borderId="47" xfId="0" applyFill="1" applyBorder="1" applyAlignment="1" applyProtection="1">
      <alignment horizontal="center" wrapText="1"/>
      <protection hidden="1"/>
    </xf>
    <xf numFmtId="0" fontId="2" fillId="4" borderId="48" xfId="0" applyFont="1" applyFill="1" applyBorder="1" applyAlignment="1" applyProtection="1">
      <alignment wrapText="1"/>
      <protection hidden="1"/>
    </xf>
    <xf numFmtId="0" fontId="2" fillId="4" borderId="49" xfId="0" applyFont="1" applyFill="1" applyBorder="1" applyAlignment="1" applyProtection="1">
      <alignment wrapText="1"/>
      <protection hidden="1"/>
    </xf>
    <xf numFmtId="0" fontId="2" fillId="4" borderId="50" xfId="0" applyFont="1" applyFill="1" applyBorder="1" applyAlignment="1" applyProtection="1">
      <alignment wrapText="1"/>
      <protection hidden="1"/>
    </xf>
    <xf numFmtId="0" fontId="2" fillId="4" borderId="45" xfId="0" applyFont="1" applyFill="1" applyBorder="1" applyAlignment="1" applyProtection="1">
      <alignment wrapText="1"/>
      <protection hidden="1"/>
    </xf>
    <xf numFmtId="0" fontId="2" fillId="4" borderId="47" xfId="0" applyFont="1" applyFill="1" applyBorder="1" applyAlignment="1" applyProtection="1">
      <alignment wrapText="1"/>
      <protection hidden="1"/>
    </xf>
    <xf numFmtId="0" fontId="0" fillId="4" borderId="42" xfId="0" applyFill="1" applyBorder="1" applyAlignment="1" applyProtection="1">
      <alignment horizontal="center"/>
      <protection hidden="1"/>
    </xf>
    <xf numFmtId="0" fontId="0" fillId="0" borderId="36" xfId="0" applyBorder="1" applyAlignment="1" applyProtection="1">
      <alignment wrapText="1"/>
      <protection locked="0" hidden="1"/>
    </xf>
    <xf numFmtId="2" fontId="0" fillId="0" borderId="36" xfId="3" applyNumberFormat="1" applyFont="1" applyFill="1" applyBorder="1" applyAlignment="1" applyProtection="1">
      <alignment wrapText="1"/>
      <protection locked="0" hidden="1"/>
    </xf>
    <xf numFmtId="0" fontId="1" fillId="0" borderId="36" xfId="1" applyFont="1" applyFill="1" applyBorder="1" applyProtection="1">
      <protection locked="0" hidden="1"/>
    </xf>
    <xf numFmtId="2" fontId="0" fillId="0" borderId="52" xfId="3" applyNumberFormat="1" applyFont="1" applyFill="1" applyBorder="1" applyAlignment="1" applyProtection="1">
      <alignment wrapText="1"/>
      <protection locked="0" hidden="1"/>
    </xf>
    <xf numFmtId="2" fontId="0" fillId="4" borderId="52" xfId="0" applyNumberFormat="1" applyFill="1" applyBorder="1" applyProtection="1">
      <protection hidden="1"/>
    </xf>
    <xf numFmtId="2" fontId="0" fillId="4" borderId="25" xfId="0" applyNumberFormat="1" applyFill="1" applyBorder="1" applyProtection="1">
      <protection hidden="1"/>
    </xf>
    <xf numFmtId="2" fontId="0" fillId="4" borderId="59" xfId="0" applyNumberFormat="1" applyFill="1" applyBorder="1" applyProtection="1">
      <protection hidden="1"/>
    </xf>
    <xf numFmtId="0" fontId="0" fillId="0" borderId="26" xfId="0" applyBorder="1" applyAlignment="1" applyProtection="1">
      <alignment wrapText="1"/>
      <protection locked="0" hidden="1"/>
    </xf>
    <xf numFmtId="0" fontId="0" fillId="0" borderId="25" xfId="0" applyBorder="1" applyAlignment="1" applyProtection="1">
      <alignment wrapText="1"/>
      <protection locked="0" hidden="1"/>
    </xf>
    <xf numFmtId="2" fontId="0" fillId="0" borderId="25" xfId="3" applyNumberFormat="1" applyFont="1" applyFill="1" applyBorder="1" applyAlignment="1" applyProtection="1">
      <alignment wrapText="1"/>
      <protection locked="0" hidden="1"/>
    </xf>
    <xf numFmtId="2" fontId="0" fillId="0" borderId="39" xfId="3" applyNumberFormat="1" applyFont="1" applyFill="1" applyBorder="1" applyAlignment="1" applyProtection="1">
      <alignment wrapText="1"/>
      <protection locked="0" hidden="1"/>
    </xf>
    <xf numFmtId="2" fontId="0" fillId="4" borderId="39" xfId="0" applyNumberFormat="1" applyFill="1" applyBorder="1" applyProtection="1">
      <protection hidden="1"/>
    </xf>
    <xf numFmtId="0" fontId="0" fillId="0" borderId="33" xfId="0" applyBorder="1" applyAlignment="1" applyProtection="1">
      <alignment wrapText="1"/>
      <protection locked="0" hidden="1"/>
    </xf>
    <xf numFmtId="0" fontId="0" fillId="0" borderId="34" xfId="0" applyBorder="1" applyAlignment="1" applyProtection="1">
      <alignment wrapText="1"/>
      <protection locked="0" hidden="1"/>
    </xf>
    <xf numFmtId="2" fontId="0" fillId="0" borderId="34" xfId="3" applyNumberFormat="1" applyFont="1" applyFill="1" applyBorder="1" applyAlignment="1" applyProtection="1">
      <alignment wrapText="1"/>
      <protection locked="0" hidden="1"/>
    </xf>
    <xf numFmtId="2" fontId="0" fillId="0" borderId="51" xfId="3" applyNumberFormat="1" applyFont="1" applyFill="1" applyBorder="1" applyAlignment="1" applyProtection="1">
      <alignment wrapText="1"/>
      <protection locked="0" hidden="1"/>
    </xf>
    <xf numFmtId="0" fontId="0" fillId="4" borderId="43" xfId="0" applyFill="1" applyBorder="1" applyProtection="1">
      <protection hidden="1"/>
    </xf>
    <xf numFmtId="0" fontId="0" fillId="4" borderId="28" xfId="0" applyFill="1" applyBorder="1" applyAlignment="1" applyProtection="1">
      <alignment wrapText="1"/>
      <protection hidden="1"/>
    </xf>
    <xf numFmtId="0" fontId="0" fillId="4" borderId="29" xfId="0" applyFill="1" applyBorder="1" applyAlignment="1" applyProtection="1">
      <alignment wrapText="1"/>
      <protection hidden="1"/>
    </xf>
    <xf numFmtId="2" fontId="0" fillId="4" borderId="53" xfId="0" applyNumberFormat="1" applyFill="1" applyBorder="1" applyAlignment="1" applyProtection="1">
      <alignment wrapText="1"/>
      <protection hidden="1"/>
    </xf>
    <xf numFmtId="2" fontId="0" fillId="4" borderId="53" xfId="0" applyNumberFormat="1" applyFill="1" applyBorder="1" applyProtection="1">
      <protection hidden="1"/>
    </xf>
    <xf numFmtId="2" fontId="0" fillId="4" borderId="29" xfId="0" applyNumberFormat="1" applyFill="1" applyBorder="1" applyProtection="1">
      <protection hidden="1"/>
    </xf>
    <xf numFmtId="0" fontId="0" fillId="4" borderId="60" xfId="0" applyFill="1" applyBorder="1" applyProtection="1">
      <protection hidden="1"/>
    </xf>
    <xf numFmtId="0" fontId="0" fillId="5" borderId="26" xfId="0" applyFill="1" applyBorder="1" applyProtection="1">
      <protection hidden="1"/>
    </xf>
    <xf numFmtId="0" fontId="0" fillId="5" borderId="27" xfId="0" applyFill="1" applyBorder="1" applyProtection="1">
      <protection hidden="1"/>
    </xf>
    <xf numFmtId="0" fontId="0" fillId="4" borderId="26" xfId="0" applyFill="1" applyBorder="1" applyProtection="1">
      <protection hidden="1"/>
    </xf>
    <xf numFmtId="0" fontId="0" fillId="4" borderId="27" xfId="0" applyFill="1" applyBorder="1" applyProtection="1">
      <protection hidden="1"/>
    </xf>
    <xf numFmtId="0" fontId="0" fillId="5" borderId="38" xfId="0" applyFill="1" applyBorder="1" applyProtection="1">
      <protection hidden="1"/>
    </xf>
    <xf numFmtId="0" fontId="0" fillId="4" borderId="25" xfId="0" applyFill="1" applyBorder="1" applyProtection="1">
      <protection hidden="1"/>
    </xf>
    <xf numFmtId="0" fontId="0" fillId="4" borderId="39" xfId="0" applyFill="1" applyBorder="1" applyAlignment="1" applyProtection="1">
      <alignment horizontal="center"/>
      <protection hidden="1"/>
    </xf>
    <xf numFmtId="2" fontId="0" fillId="0" borderId="26" xfId="0" applyNumberFormat="1" applyBorder="1" applyProtection="1">
      <protection locked="0" hidden="1"/>
    </xf>
    <xf numFmtId="2" fontId="0" fillId="5" borderId="27" xfId="0" applyNumberFormat="1" applyFill="1" applyBorder="1" applyProtection="1">
      <protection hidden="1"/>
    </xf>
    <xf numFmtId="2" fontId="0" fillId="4" borderId="27" xfId="0" applyNumberFormat="1" applyFill="1" applyBorder="1" applyProtection="1">
      <protection hidden="1"/>
    </xf>
    <xf numFmtId="0" fontId="0" fillId="5" borderId="28" xfId="0" applyFill="1" applyBorder="1" applyProtection="1">
      <protection hidden="1"/>
    </xf>
    <xf numFmtId="0" fontId="0" fillId="4" borderId="29" xfId="0" applyFill="1" applyBorder="1" applyProtection="1">
      <protection hidden="1"/>
    </xf>
    <xf numFmtId="0" fontId="0" fillId="4" borderId="53" xfId="0" applyFill="1" applyBorder="1" applyAlignment="1" applyProtection="1">
      <alignment horizontal="center"/>
      <protection hidden="1"/>
    </xf>
    <xf numFmtId="0" fontId="0" fillId="5" borderId="48" xfId="0" applyFill="1" applyBorder="1" applyProtection="1">
      <protection hidden="1"/>
    </xf>
    <xf numFmtId="0" fontId="0" fillId="5" borderId="49" xfId="0" applyFill="1" applyBorder="1" applyAlignment="1" applyProtection="1">
      <alignment wrapText="1"/>
      <protection hidden="1"/>
    </xf>
    <xf numFmtId="0" fontId="0" fillId="5" borderId="49" xfId="0" applyFill="1" applyBorder="1" applyAlignment="1" applyProtection="1">
      <alignment horizontal="center" wrapText="1"/>
      <protection hidden="1"/>
    </xf>
    <xf numFmtId="164" fontId="2" fillId="5" borderId="49" xfId="0" applyNumberFormat="1" applyFont="1" applyFill="1" applyBorder="1" applyAlignment="1" applyProtection="1">
      <alignment wrapText="1"/>
      <protection hidden="1"/>
    </xf>
    <xf numFmtId="2" fontId="2" fillId="5" borderId="49" xfId="0" applyNumberFormat="1" applyFont="1" applyFill="1" applyBorder="1" applyAlignment="1" applyProtection="1">
      <alignment wrapText="1"/>
      <protection hidden="1"/>
    </xf>
    <xf numFmtId="164" fontId="2" fillId="5" borderId="50" xfId="0" applyNumberFormat="1" applyFont="1" applyFill="1" applyBorder="1" applyAlignment="1" applyProtection="1">
      <alignment wrapText="1"/>
      <protection hidden="1"/>
    </xf>
    <xf numFmtId="0" fontId="0" fillId="8" borderId="26" xfId="0" applyFill="1" applyBorder="1" applyAlignment="1" applyProtection="1">
      <alignment wrapText="1"/>
      <protection hidden="1"/>
    </xf>
    <xf numFmtId="0" fontId="0" fillId="8" borderId="27" xfId="0" applyFill="1" applyBorder="1" applyAlignment="1" applyProtection="1">
      <alignment wrapText="1"/>
      <protection hidden="1"/>
    </xf>
    <xf numFmtId="0" fontId="0" fillId="7" borderId="26" xfId="0" applyFill="1" applyBorder="1" applyAlignment="1" applyProtection="1">
      <alignment wrapText="1"/>
      <protection hidden="1"/>
    </xf>
    <xf numFmtId="0" fontId="0" fillId="7" borderId="27" xfId="0" applyFill="1" applyBorder="1" applyAlignment="1" applyProtection="1">
      <alignment wrapText="1"/>
      <protection hidden="1"/>
    </xf>
    <xf numFmtId="0" fontId="0" fillId="8" borderId="38" xfId="0" applyFill="1" applyBorder="1" applyProtection="1">
      <protection hidden="1"/>
    </xf>
    <xf numFmtId="0" fontId="0" fillId="8" borderId="27" xfId="0" applyFill="1" applyBorder="1" applyProtection="1">
      <protection hidden="1"/>
    </xf>
    <xf numFmtId="0" fontId="0" fillId="8" borderId="26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39" xfId="0" applyFill="1" applyBorder="1" applyAlignment="1" applyProtection="1">
      <alignment wrapText="1"/>
      <protection hidden="1"/>
    </xf>
    <xf numFmtId="2" fontId="0" fillId="6" borderId="26" xfId="0" applyNumberFormat="1" applyFill="1" applyBorder="1" applyProtection="1">
      <protection hidden="1"/>
    </xf>
    <xf numFmtId="2" fontId="0" fillId="8" borderId="27" xfId="0" applyNumberFormat="1" applyFill="1" applyBorder="1" applyAlignment="1" applyProtection="1">
      <alignment wrapText="1"/>
      <protection hidden="1"/>
    </xf>
    <xf numFmtId="2" fontId="0" fillId="7" borderId="27" xfId="0" applyNumberFormat="1" applyFill="1" applyBorder="1" applyAlignment="1" applyProtection="1">
      <alignment wrapText="1"/>
      <protection hidden="1"/>
    </xf>
    <xf numFmtId="2" fontId="0" fillId="8" borderId="27" xfId="0" applyNumberFormat="1" applyFill="1" applyBorder="1" applyProtection="1">
      <protection hidden="1"/>
    </xf>
    <xf numFmtId="0" fontId="0" fillId="8" borderId="33" xfId="0" applyFill="1" applyBorder="1" applyProtection="1">
      <protection hidden="1"/>
    </xf>
    <xf numFmtId="0" fontId="0" fillId="7" borderId="34" xfId="0" applyFill="1" applyBorder="1" applyProtection="1">
      <protection hidden="1"/>
    </xf>
    <xf numFmtId="0" fontId="0" fillId="7" borderId="51" xfId="0" applyFill="1" applyBorder="1" applyAlignment="1" applyProtection="1">
      <alignment wrapText="1"/>
      <protection hidden="1"/>
    </xf>
    <xf numFmtId="0" fontId="0" fillId="8" borderId="48" xfId="0" applyFill="1" applyBorder="1" applyProtection="1">
      <protection hidden="1"/>
    </xf>
    <xf numFmtId="0" fontId="0" fillId="8" borderId="49" xfId="0" applyFill="1" applyBorder="1" applyAlignment="1" applyProtection="1">
      <alignment wrapText="1"/>
      <protection hidden="1"/>
    </xf>
    <xf numFmtId="2" fontId="0" fillId="8" borderId="49" xfId="0" applyNumberFormat="1" applyFill="1" applyBorder="1" applyAlignment="1" applyProtection="1">
      <alignment wrapText="1"/>
      <protection hidden="1"/>
    </xf>
    <xf numFmtId="2" fontId="0" fillId="8" borderId="50" xfId="0" applyNumberFormat="1" applyFill="1" applyBorder="1" applyAlignment="1" applyProtection="1">
      <alignment wrapText="1"/>
      <protection hidden="1"/>
    </xf>
    <xf numFmtId="0" fontId="0" fillId="9" borderId="26" xfId="0" applyFill="1" applyBorder="1" applyAlignment="1" applyProtection="1">
      <alignment wrapText="1"/>
      <protection hidden="1"/>
    </xf>
    <xf numFmtId="0" fontId="0" fillId="9" borderId="27" xfId="0" applyFill="1" applyBorder="1" applyAlignment="1" applyProtection="1">
      <alignment wrapText="1"/>
      <protection hidden="1"/>
    </xf>
    <xf numFmtId="0" fontId="0" fillId="10" borderId="26" xfId="0" applyFill="1" applyBorder="1" applyAlignment="1" applyProtection="1">
      <alignment wrapText="1"/>
      <protection hidden="1"/>
    </xf>
    <xf numFmtId="0" fontId="0" fillId="10" borderId="27" xfId="0" applyFill="1" applyBorder="1" applyAlignment="1" applyProtection="1">
      <alignment wrapText="1"/>
      <protection hidden="1"/>
    </xf>
    <xf numFmtId="0" fontId="0" fillId="9" borderId="38" xfId="0" applyFill="1" applyBorder="1" applyProtection="1">
      <protection hidden="1"/>
    </xf>
    <xf numFmtId="0" fontId="0" fillId="9" borderId="27" xfId="0" applyFill="1" applyBorder="1" applyProtection="1">
      <protection hidden="1"/>
    </xf>
    <xf numFmtId="0" fontId="0" fillId="9" borderId="26" xfId="0" applyFill="1" applyBorder="1" applyProtection="1">
      <protection hidden="1"/>
    </xf>
    <xf numFmtId="0" fontId="0" fillId="10" borderId="25" xfId="0" applyFill="1" applyBorder="1" applyProtection="1">
      <protection hidden="1"/>
    </xf>
    <xf numFmtId="0" fontId="0" fillId="10" borderId="39" xfId="0" applyFill="1" applyBorder="1" applyAlignment="1" applyProtection="1">
      <alignment wrapText="1"/>
      <protection hidden="1"/>
    </xf>
    <xf numFmtId="2" fontId="0" fillId="9" borderId="27" xfId="0" applyNumberFormat="1" applyFill="1" applyBorder="1" applyAlignment="1" applyProtection="1">
      <alignment wrapText="1"/>
      <protection hidden="1"/>
    </xf>
    <xf numFmtId="2" fontId="0" fillId="10" borderId="27" xfId="0" applyNumberFormat="1" applyFill="1" applyBorder="1" applyAlignment="1" applyProtection="1">
      <alignment wrapText="1"/>
      <protection hidden="1"/>
    </xf>
    <xf numFmtId="2" fontId="0" fillId="9" borderId="27" xfId="0" applyNumberFormat="1" applyFill="1" applyBorder="1" applyProtection="1">
      <protection hidden="1"/>
    </xf>
    <xf numFmtId="0" fontId="0" fillId="9" borderId="28" xfId="0" applyFill="1" applyBorder="1" applyProtection="1">
      <protection hidden="1"/>
    </xf>
    <xf numFmtId="0" fontId="0" fillId="10" borderId="29" xfId="0" applyFill="1" applyBorder="1" applyProtection="1">
      <protection hidden="1"/>
    </xf>
    <xf numFmtId="0" fontId="0" fillId="10" borderId="53" xfId="0" applyFill="1" applyBorder="1" applyAlignment="1" applyProtection="1">
      <alignment wrapText="1"/>
      <protection hidden="1"/>
    </xf>
    <xf numFmtId="0" fontId="0" fillId="9" borderId="48" xfId="0" applyFill="1" applyBorder="1" applyProtection="1">
      <protection hidden="1"/>
    </xf>
    <xf numFmtId="0" fontId="0" fillId="9" borderId="49" xfId="0" applyFill="1" applyBorder="1" applyAlignment="1" applyProtection="1">
      <alignment wrapText="1"/>
      <protection hidden="1"/>
    </xf>
    <xf numFmtId="2" fontId="0" fillId="9" borderId="49" xfId="0" applyNumberFormat="1" applyFill="1" applyBorder="1" applyAlignment="1" applyProtection="1">
      <alignment wrapText="1"/>
      <protection hidden="1"/>
    </xf>
    <xf numFmtId="2" fontId="0" fillId="9" borderId="50" xfId="0" applyNumberFormat="1" applyFill="1" applyBorder="1" applyAlignment="1" applyProtection="1">
      <alignment wrapText="1"/>
      <protection hidden="1"/>
    </xf>
    <xf numFmtId="0" fontId="14" fillId="0" borderId="42" xfId="4" applyBorder="1" applyAlignment="1">
      <alignment horizontal="left" vertical="center" wrapText="1" indent="1"/>
    </xf>
    <xf numFmtId="0" fontId="0" fillId="0" borderId="42" xfId="0" applyBorder="1" applyAlignment="1" applyProtection="1">
      <alignment horizontal="left" vertical="center" wrapText="1" indent="1"/>
      <protection locked="0"/>
    </xf>
    <xf numFmtId="0" fontId="17" fillId="0" borderId="33" xfId="0" applyFont="1" applyBorder="1" applyAlignment="1" applyProtection="1">
      <alignment wrapText="1"/>
      <protection locked="0" hidden="1"/>
    </xf>
    <xf numFmtId="0" fontId="0" fillId="0" borderId="0" xfId="0" applyAlignment="1" applyProtection="1">
      <alignment wrapText="1"/>
      <protection locked="0" hidden="1"/>
    </xf>
    <xf numFmtId="2" fontId="12" fillId="4" borderId="77" xfId="1" applyNumberFormat="1" applyFont="1" applyFill="1" applyBorder="1" applyAlignment="1" applyProtection="1">
      <alignment horizontal="center"/>
      <protection locked="0" hidden="1"/>
    </xf>
    <xf numFmtId="2" fontId="12" fillId="4" borderId="78" xfId="1" applyNumberFormat="1" applyFont="1" applyFill="1" applyBorder="1" applyAlignment="1" applyProtection="1">
      <alignment horizontal="center"/>
      <protection locked="0" hidden="1"/>
    </xf>
    <xf numFmtId="0" fontId="18" fillId="0" borderId="47" xfId="0" applyFont="1" applyBorder="1" applyAlignment="1" applyProtection="1">
      <alignment horizontal="justify" vertical="center" wrapText="1"/>
      <protection locked="0" hidden="1"/>
    </xf>
    <xf numFmtId="0" fontId="10" fillId="0" borderId="76" xfId="1" applyFont="1" applyFill="1" applyBorder="1" applyProtection="1">
      <protection hidden="1"/>
    </xf>
    <xf numFmtId="2" fontId="9" fillId="0" borderId="16" xfId="1" applyNumberFormat="1" applyFont="1" applyFill="1" applyBorder="1" applyProtection="1">
      <protection hidden="1"/>
    </xf>
    <xf numFmtId="2" fontId="9" fillId="0" borderId="11" xfId="1" applyNumberFormat="1" applyFont="1" applyFill="1" applyBorder="1" applyProtection="1">
      <protection hidden="1"/>
    </xf>
    <xf numFmtId="0" fontId="9" fillId="0" borderId="10" xfId="1" applyFont="1" applyFill="1" applyBorder="1" applyProtection="1">
      <protection hidden="1"/>
    </xf>
    <xf numFmtId="0" fontId="9" fillId="0" borderId="18" xfId="1" applyFont="1" applyFill="1" applyBorder="1" applyProtection="1">
      <protection hidden="1"/>
    </xf>
    <xf numFmtId="0" fontId="9" fillId="0" borderId="15" xfId="1" applyFont="1" applyFill="1" applyBorder="1" applyAlignment="1" applyProtection="1">
      <alignment horizontal="center"/>
      <protection hidden="1"/>
    </xf>
    <xf numFmtId="0" fontId="9" fillId="0" borderId="10" xfId="1" applyFont="1" applyFill="1" applyBorder="1" applyAlignment="1" applyProtection="1">
      <alignment wrapText="1"/>
      <protection hidden="1"/>
    </xf>
    <xf numFmtId="0" fontId="8" fillId="0" borderId="3" xfId="1" applyFont="1" applyFill="1" applyBorder="1" applyAlignment="1" applyProtection="1">
      <alignment horizontal="right" vertical="center" wrapText="1"/>
      <protection hidden="1"/>
    </xf>
    <xf numFmtId="0" fontId="10" fillId="0" borderId="1" xfId="1" applyFont="1" applyFill="1" applyBorder="1" applyAlignment="1" applyProtection="1">
      <protection hidden="1"/>
    </xf>
    <xf numFmtId="0" fontId="10" fillId="0" borderId="71" xfId="1" applyFont="1" applyFill="1" applyBorder="1" applyProtection="1">
      <protection hidden="1"/>
    </xf>
    <xf numFmtId="0" fontId="10" fillId="0" borderId="20" xfId="1" applyFont="1" applyFill="1" applyBorder="1" applyProtection="1">
      <protection hidden="1"/>
    </xf>
    <xf numFmtId="0" fontId="9" fillId="0" borderId="66" xfId="1" applyFont="1" applyFill="1" applyBorder="1" applyAlignment="1" applyProtection="1">
      <protection hidden="1"/>
    </xf>
    <xf numFmtId="2" fontId="9" fillId="0" borderId="72" xfId="1" applyNumberFormat="1" applyFont="1" applyFill="1" applyBorder="1" applyProtection="1">
      <protection hidden="1"/>
    </xf>
    <xf numFmtId="2" fontId="9" fillId="0" borderId="24" xfId="1" applyNumberFormat="1" applyFont="1" applyFill="1" applyBorder="1" applyProtection="1">
      <protection hidden="1"/>
    </xf>
    <xf numFmtId="0" fontId="10" fillId="0" borderId="62" xfId="1" applyFont="1" applyFill="1" applyBorder="1" applyAlignment="1" applyProtection="1">
      <alignment vertical="center" wrapText="1"/>
      <protection hidden="1"/>
    </xf>
    <xf numFmtId="0" fontId="10" fillId="0" borderId="65" xfId="1" applyFont="1" applyFill="1" applyBorder="1" applyAlignment="1" applyProtection="1">
      <alignment vertical="center" wrapText="1"/>
      <protection hidden="1"/>
    </xf>
    <xf numFmtId="0" fontId="10" fillId="0" borderId="63" xfId="1" applyFont="1" applyFill="1" applyBorder="1" applyAlignment="1" applyProtection="1">
      <alignment horizontal="center" vertical="center" wrapText="1"/>
      <protection hidden="1"/>
    </xf>
    <xf numFmtId="0" fontId="10" fillId="0" borderId="6" xfId="1" applyFont="1" applyFill="1" applyBorder="1" applyAlignment="1" applyProtection="1">
      <alignment vertical="center" wrapText="1"/>
      <protection hidden="1"/>
    </xf>
    <xf numFmtId="0" fontId="10" fillId="0" borderId="63" xfId="1" applyFont="1" applyFill="1" applyBorder="1" applyAlignment="1" applyProtection="1">
      <alignment vertical="center" wrapText="1"/>
      <protection hidden="1"/>
    </xf>
    <xf numFmtId="0" fontId="10" fillId="0" borderId="64" xfId="1" applyFont="1" applyFill="1" applyBorder="1" applyAlignment="1" applyProtection="1">
      <alignment vertical="center" wrapText="1"/>
      <protection hidden="1"/>
    </xf>
    <xf numFmtId="0" fontId="17" fillId="0" borderId="0" xfId="0" applyFont="1" applyAlignment="1" applyProtection="1">
      <alignment wrapText="1"/>
      <protection hidden="1"/>
    </xf>
    <xf numFmtId="0" fontId="3" fillId="0" borderId="13" xfId="1" applyFont="1" applyFill="1" applyBorder="1" applyAlignment="1" applyProtection="1">
      <alignment horizontal="center" vertical="center" wrapText="1"/>
      <protection hidden="1"/>
    </xf>
    <xf numFmtId="0" fontId="3" fillId="0" borderId="14" xfId="1" applyFont="1" applyFill="1" applyBorder="1" applyAlignment="1" applyProtection="1">
      <alignment horizontal="center" vertical="center" wrapText="1"/>
      <protection hidden="1"/>
    </xf>
    <xf numFmtId="0" fontId="3" fillId="0" borderId="6" xfId="1" applyFont="1" applyFill="1" applyBorder="1" applyAlignment="1" applyProtection="1">
      <alignment horizontal="center"/>
      <protection hidden="1"/>
    </xf>
    <xf numFmtId="0" fontId="10" fillId="0" borderId="41" xfId="1" applyFont="1" applyFill="1" applyBorder="1" applyAlignment="1" applyProtection="1">
      <alignment horizontal="left"/>
      <protection hidden="1"/>
    </xf>
    <xf numFmtId="0" fontId="10" fillId="0" borderId="1" xfId="1" applyFont="1" applyFill="1" applyBorder="1" applyAlignment="1" applyProtection="1">
      <alignment horizontal="left"/>
      <protection hidden="1"/>
    </xf>
    <xf numFmtId="0" fontId="9" fillId="0" borderId="17" xfId="1" applyFont="1" applyFill="1" applyBorder="1" applyAlignment="1" applyProtection="1">
      <alignment horizontal="left" vertical="center" wrapText="1"/>
      <protection hidden="1"/>
    </xf>
    <xf numFmtId="0" fontId="9" fillId="0" borderId="16" xfId="1" applyFont="1" applyFill="1" applyBorder="1" applyAlignment="1" applyProtection="1">
      <alignment horizontal="left" vertical="center" wrapText="1"/>
      <protection hidden="1"/>
    </xf>
    <xf numFmtId="0" fontId="9" fillId="0" borderId="67" xfId="1" applyFont="1" applyFill="1" applyBorder="1" applyAlignment="1" applyProtection="1">
      <alignment horizontal="left" vertical="center" wrapText="1"/>
      <protection hidden="1"/>
    </xf>
    <xf numFmtId="0" fontId="9" fillId="0" borderId="68" xfId="1" applyFont="1" applyFill="1" applyBorder="1" applyAlignment="1" applyProtection="1">
      <alignment horizontal="left" vertical="center" wrapText="1"/>
      <protection hidden="1"/>
    </xf>
    <xf numFmtId="0" fontId="8" fillId="0" borderId="21" xfId="1" applyFont="1" applyFill="1" applyBorder="1" applyAlignment="1" applyProtection="1">
      <alignment horizontal="center" vertical="center" wrapText="1"/>
      <protection hidden="1"/>
    </xf>
    <xf numFmtId="0" fontId="8" fillId="0" borderId="22" xfId="1" applyFont="1" applyFill="1" applyBorder="1" applyAlignment="1" applyProtection="1">
      <alignment horizontal="center" vertical="center" wrapText="1"/>
      <protection hidden="1"/>
    </xf>
    <xf numFmtId="0" fontId="8" fillId="0" borderId="46" xfId="1" applyFont="1" applyFill="1" applyBorder="1" applyAlignment="1" applyProtection="1">
      <alignment horizontal="center" vertical="center" wrapText="1"/>
      <protection hidden="1"/>
    </xf>
    <xf numFmtId="0" fontId="9" fillId="4" borderId="79" xfId="1" applyFont="1" applyFill="1" applyBorder="1" applyAlignment="1" applyProtection="1">
      <alignment horizontal="left"/>
      <protection locked="0" hidden="1"/>
    </xf>
    <xf numFmtId="0" fontId="9" fillId="4" borderId="1" xfId="1" applyFont="1" applyFill="1" applyBorder="1" applyAlignment="1" applyProtection="1">
      <alignment horizontal="left"/>
      <protection locked="0" hidden="1"/>
    </xf>
    <xf numFmtId="0" fontId="9" fillId="4" borderId="80" xfId="1" applyFont="1" applyFill="1" applyBorder="1" applyAlignment="1" applyProtection="1">
      <alignment horizontal="left"/>
      <protection locked="0" hidden="1"/>
    </xf>
    <xf numFmtId="0" fontId="9" fillId="4" borderId="81" xfId="1" applyFont="1" applyFill="1" applyBorder="1" applyAlignment="1" applyProtection="1">
      <alignment horizontal="left"/>
      <protection locked="0" hidden="1"/>
    </xf>
    <xf numFmtId="0" fontId="9" fillId="4" borderId="66" xfId="1" applyFont="1" applyFill="1" applyBorder="1" applyAlignment="1" applyProtection="1">
      <alignment horizontal="left"/>
      <protection locked="0" hidden="1"/>
    </xf>
    <xf numFmtId="0" fontId="9" fillId="4" borderId="82" xfId="1" applyFont="1" applyFill="1" applyBorder="1" applyAlignment="1" applyProtection="1">
      <alignment horizontal="left"/>
      <protection locked="0" hidden="1"/>
    </xf>
    <xf numFmtId="0" fontId="9" fillId="4" borderId="7" xfId="1" applyFont="1" applyFill="1" applyBorder="1" applyAlignment="1" applyProtection="1">
      <alignment horizontal="left"/>
      <protection locked="0" hidden="1"/>
    </xf>
    <xf numFmtId="0" fontId="9" fillId="4" borderId="12" xfId="1" applyFont="1" applyFill="1" applyBorder="1" applyAlignment="1" applyProtection="1">
      <alignment horizontal="left"/>
      <protection locked="0" hidden="1"/>
    </xf>
    <xf numFmtId="0" fontId="9" fillId="4" borderId="8" xfId="1" applyFont="1" applyFill="1" applyBorder="1" applyAlignment="1" applyProtection="1">
      <alignment horizontal="left"/>
      <protection locked="0" hidden="1"/>
    </xf>
    <xf numFmtId="0" fontId="9" fillId="4" borderId="9" xfId="1" applyFont="1" applyFill="1" applyBorder="1" applyAlignment="1" applyProtection="1">
      <alignment horizontal="left"/>
      <protection locked="0" hidden="1"/>
    </xf>
    <xf numFmtId="0" fontId="9" fillId="4" borderId="13" xfId="1" applyFont="1" applyFill="1" applyBorder="1" applyAlignment="1" applyProtection="1">
      <alignment horizontal="left"/>
      <protection locked="0" hidden="1"/>
    </xf>
    <xf numFmtId="0" fontId="9" fillId="4" borderId="14" xfId="1" applyFont="1" applyFill="1" applyBorder="1" applyAlignment="1" applyProtection="1">
      <alignment horizontal="left"/>
      <protection locked="0" hidden="1"/>
    </xf>
    <xf numFmtId="0" fontId="11" fillId="0" borderId="45" xfId="1" applyFont="1" applyFill="1" applyBorder="1" applyAlignment="1" applyProtection="1">
      <alignment horizontal="left"/>
      <protection hidden="1"/>
    </xf>
    <xf numFmtId="0" fontId="11" fillId="0" borderId="23" xfId="1" applyFont="1" applyFill="1" applyBorder="1" applyAlignment="1" applyProtection="1">
      <alignment horizontal="left"/>
      <protection hidden="1"/>
    </xf>
    <xf numFmtId="0" fontId="0" fillId="0" borderId="22" xfId="0" applyBorder="1" applyAlignment="1" applyProtection="1">
      <alignment horizontal="center"/>
      <protection hidden="1"/>
    </xf>
    <xf numFmtId="2" fontId="11" fillId="0" borderId="4" xfId="1" applyNumberFormat="1" applyFont="1" applyFill="1" applyBorder="1" applyAlignment="1" applyProtection="1">
      <alignment horizontal="right" vertical="center"/>
      <protection hidden="1"/>
    </xf>
    <xf numFmtId="2" fontId="11" fillId="0" borderId="5" xfId="1" applyNumberFormat="1" applyFont="1" applyFill="1" applyBorder="1" applyAlignment="1" applyProtection="1">
      <alignment horizontal="right" vertical="center"/>
      <protection hidden="1"/>
    </xf>
    <xf numFmtId="0" fontId="1" fillId="4" borderId="2" xfId="2" applyFill="1" applyBorder="1" applyAlignment="1" applyProtection="1">
      <alignment horizontal="left" vertical="center" wrapText="1"/>
      <protection locked="0" hidden="1"/>
    </xf>
    <xf numFmtId="0" fontId="1" fillId="4" borderId="11" xfId="2" applyFill="1" applyBorder="1" applyAlignment="1" applyProtection="1">
      <alignment horizontal="left" vertical="center" wrapText="1"/>
      <protection locked="0" hidden="1"/>
    </xf>
    <xf numFmtId="0" fontId="10" fillId="0" borderId="73" xfId="1" applyFont="1" applyFill="1" applyBorder="1" applyAlignment="1" applyProtection="1">
      <alignment horizontal="left" vertical="center"/>
      <protection hidden="1"/>
    </xf>
    <xf numFmtId="0" fontId="10" fillId="0" borderId="74" xfId="1" applyFont="1" applyFill="1" applyBorder="1" applyAlignment="1" applyProtection="1">
      <alignment horizontal="left" vertical="center"/>
      <protection hidden="1"/>
    </xf>
    <xf numFmtId="0" fontId="10" fillId="0" borderId="0" xfId="1" applyFont="1" applyFill="1" applyBorder="1" applyAlignment="1" applyProtection="1">
      <alignment horizontal="left" vertical="center"/>
      <protection hidden="1"/>
    </xf>
    <xf numFmtId="0" fontId="10" fillId="0" borderId="75" xfId="1" applyFont="1" applyFill="1" applyBorder="1" applyAlignment="1" applyProtection="1">
      <alignment horizontal="left" vertical="center"/>
      <protection hidden="1"/>
    </xf>
    <xf numFmtId="0" fontId="15" fillId="0" borderId="3" xfId="1" applyFont="1" applyFill="1" applyBorder="1" applyAlignment="1" applyProtection="1">
      <alignment horizontal="center" vertical="center" wrapText="1"/>
      <protection hidden="1"/>
    </xf>
    <xf numFmtId="0" fontId="15" fillId="0" borderId="23" xfId="1" applyFont="1" applyFill="1" applyBorder="1" applyAlignment="1" applyProtection="1">
      <alignment horizontal="center" vertical="center" wrapText="1"/>
      <protection hidden="1"/>
    </xf>
    <xf numFmtId="0" fontId="16" fillId="0" borderId="4" xfId="1" applyFont="1" applyFill="1" applyBorder="1" applyAlignment="1" applyProtection="1">
      <alignment horizontal="center" vertical="center" wrapText="1"/>
      <protection hidden="1"/>
    </xf>
    <xf numFmtId="0" fontId="16" fillId="0" borderId="5" xfId="1" applyFont="1" applyFill="1" applyBorder="1" applyAlignment="1" applyProtection="1">
      <alignment horizontal="center" vertical="center" wrapText="1"/>
      <protection hidden="1"/>
    </xf>
    <xf numFmtId="0" fontId="1" fillId="4" borderId="8" xfId="2" applyFill="1" applyBorder="1" applyAlignment="1" applyProtection="1">
      <alignment horizontal="left" vertical="center" wrapText="1"/>
      <protection locked="0" hidden="1"/>
    </xf>
    <xf numFmtId="0" fontId="1" fillId="4" borderId="9" xfId="2" applyFill="1" applyBorder="1" applyAlignment="1" applyProtection="1">
      <alignment horizontal="left" vertical="center" wrapText="1"/>
      <protection locked="0" hidden="1"/>
    </xf>
    <xf numFmtId="0" fontId="9" fillId="0" borderId="19" xfId="1" applyFont="1" applyFill="1" applyBorder="1" applyAlignment="1" applyProtection="1">
      <alignment horizontal="left" vertical="center" wrapText="1"/>
      <protection hidden="1"/>
    </xf>
    <xf numFmtId="0" fontId="9" fillId="0" borderId="69" xfId="1" applyFont="1" applyFill="1" applyBorder="1" applyAlignment="1" applyProtection="1">
      <alignment horizontal="left" vertical="center" wrapText="1"/>
      <protection hidden="1"/>
    </xf>
    <xf numFmtId="0" fontId="9" fillId="0" borderId="70" xfId="1" applyFont="1" applyFill="1" applyBorder="1" applyAlignment="1" applyProtection="1">
      <alignment horizontal="center"/>
      <protection hidden="1"/>
    </xf>
    <xf numFmtId="0" fontId="9" fillId="0" borderId="66" xfId="1" applyFont="1" applyFill="1" applyBorder="1" applyAlignment="1" applyProtection="1">
      <alignment horizontal="center"/>
      <protection hidden="1"/>
    </xf>
    <xf numFmtId="0" fontId="0" fillId="4" borderId="13" xfId="2" applyFont="1" applyFill="1" applyBorder="1" applyAlignment="1" applyProtection="1">
      <alignment vertical="center" wrapText="1"/>
      <protection locked="0" hidden="1"/>
    </xf>
    <xf numFmtId="0" fontId="1" fillId="4" borderId="13" xfId="2" applyFill="1" applyBorder="1" applyAlignment="1" applyProtection="1">
      <alignment vertical="center" wrapText="1"/>
      <protection locked="0" hidden="1"/>
    </xf>
    <xf numFmtId="0" fontId="2" fillId="10" borderId="31" xfId="0" applyFont="1" applyFill="1" applyBorder="1" applyAlignment="1" applyProtection="1">
      <alignment horizontal="left" vertical="center" wrapText="1"/>
      <protection hidden="1"/>
    </xf>
    <xf numFmtId="0" fontId="2" fillId="10" borderId="57" xfId="0" applyFont="1" applyFill="1" applyBorder="1" applyAlignment="1" applyProtection="1">
      <alignment horizontal="left" vertical="center" wrapText="1"/>
      <protection hidden="1"/>
    </xf>
    <xf numFmtId="0" fontId="2" fillId="10" borderId="25" xfId="0" applyFont="1" applyFill="1" applyBorder="1" applyAlignment="1" applyProtection="1">
      <alignment horizontal="left" vertical="center" wrapText="1"/>
      <protection hidden="1"/>
    </xf>
    <xf numFmtId="0" fontId="2" fillId="10" borderId="39" xfId="0" applyFont="1" applyFill="1" applyBorder="1" applyAlignment="1" applyProtection="1">
      <alignment horizontal="left" vertical="center" wrapText="1"/>
      <protection hidden="1"/>
    </xf>
    <xf numFmtId="0" fontId="0" fillId="9" borderId="30" xfId="0" applyFill="1" applyBorder="1" applyAlignment="1" applyProtection="1">
      <alignment horizontal="center" wrapText="1"/>
      <protection hidden="1"/>
    </xf>
    <xf numFmtId="0" fontId="0" fillId="9" borderId="32" xfId="0" applyFill="1" applyBorder="1" applyAlignment="1" applyProtection="1">
      <alignment horizontal="center" wrapText="1"/>
      <protection hidden="1"/>
    </xf>
    <xf numFmtId="0" fontId="0" fillId="10" borderId="30" xfId="0" applyFill="1" applyBorder="1" applyAlignment="1" applyProtection="1">
      <alignment horizontal="center" wrapText="1"/>
      <protection hidden="1"/>
    </xf>
    <xf numFmtId="0" fontId="0" fillId="10" borderId="32" xfId="0" applyFill="1" applyBorder="1" applyAlignment="1" applyProtection="1">
      <alignment horizontal="center" wrapText="1"/>
      <protection hidden="1"/>
    </xf>
    <xf numFmtId="0" fontId="0" fillId="9" borderId="58" xfId="0" applyFill="1" applyBorder="1" applyAlignment="1" applyProtection="1">
      <alignment horizontal="center"/>
      <protection hidden="1"/>
    </xf>
    <xf numFmtId="0" fontId="0" fillId="9" borderId="32" xfId="0" applyFill="1" applyBorder="1" applyAlignment="1" applyProtection="1">
      <alignment horizontal="center"/>
      <protection hidden="1"/>
    </xf>
    <xf numFmtId="0" fontId="13" fillId="5" borderId="55" xfId="0" applyFont="1" applyFill="1" applyBorder="1" applyAlignment="1" applyProtection="1">
      <alignment horizontal="center" vertical="center"/>
      <protection hidden="1"/>
    </xf>
    <xf numFmtId="0" fontId="13" fillId="5" borderId="56" xfId="0" applyFont="1" applyFill="1" applyBorder="1" applyAlignment="1" applyProtection="1">
      <alignment horizontal="center" vertical="center"/>
      <protection hidden="1"/>
    </xf>
    <xf numFmtId="0" fontId="13" fillId="5" borderId="54" xfId="0" applyFont="1" applyFill="1" applyBorder="1" applyAlignment="1" applyProtection="1">
      <alignment horizontal="center" vertical="center"/>
      <protection hidden="1"/>
    </xf>
    <xf numFmtId="0" fontId="0" fillId="5" borderId="30" xfId="0" applyFill="1" applyBorder="1" applyAlignment="1" applyProtection="1">
      <alignment horizontal="center" wrapText="1"/>
      <protection hidden="1"/>
    </xf>
    <xf numFmtId="0" fontId="0" fillId="5" borderId="26" xfId="0" applyFill="1" applyBorder="1" applyAlignment="1" applyProtection="1">
      <alignment horizontal="center" wrapText="1"/>
      <protection hidden="1"/>
    </xf>
    <xf numFmtId="0" fontId="0" fillId="5" borderId="30" xfId="0" applyFill="1" applyBorder="1" applyAlignment="1" applyProtection="1">
      <alignment horizontal="center"/>
      <protection hidden="1"/>
    </xf>
    <xf numFmtId="0" fontId="0" fillId="5" borderId="32" xfId="0" applyFill="1" applyBorder="1" applyAlignment="1" applyProtection="1">
      <alignment horizontal="center"/>
      <protection hidden="1"/>
    </xf>
    <xf numFmtId="0" fontId="0" fillId="4" borderId="30" xfId="0" applyFill="1" applyBorder="1" applyAlignment="1" applyProtection="1">
      <alignment horizontal="center"/>
      <protection hidden="1"/>
    </xf>
    <xf numFmtId="0" fontId="0" fillId="4" borderId="32" xfId="0" applyFill="1" applyBorder="1" applyAlignment="1" applyProtection="1">
      <alignment horizontal="center"/>
      <protection hidden="1"/>
    </xf>
    <xf numFmtId="0" fontId="0" fillId="5" borderId="58" xfId="0" applyFill="1" applyBorder="1" applyAlignment="1" applyProtection="1">
      <alignment horizontal="center"/>
      <protection hidden="1"/>
    </xf>
    <xf numFmtId="0" fontId="13" fillId="9" borderId="41" xfId="0" applyFont="1" applyFill="1" applyBorder="1" applyAlignment="1" applyProtection="1">
      <alignment horizontal="center" vertical="center"/>
      <protection hidden="1"/>
    </xf>
    <xf numFmtId="0" fontId="13" fillId="9" borderId="1" xfId="0" applyFont="1" applyFill="1" applyBorder="1" applyAlignment="1" applyProtection="1">
      <alignment horizontal="center" vertical="center"/>
      <protection hidden="1"/>
    </xf>
    <xf numFmtId="0" fontId="13" fillId="9" borderId="40" xfId="0" applyFont="1" applyFill="1" applyBorder="1" applyAlignment="1" applyProtection="1">
      <alignment horizontal="center" vertical="center"/>
      <protection hidden="1"/>
    </xf>
    <xf numFmtId="0" fontId="0" fillId="9" borderId="26" xfId="0" applyFill="1" applyBorder="1" applyAlignment="1" applyProtection="1">
      <alignment horizontal="center" wrapText="1"/>
      <protection hidden="1"/>
    </xf>
    <xf numFmtId="0" fontId="13" fillId="5" borderId="45" xfId="0" applyFont="1" applyFill="1" applyBorder="1" applyAlignment="1" applyProtection="1">
      <alignment horizontal="center" vertical="center"/>
      <protection hidden="1"/>
    </xf>
    <xf numFmtId="0" fontId="13" fillId="5" borderId="22" xfId="0" applyFont="1" applyFill="1" applyBorder="1" applyAlignment="1" applyProtection="1">
      <alignment horizontal="center" vertical="center"/>
      <protection hidden="1"/>
    </xf>
    <xf numFmtId="0" fontId="13" fillId="5" borderId="46" xfId="0" applyFont="1" applyFill="1" applyBorder="1" applyAlignment="1" applyProtection="1">
      <alignment horizontal="center" vertical="center"/>
      <protection hidden="1"/>
    </xf>
    <xf numFmtId="0" fontId="0" fillId="4" borderId="57" xfId="0" applyFill="1" applyBorder="1" applyAlignment="1" applyProtection="1">
      <alignment horizontal="center" vertical="center"/>
      <protection hidden="1"/>
    </xf>
    <xf numFmtId="0" fontId="0" fillId="4" borderId="39" xfId="0" applyFill="1" applyBorder="1" applyAlignment="1" applyProtection="1">
      <alignment horizontal="center" vertical="center"/>
      <protection hidden="1"/>
    </xf>
    <xf numFmtId="0" fontId="2" fillId="4" borderId="31" xfId="0" applyFont="1" applyFill="1" applyBorder="1" applyAlignment="1" applyProtection="1">
      <alignment horizontal="left" vertical="center" wrapText="1"/>
      <protection hidden="1"/>
    </xf>
    <xf numFmtId="0" fontId="2" fillId="4" borderId="25" xfId="0" applyFont="1" applyFill="1" applyBorder="1" applyAlignment="1" applyProtection="1">
      <alignment horizontal="left" vertical="center" wrapText="1"/>
      <protection hidden="1"/>
    </xf>
    <xf numFmtId="0" fontId="13" fillId="8" borderId="48" xfId="0" applyFont="1" applyFill="1" applyBorder="1" applyAlignment="1" applyProtection="1">
      <alignment horizontal="center" vertical="center"/>
      <protection hidden="1"/>
    </xf>
    <xf numFmtId="0" fontId="13" fillId="8" borderId="49" xfId="0" applyFont="1" applyFill="1" applyBorder="1" applyAlignment="1" applyProtection="1">
      <alignment horizontal="center" vertical="center"/>
      <protection hidden="1"/>
    </xf>
    <xf numFmtId="0" fontId="13" fillId="8" borderId="50" xfId="0" applyFont="1" applyFill="1" applyBorder="1" applyAlignment="1" applyProtection="1">
      <alignment horizontal="center" vertical="center"/>
      <protection hidden="1"/>
    </xf>
    <xf numFmtId="0" fontId="0" fillId="8" borderId="35" xfId="0" applyFill="1" applyBorder="1" applyAlignment="1" applyProtection="1">
      <alignment horizontal="center" wrapText="1"/>
      <protection hidden="1"/>
    </xf>
    <xf numFmtId="0" fontId="0" fillId="8" borderId="26" xfId="0" applyFill="1" applyBorder="1" applyAlignment="1" applyProtection="1">
      <alignment horizontal="center" wrapText="1"/>
      <protection hidden="1"/>
    </xf>
    <xf numFmtId="0" fontId="2" fillId="7" borderId="36" xfId="0" applyFont="1" applyFill="1" applyBorder="1" applyAlignment="1" applyProtection="1">
      <alignment horizontal="left" vertical="center" wrapText="1"/>
      <protection hidden="1"/>
    </xf>
    <xf numFmtId="0" fontId="2" fillId="7" borderId="52" xfId="0" applyFont="1" applyFill="1" applyBorder="1" applyAlignment="1" applyProtection="1">
      <alignment horizontal="left" vertical="center" wrapText="1"/>
      <protection hidden="1"/>
    </xf>
    <xf numFmtId="0" fontId="2" fillId="7" borderId="25" xfId="0" applyFont="1" applyFill="1" applyBorder="1" applyAlignment="1" applyProtection="1">
      <alignment horizontal="left" vertical="center" wrapText="1"/>
      <protection hidden="1"/>
    </xf>
    <xf numFmtId="0" fontId="2" fillId="7" borderId="39" xfId="0" applyFont="1" applyFill="1" applyBorder="1" applyAlignment="1" applyProtection="1">
      <alignment horizontal="left" vertical="center" wrapText="1"/>
      <protection hidden="1"/>
    </xf>
    <xf numFmtId="0" fontId="0" fillId="8" borderId="44" xfId="0" applyFill="1" applyBorder="1" applyAlignment="1" applyProtection="1">
      <alignment horizontal="center"/>
      <protection hidden="1"/>
    </xf>
    <xf numFmtId="0" fontId="0" fillId="8" borderId="37" xfId="0" applyFill="1" applyBorder="1" applyAlignment="1" applyProtection="1">
      <alignment horizontal="center"/>
      <protection hidden="1"/>
    </xf>
    <xf numFmtId="0" fontId="0" fillId="7" borderId="30" xfId="0" applyFill="1" applyBorder="1" applyAlignment="1" applyProtection="1">
      <alignment horizontal="center" wrapText="1"/>
      <protection hidden="1"/>
    </xf>
    <xf numFmtId="0" fontId="0" fillId="7" borderId="32" xfId="0" applyFill="1" applyBorder="1" applyAlignment="1" applyProtection="1">
      <alignment horizontal="center" wrapText="1"/>
      <protection hidden="1"/>
    </xf>
    <xf numFmtId="0" fontId="0" fillId="8" borderId="30" xfId="0" applyFill="1" applyBorder="1" applyAlignment="1" applyProtection="1">
      <alignment horizontal="center" wrapText="1"/>
      <protection hidden="1"/>
    </xf>
    <xf numFmtId="0" fontId="0" fillId="8" borderId="32" xfId="0" applyFill="1" applyBorder="1" applyAlignment="1" applyProtection="1">
      <alignment horizontal="center" wrapText="1"/>
      <protection hidden="1"/>
    </xf>
  </cellXfs>
  <cellStyles count="6">
    <cellStyle name="20 % - zvýraznenie3" xfId="2" builtinId="38"/>
    <cellStyle name="Čiarka" xfId="3" builtinId="3"/>
    <cellStyle name="Čiarka 2" xfId="5" xr:uid="{D2C7D0EC-62AD-4BD0-8C23-92134C503430}"/>
    <cellStyle name="Hypertextové prepojenie" xfId="4" builtinId="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topLeftCell="B1" zoomScaleNormal="100" workbookViewId="0">
      <selection activeCell="E7" sqref="E7"/>
    </sheetView>
  </sheetViews>
  <sheetFormatPr defaultColWidth="9.1796875" defaultRowHeight="14.5" x14ac:dyDescent="0.35"/>
  <cols>
    <col min="1" max="1" width="3" style="14" customWidth="1"/>
    <col min="2" max="2" width="4.81640625" style="14" customWidth="1"/>
    <col min="3" max="3" width="38" style="15" customWidth="1"/>
    <col min="4" max="4" width="19" style="15" customWidth="1"/>
    <col min="5" max="5" width="15.81640625" style="15" customWidth="1"/>
    <col min="6" max="6" width="14.81640625" style="15" customWidth="1"/>
    <col min="7" max="7" width="19.81640625" style="15" customWidth="1"/>
    <col min="8" max="8" width="18.81640625" style="15" customWidth="1"/>
    <col min="9" max="9" width="14" style="14" customWidth="1"/>
    <col min="10" max="10" width="14.81640625" style="14" customWidth="1"/>
    <col min="11" max="11" width="12.81640625" style="14" bestFit="1" customWidth="1"/>
    <col min="12" max="12" width="15" style="14" bestFit="1" customWidth="1"/>
    <col min="13" max="13" width="16.81640625" style="14" customWidth="1"/>
    <col min="14" max="14" width="12.1796875" style="14" customWidth="1"/>
    <col min="15" max="15" width="15.453125" style="14" bestFit="1" customWidth="1"/>
    <col min="16" max="16" width="12.81640625" style="14" customWidth="1"/>
    <col min="17" max="17" width="15.453125" style="14" bestFit="1" customWidth="1"/>
    <col min="18" max="18" width="12.1796875" style="14" bestFit="1" customWidth="1"/>
    <col min="19" max="19" width="15" style="14" bestFit="1" customWidth="1"/>
    <col min="20" max="20" width="12.81640625" style="14" bestFit="1" customWidth="1"/>
    <col min="21" max="21" width="15" style="14" bestFit="1" customWidth="1"/>
    <col min="22" max="16384" width="9.1796875" style="14"/>
  </cols>
  <sheetData>
    <row r="1" spans="2:11" ht="15" thickBot="1" x14ac:dyDescent="0.4"/>
    <row r="2" spans="2:11" ht="36.75" customHeight="1" thickBot="1" x14ac:dyDescent="0.4">
      <c r="B2" s="203" t="s">
        <v>0</v>
      </c>
      <c r="C2" s="204"/>
      <c r="D2" s="204"/>
      <c r="E2" s="204"/>
      <c r="F2" s="204"/>
      <c r="G2" s="204"/>
      <c r="H2" s="204"/>
      <c r="I2" s="204"/>
      <c r="J2" s="204"/>
      <c r="K2" s="205"/>
    </row>
    <row r="3" spans="2:11" ht="44" thickBot="1" x14ac:dyDescent="0.4">
      <c r="B3" s="16" t="s">
        <v>1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21" t="s">
        <v>10</v>
      </c>
    </row>
    <row r="4" spans="2:11" x14ac:dyDescent="0.35">
      <c r="B4" s="22">
        <v>1</v>
      </c>
      <c r="C4" s="30" t="s">
        <v>95</v>
      </c>
      <c r="D4" s="107" t="s">
        <v>64</v>
      </c>
      <c r="E4" s="24">
        <v>310000</v>
      </c>
      <c r="F4" s="24">
        <v>0</v>
      </c>
      <c r="G4" s="25" t="s">
        <v>11</v>
      </c>
      <c r="H4" s="26">
        <v>310000</v>
      </c>
      <c r="I4" s="27">
        <f>H4/H$14*100</f>
        <v>40</v>
      </c>
      <c r="J4" s="28">
        <f t="shared" ref="J4:J6" si="0">IF(I4=0,0,(E4-F4)/I4)</f>
        <v>7750</v>
      </c>
      <c r="K4" s="29">
        <f t="shared" ref="K4:K5" si="1">IF((E4-F4)=0,0,H4/(E4-F4))</f>
        <v>1</v>
      </c>
    </row>
    <row r="5" spans="2:11" x14ac:dyDescent="0.35">
      <c r="B5" s="22">
        <v>2</v>
      </c>
      <c r="C5" s="30" t="s">
        <v>99</v>
      </c>
      <c r="D5" s="23" t="s">
        <v>64</v>
      </c>
      <c r="E5" s="32">
        <v>50</v>
      </c>
      <c r="F5" s="32">
        <v>0</v>
      </c>
      <c r="G5" s="25" t="s">
        <v>70</v>
      </c>
      <c r="H5" s="33">
        <v>387500</v>
      </c>
      <c r="I5" s="34">
        <f t="shared" ref="I5:I13" si="2">H5/H$14*100</f>
        <v>50</v>
      </c>
      <c r="J5" s="28">
        <f t="shared" si="0"/>
        <v>1</v>
      </c>
      <c r="K5" s="29">
        <f t="shared" si="1"/>
        <v>7750</v>
      </c>
    </row>
    <row r="6" spans="2:11" x14ac:dyDescent="0.35">
      <c r="B6" s="22">
        <v>3</v>
      </c>
      <c r="C6" s="107" t="s">
        <v>100</v>
      </c>
      <c r="D6" s="31" t="s">
        <v>64</v>
      </c>
      <c r="E6" s="32">
        <v>5</v>
      </c>
      <c r="F6" s="32">
        <v>0</v>
      </c>
      <c r="G6" s="25" t="s">
        <v>70</v>
      </c>
      <c r="H6" s="33">
        <v>38750</v>
      </c>
      <c r="I6" s="34">
        <f t="shared" si="2"/>
        <v>5</v>
      </c>
      <c r="J6" s="28">
        <f t="shared" si="0"/>
        <v>1</v>
      </c>
      <c r="K6" s="29">
        <f>IF((E6-F6)=0,0,H6/(E6-F6))</f>
        <v>7750</v>
      </c>
    </row>
    <row r="7" spans="2:11" ht="15" thickBot="1" x14ac:dyDescent="0.4">
      <c r="B7" s="22">
        <v>4</v>
      </c>
      <c r="C7" s="107" t="s">
        <v>101</v>
      </c>
      <c r="D7" s="31" t="s">
        <v>64</v>
      </c>
      <c r="E7" s="32">
        <v>5</v>
      </c>
      <c r="F7" s="32">
        <v>0</v>
      </c>
      <c r="G7" s="25" t="s">
        <v>69</v>
      </c>
      <c r="H7" s="33">
        <v>38750</v>
      </c>
      <c r="I7" s="34">
        <f t="shared" si="2"/>
        <v>5</v>
      </c>
      <c r="J7" s="28">
        <f>IF(I7=0,0,(E7-F7)/I7)</f>
        <v>1</v>
      </c>
      <c r="K7" s="29">
        <f>IF((E7-F7)=0,0,H7/(E7-F7))</f>
        <v>7750</v>
      </c>
    </row>
    <row r="8" spans="2:11" ht="15" thickBot="1" x14ac:dyDescent="0.4">
      <c r="B8" s="22">
        <v>5</v>
      </c>
      <c r="C8" s="110" t="s">
        <v>12</v>
      </c>
      <c r="D8" s="36" t="s">
        <v>12</v>
      </c>
      <c r="E8" s="37">
        <v>0</v>
      </c>
      <c r="F8" s="32">
        <v>0</v>
      </c>
      <c r="G8" s="25" t="s">
        <v>69</v>
      </c>
      <c r="H8" s="38">
        <v>0</v>
      </c>
      <c r="I8" s="34">
        <f t="shared" si="2"/>
        <v>0</v>
      </c>
      <c r="J8" s="28">
        <f>IF(I8=0,0,(E8-F8)/I8)</f>
        <v>0</v>
      </c>
      <c r="K8" s="29">
        <f>IF((E8-F8)=0,0,H8/(E8-F8))</f>
        <v>0</v>
      </c>
    </row>
    <row r="9" spans="2:11" x14ac:dyDescent="0.35">
      <c r="B9" s="22">
        <v>6</v>
      </c>
      <c r="C9" s="106" t="s">
        <v>12</v>
      </c>
      <c r="D9" s="36" t="s">
        <v>12</v>
      </c>
      <c r="E9" s="37">
        <v>0</v>
      </c>
      <c r="F9" s="32">
        <v>0</v>
      </c>
      <c r="G9" s="25" t="s">
        <v>69</v>
      </c>
      <c r="H9" s="38">
        <v>0</v>
      </c>
      <c r="I9" s="34">
        <f t="shared" si="2"/>
        <v>0</v>
      </c>
      <c r="J9" s="28">
        <f t="shared" ref="J9:J13" si="3">IF(I9=0,0,(E9-F9)/I9)</f>
        <v>0</v>
      </c>
      <c r="K9" s="29">
        <f t="shared" ref="K9:K13" si="4">IF((E9-F9)=0,0,H9/(E9-F9))</f>
        <v>0</v>
      </c>
    </row>
    <row r="10" spans="2:11" x14ac:dyDescent="0.35">
      <c r="B10" s="22">
        <v>7</v>
      </c>
      <c r="C10" s="35" t="s">
        <v>12</v>
      </c>
      <c r="D10" s="36" t="s">
        <v>12</v>
      </c>
      <c r="E10" s="37">
        <v>0</v>
      </c>
      <c r="F10" s="32">
        <v>0</v>
      </c>
      <c r="G10" s="25" t="s">
        <v>69</v>
      </c>
      <c r="H10" s="38">
        <v>0</v>
      </c>
      <c r="I10" s="34">
        <f t="shared" si="2"/>
        <v>0</v>
      </c>
      <c r="J10" s="28">
        <f t="shared" si="3"/>
        <v>0</v>
      </c>
      <c r="K10" s="29">
        <f t="shared" si="4"/>
        <v>0</v>
      </c>
    </row>
    <row r="11" spans="2:11" x14ac:dyDescent="0.35">
      <c r="B11" s="22">
        <v>8</v>
      </c>
      <c r="C11" s="35" t="s">
        <v>12</v>
      </c>
      <c r="D11" s="36" t="s">
        <v>12</v>
      </c>
      <c r="E11" s="37">
        <v>0</v>
      </c>
      <c r="F11" s="32">
        <v>0</v>
      </c>
      <c r="G11" s="25" t="s">
        <v>69</v>
      </c>
      <c r="H11" s="38">
        <v>0</v>
      </c>
      <c r="I11" s="34">
        <f t="shared" si="2"/>
        <v>0</v>
      </c>
      <c r="J11" s="28">
        <f t="shared" si="3"/>
        <v>0</v>
      </c>
      <c r="K11" s="29">
        <f t="shared" si="4"/>
        <v>0</v>
      </c>
    </row>
    <row r="12" spans="2:11" x14ac:dyDescent="0.35">
      <c r="B12" s="22">
        <v>9</v>
      </c>
      <c r="C12" s="35" t="s">
        <v>12</v>
      </c>
      <c r="D12" s="36" t="s">
        <v>12</v>
      </c>
      <c r="E12" s="37">
        <v>0</v>
      </c>
      <c r="F12" s="32">
        <v>0</v>
      </c>
      <c r="G12" s="25" t="s">
        <v>69</v>
      </c>
      <c r="H12" s="38">
        <v>0</v>
      </c>
      <c r="I12" s="34">
        <f t="shared" si="2"/>
        <v>0</v>
      </c>
      <c r="J12" s="28">
        <f t="shared" si="3"/>
        <v>0</v>
      </c>
      <c r="K12" s="29">
        <f t="shared" si="4"/>
        <v>0</v>
      </c>
    </row>
    <row r="13" spans="2:11" x14ac:dyDescent="0.35">
      <c r="B13" s="22">
        <v>10</v>
      </c>
      <c r="C13" s="35" t="s">
        <v>12</v>
      </c>
      <c r="D13" s="36" t="s">
        <v>12</v>
      </c>
      <c r="E13" s="37">
        <v>0</v>
      </c>
      <c r="F13" s="32">
        <v>0</v>
      </c>
      <c r="G13" s="25" t="s">
        <v>69</v>
      </c>
      <c r="H13" s="38">
        <v>0</v>
      </c>
      <c r="I13" s="34">
        <f t="shared" si="2"/>
        <v>0</v>
      </c>
      <c r="J13" s="28">
        <f t="shared" si="3"/>
        <v>0</v>
      </c>
      <c r="K13" s="29">
        <f t="shared" si="4"/>
        <v>0</v>
      </c>
    </row>
    <row r="14" spans="2:11" ht="15.75" customHeight="1" thickBot="1" x14ac:dyDescent="0.4">
      <c r="B14" s="39"/>
      <c r="C14" s="40" t="s">
        <v>13</v>
      </c>
      <c r="D14" s="41"/>
      <c r="E14" s="41"/>
      <c r="F14" s="41"/>
      <c r="G14" s="41"/>
      <c r="H14" s="42">
        <f>SUM(H4:H13)</f>
        <v>775000</v>
      </c>
      <c r="I14" s="43">
        <f>SUM(I4:I13)</f>
        <v>100</v>
      </c>
      <c r="J14" s="44"/>
      <c r="K14" s="45"/>
    </row>
    <row r="15" spans="2:11" ht="15" thickBot="1" x14ac:dyDescent="0.4"/>
    <row r="16" spans="2:11" ht="35.25" customHeight="1" x14ac:dyDescent="0.35">
      <c r="B16" s="189" t="s">
        <v>14</v>
      </c>
      <c r="C16" s="190"/>
      <c r="D16" s="190"/>
      <c r="E16" s="190"/>
      <c r="F16" s="190"/>
      <c r="G16" s="190"/>
      <c r="H16" s="190"/>
      <c r="I16" s="190"/>
      <c r="J16" s="191"/>
    </row>
    <row r="17" spans="2:10" x14ac:dyDescent="0.35">
      <c r="B17" s="192" t="s">
        <v>1</v>
      </c>
      <c r="C17" s="208" t="s">
        <v>2</v>
      </c>
      <c r="D17" s="206" t="s">
        <v>15</v>
      </c>
      <c r="E17" s="194" t="s">
        <v>16</v>
      </c>
      <c r="F17" s="195"/>
      <c r="G17" s="196" t="s">
        <v>17</v>
      </c>
      <c r="H17" s="197"/>
      <c r="I17" s="198" t="s">
        <v>18</v>
      </c>
      <c r="J17" s="195"/>
    </row>
    <row r="18" spans="2:10" x14ac:dyDescent="0.35">
      <c r="B18" s="193"/>
      <c r="C18" s="209"/>
      <c r="D18" s="207"/>
      <c r="E18" s="46" t="s">
        <v>16</v>
      </c>
      <c r="F18" s="47" t="s">
        <v>19</v>
      </c>
      <c r="G18" s="48" t="s">
        <v>17</v>
      </c>
      <c r="H18" s="49" t="s">
        <v>20</v>
      </c>
      <c r="I18" s="50" t="s">
        <v>18</v>
      </c>
      <c r="J18" s="47" t="s">
        <v>21</v>
      </c>
    </row>
    <row r="19" spans="2:10" x14ac:dyDescent="0.35">
      <c r="B19" s="46" cm="1">
        <f t="array" ref="B19:B28">B4:B13</f>
        <v>1</v>
      </c>
      <c r="C19" s="51" t="str" cm="1">
        <f t="array" ref="C19:C28">C4:C13</f>
        <v>Ponuková cena v eur s DPH</v>
      </c>
      <c r="D19" s="52" cm="1">
        <f t="array" ref="D19:D28">I4:I13</f>
        <v>40</v>
      </c>
      <c r="E19" s="53">
        <v>310000</v>
      </c>
      <c r="F19" s="54">
        <f>IF(I4=100,"0",IF((E4-F4)=0,0,(IF(G4="čím menej, tým lepšie",(I4*(E4-E19)/(E4-F4)),(I4*(E19-F4)/(E4-F4))))))</f>
        <v>0</v>
      </c>
      <c r="G19" s="53">
        <v>300000</v>
      </c>
      <c r="H19" s="55">
        <f>IF(I4=100,"0",IF((E4-F4)=0,0,IF(G4="čím menej, tým lepšie",(I4*(E4-G19)/(E4-F4)),(I4*(G19-F4)/(E4-F4)))))</f>
        <v>1.2903225806451613</v>
      </c>
      <c r="I19" s="53">
        <v>200000</v>
      </c>
      <c r="J19" s="54">
        <f>IF(I4=100,"0",IF((E4-F4)=0,0,IF(G4="čím menej, tým lepšie",(I4*(E4-I19)/(E4-F4)),(I4*(I19-F4)/(E4-F4)))))</f>
        <v>14.193548387096774</v>
      </c>
    </row>
    <row r="20" spans="2:10" ht="15" customHeight="1" x14ac:dyDescent="0.35">
      <c r="B20" s="46">
        <v>2</v>
      </c>
      <c r="C20" s="51" t="str">
        <v>úloha</v>
      </c>
      <c r="D20" s="52">
        <v>50</v>
      </c>
      <c r="E20" s="53">
        <v>0</v>
      </c>
      <c r="F20" s="54">
        <f>IF(I5=100,"0",IF((E5-F5)=0,0,(IF(G5="čím menej, tým lepšie",(I5*(E5-E20)/(E5-F5)),(I5*(E20-F5)/(E5-F5))))))</f>
        <v>0</v>
      </c>
      <c r="G20" s="53">
        <v>0</v>
      </c>
      <c r="H20" s="55">
        <f t="shared" ref="H20:H28" si="5">IF(I5=100,"0",IF((E5-F5)=0,0,IF(G5="čím menej, tým lepšie",(I5*(E5-G20)/(E5-F5)),(I5*(G20-F5)/(E5-F5)))))</f>
        <v>0</v>
      </c>
      <c r="I20" s="53">
        <v>0</v>
      </c>
      <c r="J20" s="54">
        <f t="shared" ref="J20:J28" si="6">IF(I5=100,"0",IF((E5-F5)=0,0,IF(G5="čím menej, tým lepšie",(I5*(E5-I20)/(E5-F5)),(I5*(I20-F5)/(E5-F5)))))</f>
        <v>0</v>
      </c>
    </row>
    <row r="21" spans="2:10" ht="15.75" customHeight="1" x14ac:dyDescent="0.35">
      <c r="B21" s="46">
        <v>3</v>
      </c>
      <c r="C21" s="51" t="str">
        <v>pohovor 1</v>
      </c>
      <c r="D21" s="52">
        <v>5</v>
      </c>
      <c r="E21" s="53">
        <v>0</v>
      </c>
      <c r="F21" s="54">
        <f>IF(I6=100,"0",IF((E6-F6)=0,0,(IF(G6="čím menej, tým lepšie",(I6*(E6-E21)/(E6-F6)),(I6*(E21-F6)/(E6-F6))))))</f>
        <v>0</v>
      </c>
      <c r="G21" s="53">
        <v>0</v>
      </c>
      <c r="H21" s="55">
        <f t="shared" si="5"/>
        <v>0</v>
      </c>
      <c r="I21" s="53">
        <v>0</v>
      </c>
      <c r="J21" s="54">
        <f t="shared" si="6"/>
        <v>0</v>
      </c>
    </row>
    <row r="22" spans="2:10" x14ac:dyDescent="0.35">
      <c r="B22" s="46">
        <v>4</v>
      </c>
      <c r="C22" s="51" t="str">
        <v>pohovor2</v>
      </c>
      <c r="D22" s="52">
        <v>5</v>
      </c>
      <c r="E22" s="53">
        <v>1</v>
      </c>
      <c r="F22" s="54">
        <f>IF(I7=100,"0",IF((E7-F7)=0,0,(IF(G7="čím menej, tým lepšie",(I7*(E7-E22)/(E7-F7)),(I7*(E22-F7)/(E7-F7))))))</f>
        <v>1</v>
      </c>
      <c r="G22" s="53">
        <v>1</v>
      </c>
      <c r="H22" s="55">
        <f t="shared" si="5"/>
        <v>1</v>
      </c>
      <c r="I22" s="53">
        <v>0</v>
      </c>
      <c r="J22" s="54">
        <f t="shared" si="6"/>
        <v>0</v>
      </c>
    </row>
    <row r="23" spans="2:10" x14ac:dyDescent="0.35">
      <c r="B23" s="46">
        <v>5</v>
      </c>
      <c r="C23" s="51" t="str">
        <v>...</v>
      </c>
      <c r="D23" s="52">
        <v>0</v>
      </c>
      <c r="E23" s="53">
        <v>1</v>
      </c>
      <c r="F23" s="54">
        <f>IF(I8=100,"0",IF((E8-F8)=0,0,(IF(G8="čím menej, tým lepšie",(I8*(E8-E23)/(E8-F8)),(I8*(E23-F8)/(E8-F8))))))</f>
        <v>0</v>
      </c>
      <c r="G23" s="53">
        <v>1</v>
      </c>
      <c r="H23" s="55">
        <f t="shared" si="5"/>
        <v>0</v>
      </c>
      <c r="I23" s="53">
        <v>0</v>
      </c>
      <c r="J23" s="54">
        <f t="shared" si="6"/>
        <v>0</v>
      </c>
    </row>
    <row r="24" spans="2:10" x14ac:dyDescent="0.35">
      <c r="B24" s="46">
        <v>6</v>
      </c>
      <c r="C24" s="51" t="str">
        <v>...</v>
      </c>
      <c r="D24" s="52">
        <v>0</v>
      </c>
      <c r="E24" s="53">
        <v>0</v>
      </c>
      <c r="F24" s="54">
        <f t="shared" ref="F24:F28" si="7">IF(I9=100,"0",IF((E9-F9)=0,0,(IF(G9="čím menej, tým lepšie",(I9*(E9-E24)/(E9-F9)),(I9*(E24-F9)/(E9-F9))))))</f>
        <v>0</v>
      </c>
      <c r="G24" s="53">
        <v>0</v>
      </c>
      <c r="H24" s="55">
        <f t="shared" si="5"/>
        <v>0</v>
      </c>
      <c r="I24" s="53">
        <v>0</v>
      </c>
      <c r="J24" s="54">
        <f t="shared" si="6"/>
        <v>0</v>
      </c>
    </row>
    <row r="25" spans="2:10" x14ac:dyDescent="0.35">
      <c r="B25" s="46">
        <v>7</v>
      </c>
      <c r="C25" s="51" t="str">
        <v>...</v>
      </c>
      <c r="D25" s="52">
        <v>0</v>
      </c>
      <c r="E25" s="53">
        <v>0</v>
      </c>
      <c r="F25" s="54">
        <f t="shared" si="7"/>
        <v>0</v>
      </c>
      <c r="G25" s="53">
        <v>0</v>
      </c>
      <c r="H25" s="55">
        <f t="shared" si="5"/>
        <v>0</v>
      </c>
      <c r="I25" s="53">
        <v>0</v>
      </c>
      <c r="J25" s="54">
        <f t="shared" si="6"/>
        <v>0</v>
      </c>
    </row>
    <row r="26" spans="2:10" x14ac:dyDescent="0.35">
      <c r="B26" s="46">
        <v>8</v>
      </c>
      <c r="C26" s="51" t="str">
        <v>...</v>
      </c>
      <c r="D26" s="52">
        <v>0</v>
      </c>
      <c r="E26" s="53">
        <v>0</v>
      </c>
      <c r="F26" s="54">
        <f t="shared" si="7"/>
        <v>0</v>
      </c>
      <c r="G26" s="53">
        <v>0</v>
      </c>
      <c r="H26" s="55">
        <f t="shared" si="5"/>
        <v>0</v>
      </c>
      <c r="I26" s="53">
        <v>0</v>
      </c>
      <c r="J26" s="54">
        <f t="shared" si="6"/>
        <v>0</v>
      </c>
    </row>
    <row r="27" spans="2:10" x14ac:dyDescent="0.35">
      <c r="B27" s="46">
        <v>9</v>
      </c>
      <c r="C27" s="51" t="str">
        <v>...</v>
      </c>
      <c r="D27" s="52">
        <v>0</v>
      </c>
      <c r="E27" s="53">
        <v>0</v>
      </c>
      <c r="F27" s="54">
        <f t="shared" si="7"/>
        <v>0</v>
      </c>
      <c r="G27" s="53">
        <v>0</v>
      </c>
      <c r="H27" s="55">
        <f t="shared" si="5"/>
        <v>0</v>
      </c>
      <c r="I27" s="53">
        <v>0</v>
      </c>
      <c r="J27" s="54">
        <f t="shared" si="6"/>
        <v>0</v>
      </c>
    </row>
    <row r="28" spans="2:10" ht="15" thickBot="1" x14ac:dyDescent="0.4">
      <c r="B28" s="56">
        <v>10</v>
      </c>
      <c r="C28" s="57" t="str">
        <v>...</v>
      </c>
      <c r="D28" s="58">
        <v>0</v>
      </c>
      <c r="E28" s="53">
        <v>0</v>
      </c>
      <c r="F28" s="54">
        <f t="shared" si="7"/>
        <v>0</v>
      </c>
      <c r="G28" s="53">
        <v>0</v>
      </c>
      <c r="H28" s="55">
        <f t="shared" si="5"/>
        <v>0</v>
      </c>
      <c r="I28" s="53">
        <v>0</v>
      </c>
      <c r="J28" s="54">
        <f t="shared" si="6"/>
        <v>0</v>
      </c>
    </row>
    <row r="29" spans="2:10" ht="15" thickBot="1" x14ac:dyDescent="0.4">
      <c r="B29" s="59"/>
      <c r="C29" s="60" t="s">
        <v>22</v>
      </c>
      <c r="D29" s="61">
        <f>SUM(_xlfn.ANCHORARRAY(D19))</f>
        <v>100</v>
      </c>
      <c r="E29" s="60"/>
      <c r="F29" s="62">
        <f>SUM(F19:F28)</f>
        <v>1</v>
      </c>
      <c r="G29" s="63"/>
      <c r="H29" s="62">
        <f t="shared" ref="H29:J29" si="8">SUM(H19:H28)</f>
        <v>2.290322580645161</v>
      </c>
      <c r="I29" s="63"/>
      <c r="J29" s="64">
        <f t="shared" si="8"/>
        <v>14.193548387096774</v>
      </c>
    </row>
    <row r="31" spans="2:10" ht="36.75" customHeight="1" x14ac:dyDescent="0.35">
      <c r="B31" s="210" t="s">
        <v>23</v>
      </c>
      <c r="C31" s="211"/>
      <c r="D31" s="211"/>
      <c r="E31" s="211"/>
      <c r="F31" s="211"/>
      <c r="G31" s="211"/>
      <c r="H31" s="211"/>
      <c r="I31" s="211"/>
      <c r="J31" s="212"/>
    </row>
    <row r="32" spans="2:10" x14ac:dyDescent="0.35">
      <c r="B32" s="213" t="s">
        <v>1</v>
      </c>
      <c r="C32" s="215" t="s">
        <v>2</v>
      </c>
      <c r="D32" s="216"/>
      <c r="E32" s="223" t="s">
        <v>16</v>
      </c>
      <c r="F32" s="224"/>
      <c r="G32" s="221" t="s">
        <v>17</v>
      </c>
      <c r="H32" s="222"/>
      <c r="I32" s="219" t="s">
        <v>18</v>
      </c>
      <c r="J32" s="220"/>
    </row>
    <row r="33" spans="2:10" x14ac:dyDescent="0.35">
      <c r="B33" s="214"/>
      <c r="C33" s="217"/>
      <c r="D33" s="218"/>
      <c r="E33" s="65" t="s">
        <v>16</v>
      </c>
      <c r="F33" s="66" t="s">
        <v>24</v>
      </c>
      <c r="G33" s="67" t="s">
        <v>17</v>
      </c>
      <c r="H33" s="68" t="s">
        <v>25</v>
      </c>
      <c r="I33" s="69" t="s">
        <v>18</v>
      </c>
      <c r="J33" s="70" t="s">
        <v>21</v>
      </c>
    </row>
    <row r="34" spans="2:10" x14ac:dyDescent="0.35">
      <c r="B34" s="71" cm="1">
        <f t="array" ref="B34:B43">B19:B28</f>
        <v>1</v>
      </c>
      <c r="C34" s="72" t="str" cm="1">
        <f t="array" ref="C34:C43">C19:C28</f>
        <v>Ponuková cena v eur s DPH</v>
      </c>
      <c r="D34" s="73"/>
      <c r="E34" s="74">
        <f>E19</f>
        <v>310000</v>
      </c>
      <c r="F34" s="75">
        <f>E34</f>
        <v>310000</v>
      </c>
      <c r="G34" s="74">
        <f>G19</f>
        <v>300000</v>
      </c>
      <c r="H34" s="76">
        <f>G34</f>
        <v>300000</v>
      </c>
      <c r="I34" s="74">
        <f>I19</f>
        <v>200000</v>
      </c>
      <c r="J34" s="77">
        <f>I34</f>
        <v>200000</v>
      </c>
    </row>
    <row r="35" spans="2:10" x14ac:dyDescent="0.35">
      <c r="B35" s="71">
        <v>2</v>
      </c>
      <c r="C35" s="72" t="str">
        <v>úloha</v>
      </c>
      <c r="D35" s="73"/>
      <c r="E35" s="74">
        <f>E20</f>
        <v>0</v>
      </c>
      <c r="F35" s="75">
        <f>IF(I5=100,"0",IF((E5-F5)=0,0,IF(G5="čím menej, tým lepšie",(-(E5-E35)*(H5/(E5-F5))),-(E35-F5)*(H5/(E5-F5)))))</f>
        <v>0</v>
      </c>
      <c r="G35" s="74">
        <f t="shared" ref="G35:G43" si="9">G20</f>
        <v>0</v>
      </c>
      <c r="H35" s="76">
        <f>IF(I5=100,"0",IF((E5-F5)=0,0,IF(G5="čím menej, tým lepšie",(-(E5-G35)*(H5/(E5-F5))),-(G35-F5)*(H5/(E5-F5)))))</f>
        <v>0</v>
      </c>
      <c r="I35" s="74">
        <f t="shared" ref="I35:I43" si="10">I20</f>
        <v>0</v>
      </c>
      <c r="J35" s="77">
        <f>IF(I5=100,"0",IF((E5-F5)=0,0,IF(G5="čím menej, tým lepšie",(-(E5-I35)*(H5/(E5-F5))),-(I35-F5)*(H5/(E5-F5)))))</f>
        <v>0</v>
      </c>
    </row>
    <row r="36" spans="2:10" x14ac:dyDescent="0.35">
      <c r="B36" s="71">
        <v>3</v>
      </c>
      <c r="C36" s="72" t="str">
        <v>pohovor 1</v>
      </c>
      <c r="D36" s="73"/>
      <c r="E36" s="74">
        <f t="shared" ref="E36:E43" si="11">E21</f>
        <v>0</v>
      </c>
      <c r="F36" s="75">
        <f t="shared" ref="F36:F43" si="12">IF(I6=100,"0",IF((E6-F6)=0,0,IF(G6="čím menej, tým lepšie",(-(E6-E36)*(H6/(E6-F6))),-(E36-F6)*(H6/(E6-F6)))))</f>
        <v>0</v>
      </c>
      <c r="G36" s="74">
        <f t="shared" si="9"/>
        <v>0</v>
      </c>
      <c r="H36" s="76">
        <f t="shared" ref="H36:H43" si="13">IF(I6=100,"0",IF((E6-F6)=0,0,IF(G6="čím menej, tým lepšie",(-(E6-G36)*(H6/(E6-F6))),-(G36-F6)*(H6/(E6-F6)))))</f>
        <v>0</v>
      </c>
      <c r="I36" s="74">
        <f>I21</f>
        <v>0</v>
      </c>
      <c r="J36" s="77">
        <f t="shared" ref="J36:J43" si="14">IF(I6=100,"0",IF((E6-F6)=0,0,IF(G6="čím menej, tým lepšie",(-(E6-I36)*(H6/(E6-F6))),-(I36-F6)*(H6/(E6-F6)))))</f>
        <v>0</v>
      </c>
    </row>
    <row r="37" spans="2:10" x14ac:dyDescent="0.35">
      <c r="B37" s="71">
        <v>4</v>
      </c>
      <c r="C37" s="72" t="str">
        <v>pohovor2</v>
      </c>
      <c r="D37" s="73"/>
      <c r="E37" s="74">
        <f t="shared" si="11"/>
        <v>1</v>
      </c>
      <c r="F37" s="75">
        <f t="shared" si="12"/>
        <v>-7750</v>
      </c>
      <c r="G37" s="74">
        <f t="shared" si="9"/>
        <v>1</v>
      </c>
      <c r="H37" s="76">
        <f t="shared" si="13"/>
        <v>-7750</v>
      </c>
      <c r="I37" s="74">
        <f t="shared" si="10"/>
        <v>0</v>
      </c>
      <c r="J37" s="77">
        <f t="shared" si="14"/>
        <v>0</v>
      </c>
    </row>
    <row r="38" spans="2:10" x14ac:dyDescent="0.35">
      <c r="B38" s="71">
        <v>5</v>
      </c>
      <c r="C38" s="72" t="str">
        <v>...</v>
      </c>
      <c r="D38" s="73"/>
      <c r="E38" s="74">
        <f t="shared" si="11"/>
        <v>1</v>
      </c>
      <c r="F38" s="75">
        <f t="shared" si="12"/>
        <v>0</v>
      </c>
      <c r="G38" s="74">
        <f t="shared" si="9"/>
        <v>1</v>
      </c>
      <c r="H38" s="76">
        <f t="shared" si="13"/>
        <v>0</v>
      </c>
      <c r="I38" s="74">
        <f t="shared" si="10"/>
        <v>0</v>
      </c>
      <c r="J38" s="77">
        <f t="shared" si="14"/>
        <v>0</v>
      </c>
    </row>
    <row r="39" spans="2:10" x14ac:dyDescent="0.35">
      <c r="B39" s="71">
        <v>6</v>
      </c>
      <c r="C39" s="72" t="str">
        <v>...</v>
      </c>
      <c r="D39" s="73"/>
      <c r="E39" s="74">
        <f t="shared" si="11"/>
        <v>0</v>
      </c>
      <c r="F39" s="75">
        <f t="shared" si="12"/>
        <v>0</v>
      </c>
      <c r="G39" s="74">
        <f t="shared" si="9"/>
        <v>0</v>
      </c>
      <c r="H39" s="76">
        <f t="shared" si="13"/>
        <v>0</v>
      </c>
      <c r="I39" s="74">
        <f t="shared" si="10"/>
        <v>0</v>
      </c>
      <c r="J39" s="77">
        <f t="shared" si="14"/>
        <v>0</v>
      </c>
    </row>
    <row r="40" spans="2:10" x14ac:dyDescent="0.35">
      <c r="B40" s="71">
        <v>7</v>
      </c>
      <c r="C40" s="72" t="str">
        <v>...</v>
      </c>
      <c r="D40" s="73"/>
      <c r="E40" s="74">
        <f t="shared" si="11"/>
        <v>0</v>
      </c>
      <c r="F40" s="75">
        <f t="shared" si="12"/>
        <v>0</v>
      </c>
      <c r="G40" s="74">
        <f t="shared" si="9"/>
        <v>0</v>
      </c>
      <c r="H40" s="76">
        <f t="shared" si="13"/>
        <v>0</v>
      </c>
      <c r="I40" s="74">
        <f t="shared" si="10"/>
        <v>0</v>
      </c>
      <c r="J40" s="77">
        <f t="shared" si="14"/>
        <v>0</v>
      </c>
    </row>
    <row r="41" spans="2:10" ht="15.75" customHeight="1" x14ac:dyDescent="0.35">
      <c r="B41" s="71">
        <v>8</v>
      </c>
      <c r="C41" s="72" t="str">
        <v>...</v>
      </c>
      <c r="D41" s="73"/>
      <c r="E41" s="74">
        <f t="shared" si="11"/>
        <v>0</v>
      </c>
      <c r="F41" s="75">
        <f t="shared" si="12"/>
        <v>0</v>
      </c>
      <c r="G41" s="74">
        <f t="shared" si="9"/>
        <v>0</v>
      </c>
      <c r="H41" s="76">
        <f t="shared" si="13"/>
        <v>0</v>
      </c>
      <c r="I41" s="74">
        <f t="shared" si="10"/>
        <v>0</v>
      </c>
      <c r="J41" s="77">
        <f t="shared" si="14"/>
        <v>0</v>
      </c>
    </row>
    <row r="42" spans="2:10" x14ac:dyDescent="0.35">
      <c r="B42" s="71">
        <v>9</v>
      </c>
      <c r="C42" s="72" t="str">
        <v>...</v>
      </c>
      <c r="D42" s="73"/>
      <c r="E42" s="74">
        <f t="shared" si="11"/>
        <v>0</v>
      </c>
      <c r="F42" s="75">
        <f t="shared" si="12"/>
        <v>0</v>
      </c>
      <c r="G42" s="74">
        <f t="shared" si="9"/>
        <v>0</v>
      </c>
      <c r="H42" s="76">
        <f t="shared" si="13"/>
        <v>0</v>
      </c>
      <c r="I42" s="74">
        <f t="shared" si="10"/>
        <v>0</v>
      </c>
      <c r="J42" s="77">
        <f t="shared" si="14"/>
        <v>0</v>
      </c>
    </row>
    <row r="43" spans="2:10" ht="15" thickBot="1" x14ac:dyDescent="0.4">
      <c r="B43" s="78">
        <v>10</v>
      </c>
      <c r="C43" s="79" t="str">
        <v>...</v>
      </c>
      <c r="D43" s="80"/>
      <c r="E43" s="74">
        <f t="shared" si="11"/>
        <v>0</v>
      </c>
      <c r="F43" s="75">
        <f t="shared" si="12"/>
        <v>0</v>
      </c>
      <c r="G43" s="74">
        <f t="shared" si="9"/>
        <v>0</v>
      </c>
      <c r="H43" s="76">
        <f t="shared" si="13"/>
        <v>0</v>
      </c>
      <c r="I43" s="74">
        <f t="shared" si="10"/>
        <v>0</v>
      </c>
      <c r="J43" s="77">
        <f t="shared" si="14"/>
        <v>0</v>
      </c>
    </row>
    <row r="44" spans="2:10" ht="15" thickBot="1" x14ac:dyDescent="0.4">
      <c r="B44" s="81"/>
      <c r="C44" s="82" t="s">
        <v>22</v>
      </c>
      <c r="D44" s="82"/>
      <c r="E44" s="82"/>
      <c r="F44" s="83">
        <f>SUM(F34:F43)</f>
        <v>302250</v>
      </c>
      <c r="G44" s="83"/>
      <c r="H44" s="83">
        <f t="shared" ref="H44:J44" si="15">SUM(H34:H43)</f>
        <v>292250</v>
      </c>
      <c r="I44" s="83"/>
      <c r="J44" s="84">
        <f t="shared" si="15"/>
        <v>200000</v>
      </c>
    </row>
    <row r="45" spans="2:10" ht="15" thickBot="1" x14ac:dyDescent="0.4"/>
    <row r="46" spans="2:10" ht="36" customHeight="1" thickBot="1" x14ac:dyDescent="0.4">
      <c r="B46" s="199" t="s">
        <v>63</v>
      </c>
      <c r="C46" s="200"/>
      <c r="D46" s="200"/>
      <c r="E46" s="200"/>
      <c r="F46" s="200"/>
      <c r="G46" s="200"/>
      <c r="H46" s="200"/>
      <c r="I46" s="200"/>
      <c r="J46" s="201"/>
    </row>
    <row r="47" spans="2:10" ht="15.75" customHeight="1" x14ac:dyDescent="0.35">
      <c r="B47" s="183" t="s">
        <v>1</v>
      </c>
      <c r="C47" s="179" t="s">
        <v>2</v>
      </c>
      <c r="D47" s="180"/>
      <c r="E47" s="183" t="s">
        <v>16</v>
      </c>
      <c r="F47" s="184"/>
      <c r="G47" s="185" t="s">
        <v>17</v>
      </c>
      <c r="H47" s="186"/>
      <c r="I47" s="187" t="s">
        <v>18</v>
      </c>
      <c r="J47" s="188"/>
    </row>
    <row r="48" spans="2:10" x14ac:dyDescent="0.35">
      <c r="B48" s="202"/>
      <c r="C48" s="181"/>
      <c r="D48" s="182"/>
      <c r="E48" s="85" t="s">
        <v>16</v>
      </c>
      <c r="F48" s="86" t="s">
        <v>24</v>
      </c>
      <c r="G48" s="87" t="s">
        <v>17</v>
      </c>
      <c r="H48" s="88" t="s">
        <v>25</v>
      </c>
      <c r="I48" s="89" t="s">
        <v>18</v>
      </c>
      <c r="J48" s="90" t="s">
        <v>21</v>
      </c>
    </row>
    <row r="49" spans="2:10" x14ac:dyDescent="0.35">
      <c r="B49" s="91" cm="1">
        <f t="array" ref="B49:B58">B34:B43</f>
        <v>1</v>
      </c>
      <c r="C49" s="92" t="str" cm="1">
        <f t="array" ref="C49:C58">C34:C43</f>
        <v>Ponuková cena v eur s DPH</v>
      </c>
      <c r="D49" s="93"/>
      <c r="E49" s="74">
        <f>E19</f>
        <v>310000</v>
      </c>
      <c r="F49" s="94">
        <f>E49</f>
        <v>310000</v>
      </c>
      <c r="G49" s="74">
        <f>G19</f>
        <v>300000</v>
      </c>
      <c r="H49" s="95">
        <f>G49</f>
        <v>300000</v>
      </c>
      <c r="I49" s="74">
        <f>I19</f>
        <v>200000</v>
      </c>
      <c r="J49" s="96">
        <f>I49</f>
        <v>200000</v>
      </c>
    </row>
    <row r="50" spans="2:10" x14ac:dyDescent="0.35">
      <c r="B50" s="91">
        <v>2</v>
      </c>
      <c r="C50" s="92" t="str">
        <v>úloha</v>
      </c>
      <c r="D50" s="93"/>
      <c r="E50" s="74">
        <f t="shared" ref="E50:E58" si="16">E20</f>
        <v>0</v>
      </c>
      <c r="F50" s="94">
        <f>IF(I5=100,"0",IF((E5-F5)=0,0,IF(G5="čím menej, tým lepšie",((E50-F5)*H5/(E5-F5)),(E5-E50)*(H5/(E5-F5)))))</f>
        <v>387500</v>
      </c>
      <c r="G50" s="74">
        <f t="shared" ref="G50:G58" si="17">G20</f>
        <v>0</v>
      </c>
      <c r="H50" s="95">
        <f>IF(I5=100,"0",IF((E5-F5)=0,0,IF(G5="čím menej, tým lepšie",((G50-F5)*H5/(E5-F5)),(E5-G50)*(H5/(E5-F5)))))</f>
        <v>387500</v>
      </c>
      <c r="I50" s="74">
        <f t="shared" ref="I50:I58" si="18">I20</f>
        <v>0</v>
      </c>
      <c r="J50" s="96">
        <f>IF(I5=100,"0",IF((E5-F5)=0,0,IF(G5="čím menej, tým lepšie",((I50-F5)*H5/(E5-F5)),(E5-I50)*(H5/(E5-F5)))))</f>
        <v>387500</v>
      </c>
    </row>
    <row r="51" spans="2:10" x14ac:dyDescent="0.35">
      <c r="B51" s="91">
        <v>3</v>
      </c>
      <c r="C51" s="92" t="str">
        <v>pohovor 1</v>
      </c>
      <c r="D51" s="93"/>
      <c r="E51" s="74">
        <f t="shared" si="16"/>
        <v>0</v>
      </c>
      <c r="F51" s="94">
        <f t="shared" ref="F51:F58" si="19">IF(I6=100,"0",IF((E6-F6)=0,0,IF(G6="čím menej, tým lepšie",((E51-F6)*H6/(E6-F6)),(E6-E51)*(H6/(E6-F6)))))</f>
        <v>38750</v>
      </c>
      <c r="G51" s="74">
        <f t="shared" si="17"/>
        <v>0</v>
      </c>
      <c r="H51" s="95">
        <f t="shared" ref="H51:H58" si="20">IF(I6=100,"0",IF((E6-F6)=0,0,IF(G6="čím menej, tým lepšie",((G51-F6)*H6/(E6-F6)),(E6-G51)*(H6/(E6-F6)))))</f>
        <v>38750</v>
      </c>
      <c r="I51" s="74">
        <f t="shared" si="18"/>
        <v>0</v>
      </c>
      <c r="J51" s="96">
        <f t="shared" ref="J51:J58" si="21">IF(I6=100,"0",IF((E6-F6)=0,0,IF(G6="čím menej, tým lepšie",((I51-F6)*H6/(E6-F6)),(E6-I51)*(H6/(E6-F6)))))</f>
        <v>38750</v>
      </c>
    </row>
    <row r="52" spans="2:10" ht="15.75" customHeight="1" x14ac:dyDescent="0.35">
      <c r="B52" s="91">
        <v>4</v>
      </c>
      <c r="C52" s="92" t="str">
        <v>pohovor2</v>
      </c>
      <c r="D52" s="93"/>
      <c r="E52" s="74">
        <f t="shared" si="16"/>
        <v>1</v>
      </c>
      <c r="F52" s="94">
        <f t="shared" si="19"/>
        <v>31000</v>
      </c>
      <c r="G52" s="74">
        <f t="shared" si="17"/>
        <v>1</v>
      </c>
      <c r="H52" s="95">
        <f t="shared" si="20"/>
        <v>31000</v>
      </c>
      <c r="I52" s="74">
        <f t="shared" si="18"/>
        <v>0</v>
      </c>
      <c r="J52" s="96">
        <f t="shared" si="21"/>
        <v>38750</v>
      </c>
    </row>
    <row r="53" spans="2:10" x14ac:dyDescent="0.35">
      <c r="B53" s="91">
        <v>5</v>
      </c>
      <c r="C53" s="92" t="str">
        <v>...</v>
      </c>
      <c r="D53" s="93"/>
      <c r="E53" s="74">
        <f t="shared" si="16"/>
        <v>1</v>
      </c>
      <c r="F53" s="94">
        <f t="shared" si="19"/>
        <v>0</v>
      </c>
      <c r="G53" s="74">
        <f t="shared" si="17"/>
        <v>1</v>
      </c>
      <c r="H53" s="95">
        <f t="shared" si="20"/>
        <v>0</v>
      </c>
      <c r="I53" s="74">
        <f t="shared" si="18"/>
        <v>0</v>
      </c>
      <c r="J53" s="96">
        <f t="shared" si="21"/>
        <v>0</v>
      </c>
    </row>
    <row r="54" spans="2:10" x14ac:dyDescent="0.35">
      <c r="B54" s="91">
        <v>6</v>
      </c>
      <c r="C54" s="92" t="str">
        <v>...</v>
      </c>
      <c r="D54" s="93"/>
      <c r="E54" s="74">
        <f t="shared" si="16"/>
        <v>0</v>
      </c>
      <c r="F54" s="94">
        <f t="shared" si="19"/>
        <v>0</v>
      </c>
      <c r="G54" s="74">
        <f t="shared" si="17"/>
        <v>0</v>
      </c>
      <c r="H54" s="95">
        <f t="shared" si="20"/>
        <v>0</v>
      </c>
      <c r="I54" s="74">
        <f t="shared" si="18"/>
        <v>0</v>
      </c>
      <c r="J54" s="96">
        <f t="shared" si="21"/>
        <v>0</v>
      </c>
    </row>
    <row r="55" spans="2:10" x14ac:dyDescent="0.35">
      <c r="B55" s="91">
        <v>7</v>
      </c>
      <c r="C55" s="92" t="str">
        <v>...</v>
      </c>
      <c r="D55" s="93"/>
      <c r="E55" s="74">
        <f t="shared" si="16"/>
        <v>0</v>
      </c>
      <c r="F55" s="94">
        <f t="shared" si="19"/>
        <v>0</v>
      </c>
      <c r="G55" s="74">
        <f t="shared" si="17"/>
        <v>0</v>
      </c>
      <c r="H55" s="95">
        <f t="shared" si="20"/>
        <v>0</v>
      </c>
      <c r="I55" s="74">
        <f t="shared" si="18"/>
        <v>0</v>
      </c>
      <c r="J55" s="96">
        <f t="shared" si="21"/>
        <v>0</v>
      </c>
    </row>
    <row r="56" spans="2:10" x14ac:dyDescent="0.35">
      <c r="B56" s="91">
        <v>8</v>
      </c>
      <c r="C56" s="92" t="str">
        <v>...</v>
      </c>
      <c r="D56" s="93"/>
      <c r="E56" s="74">
        <f t="shared" si="16"/>
        <v>0</v>
      </c>
      <c r="F56" s="94">
        <f t="shared" si="19"/>
        <v>0</v>
      </c>
      <c r="G56" s="74">
        <f t="shared" si="17"/>
        <v>0</v>
      </c>
      <c r="H56" s="95">
        <f t="shared" si="20"/>
        <v>0</v>
      </c>
      <c r="I56" s="74">
        <f t="shared" si="18"/>
        <v>0</v>
      </c>
      <c r="J56" s="96">
        <f t="shared" si="21"/>
        <v>0</v>
      </c>
    </row>
    <row r="57" spans="2:10" x14ac:dyDescent="0.35">
      <c r="B57" s="91">
        <v>9</v>
      </c>
      <c r="C57" s="92" t="str">
        <v>...</v>
      </c>
      <c r="D57" s="93"/>
      <c r="E57" s="74">
        <f t="shared" si="16"/>
        <v>0</v>
      </c>
      <c r="F57" s="94">
        <f t="shared" si="19"/>
        <v>0</v>
      </c>
      <c r="G57" s="74">
        <f t="shared" si="17"/>
        <v>0</v>
      </c>
      <c r="H57" s="95">
        <f t="shared" si="20"/>
        <v>0</v>
      </c>
      <c r="I57" s="74">
        <f t="shared" si="18"/>
        <v>0</v>
      </c>
      <c r="J57" s="96">
        <f t="shared" si="21"/>
        <v>0</v>
      </c>
    </row>
    <row r="58" spans="2:10" ht="15" thickBot="1" x14ac:dyDescent="0.4">
      <c r="B58" s="97">
        <v>10</v>
      </c>
      <c r="C58" s="98" t="str">
        <v>...</v>
      </c>
      <c r="D58" s="99"/>
      <c r="E58" s="74">
        <f t="shared" si="16"/>
        <v>0</v>
      </c>
      <c r="F58" s="94">
        <f t="shared" si="19"/>
        <v>0</v>
      </c>
      <c r="G58" s="74">
        <f t="shared" si="17"/>
        <v>0</v>
      </c>
      <c r="H58" s="95">
        <f t="shared" si="20"/>
        <v>0</v>
      </c>
      <c r="I58" s="74">
        <f t="shared" si="18"/>
        <v>0</v>
      </c>
      <c r="J58" s="96">
        <f t="shared" si="21"/>
        <v>0</v>
      </c>
    </row>
    <row r="59" spans="2:10" ht="15" thickBot="1" x14ac:dyDescent="0.4">
      <c r="B59" s="100"/>
      <c r="C59" s="101" t="s">
        <v>22</v>
      </c>
      <c r="D59" s="101"/>
      <c r="E59" s="101"/>
      <c r="F59" s="102">
        <f>SUM(F49:F58)</f>
        <v>767250</v>
      </c>
      <c r="G59" s="102"/>
      <c r="H59" s="102">
        <f t="shared" ref="H59:J59" si="22">SUM(H49:H58)</f>
        <v>757250</v>
      </c>
      <c r="I59" s="102"/>
      <c r="J59" s="103">
        <f t="shared" si="22"/>
        <v>665000</v>
      </c>
    </row>
    <row r="61" spans="2:10" x14ac:dyDescent="0.35">
      <c r="C61" s="14"/>
      <c r="D61" s="14"/>
      <c r="E61" s="14"/>
      <c r="F61" s="14"/>
      <c r="G61" s="14"/>
      <c r="H61" s="14"/>
    </row>
    <row r="62" spans="2:10" ht="30.75" customHeight="1" x14ac:dyDescent="0.35">
      <c r="C62" s="14"/>
      <c r="D62" s="14"/>
      <c r="E62" s="14"/>
      <c r="F62" s="14"/>
      <c r="G62" s="14"/>
      <c r="H62" s="14"/>
    </row>
    <row r="63" spans="2:10" x14ac:dyDescent="0.35">
      <c r="C63" s="14"/>
      <c r="D63" s="14"/>
      <c r="E63" s="14"/>
      <c r="F63" s="14"/>
      <c r="G63" s="14"/>
      <c r="H63" s="14"/>
    </row>
    <row r="64" spans="2:10" x14ac:dyDescent="0.35">
      <c r="C64" s="14"/>
      <c r="D64" s="14"/>
      <c r="E64" s="14"/>
      <c r="F64" s="14"/>
      <c r="G64" s="14"/>
      <c r="H64" s="14"/>
    </row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ht="15.75" customHeight="1" x14ac:dyDescent="0.35"/>
    <row r="73" s="14" customFormat="1" ht="15.75" customHeigh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1:M27"/>
  <sheetViews>
    <sheetView tabSelected="1" zoomScaleNormal="100" workbookViewId="0">
      <selection activeCell="F26" sqref="F26:G27"/>
    </sheetView>
  </sheetViews>
  <sheetFormatPr defaultColWidth="9.1796875" defaultRowHeight="14.5" x14ac:dyDescent="0.35"/>
  <cols>
    <col min="1" max="1" width="4.81640625" style="14" customWidth="1"/>
    <col min="2" max="2" width="45.81640625" style="14" customWidth="1"/>
    <col min="3" max="3" width="9.81640625" style="14" customWidth="1"/>
    <col min="4" max="4" width="7.453125" style="14" customWidth="1"/>
    <col min="5" max="7" width="25.1796875" style="14" customWidth="1"/>
    <col min="8" max="12" width="9.1796875" style="14"/>
    <col min="13" max="13" width="7.54296875" style="14" customWidth="1"/>
    <col min="14" max="16384" width="9.1796875" style="14"/>
  </cols>
  <sheetData>
    <row r="1" spans="2:13" ht="15" thickBot="1" x14ac:dyDescent="0.4"/>
    <row r="2" spans="2:13" ht="30.75" customHeight="1" thickBot="1" x14ac:dyDescent="0.4">
      <c r="B2" s="167" t="s">
        <v>81</v>
      </c>
      <c r="C2" s="168"/>
      <c r="D2" s="169"/>
      <c r="E2" s="169"/>
      <c r="F2" s="169"/>
      <c r="G2" s="170"/>
      <c r="M2" s="131"/>
    </row>
    <row r="3" spans="2:13" ht="15" thickBot="1" x14ac:dyDescent="0.4">
      <c r="B3" s="134"/>
      <c r="C3" s="134"/>
      <c r="D3" s="134"/>
      <c r="E3" s="134"/>
      <c r="F3" s="134"/>
      <c r="G3" s="134"/>
    </row>
    <row r="4" spans="2:13" x14ac:dyDescent="0.35">
      <c r="B4" s="173" t="s">
        <v>26</v>
      </c>
      <c r="C4" s="174"/>
      <c r="D4" s="171"/>
      <c r="E4" s="171"/>
      <c r="F4" s="171"/>
      <c r="G4" s="172"/>
    </row>
    <row r="5" spans="2:13" x14ac:dyDescent="0.35">
      <c r="B5" s="137" t="s">
        <v>27</v>
      </c>
      <c r="C5" s="138"/>
      <c r="D5" s="161"/>
      <c r="E5" s="161"/>
      <c r="F5" s="161"/>
      <c r="G5" s="162"/>
    </row>
    <row r="6" spans="2:13" x14ac:dyDescent="0.35">
      <c r="B6" s="137" t="s">
        <v>28</v>
      </c>
      <c r="C6" s="138"/>
      <c r="D6" s="161"/>
      <c r="E6" s="161"/>
      <c r="F6" s="161"/>
      <c r="G6" s="162"/>
      <c r="M6" s="15"/>
    </row>
    <row r="7" spans="2:13" x14ac:dyDescent="0.35">
      <c r="B7" s="137" t="s">
        <v>29</v>
      </c>
      <c r="C7" s="138"/>
      <c r="D7" s="161"/>
      <c r="E7" s="161"/>
      <c r="F7" s="161"/>
      <c r="G7" s="162"/>
    </row>
    <row r="8" spans="2:13" x14ac:dyDescent="0.35">
      <c r="B8" s="137" t="s">
        <v>30</v>
      </c>
      <c r="C8" s="138"/>
      <c r="D8" s="161"/>
      <c r="E8" s="161"/>
      <c r="F8" s="161"/>
      <c r="G8" s="162"/>
    </row>
    <row r="9" spans="2:13" x14ac:dyDescent="0.35">
      <c r="B9" s="137" t="s">
        <v>31</v>
      </c>
      <c r="C9" s="138"/>
      <c r="D9" s="161"/>
      <c r="E9" s="161"/>
      <c r="F9" s="161"/>
      <c r="G9" s="162"/>
    </row>
    <row r="10" spans="2:13" ht="15" thickBot="1" x14ac:dyDescent="0.4">
      <c r="B10" s="139" t="s">
        <v>32</v>
      </c>
      <c r="C10" s="140"/>
      <c r="D10" s="177" t="s">
        <v>71</v>
      </c>
      <c r="E10" s="178"/>
      <c r="F10" s="132"/>
      <c r="G10" s="133"/>
    </row>
    <row r="11" spans="2:13" ht="15" thickBot="1" x14ac:dyDescent="0.4">
      <c r="B11" s="134"/>
      <c r="C11" s="134"/>
      <c r="D11" s="134"/>
      <c r="E11" s="134"/>
      <c r="F11" s="134"/>
      <c r="G11" s="134"/>
    </row>
    <row r="12" spans="2:13" ht="21.5" thickBot="1" x14ac:dyDescent="0.4">
      <c r="B12" s="118" t="s">
        <v>68</v>
      </c>
      <c r="C12" s="141" t="str">
        <f>'Zákl. nastavenie'!C4</f>
        <v>Ponuková cena v eur s DPH</v>
      </c>
      <c r="D12" s="142"/>
      <c r="E12" s="142"/>
      <c r="F12" s="142"/>
      <c r="G12" s="143"/>
    </row>
    <row r="13" spans="2:13" x14ac:dyDescent="0.35">
      <c r="B13" s="135" t="s">
        <v>65</v>
      </c>
      <c r="C13" s="136"/>
      <c r="D13" s="136"/>
      <c r="E13" s="119" t="s">
        <v>96</v>
      </c>
      <c r="F13" s="120" t="s">
        <v>66</v>
      </c>
      <c r="G13" s="121" t="s">
        <v>67</v>
      </c>
    </row>
    <row r="14" spans="2:13" ht="15" thickBot="1" x14ac:dyDescent="0.4">
      <c r="B14" s="175" t="s">
        <v>11</v>
      </c>
      <c r="C14" s="176"/>
      <c r="D14" s="176"/>
      <c r="E14" s="122">
        <v>40</v>
      </c>
      <c r="F14" s="123">
        <f>'Zákl. nastavenie'!F4</f>
        <v>0</v>
      </c>
      <c r="G14" s="124">
        <f>'Zákl. nastavenie'!E4</f>
        <v>310000</v>
      </c>
    </row>
    <row r="15" spans="2:13" ht="44" thickBot="1" x14ac:dyDescent="0.4">
      <c r="B15" s="125" t="s">
        <v>33</v>
      </c>
      <c r="C15" s="126" t="s">
        <v>91</v>
      </c>
      <c r="D15" s="127" t="s">
        <v>88</v>
      </c>
      <c r="E15" s="128" t="s">
        <v>90</v>
      </c>
      <c r="F15" s="129" t="s">
        <v>92</v>
      </c>
      <c r="G15" s="130" t="s">
        <v>93</v>
      </c>
    </row>
    <row r="16" spans="2:13" ht="18.5" x14ac:dyDescent="0.45">
      <c r="B16" s="114" t="s">
        <v>94</v>
      </c>
      <c r="C16" s="115" t="s">
        <v>80</v>
      </c>
      <c r="D16" s="116">
        <v>1</v>
      </c>
      <c r="E16" s="108">
        <v>0</v>
      </c>
      <c r="F16" s="112">
        <f>IF(D$10="Som platcom DPH",E16*0.23,0)</f>
        <v>0</v>
      </c>
      <c r="G16" s="113">
        <f>SUM(E16+F16)*D16</f>
        <v>0</v>
      </c>
    </row>
    <row r="17" spans="2:7" ht="30" x14ac:dyDescent="0.45">
      <c r="B17" s="117" t="s">
        <v>102</v>
      </c>
      <c r="C17" s="115" t="s">
        <v>89</v>
      </c>
      <c r="D17" s="116">
        <v>23</v>
      </c>
      <c r="E17" s="109">
        <v>0</v>
      </c>
      <c r="F17" s="112">
        <f t="shared" ref="F17:F22" si="0">IF(D$10="Som platcom DPH",E17*0.23,0)</f>
        <v>0</v>
      </c>
      <c r="G17" s="113">
        <f>SUM(E17+F17)*D17</f>
        <v>0</v>
      </c>
    </row>
    <row r="18" spans="2:7" ht="18.5" x14ac:dyDescent="0.45">
      <c r="B18" s="114" t="s">
        <v>83</v>
      </c>
      <c r="C18" s="115" t="s">
        <v>82</v>
      </c>
      <c r="D18" s="116">
        <v>60</v>
      </c>
      <c r="E18" s="109">
        <v>0</v>
      </c>
      <c r="F18" s="112">
        <f t="shared" si="0"/>
        <v>0</v>
      </c>
      <c r="G18" s="113">
        <f t="shared" ref="G18:G22" si="1">SUM(E18+F18)*D18</f>
        <v>0</v>
      </c>
    </row>
    <row r="19" spans="2:7" ht="18.5" x14ac:dyDescent="0.45">
      <c r="B19" s="114" t="s">
        <v>84</v>
      </c>
      <c r="C19" s="115" t="s">
        <v>82</v>
      </c>
      <c r="D19" s="116">
        <f>D18*2</f>
        <v>120</v>
      </c>
      <c r="E19" s="109">
        <v>0</v>
      </c>
      <c r="F19" s="112">
        <f t="shared" si="0"/>
        <v>0</v>
      </c>
      <c r="G19" s="113">
        <f t="shared" si="1"/>
        <v>0</v>
      </c>
    </row>
    <row r="20" spans="2:7" ht="18.5" x14ac:dyDescent="0.45">
      <c r="B20" s="114" t="s">
        <v>85</v>
      </c>
      <c r="C20" s="115" t="s">
        <v>82</v>
      </c>
      <c r="D20" s="116">
        <f>D18*0.5</f>
        <v>30</v>
      </c>
      <c r="E20" s="109">
        <v>0</v>
      </c>
      <c r="F20" s="112">
        <f t="shared" si="0"/>
        <v>0</v>
      </c>
      <c r="G20" s="113">
        <f t="shared" si="1"/>
        <v>0</v>
      </c>
    </row>
    <row r="21" spans="2:7" ht="30.75" customHeight="1" x14ac:dyDescent="0.45">
      <c r="B21" s="117" t="s">
        <v>86</v>
      </c>
      <c r="C21" s="115" t="s">
        <v>82</v>
      </c>
      <c r="D21" s="116">
        <f>D18*0.5</f>
        <v>30</v>
      </c>
      <c r="E21" s="109">
        <v>0</v>
      </c>
      <c r="F21" s="112">
        <f t="shared" si="0"/>
        <v>0</v>
      </c>
      <c r="G21" s="113">
        <f t="shared" si="1"/>
        <v>0</v>
      </c>
    </row>
    <row r="22" spans="2:7" ht="18.5" x14ac:dyDescent="0.45">
      <c r="B22" s="114" t="s">
        <v>87</v>
      </c>
      <c r="C22" s="115" t="s">
        <v>82</v>
      </c>
      <c r="D22" s="116">
        <f>D18*0.7</f>
        <v>42</v>
      </c>
      <c r="E22" s="109">
        <v>0</v>
      </c>
      <c r="F22" s="112">
        <f t="shared" si="0"/>
        <v>0</v>
      </c>
      <c r="G22" s="113">
        <f t="shared" si="1"/>
        <v>0</v>
      </c>
    </row>
    <row r="23" spans="2:7" ht="15" thickBot="1" x14ac:dyDescent="0.4">
      <c r="B23" s="163" t="s">
        <v>22</v>
      </c>
      <c r="C23" s="164"/>
      <c r="D23" s="164"/>
      <c r="E23" s="165"/>
      <c r="F23" s="166"/>
      <c r="G23" s="111">
        <f>SUM(G16:G22)</f>
        <v>0</v>
      </c>
    </row>
    <row r="24" spans="2:7" ht="19" thickBot="1" x14ac:dyDescent="0.5">
      <c r="B24" s="156" t="s">
        <v>97</v>
      </c>
      <c r="C24" s="157"/>
      <c r="D24" s="159">
        <f>IF(E14=100,"Toto je jediné kritérium a prepočet na body sa preto neuplatňuje",IF(B14="čím menej, tým lepšie",(E14*(G14-G23)/(G14-F14)),(E14*(G18-F14)/(G14-F14))))</f>
        <v>40</v>
      </c>
      <c r="E24" s="159"/>
      <c r="F24" s="159"/>
      <c r="G24" s="160"/>
    </row>
    <row r="25" spans="2:7" ht="15" thickBot="1" x14ac:dyDescent="0.4">
      <c r="B25" s="158"/>
      <c r="C25" s="158"/>
      <c r="D25" s="158"/>
      <c r="E25" s="158"/>
      <c r="F25" s="158"/>
      <c r="G25" s="158"/>
    </row>
    <row r="26" spans="2:7" x14ac:dyDescent="0.35">
      <c r="B26" s="150" t="s">
        <v>34</v>
      </c>
      <c r="C26" s="144" t="s">
        <v>35</v>
      </c>
      <c r="D26" s="145"/>
      <c r="E26" s="146"/>
      <c r="F26" s="152" t="s">
        <v>98</v>
      </c>
      <c r="G26" s="153"/>
    </row>
    <row r="27" spans="2:7" ht="15" thickBot="1" x14ac:dyDescent="0.4">
      <c r="B27" s="151"/>
      <c r="C27" s="147"/>
      <c r="D27" s="148"/>
      <c r="E27" s="149"/>
      <c r="F27" s="154"/>
      <c r="G27" s="155"/>
    </row>
  </sheetData>
  <sheetProtection algorithmName="SHA-512" hashValue="vqdAtjTeGVfzDZS04ydNav9aOt1jML0YoiFgdwmBv7jW/2Ryw4s1kxP1QLjK6mWQM94OlbnheFfapA8qLhXIqQ==" saltValue="LtsVIl8AInFuiQKMkR4QDw==" spinCount="100000" sheet="1" objects="1" scenarios="1" selectLockedCells="1"/>
  <mergeCells count="28">
    <mergeCell ref="D7:G7"/>
    <mergeCell ref="B7:C7"/>
    <mergeCell ref="B23:F23"/>
    <mergeCell ref="D8:G8"/>
    <mergeCell ref="B2:G2"/>
    <mergeCell ref="B3:G3"/>
    <mergeCell ref="D4:G4"/>
    <mergeCell ref="D5:G5"/>
    <mergeCell ref="D6:G6"/>
    <mergeCell ref="B4:C4"/>
    <mergeCell ref="B5:C5"/>
    <mergeCell ref="B6:C6"/>
    <mergeCell ref="B14:D14"/>
    <mergeCell ref="B8:C8"/>
    <mergeCell ref="D9:G9"/>
    <mergeCell ref="D10:E10"/>
    <mergeCell ref="C26:E27"/>
    <mergeCell ref="B26:B27"/>
    <mergeCell ref="F26:G27"/>
    <mergeCell ref="B24:C24"/>
    <mergeCell ref="B25:G25"/>
    <mergeCell ref="D24:G24"/>
    <mergeCell ref="F10:G10"/>
    <mergeCell ref="B11:G11"/>
    <mergeCell ref="B13:D13"/>
    <mergeCell ref="B9:C9"/>
    <mergeCell ref="B10:C10"/>
    <mergeCell ref="C12:G12"/>
  </mergeCells>
  <dataValidations count="1">
    <dataValidation type="list" allowBlank="1" showInputMessage="1" showErrorMessage="1" sqref="D10" xr:uid="{CACC827A-9BDE-4D68-BE0A-714B664E9FFF}">
      <formula1>"Som platcom DPH,Nie som platcom DPH"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99B-5E15-41C1-A3DB-045470C32F4F}">
  <dimension ref="B1:B23"/>
  <sheetViews>
    <sheetView showGridLines="0" workbookViewId="0">
      <selection activeCell="B10" sqref="B10"/>
    </sheetView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72</v>
      </c>
    </row>
    <row r="3" spans="2:2" x14ac:dyDescent="0.35">
      <c r="B3" s="4"/>
    </row>
    <row r="4" spans="2:2" x14ac:dyDescent="0.35">
      <c r="B4" s="5" t="s">
        <v>37</v>
      </c>
    </row>
    <row r="5" spans="2:2" x14ac:dyDescent="0.35">
      <c r="B5" s="6"/>
    </row>
    <row r="6" spans="2:2" x14ac:dyDescent="0.35">
      <c r="B6" s="7" t="s">
        <v>38</v>
      </c>
    </row>
    <row r="7" spans="2:2" x14ac:dyDescent="0.35">
      <c r="B7" s="5"/>
    </row>
    <row r="8" spans="2:2" x14ac:dyDescent="0.35">
      <c r="B8" s="104" t="s">
        <v>73</v>
      </c>
    </row>
    <row r="9" spans="2:2" x14ac:dyDescent="0.35">
      <c r="B9" s="104"/>
    </row>
    <row r="10" spans="2:2" x14ac:dyDescent="0.35">
      <c r="B10" s="105" t="s">
        <v>75</v>
      </c>
    </row>
    <row r="11" spans="2:2" x14ac:dyDescent="0.35">
      <c r="B11" s="105" t="s">
        <v>76</v>
      </c>
    </row>
    <row r="12" spans="2:2" x14ac:dyDescent="0.35">
      <c r="B12" s="105" t="s">
        <v>77</v>
      </c>
    </row>
    <row r="13" spans="2:2" x14ac:dyDescent="0.35">
      <c r="B13" s="105" t="s">
        <v>78</v>
      </c>
    </row>
    <row r="14" spans="2:2" ht="16.5" customHeight="1" x14ac:dyDescent="0.35">
      <c r="B14" s="5"/>
    </row>
    <row r="15" spans="2:2" ht="29" x14ac:dyDescent="0.35">
      <c r="B15" s="104" t="s">
        <v>74</v>
      </c>
    </row>
    <row r="16" spans="2:2" x14ac:dyDescent="0.35">
      <c r="B16" s="8"/>
    </row>
    <row r="17" spans="2:2" ht="29" x14ac:dyDescent="0.35">
      <c r="B17" s="5" t="s">
        <v>79</v>
      </c>
    </row>
    <row r="18" spans="2:2" ht="15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5.5" x14ac:dyDescent="0.35">
      <c r="B23" s="2"/>
    </row>
  </sheetData>
  <sheetProtection algorithmName="SHA-512" hashValue="D5jDkh7X6iW8EwFvrlPJ8WmPAztOgrmhPL8PqcneAWj8VKb9rzSHLlrYS47KjUPjJ1CDlex+4OX42XEZ0IMPOg==" saltValue="KopRwGgB0GnwiG6WJgpO2A==" spinCount="100000" sheet="1" objects="1" scenarios="1" selectLockedCells="1"/>
  <hyperlinks>
    <hyperlink ref="B8" r:id="rId1" location="paragraf-32:~:text=Za%20osobu%20pod%C4%BEa,t%C3%A1to%20osoba%20riadi." display="že v spoločnosti uchádazača neexistuje iná osoba podľa § 32 osd. 8 ZVO." xr:uid="{E088AD26-2C41-4DEB-ADCF-4FB489B9F6D7}"/>
    <hyperlink ref="B15" r:id="rId2" location="paragraf-32.odsek-1.pismeno-a" xr:uid="{77D7599E-C391-4973-B79E-E7398F566AF7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workbookViewId="0"/>
  </sheetViews>
  <sheetFormatPr defaultRowHeight="14.5" x14ac:dyDescent="0.35"/>
  <cols>
    <col min="1" max="1" width="3.8164062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36</v>
      </c>
    </row>
    <row r="3" spans="2:2" x14ac:dyDescent="0.35">
      <c r="B3" s="4"/>
    </row>
    <row r="4" spans="2:2" x14ac:dyDescent="0.35">
      <c r="B4" s="10" t="s">
        <v>37</v>
      </c>
    </row>
    <row r="5" spans="2:2" x14ac:dyDescent="0.35">
      <c r="B5" s="4"/>
    </row>
    <row r="6" spans="2:2" x14ac:dyDescent="0.35">
      <c r="B6" s="11" t="s">
        <v>38</v>
      </c>
    </row>
    <row r="7" spans="2:2" x14ac:dyDescent="0.35">
      <c r="B7" s="12"/>
    </row>
    <row r="8" spans="2:2" ht="60.75" customHeight="1" x14ac:dyDescent="0.35">
      <c r="B8" s="5" t="s">
        <v>39</v>
      </c>
    </row>
    <row r="9" spans="2:2" x14ac:dyDescent="0.35">
      <c r="B9" s="5"/>
    </row>
    <row r="10" spans="2:2" x14ac:dyDescent="0.35">
      <c r="B10" s="5" t="s">
        <v>40</v>
      </c>
    </row>
    <row r="11" spans="2:2" x14ac:dyDescent="0.35">
      <c r="B11" s="5" t="s">
        <v>41</v>
      </c>
    </row>
    <row r="12" spans="2:2" x14ac:dyDescent="0.35">
      <c r="B12" s="5" t="s">
        <v>42</v>
      </c>
    </row>
    <row r="13" spans="2:2" x14ac:dyDescent="0.35">
      <c r="B13" s="5" t="s">
        <v>43</v>
      </c>
    </row>
    <row r="14" spans="2:2" x14ac:dyDescent="0.35">
      <c r="B14" s="5" t="s">
        <v>44</v>
      </c>
    </row>
    <row r="15" spans="2:2" x14ac:dyDescent="0.35">
      <c r="B15" s="5" t="s">
        <v>45</v>
      </c>
    </row>
    <row r="16" spans="2:2" x14ac:dyDescent="0.35">
      <c r="B16" s="5" t="s">
        <v>46</v>
      </c>
    </row>
    <row r="17" spans="2:2" ht="29" x14ac:dyDescent="0.35">
      <c r="B17" s="5" t="s">
        <v>47</v>
      </c>
    </row>
    <row r="18" spans="2:2" x14ac:dyDescent="0.35">
      <c r="B18" s="5" t="s">
        <v>48</v>
      </c>
    </row>
    <row r="19" spans="2:2" x14ac:dyDescent="0.35">
      <c r="B19" s="5" t="s">
        <v>49</v>
      </c>
    </row>
    <row r="20" spans="2:2" x14ac:dyDescent="0.35">
      <c r="B20" s="5" t="s">
        <v>50</v>
      </c>
    </row>
    <row r="21" spans="2:2" ht="29" x14ac:dyDescent="0.35">
      <c r="B21" s="5" t="s">
        <v>51</v>
      </c>
    </row>
    <row r="22" spans="2:2" x14ac:dyDescent="0.35">
      <c r="B22" s="5" t="s">
        <v>52</v>
      </c>
    </row>
    <row r="23" spans="2:2" x14ac:dyDescent="0.35">
      <c r="B23" s="6"/>
    </row>
    <row r="24" spans="2:2" ht="58" x14ac:dyDescent="0.35">
      <c r="B24" s="5" t="s">
        <v>53</v>
      </c>
    </row>
    <row r="25" spans="2:2" ht="13.5" customHeight="1" x14ac:dyDescent="0.35">
      <c r="B25" s="5"/>
    </row>
    <row r="26" spans="2:2" ht="29" x14ac:dyDescent="0.35">
      <c r="B26" s="5" t="s">
        <v>54</v>
      </c>
    </row>
    <row r="27" spans="2:2" ht="15" thickBot="1" x14ac:dyDescent="0.4">
      <c r="B27" s="13"/>
    </row>
  </sheetData>
  <sheetProtection algorithmName="SHA-512" hashValue="mLKOiqisAGI1FlLWO4cXFLyOZLrvH53mdK85N5UOT+TqGIYidi4fAyjGtCmXn88SeGk6bZdoqYCvZ/9YsNCaWA==" saltValue="v4IIwmBBNbLk5iJ9o2Fbj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workbookViewId="0"/>
  </sheetViews>
  <sheetFormatPr defaultRowHeight="14.5" x14ac:dyDescent="0.35"/>
  <cols>
    <col min="1" max="1" width="3.1796875" customWidth="1"/>
    <col min="2" max="2" width="98.54296875" customWidth="1"/>
  </cols>
  <sheetData>
    <row r="1" spans="2:2" ht="15" thickBot="1" x14ac:dyDescent="0.4"/>
    <row r="2" spans="2:2" ht="42.75" customHeight="1" x14ac:dyDescent="0.35">
      <c r="B2" s="3" t="s">
        <v>55</v>
      </c>
    </row>
    <row r="3" spans="2:2" x14ac:dyDescent="0.35">
      <c r="B3" s="4"/>
    </row>
    <row r="4" spans="2:2" x14ac:dyDescent="0.35">
      <c r="B4" s="5" t="s">
        <v>37</v>
      </c>
    </row>
    <row r="5" spans="2:2" x14ac:dyDescent="0.35">
      <c r="B5" s="6"/>
    </row>
    <row r="6" spans="2:2" x14ac:dyDescent="0.35">
      <c r="B6" s="7" t="s">
        <v>38</v>
      </c>
    </row>
    <row r="7" spans="2:2" x14ac:dyDescent="0.35">
      <c r="B7" s="5"/>
    </row>
    <row r="8" spans="2:2" ht="60.75" customHeight="1" x14ac:dyDescent="0.35">
      <c r="B8" s="5" t="s">
        <v>56</v>
      </c>
    </row>
    <row r="9" spans="2:2" x14ac:dyDescent="0.35">
      <c r="B9" s="5" t="s">
        <v>57</v>
      </c>
    </row>
    <row r="10" spans="2:2" x14ac:dyDescent="0.35">
      <c r="B10" s="8"/>
    </row>
    <row r="11" spans="2:2" ht="29" x14ac:dyDescent="0.35">
      <c r="B11" s="5" t="s">
        <v>58</v>
      </c>
    </row>
    <row r="12" spans="2:2" x14ac:dyDescent="0.35">
      <c r="B12" s="5"/>
    </row>
    <row r="13" spans="2:2" ht="29" x14ac:dyDescent="0.35">
      <c r="B13" s="5" t="s">
        <v>59</v>
      </c>
    </row>
    <row r="14" spans="2:2" x14ac:dyDescent="0.35">
      <c r="B14" s="5"/>
    </row>
    <row r="15" spans="2:2" ht="29" x14ac:dyDescent="0.35">
      <c r="B15" s="5" t="s">
        <v>60</v>
      </c>
    </row>
    <row r="16" spans="2:2" x14ac:dyDescent="0.35">
      <c r="B16" s="5"/>
    </row>
    <row r="17" spans="2:2" ht="58" x14ac:dyDescent="0.35">
      <c r="B17" s="5" t="s">
        <v>61</v>
      </c>
    </row>
    <row r="18" spans="2:2" x14ac:dyDescent="0.35">
      <c r="B18" s="5"/>
    </row>
    <row r="19" spans="2:2" ht="72.5" x14ac:dyDescent="0.35">
      <c r="B19" s="5" t="s">
        <v>62</v>
      </c>
    </row>
    <row r="20" spans="2:2" ht="15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5.5" x14ac:dyDescent="0.35">
      <c r="B26" s="2"/>
    </row>
  </sheetData>
  <sheetProtection algorithmName="SHA-512" hashValue="oUpokPP3bomo5JtpWw850lYGNVBXzB2lT56+s442gGt/rnjAvG+QaTnnNES3Y+7ZbA6PAeBQvDXdnI8VcAVHAQ==" saltValue="c3Jc7jZKNn6E0uGXCQgaCQ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6E3B344D8A94B901E653045438B90" ma:contentTypeVersion="3" ma:contentTypeDescription="Create a new document." ma:contentTypeScope="" ma:versionID="2434e7801bdb77856a03b2655742568d">
  <xsd:schema xmlns:xsd="http://www.w3.org/2001/XMLSchema" xmlns:xs="http://www.w3.org/2001/XMLSchema" xmlns:p="http://schemas.microsoft.com/office/2006/metadata/properties" xmlns:ns2="498cf228-1510-425b-9d54-7d33596312a7" targetNamespace="http://schemas.microsoft.com/office/2006/metadata/properties" ma:root="true" ma:fieldsID="f2c9edcf276aec03285ace231224a8e9" ns2:_="">
    <xsd:import namespace="498cf228-1510-425b-9d54-7d33596312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f228-1510-425b-9d54-7d3359631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E8F087-7640-48CB-B1B1-7779E0140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8cf228-1510-425b-9d54-7d33596312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498cf228-1510-425b-9d54-7d33596312a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3</vt:i4>
      </vt:variant>
    </vt:vector>
  </HeadingPairs>
  <TitlesOfParts>
    <vt:vector size="8" baseType="lpstr">
      <vt:lpstr>Zákl. nastavenie</vt:lpstr>
      <vt:lpstr>Ponuka 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dcterms:created xsi:type="dcterms:W3CDTF">2022-09-22T09:41:16Z</dcterms:created>
  <dcterms:modified xsi:type="dcterms:W3CDTF">2026-09-14T13:13:00Z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0x01010080B6E3B344D8A94B901E653045438B90</vt:lpwstr>
  </property>
  <property fmtid="{D5CDD505-2E9C-101B-9397-08002B2CF9AE}" pid="3" name="Order">
    <vt:r8>12800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