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 firstSheet="1" activeTab="1"/>
  </bookViews>
  <sheets>
    <sheet name="Rekapitulácia stavby" sheetId="1" state="veryHidden" r:id="rId1"/>
    <sheet name="MILO-07-2020 - Historický..." sheetId="2" r:id="rId2"/>
  </sheets>
  <definedNames>
    <definedName name="_xlnm._FilterDatabase" localSheetId="1" hidden="1">'MILO-07-2020 - Historický...'!$C$119:$K$141</definedName>
    <definedName name="_xlnm.Print_Titles" localSheetId="1">'MILO-07-2020 - Historický...'!$119:$119</definedName>
    <definedName name="_xlnm.Print_Titles" localSheetId="0">'Rekapitulácia stavby'!$92:$92</definedName>
    <definedName name="_xlnm.Print_Area" localSheetId="1">'MILO-07-2020 - Historický...'!$C$4:$J$76,'MILO-07-2020 - Historický...'!$C$82:$J$103,'MILO-07-2020 - Historický...'!$C$109:$J$141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0" i="2"/>
  <c r="J35" l="1"/>
  <c r="J34"/>
  <c r="AY95" i="1"/>
  <c r="J33" i="2"/>
  <c r="AX95" i="1"/>
  <c r="BI141" i="2"/>
  <c r="BH141"/>
  <c r="BG141"/>
  <c r="BE141"/>
  <c r="T141"/>
  <c r="R141"/>
  <c r="P141"/>
  <c r="BI140"/>
  <c r="BH140"/>
  <c r="BG140"/>
  <c r="BE140"/>
  <c r="T140"/>
  <c r="R140"/>
  <c r="P140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8"/>
  <c r="BH128"/>
  <c r="BG128"/>
  <c r="BE128"/>
  <c r="T128"/>
  <c r="R128"/>
  <c r="P128"/>
  <c r="BI127"/>
  <c r="BH127"/>
  <c r="BG127"/>
  <c r="BE127"/>
  <c r="T127"/>
  <c r="R127"/>
  <c r="P127"/>
  <c r="BI125"/>
  <c r="BH125"/>
  <c r="BG125"/>
  <c r="BE125"/>
  <c r="T125"/>
  <c r="T124"/>
  <c r="R125"/>
  <c r="R124" s="1"/>
  <c r="P125"/>
  <c r="P124" s="1"/>
  <c r="BI123"/>
  <c r="BH123"/>
  <c r="BG123"/>
  <c r="BE123"/>
  <c r="T123"/>
  <c r="T122"/>
  <c r="R123"/>
  <c r="R122" s="1"/>
  <c r="P123"/>
  <c r="P122"/>
  <c r="J117"/>
  <c r="J116"/>
  <c r="F116"/>
  <c r="F114"/>
  <c r="E112"/>
  <c r="J89"/>
  <c r="F89"/>
  <c r="F87"/>
  <c r="E85"/>
  <c r="J16"/>
  <c r="E16"/>
  <c r="F90"/>
  <c r="J15"/>
  <c r="J10"/>
  <c r="J114"/>
  <c r="L90" i="1"/>
  <c r="AM90"/>
  <c r="AM89"/>
  <c r="L89"/>
  <c r="AM87"/>
  <c r="L87"/>
  <c r="L85"/>
  <c r="L84"/>
  <c r="J140" i="2"/>
  <c r="BK141"/>
  <c r="BK140"/>
  <c r="J136"/>
  <c r="J133"/>
  <c r="BK132"/>
  <c r="BK131"/>
  <c r="J127"/>
  <c r="BK123"/>
  <c r="BK137"/>
  <c r="BK136"/>
  <c r="J132"/>
  <c r="J131"/>
  <c r="BK128"/>
  <c r="BK125"/>
  <c r="J123"/>
  <c r="J137"/>
  <c r="BK135"/>
  <c r="BK133"/>
  <c r="J130"/>
  <c r="J128"/>
  <c r="J135"/>
  <c r="BK130"/>
  <c r="BK127"/>
  <c r="J141"/>
  <c r="J125"/>
  <c r="AS94" i="1"/>
  <c r="BK126" i="2" l="1"/>
  <c r="J126"/>
  <c r="J98" s="1"/>
  <c r="P129"/>
  <c r="BK134"/>
  <c r="J134" s="1"/>
  <c r="J100" s="1"/>
  <c r="T139"/>
  <c r="T138" s="1"/>
  <c r="R126"/>
  <c r="R121" s="1"/>
  <c r="R120" s="1"/>
  <c r="T129"/>
  <c r="P134"/>
  <c r="T126"/>
  <c r="T121"/>
  <c r="R134"/>
  <c r="T134"/>
  <c r="BK139"/>
  <c r="BK138"/>
  <c r="J138" s="1"/>
  <c r="J101" s="1"/>
  <c r="P126"/>
  <c r="P121" s="1"/>
  <c r="P120" s="1"/>
  <c r="AU95" i="1" s="1"/>
  <c r="AU94" s="1"/>
  <c r="BK129" i="2"/>
  <c r="J129"/>
  <c r="J99"/>
  <c r="P139"/>
  <c r="P138"/>
  <c r="R129"/>
  <c r="R139"/>
  <c r="R138" s="1"/>
  <c r="F117"/>
  <c r="BF123"/>
  <c r="BF128"/>
  <c r="BF125"/>
  <c r="BF133"/>
  <c r="J87"/>
  <c r="BF132"/>
  <c r="BF140"/>
  <c r="BF127"/>
  <c r="BF137"/>
  <c r="BF130"/>
  <c r="BF131"/>
  <c r="BF135"/>
  <c r="BF136"/>
  <c r="BK122"/>
  <c r="BF141"/>
  <c r="BK124"/>
  <c r="J124"/>
  <c r="J97" s="1"/>
  <c r="F34"/>
  <c r="BC95" i="1" s="1"/>
  <c r="BC94" s="1"/>
  <c r="W32" s="1"/>
  <c r="F35" i="2"/>
  <c r="BD95" i="1" s="1"/>
  <c r="BD94" s="1"/>
  <c r="W33" s="1"/>
  <c r="F31" i="2"/>
  <c r="AZ95" i="1" s="1"/>
  <c r="AZ94" s="1"/>
  <c r="AV94" s="1"/>
  <c r="AK29" s="1"/>
  <c r="J31" i="2"/>
  <c r="AV95" i="1" s="1"/>
  <c r="F33" i="2"/>
  <c r="BB95" i="1" s="1"/>
  <c r="BB94" s="1"/>
  <c r="AX94" s="1"/>
  <c r="T120" i="2" l="1"/>
  <c r="BK121"/>
  <c r="BK120" s="1"/>
  <c r="J120" s="1"/>
  <c r="J94" s="1"/>
  <c r="J122"/>
  <c r="J96"/>
  <c r="J139"/>
  <c r="J102" s="1"/>
  <c r="W29" i="1"/>
  <c r="J32" i="2"/>
  <c r="AW95" i="1" s="1"/>
  <c r="AT95" s="1"/>
  <c r="AY94"/>
  <c r="F32" i="2"/>
  <c r="BA95" i="1" s="1"/>
  <c r="BA94" s="1"/>
  <c r="W30" s="1"/>
  <c r="W31"/>
  <c r="J121" i="2" l="1"/>
  <c r="J95" s="1"/>
  <c r="J28"/>
  <c r="AG95" i="1" s="1"/>
  <c r="AG94" s="1"/>
  <c r="AW94"/>
  <c r="AK30" s="1"/>
  <c r="AN95" l="1"/>
  <c r="J37" i="2"/>
  <c r="AK26" i="1"/>
  <c r="AK35" s="1"/>
  <c r="AT94"/>
  <c r="AN94" l="1"/>
</calcChain>
</file>

<file path=xl/sharedStrings.xml><?xml version="1.0" encoding="utf-8"?>
<sst xmlns="http://schemas.openxmlformats.org/spreadsheetml/2006/main" count="487" uniqueCount="186">
  <si>
    <t>Export Komplet</t>
  </si>
  <si>
    <t/>
  </si>
  <si>
    <t>2.0</t>
  </si>
  <si>
    <t>False</t>
  </si>
  <si>
    <t>{85a53a0d-fb9b-4e8e-bf85-cc459faef9de}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</si>
  <si>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</si>
  <si>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</si>
  <si>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</si>
  <si>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</si>
  <si>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</si>
  <si>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</si>
  <si>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</si>
  <si>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MILO/07/2020</t>
  </si>
  <si>
    <t>Stavba:</t>
  </si>
  <si>
    <t>Historický múr Kaštieľ  - statické zabezpečenie- úprava  koruny múru</t>
  </si>
  <si>
    <t>JKSO:</t>
  </si>
  <si>
    <t>KS:</t>
  </si>
  <si>
    <t>Miesto:</t>
  </si>
  <si>
    <t>Žiar nad Hronom</t>
  </si>
  <si>
    <t>Dátum:</t>
  </si>
  <si>
    <t>27. 7. 2020</t>
  </si>
  <si>
    <t>Objednávateľ:</t>
  </si>
  <si>
    <t>IČO:</t>
  </si>
  <si>
    <t>0031125</t>
  </si>
  <si>
    <t>Mesto Žiar nad Hronom - Ing. Baranec</t>
  </si>
  <si>
    <t>IČ DPH:</t>
  </si>
  <si>
    <t>2021339463</t>
  </si>
  <si>
    <t>Zhotoviteľ:</t>
  </si>
  <si>
    <t xml:space="preserve"> </t>
  </si>
  <si>
    <t>Projektant:</t>
  </si>
  <si>
    <t>Ing. Michal Fronk</t>
  </si>
  <si>
    <t>True</t>
  </si>
  <si>
    <t>Spracovateľ:</t>
  </si>
  <si>
    <t>31609651</t>
  </si>
  <si>
    <t>TECHNICKÉ SLUŽBY Žiar nad Hronom spol. s.r.o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</si>
  <si>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</si>
  <si>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</si>
  <si>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</si>
  <si>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</si>
  <si>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</si>
  <si>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</si>
  <si>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</si>
  <si>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</si>
  <si>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</si>
  <si>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</si>
  <si>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</si>
  <si>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</si>
  <si>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</si>
  <si>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</si>
  <si>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</si>
  <si>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</si>
  <si>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</si>
  <si>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</si>
  <si>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</si>
  <si>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</si>
  <si>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</si>
  <si>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</si>
  <si>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</si>
  <si>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</si>
  <si>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</si>
  <si>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</si>
  <si>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</si>
  <si>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</si>
  <si>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</si>
  <si>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</si>
  <si>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</si>
  <si>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</si>
  <si>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</si>
  <si>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</si>
  <si>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</si>
  <si>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</si>
  <si>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</si>
  <si>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</si>
  <si>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</si>
  <si>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</si>
  <si>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</si>
  <si>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</si>
  <si>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</si>
  <si>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</si>
  <si>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</si>
  <si>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</si>
  <si>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</si>
  <si>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</si>
  <si>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</si>
  <si>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</si>
  <si>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</si>
  <si>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</si>
  <si>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</si>
  <si>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</si>
  <si>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</si>
  <si>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</si>
  <si>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</si>
  <si>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</si>
  <si>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</si>
  <si>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9 - Ostatné konštrukcie a práce-búranie</t>
  </si>
  <si>
    <t xml:space="preserve">    99 - Presun hmôt HSV</t>
  </si>
  <si>
    <t>PSV - Práce a dodávky PSV</t>
  </si>
  <si>
    <t xml:space="preserve">    772 - Podlahy z prírodného a konglomerovaného kameňa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</si>
  <si>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</si>
  <si>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</si>
  <si>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</si>
  <si>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</si>
  <si>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</si>
  <si>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</si>
  <si>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</si>
  <si>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</si>
  <si>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</si>
  <si>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</si>
  <si>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</si>
  <si>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</si>
  <si>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</si>
  <si>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</si>
  <si>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</si>
  <si>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</si>
  <si>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17</t>
  </si>
  <si>
    <t>K</t>
  </si>
  <si>
    <t>181101102.S</t>
  </si>
  <si>
    <t>Úprava pláne v zárezoch v hornine 1-4 so zhutnením - plocha pod lešenie</t>
  </si>
  <si>
    <t>m2</t>
  </si>
  <si>
    <t>4</t>
  </si>
  <si>
    <t>2</t>
  </si>
  <si>
    <t>-1970395844</t>
  </si>
  <si>
    <t>Zakladanie</t>
  </si>
  <si>
    <t>18</t>
  </si>
  <si>
    <t>215901101.S</t>
  </si>
  <si>
    <t>Zhutnenie podložia z rastlej horniny 1 až 4 pod násypy, z hornina súdržných do 92 % PS a nesúdržných- pod lešenie</t>
  </si>
  <si>
    <t>321714592</t>
  </si>
  <si>
    <t>3</t>
  </si>
  <si>
    <t>Zvislé a kompletné konštrukcie</t>
  </si>
  <si>
    <t>12</t>
  </si>
  <si>
    <t>311211135.S</t>
  </si>
  <si>
    <t xml:space="preserve">Murivo nadzákladové z lomového kameňa neoprac.  obojstranne lícované na maltu Baumit  NHL- vápenú </t>
  </si>
  <si>
    <t>m3</t>
  </si>
  <si>
    <t>-1121686677</t>
  </si>
  <si>
    <t>19</t>
  </si>
  <si>
    <t>311211135.S-1</t>
  </si>
  <si>
    <t>Murivo nadzákladové z lomového kameňa neoprac.  obojstranne lícované na maltu Baumit  NHL- vápenú - domurovanie časti múru</t>
  </si>
  <si>
    <t>-1402908033</t>
  </si>
  <si>
    <t>9</t>
  </si>
  <si>
    <t>Ostatné konštrukcie a práce-búranie</t>
  </si>
  <si>
    <t>941941031.S</t>
  </si>
  <si>
    <t>Montáž lešenia ľahkého pracovného radového s podlahami šírky od 0,80 do 1,00 m, výšky do 10 m</t>
  </si>
  <si>
    <t>524546849</t>
  </si>
  <si>
    <t>941941191.S</t>
  </si>
  <si>
    <t>Príplatok za prvý a každý ďalší i začatý mesiac použitia lešenia ľahkého pracovného radového s podlahami šírky od 0,80 do 1,00 m, výšky do 10 m</t>
  </si>
  <si>
    <t>1551310844</t>
  </si>
  <si>
    <t>941941831.S</t>
  </si>
  <si>
    <t>Demontáž lešenia ľahkého pracovného radového s podlahami šírky nad 0,80 do 1,00 m, výšky do 10 m</t>
  </si>
  <si>
    <t>-1383273289</t>
  </si>
  <si>
    <t>11</t>
  </si>
  <si>
    <t>962022391.S</t>
  </si>
  <si>
    <t>Búranie muriva alebo vybúranie otvorov plochy nad 4 m2 nadzákladového kamenného príp. zmieš. na akúkoľvek maltu,  -2,38500t - koruna múru</t>
  </si>
  <si>
    <t>1531663493</t>
  </si>
  <si>
    <t>99</t>
  </si>
  <si>
    <t>Presun hmôt HSV</t>
  </si>
  <si>
    <t>998009101.S</t>
  </si>
  <si>
    <t>Presun hmôt samostatne budovaného lešenia bez ohľadu na výšku</t>
  </si>
  <si>
    <t>t</t>
  </si>
  <si>
    <t>-678903852</t>
  </si>
  <si>
    <t>13</t>
  </si>
  <si>
    <t>998012021.S</t>
  </si>
  <si>
    <t>1707629627</t>
  </si>
  <si>
    <t>14</t>
  </si>
  <si>
    <t>998012038.S</t>
  </si>
  <si>
    <t>2091444067</t>
  </si>
  <si>
    <t>PSV</t>
  </si>
  <si>
    <t>Práce a dodávky PSV</t>
  </si>
  <si>
    <t>772</t>
  </si>
  <si>
    <t>Podlahy z prírodného a konglomerovaného kameňa</t>
  </si>
  <si>
    <t>15</t>
  </si>
  <si>
    <t>772503140.S</t>
  </si>
  <si>
    <t>Kladenie platne  betónovej z pravouhlých dosiek kladených diagonálne hr. do 50 mm - strieška koruny múru</t>
  </si>
  <si>
    <t>16</t>
  </si>
  <si>
    <t>-1295350241</t>
  </si>
  <si>
    <t>M</t>
  </si>
  <si>
    <t>583840009800</t>
  </si>
  <si>
    <t>ks</t>
  </si>
  <si>
    <t>32</t>
  </si>
  <si>
    <t>493542299</t>
  </si>
  <si>
    <t>Presun hmôt pre budovy (801, 803, 812), zvislá konštr. Z kameňa</t>
  </si>
  <si>
    <t>Príplatok za zväčšený presun (801,803,812) zvislá konštr. Z kameňa nad vymedzenú najväčšiu dopravnú vzdialenosť do 5000 m</t>
  </si>
  <si>
    <t>Statické zabezpečenie historického múru pri kaštieli - časť : oprava koruny múru</t>
  </si>
  <si>
    <t>Mesto Žiar nad Hronom</t>
  </si>
  <si>
    <t>Mesto Žiar nad Hronom, Š: Moysesa 46, 965 19 Žiar nad Hronom</t>
  </si>
  <si>
    <t>FMK project partners s.r.o., Ing. Michal Fronk, Dukelských hrdinov 28/9,                      965 01 Žiar nad Hronom, info@fmkpp.com</t>
  </si>
  <si>
    <t>Betónová upravená platňa LUSSO TIVOLI - hr.45 mm dl 90/30 cm, CM krémovo-biela melírovaná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</si>
</sst>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167" fontId="28" fillId="0" borderId="22" xfId="0" applyNumberFormat="1" applyFont="1" applyBorder="1" applyAlignment="1" applyProtection="1">
      <alignment vertical="center"/>
      <protection locked="0"/>
    </xf>
    <xf numFmtId="4" fontId="28" fillId="0" borderId="22" xfId="0" applyNumberFormat="1" applyFont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8" fillId="0" borderId="19" xfId="0" applyFont="1" applyBorder="1" applyAlignment="1">
      <alignment horizontal="left" vertical="center"/>
    </xf>
    <xf numFmtId="0" fontId="2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0" fillId="0" borderId="5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0" t="s">
        <v>5</v>
      </c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88" t="s">
        <v>12</v>
      </c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89" t="s">
        <v>14</v>
      </c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30</v>
      </c>
      <c r="AK17" s="23" t="s">
        <v>25</v>
      </c>
      <c r="AN17" s="21" t="s">
        <v>1</v>
      </c>
      <c r="AR17" s="17"/>
      <c r="BS17" s="14" t="s">
        <v>31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32</v>
      </c>
      <c r="AK19" s="23" t="s">
        <v>22</v>
      </c>
      <c r="AN19" s="21" t="s">
        <v>33</v>
      </c>
      <c r="AR19" s="17"/>
      <c r="BS19" s="14" t="s">
        <v>6</v>
      </c>
    </row>
    <row r="20" spans="1:71" s="1" customFormat="1" ht="18.399999999999999" customHeight="1">
      <c r="B20" s="17"/>
      <c r="E20" s="21" t="s">
        <v>34</v>
      </c>
      <c r="AK20" s="23" t="s">
        <v>25</v>
      </c>
      <c r="AN20" s="21" t="s">
        <v>35</v>
      </c>
      <c r="AR20" s="17"/>
      <c r="BS20" s="14" t="s">
        <v>31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36</v>
      </c>
      <c r="AR22" s="17"/>
    </row>
    <row r="23" spans="1:71" s="1" customFormat="1" ht="16.5" customHeight="1">
      <c r="B23" s="17"/>
      <c r="E23" s="190" t="s">
        <v>1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1">
        <f>ROUND(AG94,2)</f>
        <v>0</v>
      </c>
      <c r="AL26" s="192"/>
      <c r="AM26" s="192"/>
      <c r="AN26" s="192"/>
      <c r="AO26" s="192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3" t="s">
        <v>38</v>
      </c>
      <c r="M28" s="193"/>
      <c r="N28" s="193"/>
      <c r="O28" s="193"/>
      <c r="P28" s="193"/>
      <c r="Q28" s="26"/>
      <c r="R28" s="26"/>
      <c r="S28" s="26"/>
      <c r="T28" s="26"/>
      <c r="U28" s="26"/>
      <c r="V28" s="26"/>
      <c r="W28" s="193" t="s">
        <v>39</v>
      </c>
      <c r="X28" s="193"/>
      <c r="Y28" s="193"/>
      <c r="Z28" s="193"/>
      <c r="AA28" s="193"/>
      <c r="AB28" s="193"/>
      <c r="AC28" s="193"/>
      <c r="AD28" s="193"/>
      <c r="AE28" s="193"/>
      <c r="AF28" s="26"/>
      <c r="AG28" s="26"/>
      <c r="AH28" s="26"/>
      <c r="AI28" s="26"/>
      <c r="AJ28" s="26"/>
      <c r="AK28" s="193" t="s">
        <v>40</v>
      </c>
      <c r="AL28" s="193"/>
      <c r="AM28" s="193"/>
      <c r="AN28" s="193"/>
      <c r="AO28" s="193"/>
      <c r="AP28" s="26"/>
      <c r="AQ28" s="26"/>
      <c r="AR28" s="27"/>
      <c r="BE28" s="26"/>
    </row>
    <row r="29" spans="1:71" s="3" customFormat="1" ht="14.45" customHeight="1">
      <c r="B29" s="31"/>
      <c r="D29" s="23" t="s">
        <v>41</v>
      </c>
      <c r="F29" s="23" t="s">
        <v>42</v>
      </c>
      <c r="L29" s="178">
        <v>0.2</v>
      </c>
      <c r="M29" s="177"/>
      <c r="N29" s="177"/>
      <c r="O29" s="177"/>
      <c r="P29" s="177"/>
      <c r="W29" s="176">
        <f>ROUND(AZ94, 2)</f>
        <v>0</v>
      </c>
      <c r="X29" s="177"/>
      <c r="Y29" s="177"/>
      <c r="Z29" s="177"/>
      <c r="AA29" s="177"/>
      <c r="AB29" s="177"/>
      <c r="AC29" s="177"/>
      <c r="AD29" s="177"/>
      <c r="AE29" s="177"/>
      <c r="AK29" s="176">
        <f>ROUND(AV94, 2)</f>
        <v>0</v>
      </c>
      <c r="AL29" s="177"/>
      <c r="AM29" s="177"/>
      <c r="AN29" s="177"/>
      <c r="AO29" s="177"/>
      <c r="AR29" s="31"/>
    </row>
    <row r="30" spans="1:71" s="3" customFormat="1" ht="14.45" customHeight="1">
      <c r="B30" s="31"/>
      <c r="F30" s="23" t="s">
        <v>43</v>
      </c>
      <c r="L30" s="178">
        <v>0.2</v>
      </c>
      <c r="M30" s="177"/>
      <c r="N30" s="177"/>
      <c r="O30" s="177"/>
      <c r="P30" s="177"/>
      <c r="W30" s="176">
        <f>ROUND(BA94, 2)</f>
        <v>0</v>
      </c>
      <c r="X30" s="177"/>
      <c r="Y30" s="177"/>
      <c r="Z30" s="177"/>
      <c r="AA30" s="177"/>
      <c r="AB30" s="177"/>
      <c r="AC30" s="177"/>
      <c r="AD30" s="177"/>
      <c r="AE30" s="177"/>
      <c r="AK30" s="176">
        <f>ROUND(AW94, 2)</f>
        <v>0</v>
      </c>
      <c r="AL30" s="177"/>
      <c r="AM30" s="177"/>
      <c r="AN30" s="177"/>
      <c r="AO30" s="177"/>
      <c r="AR30" s="31"/>
    </row>
    <row r="31" spans="1:71" s="3" customFormat="1" ht="14.45" hidden="1" customHeight="1">
      <c r="B31" s="31"/>
      <c r="F31" s="23" t="s">
        <v>44</v>
      </c>
      <c r="L31" s="178">
        <v>0.2</v>
      </c>
      <c r="M31" s="177"/>
      <c r="N31" s="177"/>
      <c r="O31" s="177"/>
      <c r="P31" s="177"/>
      <c r="W31" s="176">
        <f>ROUND(BB94, 2)</f>
        <v>0</v>
      </c>
      <c r="X31" s="177"/>
      <c r="Y31" s="177"/>
      <c r="Z31" s="177"/>
      <c r="AA31" s="177"/>
      <c r="AB31" s="177"/>
      <c r="AC31" s="177"/>
      <c r="AD31" s="177"/>
      <c r="AE31" s="177"/>
      <c r="AK31" s="176">
        <v>0</v>
      </c>
      <c r="AL31" s="177"/>
      <c r="AM31" s="177"/>
      <c r="AN31" s="177"/>
      <c r="AO31" s="177"/>
      <c r="AR31" s="31"/>
    </row>
    <row r="32" spans="1:71" s="3" customFormat="1" ht="14.45" hidden="1" customHeight="1">
      <c r="B32" s="31"/>
      <c r="F32" s="23" t="s">
        <v>45</v>
      </c>
      <c r="L32" s="178">
        <v>0.2</v>
      </c>
      <c r="M32" s="177"/>
      <c r="N32" s="177"/>
      <c r="O32" s="177"/>
      <c r="P32" s="177"/>
      <c r="W32" s="176">
        <f>ROUND(BC94, 2)</f>
        <v>0</v>
      </c>
      <c r="X32" s="177"/>
      <c r="Y32" s="177"/>
      <c r="Z32" s="177"/>
      <c r="AA32" s="177"/>
      <c r="AB32" s="177"/>
      <c r="AC32" s="177"/>
      <c r="AD32" s="177"/>
      <c r="AE32" s="177"/>
      <c r="AK32" s="176">
        <v>0</v>
      </c>
      <c r="AL32" s="177"/>
      <c r="AM32" s="177"/>
      <c r="AN32" s="177"/>
      <c r="AO32" s="177"/>
      <c r="AR32" s="31"/>
    </row>
    <row r="33" spans="1:57" s="3" customFormat="1" ht="14.45" hidden="1" customHeight="1">
      <c r="B33" s="31"/>
      <c r="F33" s="23" t="s">
        <v>46</v>
      </c>
      <c r="L33" s="178">
        <v>0</v>
      </c>
      <c r="M33" s="177"/>
      <c r="N33" s="177"/>
      <c r="O33" s="177"/>
      <c r="P33" s="177"/>
      <c r="W33" s="176">
        <f>ROUND(BD94, 2)</f>
        <v>0</v>
      </c>
      <c r="X33" s="177"/>
      <c r="Y33" s="177"/>
      <c r="Z33" s="177"/>
      <c r="AA33" s="177"/>
      <c r="AB33" s="177"/>
      <c r="AC33" s="177"/>
      <c r="AD33" s="177"/>
      <c r="AE33" s="177"/>
      <c r="AK33" s="176">
        <v>0</v>
      </c>
      <c r="AL33" s="177"/>
      <c r="AM33" s="177"/>
      <c r="AN33" s="177"/>
      <c r="AO33" s="177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48</v>
      </c>
      <c r="U35" s="34"/>
      <c r="V35" s="34"/>
      <c r="W35" s="34"/>
      <c r="X35" s="179" t="s">
        <v>49</v>
      </c>
      <c r="Y35" s="180"/>
      <c r="Z35" s="180"/>
      <c r="AA35" s="180"/>
      <c r="AB35" s="180"/>
      <c r="AC35" s="34"/>
      <c r="AD35" s="34"/>
      <c r="AE35" s="34"/>
      <c r="AF35" s="34"/>
      <c r="AG35" s="34"/>
      <c r="AH35" s="34"/>
      <c r="AI35" s="34"/>
      <c r="AJ35" s="34"/>
      <c r="AK35" s="181">
        <f>SUM(AK26:AK33)</f>
        <v>0</v>
      </c>
      <c r="AL35" s="180"/>
      <c r="AM35" s="180"/>
      <c r="AN35" s="180"/>
      <c r="AO35" s="182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52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53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52</v>
      </c>
      <c r="AI60" s="29"/>
      <c r="AJ60" s="29"/>
      <c r="AK60" s="29"/>
      <c r="AL60" s="29"/>
      <c r="AM60" s="39" t="s">
        <v>53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52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53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52</v>
      </c>
      <c r="AI75" s="29"/>
      <c r="AJ75" s="29"/>
      <c r="AK75" s="29"/>
      <c r="AL75" s="29"/>
      <c r="AM75" s="39" t="s">
        <v>53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56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L84" s="4" t="str">
        <f>K5</f>
        <v>MILO/07/2020</v>
      </c>
      <c r="AR84" s="45"/>
    </row>
    <row r="85" spans="1:90" s="5" customFormat="1" ht="36.950000000000003" customHeight="1">
      <c r="B85" s="46"/>
      <c r="C85" s="47" t="s">
        <v>13</v>
      </c>
      <c r="L85" s="167" t="str">
        <f>K6</f>
        <v>Historický múr Kaštieľ  - statické zabezpečenie- úprava  koruny múru</v>
      </c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69" t="str">
        <f>IF(AN8= "","",AN8)</f>
        <v>27. 7. 2020</v>
      </c>
      <c r="AN87" s="169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 - Ing. Baranec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70" t="str">
        <f>IF(E17="","",E17)</f>
        <v>Ing. Michal Fronk</v>
      </c>
      <c r="AN89" s="171"/>
      <c r="AO89" s="171"/>
      <c r="AP89" s="171"/>
      <c r="AQ89" s="26"/>
      <c r="AR89" s="27"/>
      <c r="AS89" s="172" t="s">
        <v>57</v>
      </c>
      <c r="AT89" s="173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25.7" customHeight="1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32</v>
      </c>
      <c r="AJ90" s="26"/>
      <c r="AK90" s="26"/>
      <c r="AL90" s="26"/>
      <c r="AM90" s="170" t="str">
        <f>IF(E20="","",E20)</f>
        <v>TECHNICKÉ SLUŽBY Žiar nad Hronom spol. s.r.o</v>
      </c>
      <c r="AN90" s="171"/>
      <c r="AO90" s="171"/>
      <c r="AP90" s="171"/>
      <c r="AQ90" s="26"/>
      <c r="AR90" s="27"/>
      <c r="AS90" s="174"/>
      <c r="AT90" s="175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74"/>
      <c r="AT91" s="175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62" t="s">
        <v>58</v>
      </c>
      <c r="D92" s="163"/>
      <c r="E92" s="163"/>
      <c r="F92" s="163"/>
      <c r="G92" s="163"/>
      <c r="H92" s="54"/>
      <c r="I92" s="164" t="s">
        <v>59</v>
      </c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5" t="s">
        <v>60</v>
      </c>
      <c r="AH92" s="163"/>
      <c r="AI92" s="163"/>
      <c r="AJ92" s="163"/>
      <c r="AK92" s="163"/>
      <c r="AL92" s="163"/>
      <c r="AM92" s="163"/>
      <c r="AN92" s="164" t="s">
        <v>61</v>
      </c>
      <c r="AO92" s="163"/>
      <c r="AP92" s="166"/>
      <c r="AQ92" s="55" t="s">
        <v>62</v>
      </c>
      <c r="AR92" s="27"/>
      <c r="AS92" s="56" t="s">
        <v>63</v>
      </c>
      <c r="AT92" s="57" t="s">
        <v>64</v>
      </c>
      <c r="AU92" s="57" t="s">
        <v>65</v>
      </c>
      <c r="AV92" s="57" t="s">
        <v>66</v>
      </c>
      <c r="AW92" s="57" t="s">
        <v>67</v>
      </c>
      <c r="AX92" s="57" t="s">
        <v>68</v>
      </c>
      <c r="AY92" s="57" t="s">
        <v>69</v>
      </c>
      <c r="AZ92" s="57" t="s">
        <v>70</v>
      </c>
      <c r="BA92" s="57" t="s">
        <v>71</v>
      </c>
      <c r="BB92" s="57" t="s">
        <v>72</v>
      </c>
      <c r="BC92" s="57" t="s">
        <v>73</v>
      </c>
      <c r="BD92" s="58" t="s">
        <v>74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6">
        <f>ROUND(AG95,2)</f>
        <v>0</v>
      </c>
      <c r="AH94" s="186"/>
      <c r="AI94" s="186"/>
      <c r="AJ94" s="186"/>
      <c r="AK94" s="186"/>
      <c r="AL94" s="186"/>
      <c r="AM94" s="186"/>
      <c r="AN94" s="187">
        <f>SUM(AG94,AT94)</f>
        <v>0</v>
      </c>
      <c r="AO94" s="187"/>
      <c r="AP94" s="187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725.56429000000003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76</v>
      </c>
      <c r="BT94" s="71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0" s="7" customFormat="1" ht="24.75" customHeight="1">
      <c r="A95" s="72" t="s">
        <v>80</v>
      </c>
      <c r="B95" s="73"/>
      <c r="C95" s="74"/>
      <c r="D95" s="185" t="s">
        <v>12</v>
      </c>
      <c r="E95" s="185"/>
      <c r="F95" s="185"/>
      <c r="G95" s="185"/>
      <c r="H95" s="185"/>
      <c r="I95" s="75"/>
      <c r="J95" s="185" t="s">
        <v>14</v>
      </c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3">
        <f>'MILO-07-2020 - Historický...'!J28</f>
        <v>0</v>
      </c>
      <c r="AH95" s="184"/>
      <c r="AI95" s="184"/>
      <c r="AJ95" s="184"/>
      <c r="AK95" s="184"/>
      <c r="AL95" s="184"/>
      <c r="AM95" s="184"/>
      <c r="AN95" s="183">
        <f>SUM(AG95,AT95)</f>
        <v>0</v>
      </c>
      <c r="AO95" s="184"/>
      <c r="AP95" s="184"/>
      <c r="AQ95" s="76" t="s">
        <v>81</v>
      </c>
      <c r="AR95" s="73"/>
      <c r="AS95" s="77">
        <v>0</v>
      </c>
      <c r="AT95" s="78">
        <f>ROUND(SUM(AV95:AW95),2)</f>
        <v>0</v>
      </c>
      <c r="AU95" s="79">
        <f>'MILO-07-2020 - Historický...'!P120</f>
        <v>725.56429319999995</v>
      </c>
      <c r="AV95" s="78">
        <f>'MILO-07-2020 - Historický...'!J31</f>
        <v>0</v>
      </c>
      <c r="AW95" s="78">
        <f>'MILO-07-2020 - Historický...'!J32</f>
        <v>0</v>
      </c>
      <c r="AX95" s="78">
        <f>'MILO-07-2020 - Historický...'!J33</f>
        <v>0</v>
      </c>
      <c r="AY95" s="78">
        <f>'MILO-07-2020 - Historický...'!J34</f>
        <v>0</v>
      </c>
      <c r="AZ95" s="78">
        <f>'MILO-07-2020 - Historický...'!F31</f>
        <v>0</v>
      </c>
      <c r="BA95" s="78">
        <f>'MILO-07-2020 - Historický...'!F32</f>
        <v>0</v>
      </c>
      <c r="BB95" s="78">
        <f>'MILO-07-2020 - Historický...'!F33</f>
        <v>0</v>
      </c>
      <c r="BC95" s="78">
        <f>'MILO-07-2020 - Historický...'!F34</f>
        <v>0</v>
      </c>
      <c r="BD95" s="80">
        <f>'MILO-07-2020 - Historický...'!F35</f>
        <v>0</v>
      </c>
      <c r="BT95" s="81" t="s">
        <v>82</v>
      </c>
      <c r="BU95" s="81" t="s">
        <v>83</v>
      </c>
      <c r="BV95" s="81" t="s">
        <v>78</v>
      </c>
      <c r="BW95" s="81" t="s">
        <v>4</v>
      </c>
      <c r="BX95" s="81" t="s">
        <v>79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MILO-07-2020 - Historický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42"/>
  <sheetViews>
    <sheetView showGridLines="0" tabSelected="1" topLeftCell="A132" zoomScale="120" zoomScaleNormal="120" workbookViewId="0">
      <selection activeCell="C141" sqref="C141:J14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60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>
      <c r="B4" s="17"/>
      <c r="D4" s="18" t="s">
        <v>84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24.75" customHeight="1">
      <c r="A7" s="26"/>
      <c r="B7" s="27"/>
      <c r="C7" s="26"/>
      <c r="D7" s="26"/>
      <c r="E7" s="194" t="s">
        <v>181</v>
      </c>
      <c r="F7" s="194"/>
      <c r="G7" s="194"/>
      <c r="H7" s="194"/>
      <c r="I7" s="194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 t="str">
        <f>'Rekapitulácia stavby'!AN8</f>
        <v>27. 7. 2020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182</v>
      </c>
      <c r="F13" s="26"/>
      <c r="G13" s="26"/>
      <c r="H13" s="26"/>
      <c r="I13" s="23" t="s">
        <v>25</v>
      </c>
      <c r="J13" s="21" t="s">
        <v>26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88" t="str">
        <f>'Rekapitulácia stavby'!E14</f>
        <v xml:space="preserve"> </v>
      </c>
      <c r="F16" s="188"/>
      <c r="G16" s="188"/>
      <c r="H16" s="188"/>
      <c r="I16" s="23" t="s">
        <v>25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30</v>
      </c>
      <c r="F19" s="26"/>
      <c r="G19" s="26"/>
      <c r="H19" s="26"/>
      <c r="I19" s="23" t="s">
        <v>25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32</v>
      </c>
      <c r="E21" s="26"/>
      <c r="F21" s="26"/>
      <c r="G21" s="26"/>
      <c r="H21" s="26"/>
      <c r="I21" s="23" t="s">
        <v>22</v>
      </c>
      <c r="J21" s="21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/>
      <c r="F22" s="26"/>
      <c r="G22" s="26"/>
      <c r="H22" s="26"/>
      <c r="I22" s="23" t="s">
        <v>25</v>
      </c>
      <c r="J22" s="21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36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90" t="s">
        <v>1</v>
      </c>
      <c r="F25" s="190"/>
      <c r="G25" s="190"/>
      <c r="H25" s="190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37</v>
      </c>
      <c r="E28" s="26"/>
      <c r="F28" s="26"/>
      <c r="G28" s="26"/>
      <c r="H28" s="26"/>
      <c r="I28" s="26"/>
      <c r="J28" s="65">
        <f>ROUND(J120,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39</v>
      </c>
      <c r="G30" s="26"/>
      <c r="H30" s="26"/>
      <c r="I30" s="30" t="s">
        <v>38</v>
      </c>
      <c r="J30" s="30" t="s">
        <v>40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41</v>
      </c>
      <c r="E31" s="23" t="s">
        <v>42</v>
      </c>
      <c r="F31" s="89">
        <f>ROUND((SUM(BE120:BE141)),  2)</f>
        <v>0</v>
      </c>
      <c r="G31" s="26"/>
      <c r="H31" s="26"/>
      <c r="I31" s="90">
        <v>0.2</v>
      </c>
      <c r="J31" s="89">
        <f>ROUND(((SUM(BE120:BE141))*I31),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43</v>
      </c>
      <c r="F32" s="89">
        <f>ROUND((SUM(BF120:BF141)),  2)</f>
        <v>0</v>
      </c>
      <c r="G32" s="26"/>
      <c r="H32" s="26"/>
      <c r="I32" s="90">
        <v>0.2</v>
      </c>
      <c r="J32" s="89">
        <f>ROUND(((SUM(BF120:BF141))*I32),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44</v>
      </c>
      <c r="F33" s="89">
        <f>ROUND((SUM(BG120:BG141)),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45</v>
      </c>
      <c r="F34" s="89">
        <f>ROUND((SUM(BH120:BH141)),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46</v>
      </c>
      <c r="F35" s="89">
        <f>ROUND((SUM(BI120:BI141)),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47</v>
      </c>
      <c r="E37" s="54"/>
      <c r="F37" s="54"/>
      <c r="G37" s="93" t="s">
        <v>48</v>
      </c>
      <c r="H37" s="94" t="s">
        <v>49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36"/>
    </row>
    <row r="51" spans="1:31">
      <c r="B51" s="17"/>
      <c r="L51" s="17"/>
    </row>
    <row r="52" spans="1:31" ht="13.5" customHeight="1">
      <c r="B52" s="17"/>
      <c r="E52" s="195" t="s">
        <v>184</v>
      </c>
      <c r="F52" s="195"/>
      <c r="L52" s="17"/>
    </row>
    <row r="53" spans="1:31" ht="15" customHeight="1">
      <c r="B53" s="17"/>
      <c r="E53" s="195"/>
      <c r="F53" s="195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52</v>
      </c>
      <c r="E61" s="29"/>
      <c r="F61" s="97" t="s">
        <v>53</v>
      </c>
      <c r="G61" s="39" t="s">
        <v>52</v>
      </c>
      <c r="H61" s="29"/>
      <c r="I61" s="159">
        <v>44039</v>
      </c>
      <c r="J61" s="98" t="s">
        <v>53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54</v>
      </c>
      <c r="E65" s="40"/>
      <c r="F65" s="40"/>
      <c r="G65" s="37" t="s">
        <v>55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E67" s="195" t="s">
        <v>183</v>
      </c>
      <c r="F67" s="195"/>
      <c r="G67" s="195"/>
      <c r="L67" s="17"/>
    </row>
    <row r="68" spans="1:31">
      <c r="B68" s="17"/>
      <c r="E68" s="195"/>
      <c r="F68" s="195"/>
      <c r="G68" s="195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52</v>
      </c>
      <c r="E76" s="29"/>
      <c r="F76" s="97" t="s">
        <v>53</v>
      </c>
      <c r="G76" s="39" t="s">
        <v>52</v>
      </c>
      <c r="H76" s="29"/>
      <c r="I76" s="29"/>
      <c r="J76" s="98" t="s">
        <v>53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4.75" customHeight="1">
      <c r="A85" s="26"/>
      <c r="B85" s="27"/>
      <c r="C85" s="26"/>
      <c r="D85" s="26"/>
      <c r="E85" s="194" t="str">
        <f>E7</f>
        <v>Statické zabezpečenie historického múru pri kaštieli - časť : oprava koruny múru</v>
      </c>
      <c r="F85" s="194"/>
      <c r="G85" s="194"/>
      <c r="H85" s="194"/>
      <c r="I85" s="194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17</v>
      </c>
      <c r="D87" s="26"/>
      <c r="E87" s="26"/>
      <c r="F87" s="21" t="str">
        <f>F10</f>
        <v>Žiar nad Hronom</v>
      </c>
      <c r="G87" s="26"/>
      <c r="H87" s="26"/>
      <c r="I87" s="23" t="s">
        <v>19</v>
      </c>
      <c r="J87" s="49" t="str">
        <f>IF(J10="","",J10)</f>
        <v>27. 7. 2020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customHeight="1">
      <c r="A89" s="26"/>
      <c r="B89" s="27"/>
      <c r="C89" s="23" t="s">
        <v>21</v>
      </c>
      <c r="D89" s="26"/>
      <c r="E89" s="26"/>
      <c r="F89" s="21" t="str">
        <f>E13</f>
        <v>Mesto Žiar nad Hronom</v>
      </c>
      <c r="G89" s="26"/>
      <c r="H89" s="26"/>
      <c r="I89" s="23" t="s">
        <v>29</v>
      </c>
      <c r="J89" s="24" t="str">
        <f>E19</f>
        <v>Ing. Michal Fronk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40.15" customHeight="1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32</v>
      </c>
      <c r="J90" s="24">
        <f>E22</f>
        <v>0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99" t="s">
        <v>86</v>
      </c>
      <c r="D92" s="91"/>
      <c r="E92" s="91"/>
      <c r="F92" s="91"/>
      <c r="G92" s="91"/>
      <c r="H92" s="91"/>
      <c r="I92" s="91"/>
      <c r="J92" s="100" t="s">
        <v>87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>
      <c r="A94" s="26"/>
      <c r="B94" s="27"/>
      <c r="C94" s="101" t="s">
        <v>88</v>
      </c>
      <c r="D94" s="26"/>
      <c r="E94" s="26"/>
      <c r="F94" s="26"/>
      <c r="G94" s="26"/>
      <c r="H94" s="26"/>
      <c r="I94" s="26"/>
      <c r="J94" s="65">
        <f>J120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89</v>
      </c>
    </row>
    <row r="95" spans="1:47" s="9" customFormat="1" ht="24.95" customHeight="1">
      <c r="B95" s="102"/>
      <c r="D95" s="103" t="s">
        <v>90</v>
      </c>
      <c r="E95" s="104"/>
      <c r="F95" s="104"/>
      <c r="G95" s="104"/>
      <c r="H95" s="104"/>
      <c r="I95" s="104"/>
      <c r="J95" s="105">
        <f>J121</f>
        <v>0</v>
      </c>
      <c r="L95" s="102"/>
    </row>
    <row r="96" spans="1:47" s="10" customFormat="1" ht="19.899999999999999" customHeight="1">
      <c r="B96" s="106"/>
      <c r="D96" s="107" t="s">
        <v>91</v>
      </c>
      <c r="E96" s="108"/>
      <c r="F96" s="108"/>
      <c r="G96" s="108"/>
      <c r="H96" s="108"/>
      <c r="I96" s="108"/>
      <c r="J96" s="109">
        <f>J122</f>
        <v>0</v>
      </c>
      <c r="L96" s="106"/>
    </row>
    <row r="97" spans="1:31" s="10" customFormat="1" ht="19.899999999999999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J124</f>
        <v>0</v>
      </c>
      <c r="L97" s="106"/>
    </row>
    <row r="98" spans="1:31" s="10" customFormat="1" ht="19.899999999999999" customHeight="1">
      <c r="B98" s="106"/>
      <c r="D98" s="107" t="s">
        <v>93</v>
      </c>
      <c r="E98" s="108"/>
      <c r="F98" s="108"/>
      <c r="G98" s="108"/>
      <c r="H98" s="108"/>
      <c r="I98" s="108"/>
      <c r="J98" s="109">
        <f>J126</f>
        <v>0</v>
      </c>
      <c r="L98" s="106"/>
    </row>
    <row r="99" spans="1:31" s="10" customFormat="1" ht="19.899999999999999" customHeight="1">
      <c r="B99" s="106"/>
      <c r="D99" s="107" t="s">
        <v>94</v>
      </c>
      <c r="E99" s="108"/>
      <c r="F99" s="108"/>
      <c r="G99" s="108"/>
      <c r="H99" s="108"/>
      <c r="I99" s="108"/>
      <c r="J99" s="109">
        <f>J129</f>
        <v>0</v>
      </c>
      <c r="L99" s="106"/>
    </row>
    <row r="100" spans="1:31" s="10" customFormat="1" ht="19.899999999999999" customHeight="1">
      <c r="B100" s="106"/>
      <c r="D100" s="107" t="s">
        <v>95</v>
      </c>
      <c r="E100" s="108"/>
      <c r="F100" s="108"/>
      <c r="G100" s="108"/>
      <c r="H100" s="108"/>
      <c r="I100" s="108"/>
      <c r="J100" s="109">
        <f>J134</f>
        <v>0</v>
      </c>
      <c r="L100" s="106"/>
    </row>
    <row r="101" spans="1:31" s="9" customFormat="1" ht="24.95" customHeight="1">
      <c r="B101" s="102"/>
      <c r="D101" s="103" t="s">
        <v>96</v>
      </c>
      <c r="E101" s="104"/>
      <c r="F101" s="104"/>
      <c r="G101" s="104"/>
      <c r="H101" s="104"/>
      <c r="I101" s="104"/>
      <c r="J101" s="105">
        <f>J138</f>
        <v>0</v>
      </c>
      <c r="L101" s="102"/>
    </row>
    <row r="102" spans="1:31" s="10" customFormat="1" ht="19.899999999999999" customHeight="1">
      <c r="B102" s="106"/>
      <c r="D102" s="107" t="s">
        <v>97</v>
      </c>
      <c r="E102" s="108"/>
      <c r="F102" s="108"/>
      <c r="G102" s="108"/>
      <c r="H102" s="108"/>
      <c r="I102" s="108"/>
      <c r="J102" s="109">
        <f>J139</f>
        <v>0</v>
      </c>
      <c r="L102" s="106"/>
    </row>
    <row r="103" spans="1:31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5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31" s="2" customFormat="1" ht="6.95" customHeight="1">
      <c r="A108" s="26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5" customHeight="1">
      <c r="A109" s="26"/>
      <c r="B109" s="27"/>
      <c r="C109" s="18" t="s">
        <v>98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13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4.75" customHeight="1">
      <c r="A112" s="26"/>
      <c r="B112" s="27"/>
      <c r="C112" s="26"/>
      <c r="D112" s="26"/>
      <c r="E112" s="194" t="str">
        <f>E7</f>
        <v>Statické zabezpečenie historického múru pri kaštieli - časť : oprava koruny múru</v>
      </c>
      <c r="F112" s="194"/>
      <c r="G112" s="194"/>
      <c r="H112" s="194"/>
      <c r="I112" s="194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17</v>
      </c>
      <c r="D114" s="26"/>
      <c r="E114" s="26"/>
      <c r="F114" s="21" t="str">
        <f>F10</f>
        <v>Žiar nad Hronom</v>
      </c>
      <c r="G114" s="26"/>
      <c r="H114" s="26"/>
      <c r="I114" s="23" t="s">
        <v>19</v>
      </c>
      <c r="J114" s="49" t="str">
        <f>IF(J10="","",J10)</f>
        <v>27. 7. 2020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2" customHeight="1">
      <c r="A116" s="26"/>
      <c r="B116" s="27"/>
      <c r="C116" s="23" t="s">
        <v>21</v>
      </c>
      <c r="D116" s="26"/>
      <c r="E116" s="26"/>
      <c r="F116" s="21" t="str">
        <f>E13</f>
        <v>Mesto Žiar nad Hronom</v>
      </c>
      <c r="G116" s="26"/>
      <c r="H116" s="26"/>
      <c r="I116" s="23" t="s">
        <v>29</v>
      </c>
      <c r="J116" s="24" t="str">
        <f>E19</f>
        <v>Ing. Michal Fronk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40.15" customHeight="1">
      <c r="A117" s="26"/>
      <c r="B117" s="27"/>
      <c r="C117" s="23" t="s">
        <v>27</v>
      </c>
      <c r="D117" s="26"/>
      <c r="E117" s="26"/>
      <c r="F117" s="21" t="str">
        <f>IF(E16="","",E16)</f>
        <v xml:space="preserve"> </v>
      </c>
      <c r="G117" s="26"/>
      <c r="H117" s="26"/>
      <c r="I117" s="23" t="s">
        <v>32</v>
      </c>
      <c r="J117" s="24">
        <f>E22</f>
        <v>0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0.3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11" customFormat="1" ht="29.25" customHeight="1">
      <c r="A119" s="110"/>
      <c r="B119" s="111"/>
      <c r="C119" s="112" t="s">
        <v>99</v>
      </c>
      <c r="D119" s="113" t="s">
        <v>62</v>
      </c>
      <c r="E119" s="113" t="s">
        <v>58</v>
      </c>
      <c r="F119" s="113" t="s">
        <v>59</v>
      </c>
      <c r="G119" s="113" t="s">
        <v>100</v>
      </c>
      <c r="H119" s="113" t="s">
        <v>101</v>
      </c>
      <c r="I119" s="113" t="s">
        <v>102</v>
      </c>
      <c r="J119" s="114" t="s">
        <v>87</v>
      </c>
      <c r="K119" s="115" t="s">
        <v>103</v>
      </c>
      <c r="L119" s="116"/>
      <c r="M119" s="56" t="s">
        <v>1</v>
      </c>
      <c r="N119" s="57" t="s">
        <v>41</v>
      </c>
      <c r="O119" s="57" t="s">
        <v>104</v>
      </c>
      <c r="P119" s="57" t="s">
        <v>105</v>
      </c>
      <c r="Q119" s="57" t="s">
        <v>106</v>
      </c>
      <c r="R119" s="57" t="s">
        <v>107</v>
      </c>
      <c r="S119" s="57" t="s">
        <v>108</v>
      </c>
      <c r="T119" s="58" t="s">
        <v>109</v>
      </c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</row>
    <row r="120" spans="1:65" s="2" customFormat="1" ht="22.9" customHeight="1">
      <c r="A120" s="26"/>
      <c r="B120" s="27"/>
      <c r="C120" s="63" t="s">
        <v>88</v>
      </c>
      <c r="D120" s="26"/>
      <c r="E120" s="26"/>
      <c r="F120" s="26"/>
      <c r="G120" s="26"/>
      <c r="H120" s="26"/>
      <c r="I120" s="26"/>
      <c r="J120" s="117">
        <f>BK120</f>
        <v>0</v>
      </c>
      <c r="K120" s="26"/>
      <c r="L120" s="27"/>
      <c r="M120" s="59"/>
      <c r="N120" s="50"/>
      <c r="O120" s="60"/>
      <c r="P120" s="118">
        <f>P121+P138</f>
        <v>725.56429319999995</v>
      </c>
      <c r="Q120" s="60"/>
      <c r="R120" s="118">
        <f>R121+R138</f>
        <v>103.57311299999999</v>
      </c>
      <c r="S120" s="60"/>
      <c r="T120" s="119">
        <f>T121+T138</f>
        <v>58.193999999999988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T120" s="14" t="s">
        <v>76</v>
      </c>
      <c r="AU120" s="14" t="s">
        <v>89</v>
      </c>
      <c r="BK120" s="120">
        <f>BK121+BK138</f>
        <v>0</v>
      </c>
    </row>
    <row r="121" spans="1:65" s="12" customFormat="1" ht="25.9" customHeight="1">
      <c r="B121" s="121"/>
      <c r="D121" s="122" t="s">
        <v>76</v>
      </c>
      <c r="E121" s="123" t="s">
        <v>110</v>
      </c>
      <c r="F121" s="123" t="s">
        <v>111</v>
      </c>
      <c r="J121" s="124">
        <f>BK121</f>
        <v>0</v>
      </c>
      <c r="L121" s="121"/>
      <c r="M121" s="125"/>
      <c r="N121" s="126"/>
      <c r="O121" s="126"/>
      <c r="P121" s="127">
        <f>P122+P124+P126+P129+P134</f>
        <v>655.78749119999998</v>
      </c>
      <c r="Q121" s="126"/>
      <c r="R121" s="127">
        <f>R122+R124+R126+R129+R134</f>
        <v>91.315487999999988</v>
      </c>
      <c r="S121" s="126"/>
      <c r="T121" s="128">
        <f>T122+T124+T126+T129+T134</f>
        <v>58.193999999999988</v>
      </c>
      <c r="AR121" s="122" t="s">
        <v>82</v>
      </c>
      <c r="AT121" s="129" t="s">
        <v>76</v>
      </c>
      <c r="AU121" s="129" t="s">
        <v>77</v>
      </c>
      <c r="AY121" s="122" t="s">
        <v>112</v>
      </c>
      <c r="BK121" s="130">
        <f>BK122+BK124+BK126+BK129+BK134</f>
        <v>0</v>
      </c>
    </row>
    <row r="122" spans="1:65" s="12" customFormat="1" ht="22.9" customHeight="1">
      <c r="B122" s="121"/>
      <c r="D122" s="122" t="s">
        <v>76</v>
      </c>
      <c r="E122" s="131" t="s">
        <v>82</v>
      </c>
      <c r="F122" s="131" t="s">
        <v>113</v>
      </c>
      <c r="J122" s="132">
        <f>BK122</f>
        <v>0</v>
      </c>
      <c r="L122" s="121"/>
      <c r="M122" s="125"/>
      <c r="N122" s="126"/>
      <c r="O122" s="126"/>
      <c r="P122" s="127">
        <f>P123</f>
        <v>1.1900000000000002</v>
      </c>
      <c r="Q122" s="126"/>
      <c r="R122" s="127">
        <f>R123</f>
        <v>0</v>
      </c>
      <c r="S122" s="126"/>
      <c r="T122" s="128">
        <f>T123</f>
        <v>0</v>
      </c>
      <c r="AR122" s="122" t="s">
        <v>82</v>
      </c>
      <c r="AT122" s="129" t="s">
        <v>76</v>
      </c>
      <c r="AU122" s="129" t="s">
        <v>82</v>
      </c>
      <c r="AY122" s="122" t="s">
        <v>112</v>
      </c>
      <c r="BK122" s="130">
        <f>BK123</f>
        <v>0</v>
      </c>
    </row>
    <row r="123" spans="1:65" s="2" customFormat="1" ht="24.2" customHeight="1">
      <c r="A123" s="26"/>
      <c r="B123" s="133"/>
      <c r="C123" s="134" t="s">
        <v>114</v>
      </c>
      <c r="D123" s="134" t="s">
        <v>115</v>
      </c>
      <c r="E123" s="135" t="s">
        <v>116</v>
      </c>
      <c r="F123" s="136" t="s">
        <v>117</v>
      </c>
      <c r="G123" s="137" t="s">
        <v>118</v>
      </c>
      <c r="H123" s="138">
        <v>70</v>
      </c>
      <c r="I123" s="139"/>
      <c r="J123" s="139">
        <f>ROUND(I123*H123,2)</f>
        <v>0</v>
      </c>
      <c r="K123" s="140"/>
      <c r="L123" s="27"/>
      <c r="M123" s="141" t="s">
        <v>1</v>
      </c>
      <c r="N123" s="142" t="s">
        <v>43</v>
      </c>
      <c r="O123" s="143">
        <v>1.7000000000000001E-2</v>
      </c>
      <c r="P123" s="143">
        <f>O123*H123</f>
        <v>1.1900000000000002</v>
      </c>
      <c r="Q123" s="143">
        <v>0</v>
      </c>
      <c r="R123" s="143">
        <f>Q123*H123</f>
        <v>0</v>
      </c>
      <c r="S123" s="143">
        <v>0</v>
      </c>
      <c r="T123" s="144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5" t="s">
        <v>119</v>
      </c>
      <c r="AT123" s="145" t="s">
        <v>115</v>
      </c>
      <c r="AU123" s="145" t="s">
        <v>120</v>
      </c>
      <c r="AY123" s="14" t="s">
        <v>112</v>
      </c>
      <c r="BE123" s="146">
        <f>IF(N123="základná",J123,0)</f>
        <v>0</v>
      </c>
      <c r="BF123" s="146">
        <f>IF(N123="znížená",J123,0)</f>
        <v>0</v>
      </c>
      <c r="BG123" s="146">
        <f>IF(N123="zákl. prenesená",J123,0)</f>
        <v>0</v>
      </c>
      <c r="BH123" s="146">
        <f>IF(N123="zníž. prenesená",J123,0)</f>
        <v>0</v>
      </c>
      <c r="BI123" s="146">
        <f>IF(N123="nulová",J123,0)</f>
        <v>0</v>
      </c>
      <c r="BJ123" s="14" t="s">
        <v>120</v>
      </c>
      <c r="BK123" s="146">
        <f>ROUND(I123*H123,2)</f>
        <v>0</v>
      </c>
      <c r="BL123" s="14" t="s">
        <v>119</v>
      </c>
      <c r="BM123" s="145" t="s">
        <v>121</v>
      </c>
    </row>
    <row r="124" spans="1:65" s="12" customFormat="1" ht="22.9" customHeight="1">
      <c r="B124" s="121"/>
      <c r="D124" s="122" t="s">
        <v>76</v>
      </c>
      <c r="E124" s="131" t="s">
        <v>120</v>
      </c>
      <c r="F124" s="131" t="s">
        <v>122</v>
      </c>
      <c r="J124" s="132">
        <f>BK124</f>
        <v>0</v>
      </c>
      <c r="L124" s="121"/>
      <c r="M124" s="125"/>
      <c r="N124" s="126"/>
      <c r="O124" s="126"/>
      <c r="P124" s="127">
        <f>P125</f>
        <v>0.28000000000000003</v>
      </c>
      <c r="Q124" s="126"/>
      <c r="R124" s="127">
        <f>R125</f>
        <v>0</v>
      </c>
      <c r="S124" s="126"/>
      <c r="T124" s="128">
        <f>T125</f>
        <v>0</v>
      </c>
      <c r="AR124" s="122" t="s">
        <v>82</v>
      </c>
      <c r="AT124" s="129" t="s">
        <v>76</v>
      </c>
      <c r="AU124" s="129" t="s">
        <v>82</v>
      </c>
      <c r="AY124" s="122" t="s">
        <v>112</v>
      </c>
      <c r="BK124" s="130">
        <f>BK125</f>
        <v>0</v>
      </c>
    </row>
    <row r="125" spans="1:65" s="2" customFormat="1" ht="37.9" customHeight="1">
      <c r="A125" s="26"/>
      <c r="B125" s="133"/>
      <c r="C125" s="134" t="s">
        <v>123</v>
      </c>
      <c r="D125" s="134" t="s">
        <v>115</v>
      </c>
      <c r="E125" s="135" t="s">
        <v>124</v>
      </c>
      <c r="F125" s="136" t="s">
        <v>125</v>
      </c>
      <c r="G125" s="137" t="s">
        <v>118</v>
      </c>
      <c r="H125" s="138">
        <v>70</v>
      </c>
      <c r="I125" s="139"/>
      <c r="J125" s="139">
        <f>ROUND(I125*H125,2)</f>
        <v>0</v>
      </c>
      <c r="K125" s="140"/>
      <c r="L125" s="27"/>
      <c r="M125" s="141" t="s">
        <v>1</v>
      </c>
      <c r="N125" s="142" t="s">
        <v>43</v>
      </c>
      <c r="O125" s="143">
        <v>4.0000000000000001E-3</v>
      </c>
      <c r="P125" s="143">
        <f>O125*H125</f>
        <v>0.28000000000000003</v>
      </c>
      <c r="Q125" s="143">
        <v>0</v>
      </c>
      <c r="R125" s="143">
        <f>Q125*H125</f>
        <v>0</v>
      </c>
      <c r="S125" s="143">
        <v>0</v>
      </c>
      <c r="T125" s="144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5" t="s">
        <v>119</v>
      </c>
      <c r="AT125" s="145" t="s">
        <v>115</v>
      </c>
      <c r="AU125" s="145" t="s">
        <v>120</v>
      </c>
      <c r="AY125" s="14" t="s">
        <v>112</v>
      </c>
      <c r="BE125" s="146">
        <f>IF(N125="základná",J125,0)</f>
        <v>0</v>
      </c>
      <c r="BF125" s="146">
        <f>IF(N125="znížená",J125,0)</f>
        <v>0</v>
      </c>
      <c r="BG125" s="146">
        <f>IF(N125="zákl. prenesená",J125,0)</f>
        <v>0</v>
      </c>
      <c r="BH125" s="146">
        <f>IF(N125="zníž. prenesená",J125,0)</f>
        <v>0</v>
      </c>
      <c r="BI125" s="146">
        <f>IF(N125="nulová",J125,0)</f>
        <v>0</v>
      </c>
      <c r="BJ125" s="14" t="s">
        <v>120</v>
      </c>
      <c r="BK125" s="146">
        <f>ROUND(I125*H125,2)</f>
        <v>0</v>
      </c>
      <c r="BL125" s="14" t="s">
        <v>119</v>
      </c>
      <c r="BM125" s="145" t="s">
        <v>126</v>
      </c>
    </row>
    <row r="126" spans="1:65" s="12" customFormat="1" ht="22.9" customHeight="1">
      <c r="B126" s="121"/>
      <c r="D126" s="122" t="s">
        <v>76</v>
      </c>
      <c r="E126" s="131" t="s">
        <v>127</v>
      </c>
      <c r="F126" s="131" t="s">
        <v>128</v>
      </c>
      <c r="J126" s="132">
        <f>BK126</f>
        <v>0</v>
      </c>
      <c r="L126" s="121"/>
      <c r="M126" s="125"/>
      <c r="N126" s="126"/>
      <c r="O126" s="126"/>
      <c r="P126" s="127">
        <f>SUM(P127:P128)</f>
        <v>235.98072720000002</v>
      </c>
      <c r="Q126" s="126"/>
      <c r="R126" s="127">
        <f>SUM(R127:R128)</f>
        <v>66.624287999999993</v>
      </c>
      <c r="S126" s="126"/>
      <c r="T126" s="128">
        <f>SUM(T127:T128)</f>
        <v>0</v>
      </c>
      <c r="AR126" s="122" t="s">
        <v>82</v>
      </c>
      <c r="AT126" s="129" t="s">
        <v>76</v>
      </c>
      <c r="AU126" s="129" t="s">
        <v>82</v>
      </c>
      <c r="AY126" s="122" t="s">
        <v>112</v>
      </c>
      <c r="BK126" s="130">
        <f>SUM(BK127:BK128)</f>
        <v>0</v>
      </c>
    </row>
    <row r="127" spans="1:65" s="2" customFormat="1" ht="24.2" customHeight="1">
      <c r="A127" s="26"/>
      <c r="B127" s="133"/>
      <c r="C127" s="134" t="s">
        <v>129</v>
      </c>
      <c r="D127" s="134" t="s">
        <v>115</v>
      </c>
      <c r="E127" s="135" t="s">
        <v>130</v>
      </c>
      <c r="F127" s="136" t="s">
        <v>131</v>
      </c>
      <c r="G127" s="137" t="s">
        <v>132</v>
      </c>
      <c r="H127" s="138">
        <v>24.4</v>
      </c>
      <c r="I127" s="139"/>
      <c r="J127" s="139">
        <f>ROUND(I127*H127,2)</f>
        <v>0</v>
      </c>
      <c r="K127" s="140"/>
      <c r="L127" s="27"/>
      <c r="M127" s="141" t="s">
        <v>1</v>
      </c>
      <c r="N127" s="142" t="s">
        <v>43</v>
      </c>
      <c r="O127" s="143">
        <v>9.0206700000000009</v>
      </c>
      <c r="P127" s="143">
        <f>O127*H127</f>
        <v>220.10434800000002</v>
      </c>
      <c r="Q127" s="143">
        <v>2.5468000000000002</v>
      </c>
      <c r="R127" s="143">
        <f>Q127*H127</f>
        <v>62.141919999999999</v>
      </c>
      <c r="S127" s="143">
        <v>0</v>
      </c>
      <c r="T127" s="144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119</v>
      </c>
      <c r="AT127" s="145" t="s">
        <v>115</v>
      </c>
      <c r="AU127" s="145" t="s">
        <v>120</v>
      </c>
      <c r="AY127" s="14" t="s">
        <v>112</v>
      </c>
      <c r="BE127" s="146">
        <f>IF(N127="základná",J127,0)</f>
        <v>0</v>
      </c>
      <c r="BF127" s="146">
        <f>IF(N127="znížená",J127,0)</f>
        <v>0</v>
      </c>
      <c r="BG127" s="146">
        <f>IF(N127="zákl. prenesená",J127,0)</f>
        <v>0</v>
      </c>
      <c r="BH127" s="146">
        <f>IF(N127="zníž. prenesená",J127,0)</f>
        <v>0</v>
      </c>
      <c r="BI127" s="146">
        <f>IF(N127="nulová",J127,0)</f>
        <v>0</v>
      </c>
      <c r="BJ127" s="14" t="s">
        <v>120</v>
      </c>
      <c r="BK127" s="146">
        <f>ROUND(I127*H127,2)</f>
        <v>0</v>
      </c>
      <c r="BL127" s="14" t="s">
        <v>119</v>
      </c>
      <c r="BM127" s="145" t="s">
        <v>133</v>
      </c>
    </row>
    <row r="128" spans="1:65" s="2" customFormat="1" ht="37.9" customHeight="1">
      <c r="A128" s="26"/>
      <c r="B128" s="133"/>
      <c r="C128" s="134" t="s">
        <v>134</v>
      </c>
      <c r="D128" s="134" t="s">
        <v>115</v>
      </c>
      <c r="E128" s="135" t="s">
        <v>135</v>
      </c>
      <c r="F128" s="136" t="s">
        <v>136</v>
      </c>
      <c r="G128" s="137" t="s">
        <v>132</v>
      </c>
      <c r="H128" s="138">
        <v>1.76</v>
      </c>
      <c r="I128" s="139"/>
      <c r="J128" s="139">
        <f>ROUND(I128*H128,2)</f>
        <v>0</v>
      </c>
      <c r="K128" s="140"/>
      <c r="L128" s="27"/>
      <c r="M128" s="141" t="s">
        <v>1</v>
      </c>
      <c r="N128" s="142" t="s">
        <v>43</v>
      </c>
      <c r="O128" s="143">
        <v>9.0206700000000009</v>
      </c>
      <c r="P128" s="143">
        <f>O128*H128</f>
        <v>15.876379200000002</v>
      </c>
      <c r="Q128" s="143">
        <v>2.5468000000000002</v>
      </c>
      <c r="R128" s="143">
        <f>Q128*H128</f>
        <v>4.4823680000000001</v>
      </c>
      <c r="S128" s="143">
        <v>0</v>
      </c>
      <c r="T128" s="144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119</v>
      </c>
      <c r="AT128" s="145" t="s">
        <v>115</v>
      </c>
      <c r="AU128" s="145" t="s">
        <v>120</v>
      </c>
      <c r="AY128" s="14" t="s">
        <v>112</v>
      </c>
      <c r="BE128" s="146">
        <f>IF(N128="základná",J128,0)</f>
        <v>0</v>
      </c>
      <c r="BF128" s="146">
        <f>IF(N128="znížená",J128,0)</f>
        <v>0</v>
      </c>
      <c r="BG128" s="146">
        <f>IF(N128="zákl. prenesená",J128,0)</f>
        <v>0</v>
      </c>
      <c r="BH128" s="146">
        <f>IF(N128="zníž. prenesená",J128,0)</f>
        <v>0</v>
      </c>
      <c r="BI128" s="146">
        <f>IF(N128="nulová",J128,0)</f>
        <v>0</v>
      </c>
      <c r="BJ128" s="14" t="s">
        <v>120</v>
      </c>
      <c r="BK128" s="146">
        <f>ROUND(I128*H128,2)</f>
        <v>0</v>
      </c>
      <c r="BL128" s="14" t="s">
        <v>119</v>
      </c>
      <c r="BM128" s="145" t="s">
        <v>137</v>
      </c>
    </row>
    <row r="129" spans="1:65" s="12" customFormat="1" ht="22.9" customHeight="1">
      <c r="B129" s="121"/>
      <c r="D129" s="122" t="s">
        <v>76</v>
      </c>
      <c r="E129" s="131" t="s">
        <v>138</v>
      </c>
      <c r="F129" s="131" t="s">
        <v>139</v>
      </c>
      <c r="J129" s="132">
        <f>BK129</f>
        <v>0</v>
      </c>
      <c r="L129" s="121"/>
      <c r="M129" s="125"/>
      <c r="N129" s="126"/>
      <c r="O129" s="126"/>
      <c r="P129" s="127">
        <f>SUM(P130:P133)</f>
        <v>152.95359999999999</v>
      </c>
      <c r="Q129" s="126"/>
      <c r="R129" s="127">
        <f>SUM(R130:R133)</f>
        <v>24.691199999999998</v>
      </c>
      <c r="S129" s="126"/>
      <c r="T129" s="128">
        <f>SUM(T130:T133)</f>
        <v>58.193999999999988</v>
      </c>
      <c r="AR129" s="122" t="s">
        <v>82</v>
      </c>
      <c r="AT129" s="129" t="s">
        <v>76</v>
      </c>
      <c r="AU129" s="129" t="s">
        <v>82</v>
      </c>
      <c r="AY129" s="122" t="s">
        <v>112</v>
      </c>
      <c r="BK129" s="130">
        <f>SUM(BK130:BK133)</f>
        <v>0</v>
      </c>
    </row>
    <row r="130" spans="1:65" s="2" customFormat="1" ht="24.2" customHeight="1">
      <c r="A130" s="26"/>
      <c r="B130" s="133"/>
      <c r="C130" s="134" t="s">
        <v>82</v>
      </c>
      <c r="D130" s="134" t="s">
        <v>115</v>
      </c>
      <c r="E130" s="135" t="s">
        <v>140</v>
      </c>
      <c r="F130" s="136" t="s">
        <v>141</v>
      </c>
      <c r="G130" s="137" t="s">
        <v>118</v>
      </c>
      <c r="H130" s="138">
        <v>480</v>
      </c>
      <c r="I130" s="139"/>
      <c r="J130" s="139">
        <f>ROUND(I130*H130,2)</f>
        <v>0</v>
      </c>
      <c r="K130" s="140"/>
      <c r="L130" s="27"/>
      <c r="M130" s="141" t="s">
        <v>1</v>
      </c>
      <c r="N130" s="142" t="s">
        <v>43</v>
      </c>
      <c r="O130" s="143">
        <v>0.13200000000000001</v>
      </c>
      <c r="P130" s="143">
        <f>O130*H130</f>
        <v>63.36</v>
      </c>
      <c r="Q130" s="143">
        <v>2.572E-2</v>
      </c>
      <c r="R130" s="143">
        <f>Q130*H130</f>
        <v>12.345599999999999</v>
      </c>
      <c r="S130" s="143">
        <v>0</v>
      </c>
      <c r="T130" s="144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5" t="s">
        <v>119</v>
      </c>
      <c r="AT130" s="145" t="s">
        <v>115</v>
      </c>
      <c r="AU130" s="145" t="s">
        <v>120</v>
      </c>
      <c r="AY130" s="14" t="s">
        <v>112</v>
      </c>
      <c r="BE130" s="146">
        <f>IF(N130="základná",J130,0)</f>
        <v>0</v>
      </c>
      <c r="BF130" s="146">
        <f>IF(N130="znížená",J130,0)</f>
        <v>0</v>
      </c>
      <c r="BG130" s="146">
        <f>IF(N130="zákl. prenesená",J130,0)</f>
        <v>0</v>
      </c>
      <c r="BH130" s="146">
        <f>IF(N130="zníž. prenesená",J130,0)</f>
        <v>0</v>
      </c>
      <c r="BI130" s="146">
        <f>IF(N130="nulová",J130,0)</f>
        <v>0</v>
      </c>
      <c r="BJ130" s="14" t="s">
        <v>120</v>
      </c>
      <c r="BK130" s="146">
        <f>ROUND(I130*H130,2)</f>
        <v>0</v>
      </c>
      <c r="BL130" s="14" t="s">
        <v>119</v>
      </c>
      <c r="BM130" s="145" t="s">
        <v>142</v>
      </c>
    </row>
    <row r="131" spans="1:65" s="2" customFormat="1" ht="37.9" customHeight="1">
      <c r="A131" s="26"/>
      <c r="B131" s="133"/>
      <c r="C131" s="134" t="s">
        <v>120</v>
      </c>
      <c r="D131" s="134" t="s">
        <v>115</v>
      </c>
      <c r="E131" s="135" t="s">
        <v>143</v>
      </c>
      <c r="F131" s="136" t="s">
        <v>144</v>
      </c>
      <c r="G131" s="137" t="s">
        <v>118</v>
      </c>
      <c r="H131" s="138">
        <v>480</v>
      </c>
      <c r="I131" s="139"/>
      <c r="J131" s="139">
        <f>ROUND(I131*H131,2)</f>
        <v>0</v>
      </c>
      <c r="K131" s="140"/>
      <c r="L131" s="27"/>
      <c r="M131" s="141" t="s">
        <v>1</v>
      </c>
      <c r="N131" s="142" t="s">
        <v>43</v>
      </c>
      <c r="O131" s="143">
        <v>6.0000000000000001E-3</v>
      </c>
      <c r="P131" s="143">
        <f>O131*H131</f>
        <v>2.88</v>
      </c>
      <c r="Q131" s="143">
        <v>0</v>
      </c>
      <c r="R131" s="143">
        <f>Q131*H131</f>
        <v>0</v>
      </c>
      <c r="S131" s="143">
        <v>0</v>
      </c>
      <c r="T131" s="144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119</v>
      </c>
      <c r="AT131" s="145" t="s">
        <v>115</v>
      </c>
      <c r="AU131" s="145" t="s">
        <v>120</v>
      </c>
      <c r="AY131" s="14" t="s">
        <v>112</v>
      </c>
      <c r="BE131" s="146">
        <f>IF(N131="základná",J131,0)</f>
        <v>0</v>
      </c>
      <c r="BF131" s="146">
        <f>IF(N131="znížená",J131,0)</f>
        <v>0</v>
      </c>
      <c r="BG131" s="146">
        <f>IF(N131="zákl. prenesená",J131,0)</f>
        <v>0</v>
      </c>
      <c r="BH131" s="146">
        <f>IF(N131="zníž. prenesená",J131,0)</f>
        <v>0</v>
      </c>
      <c r="BI131" s="146">
        <f>IF(N131="nulová",J131,0)</f>
        <v>0</v>
      </c>
      <c r="BJ131" s="14" t="s">
        <v>120</v>
      </c>
      <c r="BK131" s="146">
        <f>ROUND(I131*H131,2)</f>
        <v>0</v>
      </c>
      <c r="BL131" s="14" t="s">
        <v>119</v>
      </c>
      <c r="BM131" s="145" t="s">
        <v>145</v>
      </c>
    </row>
    <row r="132" spans="1:65" s="2" customFormat="1" ht="24.2" customHeight="1">
      <c r="A132" s="26"/>
      <c r="B132" s="133"/>
      <c r="C132" s="134" t="s">
        <v>127</v>
      </c>
      <c r="D132" s="134" t="s">
        <v>115</v>
      </c>
      <c r="E132" s="135" t="s">
        <v>146</v>
      </c>
      <c r="F132" s="136" t="s">
        <v>147</v>
      </c>
      <c r="G132" s="137" t="s">
        <v>118</v>
      </c>
      <c r="H132" s="138">
        <v>480</v>
      </c>
      <c r="I132" s="139"/>
      <c r="J132" s="139">
        <f>ROUND(I132*H132,2)</f>
        <v>0</v>
      </c>
      <c r="K132" s="140"/>
      <c r="L132" s="27"/>
      <c r="M132" s="141" t="s">
        <v>1</v>
      </c>
      <c r="N132" s="142" t="s">
        <v>43</v>
      </c>
      <c r="O132" s="143">
        <v>9.1999999999999998E-2</v>
      </c>
      <c r="P132" s="143">
        <f>O132*H132</f>
        <v>44.16</v>
      </c>
      <c r="Q132" s="143">
        <v>2.572E-2</v>
      </c>
      <c r="R132" s="143">
        <f>Q132*H132</f>
        <v>12.345599999999999</v>
      </c>
      <c r="S132" s="143">
        <v>0</v>
      </c>
      <c r="T132" s="14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5" t="s">
        <v>119</v>
      </c>
      <c r="AT132" s="145" t="s">
        <v>115</v>
      </c>
      <c r="AU132" s="145" t="s">
        <v>120</v>
      </c>
      <c r="AY132" s="14" t="s">
        <v>112</v>
      </c>
      <c r="BE132" s="146">
        <f>IF(N132="základná",J132,0)</f>
        <v>0</v>
      </c>
      <c r="BF132" s="146">
        <f>IF(N132="znížená",J132,0)</f>
        <v>0</v>
      </c>
      <c r="BG132" s="146">
        <f>IF(N132="zákl. prenesená",J132,0)</f>
        <v>0</v>
      </c>
      <c r="BH132" s="146">
        <f>IF(N132="zníž. prenesená",J132,0)</f>
        <v>0</v>
      </c>
      <c r="BI132" s="146">
        <f>IF(N132="nulová",J132,0)</f>
        <v>0</v>
      </c>
      <c r="BJ132" s="14" t="s">
        <v>120</v>
      </c>
      <c r="BK132" s="146">
        <f>ROUND(I132*H132,2)</f>
        <v>0</v>
      </c>
      <c r="BL132" s="14" t="s">
        <v>119</v>
      </c>
      <c r="BM132" s="145" t="s">
        <v>148</v>
      </c>
    </row>
    <row r="133" spans="1:65" s="2" customFormat="1" ht="37.9" customHeight="1">
      <c r="A133" s="26"/>
      <c r="B133" s="133"/>
      <c r="C133" s="134" t="s">
        <v>149</v>
      </c>
      <c r="D133" s="134" t="s">
        <v>115</v>
      </c>
      <c r="E133" s="135" t="s">
        <v>150</v>
      </c>
      <c r="F133" s="136" t="s">
        <v>151</v>
      </c>
      <c r="G133" s="137" t="s">
        <v>132</v>
      </c>
      <c r="H133" s="138">
        <v>24.4</v>
      </c>
      <c r="I133" s="139"/>
      <c r="J133" s="139">
        <f>ROUND(I133*H133,2)</f>
        <v>0</v>
      </c>
      <c r="K133" s="140"/>
      <c r="L133" s="27"/>
      <c r="M133" s="141" t="s">
        <v>1</v>
      </c>
      <c r="N133" s="142" t="s">
        <v>43</v>
      </c>
      <c r="O133" s="143">
        <v>1.744</v>
      </c>
      <c r="P133" s="143">
        <f>O133*H133</f>
        <v>42.553599999999996</v>
      </c>
      <c r="Q133" s="143">
        <v>0</v>
      </c>
      <c r="R133" s="143">
        <f>Q133*H133</f>
        <v>0</v>
      </c>
      <c r="S133" s="143">
        <v>2.3849999999999998</v>
      </c>
      <c r="T133" s="144">
        <f>S133*H133</f>
        <v>58.193999999999988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119</v>
      </c>
      <c r="AT133" s="145" t="s">
        <v>115</v>
      </c>
      <c r="AU133" s="145" t="s">
        <v>120</v>
      </c>
      <c r="AY133" s="14" t="s">
        <v>112</v>
      </c>
      <c r="BE133" s="146">
        <f>IF(N133="základná",J133,0)</f>
        <v>0</v>
      </c>
      <c r="BF133" s="146">
        <f>IF(N133="znížená",J133,0)</f>
        <v>0</v>
      </c>
      <c r="BG133" s="146">
        <f>IF(N133="zákl. prenesená",J133,0)</f>
        <v>0</v>
      </c>
      <c r="BH133" s="146">
        <f>IF(N133="zníž. prenesená",J133,0)</f>
        <v>0</v>
      </c>
      <c r="BI133" s="146">
        <f>IF(N133="nulová",J133,0)</f>
        <v>0</v>
      </c>
      <c r="BJ133" s="14" t="s">
        <v>120</v>
      </c>
      <c r="BK133" s="146">
        <f>ROUND(I133*H133,2)</f>
        <v>0</v>
      </c>
      <c r="BL133" s="14" t="s">
        <v>119</v>
      </c>
      <c r="BM133" s="145" t="s">
        <v>152</v>
      </c>
    </row>
    <row r="134" spans="1:65" s="12" customFormat="1" ht="22.9" customHeight="1">
      <c r="B134" s="121"/>
      <c r="D134" s="122" t="s">
        <v>76</v>
      </c>
      <c r="E134" s="131" t="s">
        <v>153</v>
      </c>
      <c r="F134" s="131" t="s">
        <v>154</v>
      </c>
      <c r="J134" s="132">
        <f>BK134</f>
        <v>0</v>
      </c>
      <c r="L134" s="121"/>
      <c r="M134" s="125"/>
      <c r="N134" s="126"/>
      <c r="O134" s="126"/>
      <c r="P134" s="127">
        <f>SUM(P135:P137)</f>
        <v>265.38316399999997</v>
      </c>
      <c r="Q134" s="126"/>
      <c r="R134" s="127">
        <f>SUM(R135:R137)</f>
        <v>0</v>
      </c>
      <c r="S134" s="126"/>
      <c r="T134" s="128">
        <f>SUM(T135:T137)</f>
        <v>0</v>
      </c>
      <c r="AR134" s="122" t="s">
        <v>82</v>
      </c>
      <c r="AT134" s="129" t="s">
        <v>76</v>
      </c>
      <c r="AU134" s="129" t="s">
        <v>82</v>
      </c>
      <c r="AY134" s="122" t="s">
        <v>112</v>
      </c>
      <c r="BK134" s="130">
        <f>SUM(BK135:BK137)</f>
        <v>0</v>
      </c>
    </row>
    <row r="135" spans="1:65" s="2" customFormat="1" ht="24.2" customHeight="1">
      <c r="A135" s="26"/>
      <c r="B135" s="133"/>
      <c r="C135" s="134" t="s">
        <v>119</v>
      </c>
      <c r="D135" s="134" t="s">
        <v>115</v>
      </c>
      <c r="E135" s="135" t="s">
        <v>155</v>
      </c>
      <c r="F135" s="136" t="s">
        <v>156</v>
      </c>
      <c r="G135" s="137" t="s">
        <v>157</v>
      </c>
      <c r="H135" s="138">
        <v>24.690999999999999</v>
      </c>
      <c r="I135" s="139"/>
      <c r="J135" s="139">
        <f>ROUND(I135*H135,2)</f>
        <v>0</v>
      </c>
      <c r="K135" s="140"/>
      <c r="L135" s="27"/>
      <c r="M135" s="141" t="s">
        <v>1</v>
      </c>
      <c r="N135" s="142" t="s">
        <v>43</v>
      </c>
      <c r="O135" s="143">
        <v>7.1239999999999997</v>
      </c>
      <c r="P135" s="143">
        <f>O135*H135</f>
        <v>175.89868399999997</v>
      </c>
      <c r="Q135" s="143">
        <v>0</v>
      </c>
      <c r="R135" s="143">
        <f>Q135*H135</f>
        <v>0</v>
      </c>
      <c r="S135" s="143">
        <v>0</v>
      </c>
      <c r="T135" s="144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119</v>
      </c>
      <c r="AT135" s="145" t="s">
        <v>115</v>
      </c>
      <c r="AU135" s="145" t="s">
        <v>120</v>
      </c>
      <c r="AY135" s="14" t="s">
        <v>112</v>
      </c>
      <c r="BE135" s="146">
        <f>IF(N135="základná",J135,0)</f>
        <v>0</v>
      </c>
      <c r="BF135" s="146">
        <f>IF(N135="znížená",J135,0)</f>
        <v>0</v>
      </c>
      <c r="BG135" s="146">
        <f>IF(N135="zákl. prenesená",J135,0)</f>
        <v>0</v>
      </c>
      <c r="BH135" s="146">
        <f>IF(N135="zníž. prenesená",J135,0)</f>
        <v>0</v>
      </c>
      <c r="BI135" s="146">
        <f>IF(N135="nulová",J135,0)</f>
        <v>0</v>
      </c>
      <c r="BJ135" s="14" t="s">
        <v>120</v>
      </c>
      <c r="BK135" s="146">
        <f>ROUND(I135*H135,2)</f>
        <v>0</v>
      </c>
      <c r="BL135" s="14" t="s">
        <v>119</v>
      </c>
      <c r="BM135" s="145" t="s">
        <v>158</v>
      </c>
    </row>
    <row r="136" spans="1:65" s="2" customFormat="1" ht="24.2" customHeight="1">
      <c r="A136" s="26"/>
      <c r="B136" s="133"/>
      <c r="C136" s="134" t="s">
        <v>159</v>
      </c>
      <c r="D136" s="134" t="s">
        <v>115</v>
      </c>
      <c r="E136" s="135" t="s">
        <v>160</v>
      </c>
      <c r="F136" s="136" t="s">
        <v>179</v>
      </c>
      <c r="G136" s="137" t="s">
        <v>157</v>
      </c>
      <c r="H136" s="138">
        <v>62.142000000000003</v>
      </c>
      <c r="I136" s="139"/>
      <c r="J136" s="139">
        <f>ROUND(I136*H136,2)</f>
        <v>0</v>
      </c>
      <c r="K136" s="140"/>
      <c r="L136" s="27"/>
      <c r="M136" s="141" t="s">
        <v>1</v>
      </c>
      <c r="N136" s="142" t="s">
        <v>43</v>
      </c>
      <c r="O136" s="143">
        <v>1.228</v>
      </c>
      <c r="P136" s="143">
        <f>O136*H136</f>
        <v>76.310376000000005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119</v>
      </c>
      <c r="AT136" s="145" t="s">
        <v>115</v>
      </c>
      <c r="AU136" s="145" t="s">
        <v>120</v>
      </c>
      <c r="AY136" s="14" t="s">
        <v>112</v>
      </c>
      <c r="BE136" s="146">
        <f>IF(N136="základná",J136,0)</f>
        <v>0</v>
      </c>
      <c r="BF136" s="146">
        <f>IF(N136="znížená",J136,0)</f>
        <v>0</v>
      </c>
      <c r="BG136" s="146">
        <f>IF(N136="zákl. prenesená",J136,0)</f>
        <v>0</v>
      </c>
      <c r="BH136" s="146">
        <f>IF(N136="zníž. prenesená",J136,0)</f>
        <v>0</v>
      </c>
      <c r="BI136" s="146">
        <f>IF(N136="nulová",J136,0)</f>
        <v>0</v>
      </c>
      <c r="BJ136" s="14" t="s">
        <v>120</v>
      </c>
      <c r="BK136" s="146">
        <f>ROUND(I136*H136,2)</f>
        <v>0</v>
      </c>
      <c r="BL136" s="14" t="s">
        <v>119</v>
      </c>
      <c r="BM136" s="145" t="s">
        <v>161</v>
      </c>
    </row>
    <row r="137" spans="1:65" s="2" customFormat="1" ht="37.9" customHeight="1">
      <c r="A137" s="26"/>
      <c r="B137" s="133"/>
      <c r="C137" s="134" t="s">
        <v>162</v>
      </c>
      <c r="D137" s="134" t="s">
        <v>115</v>
      </c>
      <c r="E137" s="135" t="s">
        <v>163</v>
      </c>
      <c r="F137" s="136" t="s">
        <v>180</v>
      </c>
      <c r="G137" s="137" t="s">
        <v>157</v>
      </c>
      <c r="H137" s="138">
        <v>62.142000000000003</v>
      </c>
      <c r="I137" s="139"/>
      <c r="J137" s="139">
        <f>ROUND(I137*H137,2)</f>
        <v>0</v>
      </c>
      <c r="K137" s="140"/>
      <c r="L137" s="27"/>
      <c r="M137" s="141" t="s">
        <v>1</v>
      </c>
      <c r="N137" s="142" t="s">
        <v>43</v>
      </c>
      <c r="O137" s="143">
        <v>0.21199999999999999</v>
      </c>
      <c r="P137" s="143">
        <f>O137*H137</f>
        <v>13.174104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119</v>
      </c>
      <c r="AT137" s="145" t="s">
        <v>115</v>
      </c>
      <c r="AU137" s="145" t="s">
        <v>120</v>
      </c>
      <c r="AY137" s="14" t="s">
        <v>112</v>
      </c>
      <c r="BE137" s="146">
        <f>IF(N137="základná",J137,0)</f>
        <v>0</v>
      </c>
      <c r="BF137" s="146">
        <f>IF(N137="znížená",J137,0)</f>
        <v>0</v>
      </c>
      <c r="BG137" s="146">
        <f>IF(N137="zákl. prenesená",J137,0)</f>
        <v>0</v>
      </c>
      <c r="BH137" s="146">
        <f>IF(N137="zníž. prenesená",J137,0)</f>
        <v>0</v>
      </c>
      <c r="BI137" s="146">
        <f>IF(N137="nulová",J137,0)</f>
        <v>0</v>
      </c>
      <c r="BJ137" s="14" t="s">
        <v>120</v>
      </c>
      <c r="BK137" s="146">
        <f>ROUND(I137*H137,2)</f>
        <v>0</v>
      </c>
      <c r="BL137" s="14" t="s">
        <v>119</v>
      </c>
      <c r="BM137" s="145" t="s">
        <v>164</v>
      </c>
    </row>
    <row r="138" spans="1:65" s="12" customFormat="1" ht="25.9" customHeight="1">
      <c r="B138" s="121"/>
      <c r="D138" s="122" t="s">
        <v>76</v>
      </c>
      <c r="E138" s="123" t="s">
        <v>165</v>
      </c>
      <c r="F138" s="123" t="s">
        <v>166</v>
      </c>
      <c r="J138" s="124">
        <f>BK138</f>
        <v>0</v>
      </c>
      <c r="L138" s="121"/>
      <c r="M138" s="125"/>
      <c r="N138" s="126"/>
      <c r="O138" s="126"/>
      <c r="P138" s="127">
        <f>P139</f>
        <v>69.776802000000004</v>
      </c>
      <c r="Q138" s="126"/>
      <c r="R138" s="127">
        <f>R139</f>
        <v>12.257624999999999</v>
      </c>
      <c r="S138" s="126"/>
      <c r="T138" s="128">
        <f>T139</f>
        <v>0</v>
      </c>
      <c r="AR138" s="122" t="s">
        <v>120</v>
      </c>
      <c r="AT138" s="129" t="s">
        <v>76</v>
      </c>
      <c r="AU138" s="129" t="s">
        <v>77</v>
      </c>
      <c r="AY138" s="122" t="s">
        <v>112</v>
      </c>
      <c r="BK138" s="130">
        <f>BK139</f>
        <v>0</v>
      </c>
    </row>
    <row r="139" spans="1:65" s="12" customFormat="1" ht="22.9" customHeight="1">
      <c r="B139" s="121"/>
      <c r="D139" s="122" t="s">
        <v>76</v>
      </c>
      <c r="E139" s="131" t="s">
        <v>167</v>
      </c>
      <c r="F139" s="131" t="s">
        <v>168</v>
      </c>
      <c r="J139" s="132">
        <f>BK139</f>
        <v>0</v>
      </c>
      <c r="L139" s="121"/>
      <c r="M139" s="125"/>
      <c r="N139" s="126"/>
      <c r="O139" s="126"/>
      <c r="P139" s="127">
        <f>SUM(P140:P141)</f>
        <v>69.776802000000004</v>
      </c>
      <c r="Q139" s="126"/>
      <c r="R139" s="127">
        <f>SUM(R140:R141)</f>
        <v>12.257624999999999</v>
      </c>
      <c r="S139" s="126"/>
      <c r="T139" s="128">
        <f>SUM(T140:T141)</f>
        <v>0</v>
      </c>
      <c r="AR139" s="122" t="s">
        <v>120</v>
      </c>
      <c r="AT139" s="129" t="s">
        <v>76</v>
      </c>
      <c r="AU139" s="129" t="s">
        <v>82</v>
      </c>
      <c r="AY139" s="122" t="s">
        <v>112</v>
      </c>
      <c r="BK139" s="130">
        <f>SUM(BK140:BK141)</f>
        <v>0</v>
      </c>
    </row>
    <row r="140" spans="1:65" s="2" customFormat="1" ht="37.9" customHeight="1">
      <c r="A140" s="26"/>
      <c r="B140" s="133"/>
      <c r="C140" s="134" t="s">
        <v>169</v>
      </c>
      <c r="D140" s="134" t="s">
        <v>115</v>
      </c>
      <c r="E140" s="135" t="s">
        <v>170</v>
      </c>
      <c r="F140" s="136" t="s">
        <v>171</v>
      </c>
      <c r="G140" s="137" t="s">
        <v>118</v>
      </c>
      <c r="H140" s="138">
        <v>54.9</v>
      </c>
      <c r="I140" s="139"/>
      <c r="J140" s="139">
        <f>ROUND(I140*H140,2)</f>
        <v>0</v>
      </c>
      <c r="K140" s="140"/>
      <c r="L140" s="27"/>
      <c r="M140" s="141" t="s">
        <v>1</v>
      </c>
      <c r="N140" s="142" t="s">
        <v>43</v>
      </c>
      <c r="O140" s="143">
        <v>1.27098</v>
      </c>
      <c r="P140" s="143">
        <f>O140*H140</f>
        <v>69.776802000000004</v>
      </c>
      <c r="Q140" s="143">
        <v>0.11125</v>
      </c>
      <c r="R140" s="143">
        <f>Q140*H140</f>
        <v>6.1076249999999996</v>
      </c>
      <c r="S140" s="143">
        <v>0</v>
      </c>
      <c r="T140" s="144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172</v>
      </c>
      <c r="AT140" s="145" t="s">
        <v>115</v>
      </c>
      <c r="AU140" s="145" t="s">
        <v>120</v>
      </c>
      <c r="AY140" s="14" t="s">
        <v>112</v>
      </c>
      <c r="BE140" s="146">
        <f>IF(N140="základná",J140,0)</f>
        <v>0</v>
      </c>
      <c r="BF140" s="146">
        <f>IF(N140="znížená",J140,0)</f>
        <v>0</v>
      </c>
      <c r="BG140" s="146">
        <f>IF(N140="zákl. prenesená",J140,0)</f>
        <v>0</v>
      </c>
      <c r="BH140" s="146">
        <f>IF(N140="zníž. prenesená",J140,0)</f>
        <v>0</v>
      </c>
      <c r="BI140" s="146">
        <f>IF(N140="nulová",J140,0)</f>
        <v>0</v>
      </c>
      <c r="BJ140" s="14" t="s">
        <v>120</v>
      </c>
      <c r="BK140" s="146">
        <f>ROUND(I140*H140,2)</f>
        <v>0</v>
      </c>
      <c r="BL140" s="14" t="s">
        <v>172</v>
      </c>
      <c r="BM140" s="145" t="s">
        <v>173</v>
      </c>
    </row>
    <row r="141" spans="1:65" s="2" customFormat="1" ht="24.2" customHeight="1">
      <c r="A141" s="26"/>
      <c r="B141" s="133"/>
      <c r="C141" s="147" t="s">
        <v>172</v>
      </c>
      <c r="D141" s="147" t="s">
        <v>174</v>
      </c>
      <c r="E141" s="148" t="s">
        <v>175</v>
      </c>
      <c r="F141" s="149" t="s">
        <v>185</v>
      </c>
      <c r="G141" s="150" t="s">
        <v>176</v>
      </c>
      <c r="H141" s="151">
        <v>205</v>
      </c>
      <c r="I141" s="152"/>
      <c r="J141" s="152">
        <f>ROUND(I141*H141,2)</f>
        <v>0</v>
      </c>
      <c r="K141" s="153"/>
      <c r="L141" s="154"/>
      <c r="M141" s="155" t="s">
        <v>1</v>
      </c>
      <c r="N141" s="156" t="s">
        <v>43</v>
      </c>
      <c r="O141" s="157">
        <v>0</v>
      </c>
      <c r="P141" s="157">
        <f>O141*H141</f>
        <v>0</v>
      </c>
      <c r="Q141" s="157">
        <v>0.03</v>
      </c>
      <c r="R141" s="157">
        <f>Q141*H141</f>
        <v>6.1499999999999995</v>
      </c>
      <c r="S141" s="157">
        <v>0</v>
      </c>
      <c r="T141" s="158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177</v>
      </c>
      <c r="AT141" s="145" t="s">
        <v>174</v>
      </c>
      <c r="AU141" s="145" t="s">
        <v>120</v>
      </c>
      <c r="AY141" s="14" t="s">
        <v>112</v>
      </c>
      <c r="BE141" s="146">
        <f>IF(N141="základná",J141,0)</f>
        <v>0</v>
      </c>
      <c r="BF141" s="146">
        <f>IF(N141="znížená",J141,0)</f>
        <v>0</v>
      </c>
      <c r="BG141" s="146">
        <f>IF(N141="zákl. prenesená",J141,0)</f>
        <v>0</v>
      </c>
      <c r="BH141" s="146">
        <f>IF(N141="zníž. prenesená",J141,0)</f>
        <v>0</v>
      </c>
      <c r="BI141" s="146">
        <f>IF(N141="nulová",J141,0)</f>
        <v>0</v>
      </c>
      <c r="BJ141" s="14" t="s">
        <v>120</v>
      </c>
      <c r="BK141" s="146">
        <f>ROUND(I141*H141,2)</f>
        <v>0</v>
      </c>
      <c r="BL141" s="14" t="s">
        <v>172</v>
      </c>
      <c r="BM141" s="145" t="s">
        <v>178</v>
      </c>
    </row>
    <row r="142" spans="1:65" s="2" customFormat="1" ht="6.95" customHeight="1">
      <c r="A142" s="26"/>
      <c r="B142" s="41"/>
      <c r="C142" s="42"/>
      <c r="D142" s="42"/>
      <c r="E142" s="42"/>
      <c r="F142" s="42"/>
      <c r="G142" s="42"/>
      <c r="H142" s="42"/>
      <c r="I142" s="42"/>
      <c r="J142" s="42"/>
      <c r="K142" s="42"/>
      <c r="L142" s="27"/>
      <c r="M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</sheetData>
  <autoFilter ref="C119:K141"/>
  <mergeCells count="8">
    <mergeCell ref="E7:I7"/>
    <mergeCell ref="E85:I85"/>
    <mergeCell ref="E112:I112"/>
    <mergeCell ref="L2:V2"/>
    <mergeCell ref="E16:H16"/>
    <mergeCell ref="E25:H25"/>
    <mergeCell ref="E67:G68"/>
    <mergeCell ref="E52:F5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MILO-07-2020 - Historický...</vt:lpstr>
      <vt:lpstr>'MILO-07-2020 - Historický...'!Názvy_tlače</vt:lpstr>
      <vt:lpstr>'Rekapitulácia stavby'!Názvy_tlače</vt:lpstr>
      <vt:lpstr>'MILO-07-2020 - Historický...'!Oblasť_tlače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OFFICE-06\holic</dc:creator>
  <cp:lastModifiedBy>Mgr. Martina Klacek</cp:lastModifiedBy>
  <dcterms:created xsi:type="dcterms:W3CDTF">2020-07-27T07:56:08Z</dcterms:created>
  <dcterms:modified xsi:type="dcterms:W3CDTF">2020-07-31T09:49:59Z</dcterms:modified>
</cp:coreProperties>
</file>